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10" documentId="8_{02A9B471-66DD-40AB-AB9E-1C048CA95A15}" xr6:coauthVersionLast="47" xr6:coauthVersionMax="47" xr10:uidLastSave="{92CF934C-9C39-4C1D-B127-574B5E825D37}"/>
  <bookViews>
    <workbookView xWindow="28680" yWindow="-120" windowWidth="20730" windowHeight="11040" xr2:uid="{45FA5C5D-28B8-4FB1-B01F-7C700EE980DA}"/>
  </bookViews>
  <sheets>
    <sheet name="Base" sheetId="3" r:id="rId1"/>
    <sheet name="Ratings" sheetId="4" r:id="rId2"/>
    <sheet name="Dólar Spot" sheetId="5" r:id="rId3"/>
    <sheet name="ANBIMA" sheetId="6" r:id="rId4"/>
  </sheets>
  <definedNames>
    <definedName name="_xlnm._FilterDatabase" localSheetId="0" hidden="1">Base!$A$1:$Q$161</definedName>
    <definedName name="_xlnm._FilterDatabase" localSheetId="2" hidden="1">'Dólar Spot'!$A$1:$C$2758</definedName>
    <definedName name="_xlnm._FilterDatabase" localSheetId="1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9" i="3" l="1" a="1"/>
  <c r="N149" i="3" s="1"/>
  <c r="O149" i="3" s="1"/>
  <c r="J149" i="3"/>
  <c r="L149" i="3" s="1"/>
  <c r="A149" i="3"/>
  <c r="Q149" i="3" s="1"/>
  <c r="D131" i="6"/>
  <c r="D130" i="6"/>
  <c r="D129" i="6"/>
  <c r="D128" i="6"/>
  <c r="D127" i="6"/>
  <c r="D126" i="6"/>
  <c r="D124" i="6"/>
  <c r="D125" i="6" s="1"/>
  <c r="D123" i="6"/>
  <c r="C121" i="6"/>
  <c r="D121" i="6"/>
  <c r="P149" i="3" l="1"/>
  <c r="A3" i="3" l="1"/>
  <c r="P3" i="3" s="1"/>
  <c r="A4" i="3"/>
  <c r="P4" i="3" s="1"/>
  <c r="A5" i="3"/>
  <c r="P5" i="3" s="1"/>
  <c r="A6" i="3"/>
  <c r="A7" i="3"/>
  <c r="A8" i="3"/>
  <c r="P8" i="3" s="1"/>
  <c r="A9" i="3"/>
  <c r="Q9" i="3" s="1"/>
  <c r="A10" i="3"/>
  <c r="P10" i="3" s="1"/>
  <c r="A11" i="3"/>
  <c r="P11" i="3" s="1"/>
  <c r="A12" i="3"/>
  <c r="P12" i="3" s="1"/>
  <c r="A13" i="3"/>
  <c r="P13" i="3" s="1"/>
  <c r="A14" i="3"/>
  <c r="P14" i="3" s="1"/>
  <c r="A15" i="3"/>
  <c r="A16" i="3"/>
  <c r="P16" i="3" s="1"/>
  <c r="A17" i="3"/>
  <c r="Q17" i="3" s="1"/>
  <c r="A18" i="3"/>
  <c r="P18" i="3" s="1"/>
  <c r="A19" i="3"/>
  <c r="P19" i="3" s="1"/>
  <c r="A20" i="3"/>
  <c r="P20" i="3" s="1"/>
  <c r="A21" i="3"/>
  <c r="A22" i="3"/>
  <c r="P22" i="3" s="1"/>
  <c r="A23" i="3"/>
  <c r="P23" i="3" s="1"/>
  <c r="A24" i="3"/>
  <c r="P24" i="3" s="1"/>
  <c r="A25" i="3"/>
  <c r="Q25" i="3" s="1"/>
  <c r="A26" i="3"/>
  <c r="P26" i="3" s="1"/>
  <c r="A27" i="3"/>
  <c r="P27" i="3" s="1"/>
  <c r="A28" i="3"/>
  <c r="P28" i="3" s="1"/>
  <c r="A29" i="3"/>
  <c r="P29" i="3" s="1"/>
  <c r="A30" i="3"/>
  <c r="P30" i="3" s="1"/>
  <c r="A31" i="3"/>
  <c r="P31" i="3" s="1"/>
  <c r="A32" i="3"/>
  <c r="P32" i="3" s="1"/>
  <c r="A33" i="3"/>
  <c r="Q33" i="3" s="1"/>
  <c r="A34" i="3"/>
  <c r="P34" i="3" s="1"/>
  <c r="A35" i="3"/>
  <c r="P35" i="3" s="1"/>
  <c r="A36" i="3"/>
  <c r="P36" i="3" s="1"/>
  <c r="A37" i="3"/>
  <c r="A38" i="3"/>
  <c r="P38" i="3" s="1"/>
  <c r="A39" i="3"/>
  <c r="P39" i="3" s="1"/>
  <c r="A40" i="3"/>
  <c r="A41" i="3"/>
  <c r="Q41" i="3" s="1"/>
  <c r="A42" i="3"/>
  <c r="P42" i="3" s="1"/>
  <c r="A43" i="3"/>
  <c r="A44" i="3"/>
  <c r="P44" i="3" s="1"/>
  <c r="A45" i="3"/>
  <c r="A46" i="3"/>
  <c r="P46" i="3" s="1"/>
  <c r="A47" i="3"/>
  <c r="P47" i="3" s="1"/>
  <c r="A48" i="3"/>
  <c r="P48" i="3" s="1"/>
  <c r="A49" i="3"/>
  <c r="Q49" i="3" s="1"/>
  <c r="A50" i="3"/>
  <c r="P50" i="3" s="1"/>
  <c r="A51" i="3"/>
  <c r="P51" i="3" s="1"/>
  <c r="A52" i="3"/>
  <c r="P52" i="3" s="1"/>
  <c r="A53" i="3"/>
  <c r="P53" i="3" s="1"/>
  <c r="A54" i="3"/>
  <c r="P54" i="3" s="1"/>
  <c r="A55" i="3"/>
  <c r="P55" i="3" s="1"/>
  <c r="A56" i="3"/>
  <c r="A57" i="3"/>
  <c r="Q57" i="3" s="1"/>
  <c r="A58" i="3"/>
  <c r="P58" i="3" s="1"/>
  <c r="A59" i="3"/>
  <c r="A60" i="3"/>
  <c r="A61" i="3"/>
  <c r="A62" i="3"/>
  <c r="P62" i="3" s="1"/>
  <c r="A63" i="3"/>
  <c r="P63" i="3" s="1"/>
  <c r="A64" i="3"/>
  <c r="A65" i="3"/>
  <c r="Q65" i="3" s="1"/>
  <c r="A66" i="3"/>
  <c r="P66" i="3" s="1"/>
  <c r="A67" i="3"/>
  <c r="P67" i="3" s="1"/>
  <c r="A68" i="3"/>
  <c r="A69" i="3"/>
  <c r="A70" i="3"/>
  <c r="A71" i="3"/>
  <c r="A72" i="3"/>
  <c r="P72" i="3" s="1"/>
  <c r="A73" i="3"/>
  <c r="Q73" i="3" s="1"/>
  <c r="A74" i="3"/>
  <c r="P74" i="3" s="1"/>
  <c r="A75" i="3"/>
  <c r="A76" i="3"/>
  <c r="A77" i="3"/>
  <c r="P77" i="3" s="1"/>
  <c r="A78" i="3"/>
  <c r="A79" i="3"/>
  <c r="P79" i="3" s="1"/>
  <c r="A80" i="3"/>
  <c r="P80" i="3" s="1"/>
  <c r="A81" i="3"/>
  <c r="P81" i="3" s="1"/>
  <c r="A82" i="3"/>
  <c r="P82" i="3" s="1"/>
  <c r="A83" i="3"/>
  <c r="P83" i="3" s="1"/>
  <c r="A84" i="3"/>
  <c r="P84" i="3" s="1"/>
  <c r="A85" i="3"/>
  <c r="P85" i="3" s="1"/>
  <c r="A86" i="3"/>
  <c r="A87" i="3"/>
  <c r="A88" i="3"/>
  <c r="A89" i="3"/>
  <c r="Q89" i="3" s="1"/>
  <c r="A90" i="3"/>
  <c r="P90" i="3" s="1"/>
  <c r="A91" i="3"/>
  <c r="A92" i="3"/>
  <c r="P92" i="3" s="1"/>
  <c r="A93" i="3"/>
  <c r="P93" i="3" s="1"/>
  <c r="A94" i="3"/>
  <c r="P94" i="3" s="1"/>
  <c r="A95" i="3"/>
  <c r="P95" i="3" s="1"/>
  <c r="A96" i="3"/>
  <c r="P96" i="3" s="1"/>
  <c r="A97" i="3"/>
  <c r="Q97" i="3" s="1"/>
  <c r="A98" i="3"/>
  <c r="A99" i="3"/>
  <c r="A100" i="3"/>
  <c r="P100" i="3" s="1"/>
  <c r="A101" i="3"/>
  <c r="P101" i="3" s="1"/>
  <c r="A102" i="3"/>
  <c r="P102" i="3" s="1"/>
  <c r="A103" i="3"/>
  <c r="P103" i="3" s="1"/>
  <c r="A104" i="3"/>
  <c r="P104" i="3" s="1"/>
  <c r="A105" i="3"/>
  <c r="Q105" i="3" s="1"/>
  <c r="A106" i="3"/>
  <c r="P106" i="3" s="1"/>
  <c r="A107" i="3"/>
  <c r="A108" i="3"/>
  <c r="P108" i="3" s="1"/>
  <c r="A109" i="3"/>
  <c r="P109" i="3" s="1"/>
  <c r="A110" i="3"/>
  <c r="P110" i="3" s="1"/>
  <c r="A111" i="3"/>
  <c r="P111" i="3" s="1"/>
  <c r="A112" i="3"/>
  <c r="P112" i="3" s="1"/>
  <c r="A113" i="3"/>
  <c r="Q113" i="3" s="1"/>
  <c r="A114" i="3"/>
  <c r="P114" i="3" s="1"/>
  <c r="A115" i="3"/>
  <c r="A116" i="3"/>
  <c r="P116" i="3" s="1"/>
  <c r="A117" i="3"/>
  <c r="P117" i="3" s="1"/>
  <c r="A118" i="3"/>
  <c r="P118" i="3" s="1"/>
  <c r="A119" i="3"/>
  <c r="P119" i="3" s="1"/>
  <c r="A120" i="3"/>
  <c r="P120" i="3" s="1"/>
  <c r="A121" i="3"/>
  <c r="P121" i="3" s="1"/>
  <c r="A122" i="3"/>
  <c r="P122" i="3" s="1"/>
  <c r="A123" i="3"/>
  <c r="P123" i="3" s="1"/>
  <c r="A124" i="3"/>
  <c r="P124" i="3" s="1"/>
  <c r="A125" i="3"/>
  <c r="P125" i="3" s="1"/>
  <c r="A126" i="3"/>
  <c r="P126" i="3" s="1"/>
  <c r="A127" i="3"/>
  <c r="P127" i="3" s="1"/>
  <c r="A128" i="3"/>
  <c r="P128" i="3" s="1"/>
  <c r="A129" i="3"/>
  <c r="Q129" i="3" s="1"/>
  <c r="A130" i="3"/>
  <c r="P130" i="3" s="1"/>
  <c r="A131" i="3"/>
  <c r="P131" i="3" s="1"/>
  <c r="A132" i="3"/>
  <c r="P132" i="3" s="1"/>
  <c r="A133" i="3"/>
  <c r="A134" i="3"/>
  <c r="A135" i="3"/>
  <c r="P135" i="3" s="1"/>
  <c r="A136" i="3"/>
  <c r="P136" i="3" s="1"/>
  <c r="A137" i="3"/>
  <c r="Q137" i="3" s="1"/>
  <c r="A138" i="3"/>
  <c r="A139" i="3"/>
  <c r="A140" i="3"/>
  <c r="P140" i="3" s="1"/>
  <c r="A141" i="3"/>
  <c r="A142" i="3"/>
  <c r="P142" i="3" s="1"/>
  <c r="A143" i="3"/>
  <c r="P143" i="3" s="1"/>
  <c r="A144" i="3"/>
  <c r="A145" i="3"/>
  <c r="Q145" i="3" s="1"/>
  <c r="A146" i="3"/>
  <c r="P146" i="3" s="1"/>
  <c r="A147" i="3"/>
  <c r="P147" i="3" s="1"/>
  <c r="A148" i="3"/>
  <c r="P148" i="3" s="1"/>
  <c r="A150" i="3"/>
  <c r="A151" i="3"/>
  <c r="A152" i="3"/>
  <c r="P152" i="3" s="1"/>
  <c r="A153" i="3"/>
  <c r="P153" i="3" s="1"/>
  <c r="A154" i="3"/>
  <c r="Q154" i="3" s="1"/>
  <c r="A155" i="3"/>
  <c r="P155" i="3" s="1"/>
  <c r="A156" i="3"/>
  <c r="P156" i="3" s="1"/>
  <c r="A157" i="3"/>
  <c r="P157" i="3" s="1"/>
  <c r="A158" i="3"/>
  <c r="P158" i="3" s="1"/>
  <c r="A159" i="3"/>
  <c r="P159" i="3" s="1"/>
  <c r="A160" i="3"/>
  <c r="P160" i="3" s="1"/>
  <c r="A161" i="3"/>
  <c r="P161" i="3" s="1"/>
  <c r="A2" i="3"/>
  <c r="P2" i="3" s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Q125" i="3" l="1"/>
  <c r="Q61" i="3"/>
  <c r="Q109" i="3"/>
  <c r="Q45" i="3"/>
  <c r="Q101" i="3"/>
  <c r="Q37" i="3"/>
  <c r="Q158" i="3"/>
  <c r="Q29" i="3"/>
  <c r="Q53" i="3"/>
  <c r="Q93" i="3"/>
  <c r="Q150" i="3"/>
  <c r="Q85" i="3"/>
  <c r="Q21" i="3"/>
  <c r="Q117" i="3"/>
  <c r="Q141" i="3"/>
  <c r="Q77" i="3"/>
  <c r="Q13" i="3"/>
  <c r="Q133" i="3"/>
  <c r="Q69" i="3"/>
  <c r="Q6" i="3"/>
  <c r="Q121" i="3"/>
  <c r="Q81" i="3"/>
  <c r="Q2" i="3"/>
  <c r="P137" i="3"/>
  <c r="P129" i="3"/>
  <c r="P113" i="3"/>
  <c r="P89" i="3"/>
  <c r="P73" i="3"/>
  <c r="P65" i="3"/>
  <c r="P57" i="3"/>
  <c r="P49" i="3"/>
  <c r="P33" i="3"/>
  <c r="P25" i="3"/>
  <c r="P9" i="3"/>
  <c r="Q161" i="3"/>
  <c r="Q157" i="3"/>
  <c r="Q153" i="3"/>
  <c r="Q148" i="3"/>
  <c r="Q144" i="3"/>
  <c r="Q140" i="3"/>
  <c r="Q136" i="3"/>
  <c r="Q132" i="3"/>
  <c r="Q128" i="3"/>
  <c r="Q124" i="3"/>
  <c r="Q120" i="3"/>
  <c r="Q116" i="3"/>
  <c r="Q112" i="3"/>
  <c r="Q108" i="3"/>
  <c r="Q104" i="3"/>
  <c r="Q100" i="3"/>
  <c r="Q96" i="3"/>
  <c r="Q92" i="3"/>
  <c r="Q88" i="3"/>
  <c r="Q84" i="3"/>
  <c r="Q80" i="3"/>
  <c r="Q76" i="3"/>
  <c r="Q72" i="3"/>
  <c r="Q68" i="3"/>
  <c r="Q64" i="3"/>
  <c r="Q60" i="3"/>
  <c r="Q56" i="3"/>
  <c r="Q52" i="3"/>
  <c r="Q48" i="3"/>
  <c r="Q44" i="3"/>
  <c r="Q40" i="3"/>
  <c r="Q36" i="3"/>
  <c r="Q32" i="3"/>
  <c r="Q28" i="3"/>
  <c r="Q24" i="3"/>
  <c r="Q20" i="3"/>
  <c r="Q16" i="3"/>
  <c r="Q12" i="3"/>
  <c r="Q8" i="3"/>
  <c r="Q5" i="3"/>
  <c r="Q160" i="3"/>
  <c r="Q156" i="3"/>
  <c r="Q152" i="3"/>
  <c r="Q147" i="3"/>
  <c r="Q143" i="3"/>
  <c r="Q139" i="3"/>
  <c r="Q135" i="3"/>
  <c r="Q131" i="3"/>
  <c r="Q127" i="3"/>
  <c r="Q123" i="3"/>
  <c r="Q119" i="3"/>
  <c r="Q115" i="3"/>
  <c r="Q111" i="3"/>
  <c r="Q107" i="3"/>
  <c r="Q103" i="3"/>
  <c r="Q99" i="3"/>
  <c r="Q95" i="3"/>
  <c r="Q91" i="3"/>
  <c r="Q87" i="3"/>
  <c r="Q83" i="3"/>
  <c r="Q79" i="3"/>
  <c r="Q75" i="3"/>
  <c r="Q71" i="3"/>
  <c r="Q67" i="3"/>
  <c r="Q63" i="3"/>
  <c r="Q59" i="3"/>
  <c r="Q55" i="3"/>
  <c r="Q51" i="3"/>
  <c r="Q47" i="3"/>
  <c r="Q43" i="3"/>
  <c r="Q39" i="3"/>
  <c r="Q35" i="3"/>
  <c r="Q31" i="3"/>
  <c r="Q27" i="3"/>
  <c r="Q23" i="3"/>
  <c r="Q19" i="3"/>
  <c r="Q15" i="3"/>
  <c r="Q11" i="3"/>
  <c r="Q7" i="3"/>
  <c r="Q4" i="3"/>
  <c r="Q159" i="3"/>
  <c r="Q155" i="3"/>
  <c r="Q151" i="3"/>
  <c r="Q146" i="3"/>
  <c r="Q142" i="3"/>
  <c r="Q138" i="3"/>
  <c r="Q134" i="3"/>
  <c r="Q130" i="3"/>
  <c r="Q126" i="3"/>
  <c r="Q122" i="3"/>
  <c r="Q118" i="3"/>
  <c r="Q114" i="3"/>
  <c r="Q110" i="3"/>
  <c r="Q106" i="3"/>
  <c r="Q102" i="3"/>
  <c r="Q98" i="3"/>
  <c r="Q94" i="3"/>
  <c r="Q90" i="3"/>
  <c r="Q86" i="3"/>
  <c r="Q82" i="3"/>
  <c r="Q78" i="3"/>
  <c r="Q74" i="3"/>
  <c r="Q70" i="3"/>
  <c r="Q66" i="3"/>
  <c r="Q62" i="3"/>
  <c r="Q58" i="3"/>
  <c r="Q54" i="3"/>
  <c r="Q50" i="3"/>
  <c r="Q46" i="3"/>
  <c r="Q42" i="3"/>
  <c r="Q38" i="3"/>
  <c r="Q34" i="3"/>
  <c r="Q30" i="3"/>
  <c r="Q26" i="3"/>
  <c r="Q22" i="3"/>
  <c r="Q18" i="3"/>
  <c r="Q14" i="3"/>
  <c r="Q10" i="3"/>
  <c r="Q3" i="3"/>
  <c r="D63" i="6" l="1"/>
  <c r="C63" i="6"/>
  <c r="C64" i="6" s="1"/>
  <c r="C65" i="6" s="1"/>
  <c r="D75" i="6"/>
  <c r="D76" i="6" s="1"/>
  <c r="D64" i="6" l="1"/>
  <c r="D65" i="6" s="1"/>
  <c r="D77" i="6"/>
  <c r="D78" i="6" s="1"/>
  <c r="D99" i="6" l="1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" i="6"/>
  <c r="E2" i="6" s="1"/>
  <c r="F2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" i="5"/>
  <c r="C112" i="6" l="1"/>
  <c r="C113" i="6" s="1"/>
  <c r="C124" i="6"/>
  <c r="D112" i="6"/>
  <c r="B3" i="6"/>
  <c r="E3" i="6" s="1"/>
  <c r="F3" i="6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C128" i="6" l="1"/>
  <c r="C129" i="6"/>
  <c r="C116" i="6"/>
  <c r="C117" i="6"/>
  <c r="C118" i="6" s="1"/>
  <c r="D115" i="6"/>
  <c r="D116" i="6"/>
  <c r="D117" i="6"/>
  <c r="D118" i="6" s="1"/>
  <c r="B6" i="6"/>
  <c r="E6" i="6" s="1"/>
  <c r="F6" i="6" s="1"/>
  <c r="C130" i="6" l="1"/>
  <c r="C131" i="6" s="1"/>
  <c r="C132" i="6" s="1"/>
  <c r="C133" i="6" s="1"/>
  <c r="C119" i="6"/>
  <c r="C120" i="6" s="1"/>
  <c r="D119" i="6"/>
  <c r="B7" i="6"/>
  <c r="E7" i="6" s="1"/>
  <c r="F7" i="6" s="1"/>
  <c r="D120" i="6" l="1"/>
  <c r="B8" i="6"/>
  <c r="E8" i="6" s="1"/>
  <c r="F8" i="6" s="1"/>
  <c r="D132" i="6" l="1"/>
  <c r="D133" i="6" s="1"/>
  <c r="B9" i="6"/>
  <c r="E9" i="6" s="1"/>
  <c r="F9" i="6" s="1"/>
  <c r="B10" i="6" l="1"/>
  <c r="E10" i="6" s="1"/>
  <c r="F10" i="6" s="1"/>
  <c r="B11" i="6" l="1"/>
  <c r="E11" i="6" s="1"/>
  <c r="F11" i="6" s="1"/>
  <c r="B12" i="6" l="1"/>
  <c r="E12" i="6" s="1"/>
  <c r="F12" i="6" s="1"/>
  <c r="B13" i="6" l="1"/>
  <c r="E13" i="6" s="1"/>
  <c r="F13" i="6" s="1"/>
  <c r="B14" i="6" l="1"/>
  <c r="E14" i="6" s="1"/>
  <c r="F14" i="6" s="1"/>
  <c r="J3" i="3"/>
  <c r="L3" i="3" s="1"/>
  <c r="J4" i="3"/>
  <c r="L4" i="3" s="1"/>
  <c r="J5" i="3"/>
  <c r="L5" i="3" s="1"/>
  <c r="J6" i="3"/>
  <c r="L6" i="3" s="1"/>
  <c r="J7" i="3"/>
  <c r="L7" i="3" s="1"/>
  <c r="J8" i="3"/>
  <c r="L8" i="3" s="1"/>
  <c r="J9" i="3"/>
  <c r="L9" i="3" s="1"/>
  <c r="J10" i="3"/>
  <c r="L10" i="3" s="1"/>
  <c r="J11" i="3"/>
  <c r="L11" i="3" s="1"/>
  <c r="J12" i="3"/>
  <c r="L12" i="3" s="1"/>
  <c r="J13" i="3"/>
  <c r="L13" i="3" s="1"/>
  <c r="J14" i="3"/>
  <c r="L14" i="3" s="1"/>
  <c r="J15" i="3"/>
  <c r="L15" i="3" s="1"/>
  <c r="J16" i="3"/>
  <c r="L16" i="3" s="1"/>
  <c r="J17" i="3"/>
  <c r="L17" i="3" s="1"/>
  <c r="J18" i="3"/>
  <c r="L18" i="3" s="1"/>
  <c r="J19" i="3"/>
  <c r="L19" i="3" s="1"/>
  <c r="J20" i="3"/>
  <c r="L20" i="3" s="1"/>
  <c r="J21" i="3"/>
  <c r="L21" i="3" s="1"/>
  <c r="J22" i="3"/>
  <c r="L22" i="3" s="1"/>
  <c r="J23" i="3"/>
  <c r="L23" i="3" s="1"/>
  <c r="J24" i="3"/>
  <c r="L24" i="3" s="1"/>
  <c r="J25" i="3"/>
  <c r="L25" i="3" s="1"/>
  <c r="J26" i="3"/>
  <c r="L26" i="3" s="1"/>
  <c r="J27" i="3"/>
  <c r="L27" i="3" s="1"/>
  <c r="J28" i="3"/>
  <c r="L28" i="3" s="1"/>
  <c r="J29" i="3"/>
  <c r="L29" i="3" s="1"/>
  <c r="J30" i="3"/>
  <c r="L30" i="3" s="1"/>
  <c r="J31" i="3"/>
  <c r="L31" i="3" s="1"/>
  <c r="J32" i="3"/>
  <c r="L32" i="3" s="1"/>
  <c r="J33" i="3"/>
  <c r="L33" i="3" s="1"/>
  <c r="J34" i="3"/>
  <c r="L34" i="3" s="1"/>
  <c r="J35" i="3"/>
  <c r="L35" i="3" s="1"/>
  <c r="J36" i="3"/>
  <c r="L36" i="3" s="1"/>
  <c r="J37" i="3"/>
  <c r="L37" i="3" s="1"/>
  <c r="J38" i="3"/>
  <c r="L38" i="3" s="1"/>
  <c r="J39" i="3"/>
  <c r="L39" i="3" s="1"/>
  <c r="J40" i="3"/>
  <c r="L40" i="3" s="1"/>
  <c r="J41" i="3"/>
  <c r="L41" i="3" s="1"/>
  <c r="J42" i="3"/>
  <c r="L42" i="3" s="1"/>
  <c r="J43" i="3"/>
  <c r="L43" i="3" s="1"/>
  <c r="J44" i="3"/>
  <c r="L44" i="3" s="1"/>
  <c r="J45" i="3"/>
  <c r="L45" i="3" s="1"/>
  <c r="J46" i="3"/>
  <c r="L46" i="3" s="1"/>
  <c r="J47" i="3"/>
  <c r="L47" i="3" s="1"/>
  <c r="J48" i="3"/>
  <c r="L48" i="3" s="1"/>
  <c r="J49" i="3"/>
  <c r="L49" i="3" s="1"/>
  <c r="J50" i="3"/>
  <c r="L50" i="3" s="1"/>
  <c r="J51" i="3"/>
  <c r="L51" i="3" s="1"/>
  <c r="J52" i="3"/>
  <c r="L52" i="3" s="1"/>
  <c r="J53" i="3"/>
  <c r="L53" i="3" s="1"/>
  <c r="J54" i="3"/>
  <c r="L54" i="3" s="1"/>
  <c r="J55" i="3"/>
  <c r="L55" i="3" s="1"/>
  <c r="J56" i="3"/>
  <c r="L56" i="3" s="1"/>
  <c r="J57" i="3"/>
  <c r="L57" i="3" s="1"/>
  <c r="J58" i="3"/>
  <c r="L58" i="3" s="1"/>
  <c r="J59" i="3"/>
  <c r="L59" i="3" s="1"/>
  <c r="J60" i="3"/>
  <c r="L60" i="3" s="1"/>
  <c r="J61" i="3"/>
  <c r="L61" i="3" s="1"/>
  <c r="J62" i="3"/>
  <c r="L62" i="3" s="1"/>
  <c r="J63" i="3"/>
  <c r="L63" i="3" s="1"/>
  <c r="J64" i="3"/>
  <c r="L64" i="3" s="1"/>
  <c r="J65" i="3"/>
  <c r="L65" i="3" s="1"/>
  <c r="J66" i="3"/>
  <c r="L66" i="3" s="1"/>
  <c r="J67" i="3"/>
  <c r="L67" i="3" s="1"/>
  <c r="J68" i="3"/>
  <c r="L68" i="3" s="1"/>
  <c r="J69" i="3"/>
  <c r="L69" i="3" s="1"/>
  <c r="J70" i="3"/>
  <c r="L70" i="3" s="1"/>
  <c r="J71" i="3"/>
  <c r="L71" i="3" s="1"/>
  <c r="J72" i="3"/>
  <c r="L72" i="3" s="1"/>
  <c r="J73" i="3"/>
  <c r="L73" i="3" s="1"/>
  <c r="J74" i="3"/>
  <c r="L74" i="3" s="1"/>
  <c r="J75" i="3"/>
  <c r="L75" i="3" s="1"/>
  <c r="J76" i="3"/>
  <c r="L76" i="3" s="1"/>
  <c r="J77" i="3"/>
  <c r="L77" i="3" s="1"/>
  <c r="J78" i="3"/>
  <c r="L78" i="3" s="1"/>
  <c r="J79" i="3"/>
  <c r="L79" i="3" s="1"/>
  <c r="J80" i="3"/>
  <c r="L80" i="3" s="1"/>
  <c r="J81" i="3"/>
  <c r="L81" i="3" s="1"/>
  <c r="J82" i="3"/>
  <c r="L82" i="3" s="1"/>
  <c r="J83" i="3"/>
  <c r="L83" i="3" s="1"/>
  <c r="J84" i="3"/>
  <c r="L84" i="3" s="1"/>
  <c r="J85" i="3"/>
  <c r="L85" i="3" s="1"/>
  <c r="J86" i="3"/>
  <c r="L86" i="3" s="1"/>
  <c r="J87" i="3"/>
  <c r="L87" i="3" s="1"/>
  <c r="J88" i="3"/>
  <c r="L88" i="3" s="1"/>
  <c r="J89" i="3"/>
  <c r="L89" i="3" s="1"/>
  <c r="J90" i="3"/>
  <c r="L90" i="3" s="1"/>
  <c r="J91" i="3"/>
  <c r="L91" i="3" s="1"/>
  <c r="J92" i="3"/>
  <c r="L92" i="3" s="1"/>
  <c r="J93" i="3"/>
  <c r="L93" i="3" s="1"/>
  <c r="J94" i="3"/>
  <c r="L94" i="3" s="1"/>
  <c r="J95" i="3"/>
  <c r="L95" i="3" s="1"/>
  <c r="J96" i="3"/>
  <c r="L96" i="3" s="1"/>
  <c r="J97" i="3"/>
  <c r="L97" i="3" s="1"/>
  <c r="J98" i="3"/>
  <c r="L98" i="3" s="1"/>
  <c r="J99" i="3"/>
  <c r="L99" i="3" s="1"/>
  <c r="J100" i="3"/>
  <c r="L100" i="3" s="1"/>
  <c r="J101" i="3"/>
  <c r="L101" i="3" s="1"/>
  <c r="J102" i="3"/>
  <c r="L102" i="3" s="1"/>
  <c r="J103" i="3"/>
  <c r="L103" i="3" s="1"/>
  <c r="J104" i="3"/>
  <c r="L104" i="3" s="1"/>
  <c r="J105" i="3"/>
  <c r="L105" i="3" s="1"/>
  <c r="J106" i="3"/>
  <c r="L106" i="3" s="1"/>
  <c r="J107" i="3"/>
  <c r="L107" i="3" s="1"/>
  <c r="J108" i="3"/>
  <c r="L108" i="3" s="1"/>
  <c r="J109" i="3"/>
  <c r="L109" i="3" s="1"/>
  <c r="J110" i="3"/>
  <c r="L110" i="3" s="1"/>
  <c r="J111" i="3"/>
  <c r="L111" i="3" s="1"/>
  <c r="J112" i="3"/>
  <c r="L112" i="3" s="1"/>
  <c r="J113" i="3"/>
  <c r="L113" i="3" s="1"/>
  <c r="J114" i="3"/>
  <c r="L114" i="3" s="1"/>
  <c r="J115" i="3"/>
  <c r="L115" i="3" s="1"/>
  <c r="J116" i="3"/>
  <c r="L116" i="3" s="1"/>
  <c r="J117" i="3"/>
  <c r="L117" i="3" s="1"/>
  <c r="J118" i="3"/>
  <c r="L118" i="3" s="1"/>
  <c r="J119" i="3"/>
  <c r="L119" i="3" s="1"/>
  <c r="J120" i="3"/>
  <c r="L120" i="3" s="1"/>
  <c r="J121" i="3"/>
  <c r="L121" i="3" s="1"/>
  <c r="J122" i="3"/>
  <c r="L122" i="3" s="1"/>
  <c r="J123" i="3"/>
  <c r="L123" i="3" s="1"/>
  <c r="J124" i="3"/>
  <c r="L124" i="3" s="1"/>
  <c r="J125" i="3"/>
  <c r="L125" i="3" s="1"/>
  <c r="J126" i="3"/>
  <c r="L126" i="3" s="1"/>
  <c r="J127" i="3"/>
  <c r="L127" i="3" s="1"/>
  <c r="J128" i="3"/>
  <c r="L128" i="3" s="1"/>
  <c r="J129" i="3"/>
  <c r="L129" i="3" s="1"/>
  <c r="J130" i="3"/>
  <c r="L130" i="3" s="1"/>
  <c r="J131" i="3"/>
  <c r="L131" i="3" s="1"/>
  <c r="J132" i="3"/>
  <c r="L132" i="3" s="1"/>
  <c r="J133" i="3"/>
  <c r="L133" i="3" s="1"/>
  <c r="J134" i="3"/>
  <c r="L134" i="3" s="1"/>
  <c r="J135" i="3"/>
  <c r="L135" i="3" s="1"/>
  <c r="J136" i="3"/>
  <c r="L136" i="3" s="1"/>
  <c r="J137" i="3"/>
  <c r="L137" i="3" s="1"/>
  <c r="J138" i="3"/>
  <c r="L138" i="3" s="1"/>
  <c r="J139" i="3"/>
  <c r="L139" i="3" s="1"/>
  <c r="J140" i="3"/>
  <c r="L140" i="3" s="1"/>
  <c r="J141" i="3"/>
  <c r="L141" i="3" s="1"/>
  <c r="J142" i="3"/>
  <c r="L142" i="3" s="1"/>
  <c r="J143" i="3"/>
  <c r="L143" i="3" s="1"/>
  <c r="J144" i="3"/>
  <c r="L144" i="3" s="1"/>
  <c r="J145" i="3"/>
  <c r="L145" i="3" s="1"/>
  <c r="J146" i="3"/>
  <c r="L146" i="3" s="1"/>
  <c r="J147" i="3"/>
  <c r="L147" i="3" s="1"/>
  <c r="J148" i="3"/>
  <c r="L148" i="3" s="1"/>
  <c r="J150" i="3"/>
  <c r="L150" i="3" s="1"/>
  <c r="J151" i="3"/>
  <c r="L151" i="3" s="1"/>
  <c r="J152" i="3"/>
  <c r="L152" i="3" s="1"/>
  <c r="J153" i="3"/>
  <c r="L153" i="3" s="1"/>
  <c r="J154" i="3"/>
  <c r="L154" i="3" s="1"/>
  <c r="J155" i="3"/>
  <c r="L155" i="3" s="1"/>
  <c r="J156" i="3"/>
  <c r="L156" i="3" s="1"/>
  <c r="J157" i="3"/>
  <c r="L157" i="3" s="1"/>
  <c r="J158" i="3"/>
  <c r="L158" i="3" s="1"/>
  <c r="J159" i="3"/>
  <c r="L159" i="3" s="1"/>
  <c r="J160" i="3"/>
  <c r="L160" i="3" s="1"/>
  <c r="J161" i="3"/>
  <c r="L161" i="3" s="1"/>
  <c r="J2" i="3"/>
  <c r="L2" i="3" s="1"/>
  <c r="N3" i="3" a="1"/>
  <c r="N3" i="3" s="1"/>
  <c r="O3" i="3" s="1"/>
  <c r="N4" i="3" a="1"/>
  <c r="N4" i="3" s="1"/>
  <c r="O4" i="3" s="1"/>
  <c r="N5" i="3" a="1"/>
  <c r="N5" i="3" s="1"/>
  <c r="O5" i="3" s="1"/>
  <c r="N6" i="3" a="1"/>
  <c r="N6" i="3" s="1"/>
  <c r="O6" i="3" s="1"/>
  <c r="N7" i="3" a="1"/>
  <c r="N7" i="3" s="1"/>
  <c r="O7" i="3" s="1"/>
  <c r="N8" i="3" a="1"/>
  <c r="N8" i="3" s="1"/>
  <c r="O8" i="3" s="1"/>
  <c r="N9" i="3" a="1"/>
  <c r="N9" i="3" s="1"/>
  <c r="O9" i="3" s="1"/>
  <c r="N10" i="3" a="1"/>
  <c r="N10" i="3" s="1"/>
  <c r="O10" i="3" s="1"/>
  <c r="N11" i="3" a="1"/>
  <c r="N11" i="3" s="1"/>
  <c r="O11" i="3" s="1"/>
  <c r="N12" i="3" a="1"/>
  <c r="N12" i="3" s="1"/>
  <c r="O12" i="3" s="1"/>
  <c r="N13" i="3" a="1"/>
  <c r="N13" i="3" s="1"/>
  <c r="O13" i="3" s="1"/>
  <c r="N14" i="3" a="1"/>
  <c r="N14" i="3" s="1"/>
  <c r="O14" i="3" s="1"/>
  <c r="N15" i="3" a="1"/>
  <c r="N15" i="3" s="1"/>
  <c r="O15" i="3" s="1"/>
  <c r="N16" i="3" a="1"/>
  <c r="N16" i="3" s="1"/>
  <c r="O16" i="3" s="1"/>
  <c r="N17" i="3" a="1"/>
  <c r="N17" i="3" s="1"/>
  <c r="O17" i="3" s="1"/>
  <c r="N18" i="3" a="1"/>
  <c r="N18" i="3" s="1"/>
  <c r="O18" i="3" s="1"/>
  <c r="N19" i="3" a="1"/>
  <c r="N19" i="3" s="1"/>
  <c r="O19" i="3" s="1"/>
  <c r="N20" i="3" a="1"/>
  <c r="N20" i="3" s="1"/>
  <c r="O20" i="3" s="1"/>
  <c r="N21" i="3" a="1"/>
  <c r="N21" i="3" s="1"/>
  <c r="O21" i="3" s="1"/>
  <c r="N22" i="3" a="1"/>
  <c r="N22" i="3" s="1"/>
  <c r="O22" i="3" s="1"/>
  <c r="N23" i="3" a="1"/>
  <c r="N23" i="3" s="1"/>
  <c r="O23" i="3" s="1"/>
  <c r="N24" i="3" a="1"/>
  <c r="N24" i="3" s="1"/>
  <c r="O24" i="3" s="1"/>
  <c r="N25" i="3" a="1"/>
  <c r="N25" i="3" s="1"/>
  <c r="O25" i="3" s="1"/>
  <c r="N26" i="3" a="1"/>
  <c r="N26" i="3" s="1"/>
  <c r="O26" i="3" s="1"/>
  <c r="N27" i="3" a="1"/>
  <c r="N27" i="3" s="1"/>
  <c r="O27" i="3" s="1"/>
  <c r="N28" i="3" a="1"/>
  <c r="N28" i="3" s="1"/>
  <c r="O28" i="3" s="1"/>
  <c r="N29" i="3" a="1"/>
  <c r="N29" i="3" s="1"/>
  <c r="O29" i="3" s="1"/>
  <c r="N30" i="3" a="1"/>
  <c r="N30" i="3" s="1"/>
  <c r="O30" i="3" s="1"/>
  <c r="N31" i="3" a="1"/>
  <c r="N31" i="3" s="1"/>
  <c r="O31" i="3" s="1"/>
  <c r="N32" i="3" a="1"/>
  <c r="N32" i="3" s="1"/>
  <c r="O32" i="3" s="1"/>
  <c r="N33" i="3" a="1"/>
  <c r="N33" i="3" s="1"/>
  <c r="O33" i="3" s="1"/>
  <c r="N34" i="3" a="1"/>
  <c r="N34" i="3" s="1"/>
  <c r="O34" i="3" s="1"/>
  <c r="N35" i="3" a="1"/>
  <c r="N35" i="3" s="1"/>
  <c r="O35" i="3" s="1"/>
  <c r="N36" i="3" a="1"/>
  <c r="N36" i="3" s="1"/>
  <c r="O36" i="3" s="1"/>
  <c r="N37" i="3" a="1"/>
  <c r="N37" i="3" s="1"/>
  <c r="O37" i="3" s="1"/>
  <c r="N38" i="3" a="1"/>
  <c r="N38" i="3" s="1"/>
  <c r="O38" i="3" s="1"/>
  <c r="N39" i="3" a="1"/>
  <c r="N39" i="3" s="1"/>
  <c r="O39" i="3" s="1"/>
  <c r="N40" i="3" a="1"/>
  <c r="N40" i="3" s="1"/>
  <c r="O40" i="3" s="1"/>
  <c r="N41" i="3" a="1"/>
  <c r="N41" i="3" s="1"/>
  <c r="O41" i="3" s="1"/>
  <c r="N42" i="3" a="1"/>
  <c r="N42" i="3" s="1"/>
  <c r="O42" i="3" s="1"/>
  <c r="N43" i="3" a="1"/>
  <c r="N43" i="3" s="1"/>
  <c r="O43" i="3" s="1"/>
  <c r="N44" i="3" a="1"/>
  <c r="N44" i="3" s="1"/>
  <c r="O44" i="3" s="1"/>
  <c r="N45" i="3" a="1"/>
  <c r="N45" i="3" s="1"/>
  <c r="O45" i="3" s="1"/>
  <c r="N46" i="3" a="1"/>
  <c r="N46" i="3" s="1"/>
  <c r="O46" i="3" s="1"/>
  <c r="N47" i="3" a="1"/>
  <c r="N47" i="3" s="1"/>
  <c r="O47" i="3" s="1"/>
  <c r="N48" i="3" a="1"/>
  <c r="N48" i="3" s="1"/>
  <c r="O48" i="3" s="1"/>
  <c r="N49" i="3" a="1"/>
  <c r="N49" i="3" s="1"/>
  <c r="O49" i="3" s="1"/>
  <c r="N50" i="3" a="1"/>
  <c r="N50" i="3" s="1"/>
  <c r="O50" i="3" s="1"/>
  <c r="N51" i="3" a="1"/>
  <c r="N51" i="3" s="1"/>
  <c r="O51" i="3" s="1"/>
  <c r="N52" i="3" a="1"/>
  <c r="N52" i="3" s="1"/>
  <c r="O52" i="3" s="1"/>
  <c r="N53" i="3" a="1"/>
  <c r="N53" i="3" s="1"/>
  <c r="O53" i="3" s="1"/>
  <c r="N54" i="3" a="1"/>
  <c r="N54" i="3" s="1"/>
  <c r="O54" i="3" s="1"/>
  <c r="N55" i="3" a="1"/>
  <c r="N55" i="3" s="1"/>
  <c r="O55" i="3" s="1"/>
  <c r="N56" i="3" a="1"/>
  <c r="N56" i="3" s="1"/>
  <c r="O56" i="3" s="1"/>
  <c r="N57" i="3" a="1"/>
  <c r="N57" i="3" s="1"/>
  <c r="O57" i="3" s="1"/>
  <c r="N58" i="3" a="1"/>
  <c r="N58" i="3" s="1"/>
  <c r="O58" i="3" s="1"/>
  <c r="N59" i="3" a="1"/>
  <c r="N59" i="3" s="1"/>
  <c r="O59" i="3" s="1"/>
  <c r="N60" i="3" a="1"/>
  <c r="N60" i="3" s="1"/>
  <c r="O60" i="3" s="1"/>
  <c r="N61" i="3" a="1"/>
  <c r="N61" i="3" s="1"/>
  <c r="O61" i="3" s="1"/>
  <c r="N62" i="3" a="1"/>
  <c r="N62" i="3" s="1"/>
  <c r="O62" i="3" s="1"/>
  <c r="N63" i="3" a="1"/>
  <c r="N63" i="3" s="1"/>
  <c r="O63" i="3" s="1"/>
  <c r="N64" i="3" a="1"/>
  <c r="N64" i="3" s="1"/>
  <c r="O64" i="3" s="1"/>
  <c r="N65" i="3" a="1"/>
  <c r="N65" i="3" s="1"/>
  <c r="O65" i="3" s="1"/>
  <c r="N66" i="3" a="1"/>
  <c r="N66" i="3" s="1"/>
  <c r="O66" i="3" s="1"/>
  <c r="N67" i="3" a="1"/>
  <c r="N67" i="3" s="1"/>
  <c r="O67" i="3" s="1"/>
  <c r="N68" i="3" a="1"/>
  <c r="N68" i="3" s="1"/>
  <c r="O68" i="3" s="1"/>
  <c r="N69" i="3" a="1"/>
  <c r="N69" i="3" s="1"/>
  <c r="O69" i="3" s="1"/>
  <c r="N70" i="3" a="1"/>
  <c r="N70" i="3" s="1"/>
  <c r="O70" i="3" s="1"/>
  <c r="N71" i="3" a="1"/>
  <c r="N71" i="3" s="1"/>
  <c r="O71" i="3" s="1"/>
  <c r="N72" i="3" a="1"/>
  <c r="N72" i="3" s="1"/>
  <c r="O72" i="3" s="1"/>
  <c r="N73" i="3" a="1"/>
  <c r="N73" i="3" s="1"/>
  <c r="O73" i="3" s="1"/>
  <c r="N74" i="3" a="1"/>
  <c r="N74" i="3" s="1"/>
  <c r="O74" i="3" s="1"/>
  <c r="N75" i="3" a="1"/>
  <c r="N75" i="3" s="1"/>
  <c r="O75" i="3" s="1"/>
  <c r="N76" i="3" a="1"/>
  <c r="N76" i="3" s="1"/>
  <c r="O76" i="3" s="1"/>
  <c r="N77" i="3" a="1"/>
  <c r="N77" i="3" s="1"/>
  <c r="O77" i="3" s="1"/>
  <c r="N78" i="3" a="1"/>
  <c r="N78" i="3" s="1"/>
  <c r="O78" i="3" s="1"/>
  <c r="N79" i="3" a="1"/>
  <c r="N79" i="3" s="1"/>
  <c r="O79" i="3" s="1"/>
  <c r="N80" i="3" a="1"/>
  <c r="N80" i="3" s="1"/>
  <c r="O80" i="3" s="1"/>
  <c r="N81" i="3" a="1"/>
  <c r="N81" i="3" s="1"/>
  <c r="O81" i="3" s="1"/>
  <c r="N82" i="3" a="1"/>
  <c r="N82" i="3" s="1"/>
  <c r="O82" i="3" s="1"/>
  <c r="N83" i="3" a="1"/>
  <c r="N83" i="3" s="1"/>
  <c r="O83" i="3" s="1"/>
  <c r="N84" i="3" a="1"/>
  <c r="N84" i="3" s="1"/>
  <c r="O84" i="3" s="1"/>
  <c r="N85" i="3" a="1"/>
  <c r="N85" i="3" s="1"/>
  <c r="O85" i="3" s="1"/>
  <c r="N86" i="3" a="1"/>
  <c r="N86" i="3" s="1"/>
  <c r="O86" i="3" s="1"/>
  <c r="N87" i="3" a="1"/>
  <c r="N87" i="3" s="1"/>
  <c r="O87" i="3" s="1"/>
  <c r="N88" i="3" a="1"/>
  <c r="N88" i="3" s="1"/>
  <c r="O88" i="3" s="1"/>
  <c r="N89" i="3" a="1"/>
  <c r="N89" i="3" s="1"/>
  <c r="O89" i="3" s="1"/>
  <c r="N90" i="3" a="1"/>
  <c r="N90" i="3" s="1"/>
  <c r="O90" i="3" s="1"/>
  <c r="N91" i="3" a="1"/>
  <c r="N91" i="3" s="1"/>
  <c r="O91" i="3" s="1"/>
  <c r="N92" i="3" a="1"/>
  <c r="N92" i="3" s="1"/>
  <c r="O92" i="3" s="1"/>
  <c r="N93" i="3" a="1"/>
  <c r="N93" i="3" s="1"/>
  <c r="O93" i="3" s="1"/>
  <c r="N94" i="3" a="1"/>
  <c r="N94" i="3" s="1"/>
  <c r="O94" i="3" s="1"/>
  <c r="N95" i="3" a="1"/>
  <c r="N95" i="3" s="1"/>
  <c r="O95" i="3" s="1"/>
  <c r="N96" i="3" a="1"/>
  <c r="N96" i="3" s="1"/>
  <c r="O96" i="3" s="1"/>
  <c r="N97" i="3" a="1"/>
  <c r="N97" i="3"/>
  <c r="O97" i="3" s="1"/>
  <c r="N98" i="3" a="1"/>
  <c r="N98" i="3" s="1"/>
  <c r="O98" i="3" s="1"/>
  <c r="N99" i="3" a="1"/>
  <c r="N99" i="3" s="1"/>
  <c r="O99" i="3" s="1"/>
  <c r="N100" i="3" a="1"/>
  <c r="N100" i="3" s="1"/>
  <c r="O100" i="3" s="1"/>
  <c r="N101" i="3" a="1"/>
  <c r="N101" i="3" s="1"/>
  <c r="O101" i="3" s="1"/>
  <c r="N102" i="3" a="1"/>
  <c r="N102" i="3" s="1"/>
  <c r="O102" i="3" s="1"/>
  <c r="N103" i="3" a="1"/>
  <c r="N103" i="3" s="1"/>
  <c r="O103" i="3" s="1"/>
  <c r="N104" i="3" a="1"/>
  <c r="N104" i="3" s="1"/>
  <c r="O104" i="3" s="1"/>
  <c r="N105" i="3" a="1"/>
  <c r="N105" i="3" s="1"/>
  <c r="O105" i="3" s="1"/>
  <c r="N106" i="3" a="1"/>
  <c r="N106" i="3" s="1"/>
  <c r="O106" i="3" s="1"/>
  <c r="N107" i="3" a="1"/>
  <c r="N107" i="3" s="1"/>
  <c r="O107" i="3" s="1"/>
  <c r="N108" i="3" a="1"/>
  <c r="N108" i="3" s="1"/>
  <c r="O108" i="3" s="1"/>
  <c r="N109" i="3" a="1"/>
  <c r="N109" i="3" s="1"/>
  <c r="O109" i="3" s="1"/>
  <c r="N110" i="3" a="1"/>
  <c r="N110" i="3" s="1"/>
  <c r="O110" i="3" s="1"/>
  <c r="N111" i="3" a="1"/>
  <c r="N111" i="3" s="1"/>
  <c r="O111" i="3" s="1"/>
  <c r="N112" i="3" a="1"/>
  <c r="N112" i="3" s="1"/>
  <c r="O112" i="3" s="1"/>
  <c r="N113" i="3" a="1"/>
  <c r="N113" i="3" s="1"/>
  <c r="O113" i="3" s="1"/>
  <c r="N114" i="3" a="1"/>
  <c r="N114" i="3" s="1"/>
  <c r="O114" i="3" s="1"/>
  <c r="N115" i="3" a="1"/>
  <c r="N115" i="3" s="1"/>
  <c r="O115" i="3" s="1"/>
  <c r="N116" i="3" a="1"/>
  <c r="N116" i="3" s="1"/>
  <c r="O116" i="3" s="1"/>
  <c r="N117" i="3" a="1"/>
  <c r="N117" i="3" s="1"/>
  <c r="O117" i="3" s="1"/>
  <c r="N118" i="3" a="1"/>
  <c r="N118" i="3" s="1"/>
  <c r="O118" i="3" s="1"/>
  <c r="N119" i="3" a="1"/>
  <c r="N119" i="3" s="1"/>
  <c r="O119" i="3" s="1"/>
  <c r="N120" i="3" a="1"/>
  <c r="N120" i="3" s="1"/>
  <c r="O120" i="3" s="1"/>
  <c r="N121" i="3" a="1"/>
  <c r="N121" i="3" s="1"/>
  <c r="O121" i="3" s="1"/>
  <c r="N122" i="3" a="1"/>
  <c r="N122" i="3" s="1"/>
  <c r="O122" i="3" s="1"/>
  <c r="N123" i="3" a="1"/>
  <c r="N123" i="3" s="1"/>
  <c r="O123" i="3" s="1"/>
  <c r="N124" i="3" a="1"/>
  <c r="N124" i="3" s="1"/>
  <c r="O124" i="3" s="1"/>
  <c r="N125" i="3" a="1"/>
  <c r="N125" i="3" s="1"/>
  <c r="O125" i="3" s="1"/>
  <c r="N126" i="3" a="1"/>
  <c r="N126" i="3" s="1"/>
  <c r="O126" i="3" s="1"/>
  <c r="N127" i="3" a="1"/>
  <c r="N127" i="3" s="1"/>
  <c r="O127" i="3" s="1"/>
  <c r="N128" i="3" a="1"/>
  <c r="N128" i="3" s="1"/>
  <c r="O128" i="3" s="1"/>
  <c r="N129" i="3" a="1"/>
  <c r="N129" i="3" s="1"/>
  <c r="O129" i="3" s="1"/>
  <c r="N130" i="3" a="1"/>
  <c r="N130" i="3" s="1"/>
  <c r="O130" i="3" s="1"/>
  <c r="N131" i="3" a="1"/>
  <c r="N131" i="3" s="1"/>
  <c r="O131" i="3" s="1"/>
  <c r="N132" i="3" a="1"/>
  <c r="N132" i="3" s="1"/>
  <c r="O132" i="3" s="1"/>
  <c r="N133" i="3" a="1"/>
  <c r="N133" i="3" s="1"/>
  <c r="O133" i="3" s="1"/>
  <c r="N134" i="3" a="1"/>
  <c r="N134" i="3" s="1"/>
  <c r="O134" i="3" s="1"/>
  <c r="N135" i="3" a="1"/>
  <c r="N135" i="3" s="1"/>
  <c r="O135" i="3" s="1"/>
  <c r="N136" i="3" a="1"/>
  <c r="N136" i="3" s="1"/>
  <c r="O136" i="3" s="1"/>
  <c r="N137" i="3" a="1"/>
  <c r="N137" i="3" s="1"/>
  <c r="O137" i="3" s="1"/>
  <c r="N138" i="3" a="1"/>
  <c r="N138" i="3" s="1"/>
  <c r="O138" i="3" s="1"/>
  <c r="N139" i="3" a="1"/>
  <c r="N139" i="3" s="1"/>
  <c r="O139" i="3" s="1"/>
  <c r="N140" i="3" a="1"/>
  <c r="N140" i="3" s="1"/>
  <c r="O140" i="3" s="1"/>
  <c r="N141" i="3" a="1"/>
  <c r="N141" i="3" s="1"/>
  <c r="O141" i="3" s="1"/>
  <c r="N142" i="3" a="1"/>
  <c r="N142" i="3" s="1"/>
  <c r="O142" i="3" s="1"/>
  <c r="N143" i="3" a="1"/>
  <c r="N143" i="3" s="1"/>
  <c r="O143" i="3" s="1"/>
  <c r="N144" i="3" a="1"/>
  <c r="N144" i="3" s="1"/>
  <c r="O144" i="3" s="1"/>
  <c r="N145" i="3" a="1"/>
  <c r="N145" i="3" s="1"/>
  <c r="O145" i="3" s="1"/>
  <c r="N146" i="3" a="1"/>
  <c r="N146" i="3" s="1"/>
  <c r="O146" i="3" s="1"/>
  <c r="N147" i="3" a="1"/>
  <c r="N147" i="3" s="1"/>
  <c r="O147" i="3" s="1"/>
  <c r="N148" i="3" a="1"/>
  <c r="N148" i="3" s="1"/>
  <c r="O148" i="3" s="1"/>
  <c r="N150" i="3" a="1"/>
  <c r="N150" i="3" s="1"/>
  <c r="O150" i="3" s="1"/>
  <c r="N151" i="3" a="1"/>
  <c r="N151" i="3" s="1"/>
  <c r="O151" i="3" s="1"/>
  <c r="N152" i="3" a="1"/>
  <c r="N152" i="3" s="1"/>
  <c r="O152" i="3" s="1"/>
  <c r="N153" i="3" a="1"/>
  <c r="N153" i="3" s="1"/>
  <c r="O153" i="3" s="1"/>
  <c r="N154" i="3" a="1"/>
  <c r="N154" i="3" s="1"/>
  <c r="O154" i="3" s="1"/>
  <c r="N155" i="3" a="1"/>
  <c r="N155" i="3" s="1"/>
  <c r="O155" i="3" s="1"/>
  <c r="N156" i="3" a="1"/>
  <c r="N156" i="3" s="1"/>
  <c r="O156" i="3" s="1"/>
  <c r="N157" i="3" a="1"/>
  <c r="N157" i="3" s="1"/>
  <c r="O157" i="3" s="1"/>
  <c r="N158" i="3" a="1"/>
  <c r="N158" i="3" s="1"/>
  <c r="O158" i="3" s="1"/>
  <c r="N159" i="3" a="1"/>
  <c r="N159" i="3" s="1"/>
  <c r="O159" i="3" s="1"/>
  <c r="N160" i="3" a="1"/>
  <c r="N160" i="3" s="1"/>
  <c r="O160" i="3" s="1"/>
  <c r="N161" i="3" a="1"/>
  <c r="N161" i="3" s="1"/>
  <c r="O161" i="3" s="1"/>
  <c r="N2" i="3" a="1"/>
  <c r="N2" i="3" s="1"/>
  <c r="O2" i="3" s="1"/>
  <c r="C1" i="4"/>
  <c r="D1" i="4" s="1"/>
  <c r="E1" i="4" s="1"/>
  <c r="F1" i="4" s="1"/>
  <c r="G1" i="4" s="1"/>
  <c r="H1" i="4" s="1"/>
  <c r="I1" i="4" s="1"/>
  <c r="J1" i="4" s="1"/>
  <c r="K1" i="4" s="1"/>
  <c r="L1" i="4" s="1"/>
  <c r="B15" i="6" l="1"/>
  <c r="E15" i="6" s="1"/>
  <c r="F15" i="6" s="1"/>
  <c r="B16" i="6" l="1"/>
  <c r="E16" i="6" s="1"/>
  <c r="F16" i="6" s="1"/>
  <c r="B17" i="6" l="1"/>
  <c r="E17" i="6" s="1"/>
  <c r="F17" i="6" s="1"/>
  <c r="B18" i="6" l="1"/>
  <c r="E18" i="6" s="1"/>
  <c r="F18" i="6" s="1"/>
  <c r="B19" i="6" l="1"/>
  <c r="E19" i="6" s="1"/>
  <c r="F19" i="6" s="1"/>
  <c r="B20" i="6" l="1"/>
  <c r="E20" i="6" s="1"/>
  <c r="F20" i="6" s="1"/>
  <c r="B21" i="6" l="1"/>
  <c r="E21" i="6" s="1"/>
  <c r="F21" i="6" s="1"/>
  <c r="B22" i="6" l="1"/>
  <c r="E22" i="6" s="1"/>
  <c r="F22" i="6" s="1"/>
  <c r="B23" i="6" l="1"/>
  <c r="E23" i="6" s="1"/>
  <c r="F23" i="6" s="1"/>
  <c r="B24" i="6" l="1"/>
  <c r="E24" i="6" s="1"/>
  <c r="F24" i="6" s="1"/>
  <c r="B25" i="6" l="1"/>
  <c r="E25" i="6" s="1"/>
  <c r="F25" i="6" s="1"/>
  <c r="B26" i="6" l="1"/>
  <c r="E26" i="6" s="1"/>
  <c r="F26" i="6" s="1"/>
  <c r="B27" i="6" l="1"/>
  <c r="E27" i="6" s="1"/>
  <c r="F27" i="6" s="1"/>
  <c r="B28" i="6" l="1"/>
  <c r="E28" i="6" s="1"/>
  <c r="F28" i="6" s="1"/>
  <c r="B29" i="6" l="1"/>
  <c r="E29" i="6" s="1"/>
  <c r="F29" i="6" s="1"/>
  <c r="B30" i="6" l="1"/>
  <c r="E30" i="6" s="1"/>
  <c r="F30" i="6" s="1"/>
  <c r="B31" i="6" l="1"/>
  <c r="E31" i="6" s="1"/>
  <c r="F31" i="6" s="1"/>
  <c r="B32" i="6" l="1"/>
  <c r="E32" i="6" s="1"/>
  <c r="F32" i="6" s="1"/>
  <c r="B33" i="6" l="1"/>
  <c r="E33" i="6" s="1"/>
  <c r="F33" i="6" s="1"/>
  <c r="B34" i="6" l="1"/>
  <c r="E34" i="6" s="1"/>
  <c r="F34" i="6" s="1"/>
  <c r="B35" i="6" l="1"/>
  <c r="E35" i="6" s="1"/>
  <c r="F35" i="6" s="1"/>
  <c r="B36" i="6" l="1"/>
  <c r="E36" i="6" s="1"/>
  <c r="F36" i="6" s="1"/>
  <c r="B37" i="6" l="1"/>
  <c r="E37" i="6" s="1"/>
  <c r="F37" i="6" s="1"/>
  <c r="B38" i="6" l="1"/>
  <c r="E38" i="6" s="1"/>
  <c r="F38" i="6" s="1"/>
  <c r="B39" i="6" l="1"/>
  <c r="E39" i="6" s="1"/>
  <c r="F39" i="6" s="1"/>
  <c r="B40" i="6" l="1"/>
  <c r="E40" i="6" s="1"/>
  <c r="F40" i="6" s="1"/>
  <c r="B41" i="6" l="1"/>
  <c r="E41" i="6" s="1"/>
  <c r="F41" i="6" s="1"/>
  <c r="B42" i="6" l="1"/>
  <c r="E42" i="6" s="1"/>
  <c r="F42" i="6" s="1"/>
  <c r="B43" i="6" l="1"/>
  <c r="E43" i="6" s="1"/>
  <c r="F43" i="6" s="1"/>
  <c r="B44" i="6" l="1"/>
  <c r="E44" i="6" s="1"/>
  <c r="F44" i="6" s="1"/>
  <c r="B45" i="6" l="1"/>
  <c r="E45" i="6" s="1"/>
  <c r="F45" i="6" s="1"/>
  <c r="B46" i="6" l="1"/>
  <c r="E46" i="6" s="1"/>
  <c r="F46" i="6" s="1"/>
  <c r="B47" i="6" l="1"/>
  <c r="E47" i="6" s="1"/>
  <c r="F47" i="6" s="1"/>
  <c r="B48" i="6" l="1"/>
  <c r="E48" i="6" s="1"/>
  <c r="F48" i="6" s="1"/>
  <c r="B49" i="6" l="1"/>
  <c r="E49" i="6" s="1"/>
  <c r="F49" i="6" s="1"/>
  <c r="B50" i="6" l="1"/>
  <c r="E50" i="6" s="1"/>
  <c r="F50" i="6" s="1"/>
  <c r="B51" i="6" l="1"/>
  <c r="E51" i="6" s="1"/>
  <c r="F51" i="6" s="1"/>
  <c r="B52" i="6" l="1"/>
  <c r="E52" i="6" s="1"/>
  <c r="F52" i="6" s="1"/>
  <c r="B53" i="6" l="1"/>
  <c r="E53" i="6" s="1"/>
  <c r="F53" i="6" s="1"/>
  <c r="B54" i="6" l="1"/>
  <c r="E54" i="6" s="1"/>
  <c r="F54" i="6" s="1"/>
  <c r="B55" i="6" l="1"/>
  <c r="E55" i="6" s="1"/>
  <c r="F55" i="6" s="1"/>
  <c r="B56" i="6" l="1"/>
  <c r="E56" i="6" s="1"/>
  <c r="F56" i="6" s="1"/>
  <c r="B57" i="6" l="1"/>
  <c r="E57" i="6" s="1"/>
  <c r="F57" i="6" s="1"/>
  <c r="B58" i="6" l="1"/>
  <c r="E58" i="6" s="1"/>
  <c r="F58" i="6" s="1"/>
  <c r="B59" i="6" l="1"/>
  <c r="E59" i="6" s="1"/>
  <c r="F59" i="6" s="1"/>
  <c r="B60" i="6" l="1"/>
  <c r="E60" i="6" s="1"/>
  <c r="F60" i="6" s="1"/>
  <c r="B61" i="6" l="1"/>
  <c r="E61" i="6" s="1"/>
  <c r="F61" i="6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B67" i="6" l="1"/>
  <c r="E67" i="6" s="1"/>
  <c r="F67" i="6" s="1"/>
  <c r="B68" i="6" l="1"/>
  <c r="E68" i="6" s="1"/>
  <c r="F68" i="6" s="1"/>
  <c r="B69" i="6" l="1"/>
  <c r="E69" i="6" s="1"/>
  <c r="F69" i="6" s="1"/>
  <c r="B70" i="6" l="1"/>
  <c r="E70" i="6" s="1"/>
  <c r="F70" i="6" s="1"/>
  <c r="B71" i="6" l="1"/>
  <c r="E71" i="6" s="1"/>
  <c r="F71" i="6" s="1"/>
  <c r="B72" i="6" l="1"/>
  <c r="E72" i="6" s="1"/>
  <c r="F72" i="6" s="1"/>
  <c r="B73" i="6" l="1"/>
  <c r="E73" i="6" s="1"/>
  <c r="F73" i="6" s="1"/>
  <c r="B74" i="6" l="1"/>
  <c r="E74" i="6" s="1"/>
  <c r="F74" i="6" s="1"/>
  <c r="B75" i="6" l="1"/>
  <c r="E75" i="6" s="1"/>
  <c r="F75" i="6" s="1"/>
  <c r="B76" i="6" l="1"/>
  <c r="E76" i="6" s="1"/>
  <c r="F76" i="6" s="1"/>
  <c r="B77" i="6" l="1"/>
  <c r="E77" i="6" s="1"/>
  <c r="F77" i="6" s="1"/>
  <c r="B78" i="6" l="1"/>
  <c r="E78" i="6" s="1"/>
  <c r="F78" i="6" s="1"/>
  <c r="B79" i="6" l="1"/>
  <c r="E79" i="6" s="1"/>
  <c r="F79" i="6" s="1"/>
  <c r="B80" i="6" l="1"/>
  <c r="E80" i="6" s="1"/>
  <c r="F80" i="6" s="1"/>
  <c r="B81" i="6" l="1"/>
  <c r="E81" i="6" s="1"/>
  <c r="F81" i="6" s="1"/>
  <c r="B82" i="6" l="1"/>
  <c r="E82" i="6" s="1"/>
  <c r="F82" i="6" s="1"/>
  <c r="B83" i="6" l="1"/>
  <c r="E83" i="6" s="1"/>
  <c r="F83" i="6" s="1"/>
  <c r="B84" i="6" l="1"/>
  <c r="E84" i="6" s="1"/>
  <c r="F84" i="6" s="1"/>
  <c r="B85" i="6" l="1"/>
  <c r="E85" i="6" s="1"/>
  <c r="F85" i="6" s="1"/>
  <c r="B86" i="6" l="1"/>
  <c r="E86" i="6" s="1"/>
  <c r="F86" i="6" s="1"/>
  <c r="B87" i="6" l="1"/>
  <c r="E87" i="6" s="1"/>
  <c r="F87" i="6" s="1"/>
  <c r="B88" i="6" l="1"/>
  <c r="E88" i="6" s="1"/>
  <c r="F88" i="6" s="1"/>
  <c r="B89" i="6" l="1"/>
  <c r="E89" i="6" s="1"/>
  <c r="F89" i="6" s="1"/>
  <c r="B90" i="6" l="1"/>
  <c r="E90" i="6" s="1"/>
  <c r="F90" i="6" s="1"/>
  <c r="B91" i="6" l="1"/>
  <c r="E91" i="6" s="1"/>
  <c r="F91" i="6" s="1"/>
  <c r="B92" i="6" l="1"/>
  <c r="E92" i="6" s="1"/>
  <c r="F92" i="6" s="1"/>
  <c r="B93" i="6" l="1"/>
  <c r="E93" i="6" s="1"/>
  <c r="F93" i="6" s="1"/>
  <c r="B94" i="6" l="1"/>
  <c r="E94" i="6" s="1"/>
  <c r="F94" i="6" s="1"/>
  <c r="B95" i="6" l="1"/>
  <c r="E95" i="6" s="1"/>
  <c r="F95" i="6" s="1"/>
  <c r="B96" i="6" l="1"/>
  <c r="E96" i="6" s="1"/>
  <c r="F96" i="6" s="1"/>
  <c r="B97" i="6" l="1"/>
  <c r="E97" i="6" s="1"/>
  <c r="F97" i="6" s="1"/>
  <c r="B98" i="6" l="1"/>
  <c r="E98" i="6" s="1"/>
  <c r="F98" i="6" s="1"/>
  <c r="B99" i="6" l="1"/>
  <c r="E99" i="6" s="1"/>
  <c r="F99" i="6" s="1"/>
  <c r="P150" i="3" s="1"/>
  <c r="B100" i="6" l="1"/>
  <c r="E100" i="6" s="1"/>
  <c r="F100" i="6" s="1"/>
  <c r="P107" i="3" s="1"/>
  <c r="B101" i="6" l="1"/>
  <c r="E101" i="6" s="1"/>
  <c r="F101" i="6" s="1"/>
  <c r="P69" i="3" l="1"/>
  <c r="P45" i="3"/>
  <c r="P41" i="3"/>
  <c r="P70" i="3"/>
  <c r="B102" i="6"/>
  <c r="E102" i="6" s="1"/>
  <c r="F102" i="6" s="1"/>
  <c r="P144" i="3" l="1"/>
  <c r="P145" i="3"/>
  <c r="P86" i="3"/>
  <c r="B103" i="6"/>
  <c r="E103" i="6" s="1"/>
  <c r="F103" i="6" s="1"/>
  <c r="P151" i="3" s="1"/>
  <c r="B104" i="6" l="1"/>
  <c r="E104" i="6" s="1"/>
  <c r="F104" i="6" s="1"/>
  <c r="P75" i="3" l="1"/>
  <c r="P43" i="3"/>
  <c r="P154" i="3"/>
  <c r="P37" i="3"/>
  <c r="B105" i="6"/>
  <c r="E105" i="6" s="1"/>
  <c r="F105" i="6" s="1"/>
  <c r="P87" i="3" l="1"/>
  <c r="P138" i="3"/>
  <c r="B106" i="6"/>
  <c r="E106" i="6" s="1"/>
  <c r="F106" i="6" s="1"/>
  <c r="P21" i="3" l="1"/>
  <c r="P115" i="3"/>
  <c r="B107" i="6"/>
  <c r="E107" i="6" s="1"/>
  <c r="F107" i="6" s="1"/>
  <c r="B108" i="6" l="1"/>
  <c r="E108" i="6" s="1"/>
  <c r="F108" i="6" s="1"/>
  <c r="P56" i="3" l="1"/>
  <c r="P15" i="3"/>
  <c r="P17" i="3"/>
  <c r="B109" i="6"/>
  <c r="E109" i="6" s="1"/>
  <c r="F109" i="6" s="1"/>
  <c r="P6" i="3" s="1"/>
  <c r="B110" i="6" l="1"/>
  <c r="E110" i="6" s="1"/>
  <c r="F110" i="6" s="1"/>
  <c r="B111" i="6" l="1"/>
  <c r="E111" i="6" s="1"/>
  <c r="F111" i="6" s="1"/>
  <c r="B112" i="6" l="1"/>
  <c r="E112" i="6" s="1"/>
  <c r="F112" i="6" s="1"/>
  <c r="B113" i="6" l="1"/>
  <c r="E113" i="6" s="1"/>
  <c r="F113" i="6" s="1"/>
  <c r="B114" i="6" l="1"/>
  <c r="E114" i="6" s="1"/>
  <c r="F114" i="6" s="1"/>
  <c r="B115" i="6" l="1"/>
  <c r="E115" i="6" s="1"/>
  <c r="F115" i="6" s="1"/>
  <c r="B116" i="6" l="1"/>
  <c r="E116" i="6" s="1"/>
  <c r="F116" i="6" s="1"/>
  <c r="B117" i="6" l="1"/>
  <c r="E117" i="6" s="1"/>
  <c r="F117" i="6" s="1"/>
  <c r="B118" i="6" l="1"/>
  <c r="E118" i="6" s="1"/>
  <c r="F118" i="6" s="1"/>
  <c r="B119" i="6" l="1"/>
  <c r="E119" i="6" s="1"/>
  <c r="F119" i="6" s="1"/>
  <c r="B120" i="6" l="1"/>
  <c r="E120" i="6" s="1"/>
  <c r="F120" i="6" s="1"/>
  <c r="B121" i="6" l="1"/>
  <c r="E121" i="6" s="1"/>
  <c r="F121" i="6" s="1"/>
  <c r="P59" i="3" s="1"/>
  <c r="B122" i="6" l="1"/>
  <c r="E122" i="6" s="1"/>
  <c r="F122" i="6" s="1"/>
  <c r="P71" i="3" l="1"/>
  <c r="P134" i="3"/>
  <c r="P78" i="3"/>
  <c r="B123" i="6"/>
  <c r="E123" i="6" s="1"/>
  <c r="F123" i="6" s="1"/>
  <c r="P64" i="3" l="1"/>
  <c r="P97" i="3"/>
  <c r="B124" i="6"/>
  <c r="E124" i="6" s="1"/>
  <c r="F124" i="6" s="1"/>
  <c r="P88" i="3" s="1"/>
  <c r="B125" i="6" l="1"/>
  <c r="E125" i="6" s="1"/>
  <c r="F125" i="6" s="1"/>
  <c r="B126" i="6" l="1"/>
  <c r="E126" i="6" s="1"/>
  <c r="F126" i="6" s="1"/>
  <c r="P68" i="3" l="1"/>
  <c r="P60" i="3"/>
  <c r="P99" i="3"/>
  <c r="B127" i="6"/>
  <c r="E127" i="6" s="1"/>
  <c r="F127" i="6" s="1"/>
  <c r="P7" i="3" l="1"/>
  <c r="P105" i="3"/>
  <c r="P40" i="3"/>
  <c r="P76" i="3"/>
  <c r="B128" i="6"/>
  <c r="E128" i="6" s="1"/>
  <c r="F128" i="6" s="1"/>
  <c r="P139" i="3" l="1"/>
  <c r="P91" i="3"/>
  <c r="B129" i="6"/>
  <c r="E129" i="6" s="1"/>
  <c r="F129" i="6" s="1"/>
  <c r="B130" i="6" l="1"/>
  <c r="E130" i="6" s="1"/>
  <c r="F130" i="6" s="1"/>
  <c r="P133" i="3" l="1"/>
  <c r="P61" i="3"/>
  <c r="P141" i="3"/>
  <c r="P98" i="3"/>
  <c r="B131" i="6"/>
  <c r="E131" i="6" s="1"/>
  <c r="F131" i="6" s="1"/>
  <c r="B133" i="6" l="1"/>
  <c r="E133" i="6" s="1"/>
  <c r="F133" i="6" s="1"/>
  <c r="B132" i="6"/>
  <c r="E132" i="6" s="1"/>
  <c r="F132" i="6" s="1"/>
  <c r="E4" i="6" l="1"/>
  <c r="F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<sst xmlns="http://schemas.openxmlformats.org/spreadsheetml/2006/main" count="1378" uniqueCount="293">
  <si>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</si>
  <si>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</si>
  <si>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</si>
  <si>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</si>
  <si>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</si>
  <si>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</si>
  <si>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</si>
  <si>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</si>
  <si>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</si>
  <si>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</si>
  <si>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</si>
  <si>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</si>
  <si>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</si>
  <si>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</si>
  <si>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</si>
  <si>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</si>
  <si>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</si>
  <si>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</si>
  <si>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</si>
  <si>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</si>
  <si>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</si>
  <si>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</si>
  <si>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</si>
  <si>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</si>
  <si>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</si>
  <si>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</si>
  <si>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</si>
  <si>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</si>
  <si>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</si>
  <si>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</si>
  <si>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</si>
  <si>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</si>
  <si>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</si>
  <si>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</si>
  <si>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</si>
  <si>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</si>
  <si>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</si>
  <si>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</si>
  <si>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</si>
  <si>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</si>
  <si>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</si>
  <si>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</si>
  <si>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</si>
  <si>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</si>
  <si>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</si>
  <si>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</si>
  <si>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</si>
  <si>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</si>
  <si>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</si>
  <si>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</si>
  <si>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</si>
  <si>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</si>
  <si>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</si>
  <si>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</si>
  <si>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</si>
  <si>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</si>
  <si>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</si>
  <si>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</si>
  <si>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</si>
  <si>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</si>
  <si>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</si>
  <si>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</si>
  <si>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</si>
  <si>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</si>
  <si>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</si>
  <si>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</si>
  <si>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</si>
  <si>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</si>
  <si>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</si>
  <si>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</si>
  <si>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</si>
  <si>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</si>
  <si>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</si>
  <si>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</si>
  <si>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</si>
  <si>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</si>
  <si>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</si>
  <si>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</si>
  <si>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</si>
  <si>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</si>
  <si>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</si>
  <si>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</si>
  <si>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</si>
  <si>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</si>
  <si>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</si>
  <si>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</si>
  <si>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</si>
  <si>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</si>
  <si>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</si>
  <si>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</si>
  <si>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</si>
  <si>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</si>
  <si>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</si>
  <si>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</si>
  <si>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</si>
  <si>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</si>
  <si>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</si>
  <si>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</si>
  <si>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</si>
  <si>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</si>
  <si>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</si>
  <si>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</si>
  <si>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</si>
  <si>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</si>
  <si>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</si>
  <si>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</si>
  <si>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</si>
  <si>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</si>
  <si>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</si>
  <si>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</si>
  <si>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</si>
  <si>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</si>
  <si>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</si>
  <si>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</si>
  <si>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</si>
  <si>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</si>
  <si>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</si>
  <si>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</si>
  <si>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</si>
  <si>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</si>
  <si>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</si>
  <si>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</si>
  <si>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</si>
  <si>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</si>
  <si>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</si>
  <si>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</si>
  <si>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</si>
  <si>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</si>
  <si>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</si>
  <si>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</si>
  <si>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</si>
  <si>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</si>
  <si>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</si>
  <si>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</si>
  <si>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</si>
  <si>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</si>
  <si>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</si>
  <si>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</si>
  <si>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</si>
  <si>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</si>
  <si>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</si>
  <si>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</si>
  <si>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</si>
  <si>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</si>
  <si>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</si>
  <si>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</si>
  <si>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</si>
  <si>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</si>
  <si>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</si>
  <si>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</si>
  <si>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</si>
  <si>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</si>
  <si>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</si>
  <si>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</si>
  <si>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</si>
  <si>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</si>
  <si>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</si>
  <si>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</si>
  <si>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</si>
  <si>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</si>
  <si>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</si>
  <si>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</si>
  <si>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</si>
  <si>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</si>
  <si>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</si>
  <si>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</si>
  <si>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</si>
  <si>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</si>
  <si>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</si>
  <si>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</si>
  <si>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</si>
  <si>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</si>
  <si>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</si>
  <si>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</si>
  <si>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</si>
  <si>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</si>
  <si>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</si>
  <si>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</si>
  <si>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</si>
  <si>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</si>
  <si>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</si>
  <si>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</si>
  <si>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</si>
  <si>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</si>
  <si>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</si>
  <si>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</si>
  <si>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</si>
  <si>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</si>
  <si>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</si>
  <si>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</si>
  <si>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</si>
  <si>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</si>
  <si>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</si>
  <si>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</si>
  <si>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</si>
  <si>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</si>
  <si>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</si>
  <si>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</si>
  <si>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</si>
  <si>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</si>
  <si>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</si>
  <si>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</si>
  <si>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</si>
  <si>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</si>
  <si>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</si>
  <si>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</si>
  <si>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</si>
  <si>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</si>
  <si>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</si>
  <si>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</si>
  <si>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</si>
  <si>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</si>
  <si>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</si>
  <si>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</si>
  <si>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</si>
  <si>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</si>
  <si>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</si>
  <si>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</si>
  <si>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</si>
  <si>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</si>
  <si>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</si>
  <si>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</si>
  <si>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</si>
  <si>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</si>
  <si>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</si>
  <si>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</si>
  <si>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</si>
  <si>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</si>
  <si>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</si>
  <si>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</si>
  <si>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</si>
  <si>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</si>
  <si>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</si>
  <si>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</si>
  <si>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</si>
  <si>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</si>
  <si>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</si>
  <si>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</si>
  <si>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</si>
  <si>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</si>
  <si>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</si>
  <si>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</si>
  <si>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</si>
  <si>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</si>
  <si>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</si>
  <si>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</si>
  <si>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</si>
  <si>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</si>
  <si>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</si>
  <si>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Energisa</t>
  </si>
  <si>
    <t>Magnesita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</si>
  <si>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</si>
  <si>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</si>
  <si>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</si>
  <si>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</si>
  <si>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</si>
  <si>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</si>
  <si>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</si>
  <si>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</si>
  <si>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</si>
  <si>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</si>
  <si>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</si>
  <si>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</si>
  <si>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</si>
  <si>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</si>
  <si>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</si>
  <si>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</si>
  <si>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</si>
  <si>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</si>
  <si>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</si>
  <si>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</si>
  <si>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</si>
  <si>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</si>
  <si>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</si>
  <si>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</si>
  <si>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</si>
  <si>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</si>
  <si>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</si>
  <si>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</si>
  <si>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</si>
  <si>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r>
      <t>β</t>
    </r>
    <r>
      <rPr>
        <i/>
        <sz val="11"/>
        <color theme="1"/>
        <rFont val="Calibri"/>
        <family val="2"/>
      </rPr>
      <t>1ª Emissão</t>
    </r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</si>
  <si>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</si>
  <si>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</si>
  <si>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</si>
  <si>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</si>
  <si>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</si>
  <si>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</si>
  <si>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</si>
  <si>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</si>
  <si>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</si>
  <si>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</si>
  <si>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</si>
  <si>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LP (&gt;5 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</si>
</sst>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1:Q532"/>
  <sheetViews>
    <sheetView tabSelected="1" workbookViewId="0">
      <selection activeCell="E5" sqref="E5"/>
    </sheetView>
  </sheetViews>
  <sheetFormatPr defaultRowHeight="14.5" x14ac:dyDescent="0.35"/>
  <cols>
    <col min="1" max="1" width="11.81640625" bestFit="1" customWidth="1"/>
    <col min="2" max="2" width="10.7265625" bestFit="1" customWidth="1"/>
    <col min="3" max="3" width="62.81640625" bestFit="1" customWidth="1"/>
    <col min="4" max="4" width="22.90625" bestFit="1" customWidth="1"/>
    <col min="5" max="5" width="6.08984375" bestFit="1" customWidth="1"/>
    <col min="6" max="6" width="14.7265625" bestFit="1" customWidth="1"/>
    <col min="7" max="7" width="18.81640625" bestFit="1" customWidth="1"/>
    <col min="8" max="8" width="4.1796875" bestFit="1" customWidth="1"/>
    <col min="9" max="9" width="13.6328125" bestFit="1" customWidth="1"/>
    <col min="10" max="10" width="10.453125" bestFit="1" customWidth="1"/>
    <col min="11" max="11" width="15.26953125" bestFit="1" customWidth="1"/>
    <col min="12" max="12" width="14.453125" bestFit="1" customWidth="1"/>
    <col min="13" max="13" width="17.453125" bestFit="1" customWidth="1"/>
    <col min="14" max="14" width="32" bestFit="1" customWidth="1"/>
    <col min="15" max="15" width="12.453125" bestFit="1" customWidth="1"/>
    <col min="16" max="16" width="20.26953125" bestFit="1" customWidth="1"/>
    <col min="17" max="17" width="19.36328125" bestFit="1" customWidth="1"/>
  </cols>
  <sheetData>
    <row r="1" spans="1:17" x14ac:dyDescent="0.35">
      <c r="A1" t="s">
        <v>291</v>
      </c>
      <c r="B1" s="3" t="s">
        <v>0</v>
      </c>
      <c r="C1" t="s">
        <v>1</v>
      </c>
      <c r="D1" t="s">
        <v>2</v>
      </c>
      <c r="E1" t="s">
        <v>232</v>
      </c>
      <c r="F1" s="23" t="s">
        <v>3</v>
      </c>
      <c r="G1" s="23" t="s">
        <v>4</v>
      </c>
      <c r="H1" s="4" t="s">
        <v>5</v>
      </c>
      <c r="I1" s="4" t="s">
        <v>280</v>
      </c>
      <c r="J1" t="s">
        <v>6</v>
      </c>
      <c r="K1" s="5" t="s">
        <v>7</v>
      </c>
      <c r="L1" s="5" t="s">
        <v>8</v>
      </c>
      <c r="M1" t="s">
        <v>9</v>
      </c>
      <c r="N1" t="s">
        <v>10</v>
      </c>
      <c r="O1" s="3" t="s">
        <v>11</v>
      </c>
      <c r="P1" s="5" t="s">
        <v>282</v>
      </c>
      <c r="Q1" s="20" t="s">
        <v>292</v>
      </c>
    </row>
    <row r="2" spans="1:17" x14ac:dyDescent="0.35">
      <c r="A2" s="12">
        <f>DATE(YEAR(F2),MONTH(F2),DAY(1))</f>
        <v>42979</v>
      </c>
      <c r="B2">
        <v>1</v>
      </c>
      <c r="C2" s="6" t="s">
        <v>14</v>
      </c>
      <c r="D2" s="6" t="s">
        <v>12</v>
      </c>
      <c r="E2" s="6" t="s">
        <v>233</v>
      </c>
      <c r="F2" s="1">
        <v>42999</v>
      </c>
      <c r="G2" s="1" t="s">
        <v>15</v>
      </c>
      <c r="H2" s="7">
        <v>1</v>
      </c>
      <c r="I2" s="22">
        <v>1</v>
      </c>
      <c r="J2" s="9">
        <f>IF($M2="USD",INDEX('Dólar Spot'!$C:$C,MATCH(Base!$F2,'Dólar Spot'!$A:$A,0)),"")</f>
        <v>3.1341000000000001</v>
      </c>
      <c r="K2" s="8">
        <v>500000000</v>
      </c>
      <c r="L2" s="7">
        <f>IF(M2="USD",K2*J2/1000000,G2*H2/1000000)</f>
        <v>1567.05</v>
      </c>
      <c r="M2" s="6" t="s">
        <v>16</v>
      </c>
      <c r="N2" s="9" t="str" cm="1">
        <f t="array" ref="N2">INDEX(Ratings!$B$2:$L$42,_xlfn.XMATCH(Base!D2,Ratings!$A$2:$A$42),_xlfn.XMATCH(YEAR(Base!F2),Ratings!$B$1:$L$1))</f>
        <v>BB</v>
      </c>
      <c r="O2">
        <f>IF(AND(N2&lt;&gt;"BBB-",N2&lt;&gt;"BBB",N2&lt;&gt;"BBB+"),0,1)</f>
        <v>0</v>
      </c>
      <c r="P2" s="7">
        <f>INDEX(ANBIMA!$F:$F,MATCH(Base!$A2,ANBIMA!$A:$A,0))</f>
        <v>2664.0614999999998</v>
      </c>
      <c r="Q2" s="21">
        <f>INDEX(ANBIMA!$H:$H,MATCH(Base!$A2,ANBIMA!$A:$A,0))</f>
        <v>0.91666666666666663</v>
      </c>
    </row>
    <row r="3" spans="1:17" x14ac:dyDescent="0.35">
      <c r="A3" s="12">
        <f t="shared" ref="A3:A65" si="0">DATE(YEAR(F3),MONTH(F3),DAY(1))</f>
        <v>43009</v>
      </c>
      <c r="B3">
        <v>2</v>
      </c>
      <c r="C3" s="6" t="s">
        <v>18</v>
      </c>
      <c r="D3" s="6" t="s">
        <v>17</v>
      </c>
      <c r="E3" s="6" t="s">
        <v>233</v>
      </c>
      <c r="F3" s="1">
        <v>43018</v>
      </c>
      <c r="G3" s="1" t="s">
        <v>19</v>
      </c>
      <c r="H3" s="7">
        <v>1</v>
      </c>
      <c r="I3" s="22">
        <v>1</v>
      </c>
      <c r="J3" s="9">
        <f>IF($M3="USD",INDEX('Dólar Spot'!$C:$C,MATCH(Base!$F3,'Dólar Spot'!$A:$A,0)),"")</f>
        <v>3.1682000000000001</v>
      </c>
      <c r="K3" s="8">
        <v>400000000</v>
      </c>
      <c r="L3" s="7">
        <f t="shared" ref="L3:L65" si="1">IF(M3="USD",K3*J3/1000000,G3*H3/1000000)</f>
        <v>1267.28</v>
      </c>
      <c r="M3" s="6" t="s">
        <v>16</v>
      </c>
      <c r="N3" s="9" t="str" cm="1">
        <f t="array" ref="N3">INDEX(Ratings!$B$2:$L$42,_xlfn.XMATCH(Base!D3,Ratings!$A$2:$A$42),_xlfn.XMATCH(YEAR(Base!F3),Ratings!$B$1:$L$1))</f>
        <v>BB</v>
      </c>
      <c r="O3">
        <f t="shared" ref="O3:O65" si="2">IF(AND(N3&lt;&gt;"BBB-",N3&lt;&gt;"BBB",N3&lt;&gt;"BBB+"),0,1)</f>
        <v>0</v>
      </c>
      <c r="P3" s="7">
        <f>INDEX(ANBIMA!$F:$F,MATCH(Base!$A3,ANBIMA!$A:$A,0))</f>
        <v>3031.1061904761905</v>
      </c>
      <c r="Q3" s="21">
        <f>INDEX(ANBIMA!$H:$H,MATCH(Base!$A3,ANBIMA!$A:$A,0))</f>
        <v>0.9</v>
      </c>
    </row>
    <row r="4" spans="1:17" x14ac:dyDescent="0.35">
      <c r="A4" s="12">
        <f t="shared" si="0"/>
        <v>44136</v>
      </c>
      <c r="B4">
        <v>3</v>
      </c>
      <c r="C4" s="6" t="s">
        <v>21</v>
      </c>
      <c r="D4" s="6" t="s">
        <v>20</v>
      </c>
      <c r="E4" s="6" t="s">
        <v>233</v>
      </c>
      <c r="F4" s="1">
        <v>44159</v>
      </c>
      <c r="G4" s="1" t="s">
        <v>22</v>
      </c>
      <c r="H4" s="7">
        <v>1</v>
      </c>
      <c r="I4" s="22">
        <v>0</v>
      </c>
      <c r="J4" s="9">
        <f>IF($M4="USD",INDEX('Dólar Spot'!$C:$C,MATCH(Base!$F4,'Dólar Spot'!$A:$A,0)),"")</f>
        <v>5.4031000000000002</v>
      </c>
      <c r="K4" s="8">
        <v>500000000</v>
      </c>
      <c r="L4" s="7">
        <f t="shared" si="1"/>
        <v>2701.55</v>
      </c>
      <c r="M4" s="6" t="s">
        <v>16</v>
      </c>
      <c r="N4" s="9" t="str" cm="1">
        <f t="array" ref="N4">INDEX(Ratings!$B$2:$L$42,_xlfn.XMATCH(Base!D4,Ratings!$A$2:$A$42),_xlfn.XMATCH(YEAR(Base!F4),Ratings!$B$1:$L$1))</f>
        <v>BB</v>
      </c>
      <c r="O4">
        <f t="shared" si="2"/>
        <v>0</v>
      </c>
      <c r="P4" s="7">
        <f>INDEX(ANBIMA!$F:$F,MATCH(Base!$A4,ANBIMA!$A:$A,0))</f>
        <v>2347.4684999999999</v>
      </c>
      <c r="Q4" s="21">
        <f>INDEX(ANBIMA!$H:$H,MATCH(Base!$A4,ANBIMA!$A:$A,0))</f>
        <v>0.72727272727272729</v>
      </c>
    </row>
    <row r="5" spans="1:17" x14ac:dyDescent="0.35">
      <c r="A5" s="12">
        <f t="shared" si="0"/>
        <v>44105</v>
      </c>
      <c r="B5">
        <v>3</v>
      </c>
      <c r="C5" s="6" t="s">
        <v>200</v>
      </c>
      <c r="D5" s="6" t="s">
        <v>20</v>
      </c>
      <c r="E5" s="6" t="s">
        <v>233</v>
      </c>
      <c r="F5" s="1">
        <v>44110</v>
      </c>
      <c r="G5" s="1" t="s">
        <v>201</v>
      </c>
      <c r="H5" s="7">
        <v>1</v>
      </c>
      <c r="I5" s="22">
        <v>1</v>
      </c>
      <c r="J5" s="9">
        <f>IF($M5="USD",INDEX('Dólar Spot'!$C:$C,MATCH(Base!$F5,'Dólar Spot'!$A:$A,0)),"")</f>
        <v>5.5198999999999998</v>
      </c>
      <c r="K5" s="8">
        <v>500000000</v>
      </c>
      <c r="L5" s="7">
        <f t="shared" si="1"/>
        <v>2759.95</v>
      </c>
      <c r="M5" s="6" t="s">
        <v>16</v>
      </c>
      <c r="N5" s="9" t="str" cm="1">
        <f t="array" ref="N5">INDEX(Ratings!$B$2:$L$42,_xlfn.XMATCH(Base!D5,Ratings!$A$2:$A$42),_xlfn.XMATCH(YEAR(Base!F5),Ratings!$B$1:$L$1))</f>
        <v>BB</v>
      </c>
      <c r="O5">
        <f t="shared" si="2"/>
        <v>0</v>
      </c>
      <c r="P5" s="7">
        <f>INDEX(ANBIMA!$F:$F,MATCH(Base!$A5,ANBIMA!$A:$A,0))</f>
        <v>4218.8928571428578</v>
      </c>
      <c r="Q5" s="21">
        <f>INDEX(ANBIMA!$H:$H,MATCH(Base!$A5,ANBIMA!$A:$A,0))</f>
        <v>0.72413793103448276</v>
      </c>
    </row>
    <row r="6" spans="1:17" x14ac:dyDescent="0.35">
      <c r="A6" s="12">
        <f t="shared" si="0"/>
        <v>43800</v>
      </c>
      <c r="B6">
        <v>4</v>
      </c>
      <c r="C6" s="6" t="s">
        <v>24</v>
      </c>
      <c r="D6" s="6" t="s">
        <v>23</v>
      </c>
      <c r="E6" s="6" t="s">
        <v>233</v>
      </c>
      <c r="F6" s="1">
        <v>43808</v>
      </c>
      <c r="G6" s="1" t="s">
        <v>25</v>
      </c>
      <c r="H6" s="7">
        <v>1</v>
      </c>
      <c r="I6" s="22">
        <v>0</v>
      </c>
      <c r="J6" s="9">
        <f>IF($M6="USD",INDEX('Dólar Spot'!$C:$C,MATCH(Base!$F6,'Dólar Spot'!$A:$A,0)),"")</f>
        <v>4.1497000000000002</v>
      </c>
      <c r="K6" s="8">
        <v>480000000</v>
      </c>
      <c r="L6" s="7">
        <f t="shared" si="1"/>
        <v>1991.856</v>
      </c>
      <c r="M6" s="6" t="s">
        <v>16</v>
      </c>
      <c r="N6" s="9" t="str" cm="1">
        <f t="array" ref="N6">INDEX(Ratings!$B$2:$L$42,_xlfn.XMATCH(Base!D6,Ratings!$A$2:$A$42),_xlfn.XMATCH(YEAR(Base!F6),Ratings!$B$1:$L$1))</f>
        <v>CCC-</v>
      </c>
      <c r="O6">
        <f t="shared" si="2"/>
        <v>0</v>
      </c>
      <c r="P6" s="7">
        <f>INDEX(ANBIMA!$F:$F,MATCH(Base!$A6,ANBIMA!$A:$A,0))</f>
        <v>468.41731428571421</v>
      </c>
      <c r="Q6" s="21">
        <f>INDEX(ANBIMA!$H:$H,MATCH(Base!$A6,ANBIMA!$A:$A,0))</f>
        <v>0.78787878787878785</v>
      </c>
    </row>
    <row r="7" spans="1:17" x14ac:dyDescent="0.35">
      <c r="A7" s="12">
        <f t="shared" si="0"/>
        <v>44348</v>
      </c>
      <c r="B7">
        <v>5</v>
      </c>
      <c r="C7" s="6" t="s">
        <v>27</v>
      </c>
      <c r="D7" s="6" t="s">
        <v>26</v>
      </c>
      <c r="E7" s="6" t="s">
        <v>233</v>
      </c>
      <c r="F7" s="1">
        <v>44362</v>
      </c>
      <c r="G7" s="1" t="s">
        <v>28</v>
      </c>
      <c r="H7" s="7">
        <v>1</v>
      </c>
      <c r="I7" s="22">
        <v>0</v>
      </c>
      <c r="J7" s="9">
        <f>IF($M7="USD",INDEX('Dólar Spot'!$C:$C,MATCH(Base!$F7,'Dólar Spot'!$A:$A,0)),"")</f>
        <v>5.0873999999999997</v>
      </c>
      <c r="K7" s="8">
        <v>600000000</v>
      </c>
      <c r="L7" s="7">
        <f t="shared" si="1"/>
        <v>3052.44</v>
      </c>
      <c r="M7" s="6" t="s">
        <v>16</v>
      </c>
      <c r="N7" s="9" t="str" cm="1">
        <f t="array" ref="N7">INDEX(Ratings!$B$2:$L$42,_xlfn.XMATCH(Base!D7,Ratings!$A$2:$A$42),_xlfn.XMATCH(YEAR(Base!F7),Ratings!$B$1:$L$1))</f>
        <v>CCC+</v>
      </c>
      <c r="O7">
        <f t="shared" si="2"/>
        <v>0</v>
      </c>
      <c r="P7" s="7">
        <f>INDEX(ANBIMA!$F:$F,MATCH(Base!$A7,ANBIMA!$A:$A,0))</f>
        <v>4407.4187499999998</v>
      </c>
      <c r="Q7" s="21">
        <f>INDEX(ANBIMA!$H:$H,MATCH(Base!$A7,ANBIMA!$A:$A,0))</f>
        <v>0.75</v>
      </c>
    </row>
    <row r="8" spans="1:17" x14ac:dyDescent="0.35">
      <c r="A8" s="12">
        <f t="shared" si="0"/>
        <v>43009</v>
      </c>
      <c r="B8">
        <v>5</v>
      </c>
      <c r="C8" s="6" t="s">
        <v>27</v>
      </c>
      <c r="D8" s="6" t="s">
        <v>26</v>
      </c>
      <c r="E8" s="6" t="s">
        <v>233</v>
      </c>
      <c r="F8" s="1">
        <v>43034</v>
      </c>
      <c r="G8" s="1" t="s">
        <v>29</v>
      </c>
      <c r="H8" s="7">
        <v>1</v>
      </c>
      <c r="I8" s="22">
        <v>1</v>
      </c>
      <c r="J8" s="9">
        <f>IF($M8="USD",INDEX('Dólar Spot'!$C:$C,MATCH(Base!$F8,'Dólar Spot'!$A:$A,0)),"")</f>
        <v>3.2437999999999998</v>
      </c>
      <c r="K8" s="8">
        <v>400000000</v>
      </c>
      <c r="L8" s="7">
        <f t="shared" si="1"/>
        <v>1297.52</v>
      </c>
      <c r="M8" s="6" t="s">
        <v>16</v>
      </c>
      <c r="N8" s="9" t="str" cm="1">
        <f t="array" ref="N8">INDEX(Ratings!$B$2:$L$42,_xlfn.XMATCH(Base!D8,Ratings!$A$2:$A$42),_xlfn.XMATCH(YEAR(Base!F8),Ratings!$B$1:$L$1))</f>
        <v>NR</v>
      </c>
      <c r="O8">
        <f t="shared" si="2"/>
        <v>0</v>
      </c>
      <c r="P8" s="7">
        <f>INDEX(ANBIMA!$F:$F,MATCH(Base!$A8,ANBIMA!$A:$A,0))</f>
        <v>3031.1061904761905</v>
      </c>
      <c r="Q8" s="21">
        <f>INDEX(ANBIMA!$H:$H,MATCH(Base!$A8,ANBIMA!$A:$A,0))</f>
        <v>0.9</v>
      </c>
    </row>
    <row r="9" spans="1:17" x14ac:dyDescent="0.35">
      <c r="A9" s="12">
        <f t="shared" si="0"/>
        <v>40725</v>
      </c>
      <c r="B9">
        <v>6</v>
      </c>
      <c r="C9" s="6" t="s">
        <v>31</v>
      </c>
      <c r="D9" s="6" t="s">
        <v>30</v>
      </c>
      <c r="E9" s="6" t="s">
        <v>233</v>
      </c>
      <c r="F9" s="1">
        <v>40746</v>
      </c>
      <c r="G9" s="1" t="s">
        <v>32</v>
      </c>
      <c r="H9" s="7">
        <v>1</v>
      </c>
      <c r="I9" s="22">
        <v>0</v>
      </c>
      <c r="J9" s="9">
        <f>IF($M9="USD",INDEX('Dólar Spot'!$C:$C,MATCH(Base!$F9,'Dólar Spot'!$A:$A,0)),"")</f>
        <v>1.5539000000000001</v>
      </c>
      <c r="K9" s="8">
        <v>500000000</v>
      </c>
      <c r="L9" s="7">
        <f t="shared" si="1"/>
        <v>776.95</v>
      </c>
      <c r="M9" s="6" t="s">
        <v>16</v>
      </c>
      <c r="N9" s="9" t="str" cm="1">
        <f t="array" ref="N9">INDEX(Ratings!$B$2:$L$42,_xlfn.XMATCH(Base!D9,Ratings!$A$2:$A$42),_xlfn.XMATCH(YEAR(Base!F9),Ratings!$B$1:$L$1))</f>
        <v>BB+</v>
      </c>
      <c r="O9">
        <f t="shared" si="2"/>
        <v>0</v>
      </c>
      <c r="P9" s="7">
        <f>INDEX(ANBIMA!$F:$F,MATCH(Base!$A9,ANBIMA!$A:$A,0))</f>
        <v>1387.9463871794871</v>
      </c>
      <c r="Q9" s="21">
        <f>INDEX(ANBIMA!$H:$H,MATCH(Base!$A9,ANBIMA!$A:$A,0))</f>
        <v>0.5862068965517242</v>
      </c>
    </row>
    <row r="10" spans="1:17" x14ac:dyDescent="0.35">
      <c r="A10" s="12">
        <f t="shared" si="0"/>
        <v>41091</v>
      </c>
      <c r="B10">
        <v>6</v>
      </c>
      <c r="C10" s="6" t="s">
        <v>31</v>
      </c>
      <c r="D10" s="6" t="s">
        <v>30</v>
      </c>
      <c r="E10" s="6" t="s">
        <v>233</v>
      </c>
      <c r="F10" s="1">
        <v>41113</v>
      </c>
      <c r="G10" s="1" t="s">
        <v>32</v>
      </c>
      <c r="H10" s="7">
        <v>1</v>
      </c>
      <c r="I10" s="22">
        <v>0</v>
      </c>
      <c r="J10" s="9">
        <f>IF($M10="USD",INDEX('Dólar Spot'!$C:$C,MATCH(Base!$F10,'Dólar Spot'!$A:$A,0)),"")</f>
        <v>2.0406</v>
      </c>
      <c r="K10" s="8">
        <v>250000000</v>
      </c>
      <c r="L10" s="7">
        <f t="shared" si="1"/>
        <v>510.15</v>
      </c>
      <c r="M10" s="6" t="s">
        <v>16</v>
      </c>
      <c r="N10" s="9" t="str" cm="1">
        <f t="array" ref="N10">INDEX(Ratings!$B$2:$L$42,_xlfn.XMATCH(Base!D10,Ratings!$A$2:$A$42),_xlfn.XMATCH(YEAR(Base!F10),Ratings!$B$1:$L$1))</f>
        <v>BBB-</v>
      </c>
      <c r="O10">
        <f t="shared" si="2"/>
        <v>1</v>
      </c>
      <c r="P10" s="7">
        <f>INDEX(ANBIMA!$F:$F,MATCH(Base!$A10,ANBIMA!$A:$A,0))</f>
        <v>1631.597148648649</v>
      </c>
      <c r="Q10" s="21">
        <f>INDEX(ANBIMA!$H:$H,MATCH(Base!$A10,ANBIMA!$A:$A,0))</f>
        <v>0.81690140845070425</v>
      </c>
    </row>
    <row r="11" spans="1:17" x14ac:dyDescent="0.35">
      <c r="A11" s="12">
        <f t="shared" si="0"/>
        <v>41671</v>
      </c>
      <c r="B11">
        <v>6</v>
      </c>
      <c r="C11" s="6" t="s">
        <v>33</v>
      </c>
      <c r="D11" s="6" t="s">
        <v>30</v>
      </c>
      <c r="E11" s="6" t="s">
        <v>233</v>
      </c>
      <c r="F11" s="1">
        <v>41673</v>
      </c>
      <c r="G11" s="1" t="s">
        <v>34</v>
      </c>
      <c r="H11" s="7">
        <v>1</v>
      </c>
      <c r="I11" s="22">
        <v>0</v>
      </c>
      <c r="J11" s="9">
        <f>IF($M11="USD",INDEX('Dólar Spot'!$C:$C,MATCH(Base!$F11,'Dólar Spot'!$A:$A,0)),"")</f>
        <v>2.4083999999999999</v>
      </c>
      <c r="K11" s="8">
        <v>500000000</v>
      </c>
      <c r="L11" s="7">
        <f t="shared" si="1"/>
        <v>1204.2</v>
      </c>
      <c r="M11" s="6" t="s">
        <v>16</v>
      </c>
      <c r="N11" s="9" t="str" cm="1">
        <f t="array" ref="N11">INDEX(Ratings!$B$2:$L$42,_xlfn.XMATCH(Base!D11,Ratings!$A$2:$A$42),_xlfn.XMATCH(YEAR(Base!F11),Ratings!$B$1:$L$1))</f>
        <v>BBB-</v>
      </c>
      <c r="O11">
        <f t="shared" si="2"/>
        <v>1</v>
      </c>
      <c r="P11" s="7">
        <f>INDEX(ANBIMA!$F:$F,MATCH(Base!$A11,ANBIMA!$A:$A,0))</f>
        <v>2081.8212996774196</v>
      </c>
      <c r="Q11" s="21">
        <f>INDEX(ANBIMA!$H:$H,MATCH(Base!$A11,ANBIMA!$A:$A,0))</f>
        <v>0.7592592592592593</v>
      </c>
    </row>
    <row r="12" spans="1:17" x14ac:dyDescent="0.35">
      <c r="A12" s="12">
        <f t="shared" si="0"/>
        <v>41030</v>
      </c>
      <c r="B12">
        <v>6</v>
      </c>
      <c r="C12" s="6" t="s">
        <v>33</v>
      </c>
      <c r="D12" s="6" t="s">
        <v>30</v>
      </c>
      <c r="E12" s="6" t="s">
        <v>233</v>
      </c>
      <c r="F12" s="1">
        <v>41031</v>
      </c>
      <c r="G12" s="1" t="s">
        <v>35</v>
      </c>
      <c r="H12" s="7">
        <v>1</v>
      </c>
      <c r="I12" s="22">
        <v>0</v>
      </c>
      <c r="J12" s="9">
        <f>IF($M12="USD",INDEX('Dólar Spot'!$C:$C,MATCH(Base!$F12,'Dólar Spot'!$A:$A,0)),"")</f>
        <v>1.9142999999999999</v>
      </c>
      <c r="K12" s="8">
        <v>500000000</v>
      </c>
      <c r="L12" s="7">
        <f t="shared" si="1"/>
        <v>957.15</v>
      </c>
      <c r="M12" s="6" t="s">
        <v>16</v>
      </c>
      <c r="N12" s="9" t="str" cm="1">
        <f t="array" ref="N12">INDEX(Ratings!$B$2:$L$42,_xlfn.XMATCH(Base!D12,Ratings!$A$2:$A$42),_xlfn.XMATCH(YEAR(Base!F12),Ratings!$B$1:$L$1))</f>
        <v>BBB-</v>
      </c>
      <c r="O12">
        <f t="shared" si="2"/>
        <v>1</v>
      </c>
      <c r="P12" s="7">
        <f>INDEX(ANBIMA!$F:$F,MATCH(Base!$A12,ANBIMA!$A:$A,0))</f>
        <v>1597.4311363636366</v>
      </c>
      <c r="Q12" s="21">
        <f>INDEX(ANBIMA!$H:$H,MATCH(Base!$A12,ANBIMA!$A:$A,0))</f>
        <v>0.81690140845070425</v>
      </c>
    </row>
    <row r="13" spans="1:17" x14ac:dyDescent="0.35">
      <c r="A13" s="12">
        <f t="shared" si="0"/>
        <v>40634</v>
      </c>
      <c r="B13">
        <v>6</v>
      </c>
      <c r="C13" s="6" t="s">
        <v>33</v>
      </c>
      <c r="D13" s="6" t="s">
        <v>30</v>
      </c>
      <c r="E13" s="6" t="s">
        <v>233</v>
      </c>
      <c r="F13" s="1">
        <v>40648</v>
      </c>
      <c r="G13" s="1" t="s">
        <v>36</v>
      </c>
      <c r="H13" s="7">
        <v>1</v>
      </c>
      <c r="I13" s="22">
        <v>0</v>
      </c>
      <c r="J13" s="9">
        <f>IF($M13="USD",INDEX('Dólar Spot'!$C:$C,MATCH(Base!$F13,'Dólar Spot'!$A:$A,0)),"")</f>
        <v>1.5768</v>
      </c>
      <c r="K13" s="8">
        <v>750000000</v>
      </c>
      <c r="L13" s="7">
        <f t="shared" si="1"/>
        <v>1182.5999999999999</v>
      </c>
      <c r="M13" s="6" t="s">
        <v>16</v>
      </c>
      <c r="N13" s="9" t="str" cm="1">
        <f t="array" ref="N13">INDEX(Ratings!$B$2:$L$42,_xlfn.XMATCH(Base!D13,Ratings!$A$2:$A$42),_xlfn.XMATCH(YEAR(Base!F13),Ratings!$B$1:$L$1))</f>
        <v>BB+</v>
      </c>
      <c r="O13">
        <f t="shared" si="2"/>
        <v>0</v>
      </c>
      <c r="P13" s="7">
        <f>INDEX(ANBIMA!$F:$F,MATCH(Base!$A13,ANBIMA!$A:$A,0))</f>
        <v>1407.9328902834009</v>
      </c>
      <c r="Q13" s="21">
        <f>INDEX(ANBIMA!$H:$H,MATCH(Base!$A13,ANBIMA!$A:$A,0))</f>
        <v>0.5862068965517242</v>
      </c>
    </row>
    <row r="14" spans="1:17" x14ac:dyDescent="0.35">
      <c r="A14" s="12">
        <f t="shared" si="0"/>
        <v>40940</v>
      </c>
      <c r="B14">
        <v>6</v>
      </c>
      <c r="C14" s="6" t="s">
        <v>33</v>
      </c>
      <c r="D14" s="6" t="s">
        <v>30</v>
      </c>
      <c r="E14" s="6" t="s">
        <v>233</v>
      </c>
      <c r="F14" s="1">
        <v>40941</v>
      </c>
      <c r="G14" s="1" t="s">
        <v>36</v>
      </c>
      <c r="H14" s="7">
        <v>1</v>
      </c>
      <c r="I14" s="22">
        <v>0</v>
      </c>
      <c r="J14" s="9">
        <f>IF($M14="USD",INDEX('Dólar Spot'!$C:$C,MATCH(Base!$F14,'Dólar Spot'!$A:$A,0)),"")</f>
        <v>1.732</v>
      </c>
      <c r="K14" s="8">
        <v>250000000</v>
      </c>
      <c r="L14" s="7">
        <f t="shared" si="1"/>
        <v>433</v>
      </c>
      <c r="M14" s="6" t="s">
        <v>16</v>
      </c>
      <c r="N14" s="9" t="str" cm="1">
        <f t="array" ref="N14">INDEX(Ratings!$B$2:$L$42,_xlfn.XMATCH(Base!D14,Ratings!$A$2:$A$42),_xlfn.XMATCH(YEAR(Base!F14),Ratings!$B$1:$L$1))</f>
        <v>BBB-</v>
      </c>
      <c r="O14">
        <f t="shared" si="2"/>
        <v>1</v>
      </c>
      <c r="P14" s="7">
        <f>INDEX(ANBIMA!$F:$F,MATCH(Base!$A14,ANBIMA!$A:$A,0))</f>
        <v>1382.0987169274538</v>
      </c>
      <c r="Q14" s="21">
        <f>INDEX(ANBIMA!$H:$H,MATCH(Base!$A14,ANBIMA!$A:$A,0))</f>
        <v>0.81690140845070425</v>
      </c>
    </row>
    <row r="15" spans="1:17" x14ac:dyDescent="0.35">
      <c r="A15" s="12">
        <f t="shared" si="0"/>
        <v>43770</v>
      </c>
      <c r="B15">
        <v>6</v>
      </c>
      <c r="C15" s="6" t="s">
        <v>37</v>
      </c>
      <c r="D15" s="6" t="s">
        <v>30</v>
      </c>
      <c r="E15" s="6" t="s">
        <v>233</v>
      </c>
      <c r="F15" s="1">
        <v>43770</v>
      </c>
      <c r="G15" s="1" t="s">
        <v>38</v>
      </c>
      <c r="H15" s="7">
        <v>1</v>
      </c>
      <c r="I15" s="22">
        <v>0</v>
      </c>
      <c r="J15" s="9">
        <f>IF($M15="USD",INDEX('Dólar Spot'!$C:$C,MATCH(Base!$F15,'Dólar Spot'!$A:$A,0)),"")</f>
        <v>3.9780000000000002</v>
      </c>
      <c r="K15" s="8">
        <v>1500000000</v>
      </c>
      <c r="L15" s="7">
        <f t="shared" si="1"/>
        <v>5967</v>
      </c>
      <c r="M15" s="6" t="s">
        <v>16</v>
      </c>
      <c r="N15" s="9" t="str" cm="1">
        <f t="array" ref="N15">INDEX(Ratings!$B$2:$L$42,_xlfn.XMATCH(Base!D15,Ratings!$A$2:$A$42),_xlfn.XMATCH(YEAR(Base!F15),Ratings!$B$1:$L$1))</f>
        <v>BBB-</v>
      </c>
      <c r="O15">
        <f t="shared" si="2"/>
        <v>1</v>
      </c>
      <c r="P15" s="7">
        <f>INDEX(ANBIMA!$F:$F,MATCH(Base!$A15,ANBIMA!$A:$A,0))</f>
        <v>7893.9774999999981</v>
      </c>
      <c r="Q15" s="21">
        <f>INDEX(ANBIMA!$H:$H,MATCH(Base!$A15,ANBIMA!$A:$A,0))</f>
        <v>0.83870967741935487</v>
      </c>
    </row>
    <row r="16" spans="1:17" x14ac:dyDescent="0.35">
      <c r="A16" s="12">
        <f t="shared" si="0"/>
        <v>43009</v>
      </c>
      <c r="B16">
        <v>6</v>
      </c>
      <c r="C16" s="6" t="s">
        <v>37</v>
      </c>
      <c r="D16" s="6" t="s">
        <v>30</v>
      </c>
      <c r="E16" s="6" t="s">
        <v>233</v>
      </c>
      <c r="F16" s="1">
        <v>43018</v>
      </c>
      <c r="G16" s="1" t="s">
        <v>39</v>
      </c>
      <c r="H16" s="7">
        <v>1</v>
      </c>
      <c r="I16" s="22">
        <v>0</v>
      </c>
      <c r="J16" s="9">
        <f>IF($M16="USD",INDEX('Dólar Spot'!$C:$C,MATCH(Base!$F16,'Dólar Spot'!$A:$A,0)),"")</f>
        <v>3.1682000000000001</v>
      </c>
      <c r="K16" s="8">
        <v>1250000000</v>
      </c>
      <c r="L16" s="7">
        <f t="shared" si="1"/>
        <v>3960.25</v>
      </c>
      <c r="M16" s="6" t="s">
        <v>16</v>
      </c>
      <c r="N16" s="9" t="str" cm="1">
        <f t="array" ref="N16">INDEX(Ratings!$B$2:$L$42,_xlfn.XMATCH(Base!D16,Ratings!$A$2:$A$42),_xlfn.XMATCH(YEAR(Base!F16),Ratings!$B$1:$L$1))</f>
        <v>BBB-</v>
      </c>
      <c r="O16">
        <f t="shared" si="2"/>
        <v>1</v>
      </c>
      <c r="P16" s="7">
        <f>INDEX(ANBIMA!$F:$F,MATCH(Base!$A16,ANBIMA!$A:$A,0))</f>
        <v>3031.1061904761905</v>
      </c>
      <c r="Q16" s="21">
        <f>INDEX(ANBIMA!$H:$H,MATCH(Base!$A16,ANBIMA!$A:$A,0))</f>
        <v>0.9</v>
      </c>
    </row>
    <row r="17" spans="1:17" x14ac:dyDescent="0.35">
      <c r="A17" s="12">
        <f t="shared" si="0"/>
        <v>43770</v>
      </c>
      <c r="B17">
        <v>6</v>
      </c>
      <c r="C17" s="6" t="s">
        <v>37</v>
      </c>
      <c r="D17" s="6" t="s">
        <v>30</v>
      </c>
      <c r="E17" s="6" t="s">
        <v>233</v>
      </c>
      <c r="F17" s="1">
        <v>43770</v>
      </c>
      <c r="G17" s="1" t="s">
        <v>40</v>
      </c>
      <c r="H17" s="7">
        <v>1</v>
      </c>
      <c r="I17" s="22">
        <v>0</v>
      </c>
      <c r="J17" s="9">
        <f>IF($M17="USD",INDEX('Dólar Spot'!$C:$C,MATCH(Base!$F17,'Dólar Spot'!$A:$A,0)),"")</f>
        <v>3.9780000000000002</v>
      </c>
      <c r="K17" s="8">
        <v>750000000</v>
      </c>
      <c r="L17" s="7">
        <f t="shared" si="1"/>
        <v>2983.5</v>
      </c>
      <c r="M17" s="6" t="s">
        <v>16</v>
      </c>
      <c r="N17" s="9" t="str" cm="1">
        <f t="array" ref="N17">INDEX(Ratings!$B$2:$L$42,_xlfn.XMATCH(Base!D17,Ratings!$A$2:$A$42),_xlfn.XMATCH(YEAR(Base!F17),Ratings!$B$1:$L$1))</f>
        <v>BBB-</v>
      </c>
      <c r="O17">
        <f t="shared" si="2"/>
        <v>1</v>
      </c>
      <c r="P17" s="7">
        <f>INDEX(ANBIMA!$F:$F,MATCH(Base!$A17,ANBIMA!$A:$A,0))</f>
        <v>7893.9774999999981</v>
      </c>
      <c r="Q17" s="21">
        <f>INDEX(ANBIMA!$H:$H,MATCH(Base!$A17,ANBIMA!$A:$A,0))</f>
        <v>0.83870967741935487</v>
      </c>
    </row>
    <row r="18" spans="1:17" x14ac:dyDescent="0.35">
      <c r="A18" s="12">
        <f t="shared" si="0"/>
        <v>44013</v>
      </c>
      <c r="B18">
        <v>6</v>
      </c>
      <c r="C18" s="6" t="s">
        <v>37</v>
      </c>
      <c r="D18" s="6" t="s">
        <v>30</v>
      </c>
      <c r="E18" s="6" t="s">
        <v>233</v>
      </c>
      <c r="F18" s="1">
        <v>44035</v>
      </c>
      <c r="G18" s="1" t="s">
        <v>41</v>
      </c>
      <c r="H18" s="7">
        <v>1</v>
      </c>
      <c r="I18" s="22">
        <v>0</v>
      </c>
      <c r="J18" s="9">
        <f>IF($M18="USD",INDEX('Dólar Spot'!$C:$C,MATCH(Base!$F18,'Dólar Spot'!$A:$A,0)),"")</f>
        <v>5.1641000000000004</v>
      </c>
      <c r="K18" s="8">
        <v>600000000</v>
      </c>
      <c r="L18" s="7">
        <f t="shared" si="1"/>
        <v>3098.46</v>
      </c>
      <c r="M18" s="6" t="s">
        <v>16</v>
      </c>
      <c r="N18" s="9" t="str" cm="1">
        <f t="array" ref="N18">INDEX(Ratings!$B$2:$L$42,_xlfn.XMATCH(Base!D18,Ratings!$A$2:$A$42),_xlfn.XMATCH(YEAR(Base!F18),Ratings!$B$1:$L$1))</f>
        <v>BB+</v>
      </c>
      <c r="O18">
        <f t="shared" si="2"/>
        <v>0</v>
      </c>
      <c r="P18" s="7">
        <f>INDEX(ANBIMA!$F:$F,MATCH(Base!$A18,ANBIMA!$A:$A,0))</f>
        <v>2820.1840108695651</v>
      </c>
      <c r="Q18" s="21">
        <f>INDEX(ANBIMA!$H:$H,MATCH(Base!$A18,ANBIMA!$A:$A,0))</f>
        <v>0.70833333333333326</v>
      </c>
    </row>
    <row r="19" spans="1:17" x14ac:dyDescent="0.35">
      <c r="A19" s="12">
        <f t="shared" si="0"/>
        <v>43009</v>
      </c>
      <c r="B19">
        <v>6</v>
      </c>
      <c r="C19" s="6" t="s">
        <v>37</v>
      </c>
      <c r="D19" s="6" t="s">
        <v>30</v>
      </c>
      <c r="E19" s="6" t="s">
        <v>233</v>
      </c>
      <c r="F19" s="1">
        <v>43018</v>
      </c>
      <c r="G19" s="1" t="s">
        <v>42</v>
      </c>
      <c r="H19" s="7">
        <v>1</v>
      </c>
      <c r="I19" s="22">
        <v>0</v>
      </c>
      <c r="J19" s="9">
        <f>IF($M19="USD",INDEX('Dólar Spot'!$C:$C,MATCH(Base!$F19,'Dólar Spot'!$A:$A,0)),"")</f>
        <v>3.1682000000000001</v>
      </c>
      <c r="K19" s="8">
        <v>500000000</v>
      </c>
      <c r="L19" s="7">
        <f t="shared" si="1"/>
        <v>1584.1</v>
      </c>
      <c r="M19" s="6" t="s">
        <v>16</v>
      </c>
      <c r="N19" s="9" t="str" cm="1">
        <f t="array" ref="N19">INDEX(Ratings!$B$2:$L$42,_xlfn.XMATCH(Base!D19,Ratings!$A$2:$A$42),_xlfn.XMATCH(YEAR(Base!F19),Ratings!$B$1:$L$1))</f>
        <v>BBB-</v>
      </c>
      <c r="O19">
        <f t="shared" si="2"/>
        <v>1</v>
      </c>
      <c r="P19" s="7">
        <f>INDEX(ANBIMA!$F:$F,MATCH(Base!$A19,ANBIMA!$A:$A,0))</f>
        <v>3031.1061904761905</v>
      </c>
      <c r="Q19" s="21">
        <f>INDEX(ANBIMA!$H:$H,MATCH(Base!$A19,ANBIMA!$A:$A,0))</f>
        <v>0.9</v>
      </c>
    </row>
    <row r="20" spans="1:17" x14ac:dyDescent="0.35">
      <c r="A20" s="12">
        <f t="shared" si="0"/>
        <v>42614</v>
      </c>
      <c r="B20">
        <v>7</v>
      </c>
      <c r="C20" s="6" t="s">
        <v>44</v>
      </c>
      <c r="D20" s="6" t="s">
        <v>43</v>
      </c>
      <c r="E20" s="6" t="s">
        <v>233</v>
      </c>
      <c r="F20" s="1">
        <v>42642</v>
      </c>
      <c r="G20" s="1" t="s">
        <v>45</v>
      </c>
      <c r="H20" s="7">
        <v>1</v>
      </c>
      <c r="I20" s="22">
        <v>0</v>
      </c>
      <c r="J20" s="9">
        <f>IF($M20="USD",INDEX('Dólar Spot'!$C:$C,MATCH(Base!$F20,'Dólar Spot'!$A:$A,0)),"")</f>
        <v>3.2229000000000001</v>
      </c>
      <c r="K20" s="8">
        <v>500000000</v>
      </c>
      <c r="L20" s="7">
        <f t="shared" si="1"/>
        <v>1611.45</v>
      </c>
      <c r="M20" s="6" t="s">
        <v>16</v>
      </c>
      <c r="N20" s="9" t="str" cm="1">
        <f t="array" ref="N20">INDEX(Ratings!$B$2:$L$42,_xlfn.XMATCH(Base!D20,Ratings!$A$2:$A$42),_xlfn.XMATCH(YEAR(Base!F20),Ratings!$B$1:$L$1))</f>
        <v>BBB</v>
      </c>
      <c r="O20">
        <f t="shared" si="2"/>
        <v>1</v>
      </c>
      <c r="P20" s="7">
        <f>INDEX(ANBIMA!$F:$F,MATCH(Base!$A20,ANBIMA!$A:$A,0))</f>
        <v>2441.8285714285716</v>
      </c>
      <c r="Q20" s="21">
        <f>INDEX(ANBIMA!$H:$H,MATCH(Base!$A20,ANBIMA!$A:$A,0))</f>
        <v>0.75</v>
      </c>
    </row>
    <row r="21" spans="1:17" x14ac:dyDescent="0.35">
      <c r="A21" s="12">
        <f t="shared" si="0"/>
        <v>43709</v>
      </c>
      <c r="B21">
        <v>7</v>
      </c>
      <c r="C21" s="6" t="s">
        <v>46</v>
      </c>
      <c r="D21" s="6" t="s">
        <v>43</v>
      </c>
      <c r="E21" s="6" t="s">
        <v>233</v>
      </c>
      <c r="F21" s="1">
        <v>43732</v>
      </c>
      <c r="G21" s="1" t="s">
        <v>47</v>
      </c>
      <c r="H21" s="7">
        <v>1</v>
      </c>
      <c r="I21" s="22">
        <v>0</v>
      </c>
      <c r="J21" s="9">
        <f>IF($M21="USD",INDEX('Dólar Spot'!$C:$C,MATCH(Base!$F21,'Dólar Spot'!$A:$A,0)),"")</f>
        <v>4.1715</v>
      </c>
      <c r="K21" s="8">
        <v>750000000</v>
      </c>
      <c r="L21" s="7">
        <f t="shared" si="1"/>
        <v>3128.625</v>
      </c>
      <c r="M21" s="6" t="s">
        <v>16</v>
      </c>
      <c r="N21" s="9" t="str" cm="1">
        <f t="array" ref="N21">INDEX(Ratings!$B$2:$L$42,_xlfn.XMATCH(Base!D21,Ratings!$A$2:$A$42),_xlfn.XMATCH(YEAR(Base!F21),Ratings!$B$1:$L$1))</f>
        <v>BB</v>
      </c>
      <c r="O21">
        <f t="shared" si="2"/>
        <v>0</v>
      </c>
      <c r="P21" s="7">
        <f>INDEX(ANBIMA!$F:$F,MATCH(Base!$A21,ANBIMA!$A:$A,0))</f>
        <v>3296.7200000000007</v>
      </c>
      <c r="Q21" s="21">
        <f>INDEX(ANBIMA!$H:$H,MATCH(Base!$A21,ANBIMA!$A:$A,0))</f>
        <v>0.79166666666666663</v>
      </c>
    </row>
    <row r="22" spans="1:17" x14ac:dyDescent="0.35">
      <c r="A22" s="12">
        <f t="shared" si="0"/>
        <v>44075</v>
      </c>
      <c r="B22">
        <v>7</v>
      </c>
      <c r="C22" s="6" t="s">
        <v>46</v>
      </c>
      <c r="D22" s="6" t="s">
        <v>43</v>
      </c>
      <c r="E22" s="6" t="s">
        <v>233</v>
      </c>
      <c r="F22" s="1">
        <v>44095</v>
      </c>
      <c r="G22" s="1" t="s">
        <v>48</v>
      </c>
      <c r="H22" s="7">
        <v>1</v>
      </c>
      <c r="I22" s="22">
        <v>0</v>
      </c>
      <c r="J22" s="9">
        <f>IF($M22="USD",INDEX('Dólar Spot'!$C:$C,MATCH(Base!$F22,'Dólar Spot'!$A:$A,0)),"")</f>
        <v>5.4433999999999996</v>
      </c>
      <c r="K22" s="8">
        <v>500000000</v>
      </c>
      <c r="L22" s="7">
        <f t="shared" si="1"/>
        <v>2721.7</v>
      </c>
      <c r="M22" s="6" t="s">
        <v>16</v>
      </c>
      <c r="N22" s="9" t="str" cm="1">
        <f t="array" ref="N22">INDEX(Ratings!$B$2:$L$42,_xlfn.XMATCH(Base!D22,Ratings!$A$2:$A$42),_xlfn.XMATCH(YEAR(Base!F22),Ratings!$B$1:$L$1))</f>
        <v>BB</v>
      </c>
      <c r="O22">
        <f t="shared" si="2"/>
        <v>0</v>
      </c>
      <c r="P22" s="7">
        <f>INDEX(ANBIMA!$F:$F,MATCH(Base!$A22,ANBIMA!$A:$A,0))</f>
        <v>3599.2539682539682</v>
      </c>
      <c r="Q22" s="21">
        <f>INDEX(ANBIMA!$H:$H,MATCH(Base!$A22,ANBIMA!$A:$A,0))</f>
        <v>0.70370370370370372</v>
      </c>
    </row>
    <row r="23" spans="1:17" x14ac:dyDescent="0.35">
      <c r="A23" s="12">
        <f t="shared" si="0"/>
        <v>41760</v>
      </c>
      <c r="B23">
        <v>7</v>
      </c>
      <c r="C23" s="6" t="s">
        <v>46</v>
      </c>
      <c r="D23" s="6" t="s">
        <v>43</v>
      </c>
      <c r="E23" s="6" t="s">
        <v>233</v>
      </c>
      <c r="F23" s="1">
        <v>41781</v>
      </c>
      <c r="G23" s="1" t="s">
        <v>49</v>
      </c>
      <c r="H23" s="7">
        <v>1</v>
      </c>
      <c r="I23" s="22">
        <v>0</v>
      </c>
      <c r="J23" s="9">
        <f>IF($M23="USD",INDEX('Dólar Spot'!$C:$C,MATCH(Base!$F23,'Dólar Spot'!$A:$A,0)),"")</f>
        <v>2.2124999999999999</v>
      </c>
      <c r="K23" s="8">
        <v>500000000</v>
      </c>
      <c r="L23" s="7">
        <f t="shared" si="1"/>
        <v>1106.25</v>
      </c>
      <c r="M23" s="6" t="s">
        <v>16</v>
      </c>
      <c r="N23" s="9" t="str" cm="1">
        <f t="array" ref="N23">INDEX(Ratings!$B$2:$L$42,_xlfn.XMATCH(Base!D23,Ratings!$A$2:$A$42),_xlfn.XMATCH(YEAR(Base!F23),Ratings!$B$1:$L$1))</f>
        <v>BBB-</v>
      </c>
      <c r="O23">
        <f t="shared" si="2"/>
        <v>1</v>
      </c>
      <c r="P23" s="7">
        <f>INDEX(ANBIMA!$F:$F,MATCH(Base!$A23,ANBIMA!$A:$A,0))</f>
        <v>1939.5944668202767</v>
      </c>
      <c r="Q23" s="21">
        <f>INDEX(ANBIMA!$H:$H,MATCH(Base!$A23,ANBIMA!$A:$A,0))</f>
        <v>0.7592592592592593</v>
      </c>
    </row>
    <row r="24" spans="1:17" x14ac:dyDescent="0.35">
      <c r="A24" s="12">
        <f t="shared" si="0"/>
        <v>41395</v>
      </c>
      <c r="B24">
        <v>7</v>
      </c>
      <c r="C24" s="6" t="s">
        <v>46</v>
      </c>
      <c r="D24" s="6" t="s">
        <v>43</v>
      </c>
      <c r="E24" s="6" t="s">
        <v>233</v>
      </c>
      <c r="F24" s="1">
        <v>41416</v>
      </c>
      <c r="G24" s="1" t="s">
        <v>50</v>
      </c>
      <c r="H24" s="7">
        <v>1</v>
      </c>
      <c r="I24" s="22">
        <v>0</v>
      </c>
      <c r="J24" s="9">
        <f>IF($M24="USD",INDEX('Dólar Spot'!$C:$C,MATCH(Base!$F24,'Dólar Spot'!$A:$A,0)),"")</f>
        <v>2.0381</v>
      </c>
      <c r="K24" s="8">
        <v>500000000</v>
      </c>
      <c r="L24" s="7">
        <f t="shared" si="1"/>
        <v>1019.05</v>
      </c>
      <c r="M24" s="6" t="s">
        <v>16</v>
      </c>
      <c r="N24" s="9" t="str" cm="1">
        <f t="array" ref="N24">INDEX(Ratings!$B$2:$L$42,_xlfn.XMATCH(Base!D24,Ratings!$A$2:$A$42),_xlfn.XMATCH(YEAR(Base!F24),Ratings!$B$1:$L$1))</f>
        <v>BBB-</v>
      </c>
      <c r="O24">
        <f t="shared" si="2"/>
        <v>1</v>
      </c>
      <c r="P24" s="7">
        <f>INDEX(ANBIMA!$F:$F,MATCH(Base!$A24,ANBIMA!$A:$A,0))</f>
        <v>2155.6445777777776</v>
      </c>
      <c r="Q24" s="21">
        <f>INDEX(ANBIMA!$H:$H,MATCH(Base!$A24,ANBIMA!$A:$A,0))</f>
        <v>0.61224489795918369</v>
      </c>
    </row>
    <row r="25" spans="1:17" x14ac:dyDescent="0.35">
      <c r="A25" s="12">
        <f t="shared" si="0"/>
        <v>41061</v>
      </c>
      <c r="B25">
        <v>7</v>
      </c>
      <c r="C25" s="6" t="s">
        <v>46</v>
      </c>
      <c r="D25" s="6" t="s">
        <v>43</v>
      </c>
      <c r="E25" s="6" t="s">
        <v>233</v>
      </c>
      <c r="F25" s="1">
        <v>41066</v>
      </c>
      <c r="G25" s="1" t="s">
        <v>51</v>
      </c>
      <c r="H25" s="7">
        <v>1</v>
      </c>
      <c r="I25" s="22">
        <v>0</v>
      </c>
      <c r="J25" s="9">
        <f>IF($M25="USD",INDEX('Dólar Spot'!$C:$C,MATCH(Base!$F25,'Dólar Spot'!$A:$A,0)),"")</f>
        <v>2.0175999999999998</v>
      </c>
      <c r="K25" s="8">
        <v>500000000</v>
      </c>
      <c r="L25" s="7">
        <f t="shared" si="1"/>
        <v>1008.7999999999998</v>
      </c>
      <c r="M25" s="6" t="s">
        <v>16</v>
      </c>
      <c r="N25" s="9" t="str" cm="1">
        <f t="array" ref="N25">INDEX(Ratings!$B$2:$L$42,_xlfn.XMATCH(Base!D25,Ratings!$A$2:$A$42),_xlfn.XMATCH(YEAR(Base!F25),Ratings!$B$1:$L$1))</f>
        <v>BBB-</v>
      </c>
      <c r="O25">
        <f t="shared" si="2"/>
        <v>1</v>
      </c>
      <c r="P25" s="7">
        <f>INDEX(ANBIMA!$F:$F,MATCH(Base!$A25,ANBIMA!$A:$A,0))</f>
        <v>1648.2683486486485</v>
      </c>
      <c r="Q25" s="21">
        <f>INDEX(ANBIMA!$H:$H,MATCH(Base!$A25,ANBIMA!$A:$A,0))</f>
        <v>0.81690140845070425</v>
      </c>
    </row>
    <row r="26" spans="1:17" x14ac:dyDescent="0.35">
      <c r="A26" s="12">
        <f t="shared" si="0"/>
        <v>44105</v>
      </c>
      <c r="B26">
        <v>7</v>
      </c>
      <c r="C26" s="6" t="s">
        <v>46</v>
      </c>
      <c r="D26" s="6" t="s">
        <v>43</v>
      </c>
      <c r="E26" s="6" t="s">
        <v>233</v>
      </c>
      <c r="F26" s="1">
        <v>44130</v>
      </c>
      <c r="G26" s="1" t="s">
        <v>48</v>
      </c>
      <c r="H26" s="7">
        <v>1</v>
      </c>
      <c r="I26" s="22">
        <v>0</v>
      </c>
      <c r="J26" s="9">
        <f>IF($M26="USD",INDEX('Dólar Spot'!$C:$C,MATCH(Base!$F26,'Dólar Spot'!$A:$A,0)),"")</f>
        <v>5.6322000000000001</v>
      </c>
      <c r="K26" s="8">
        <v>300000000</v>
      </c>
      <c r="L26" s="7">
        <f t="shared" si="1"/>
        <v>1689.66</v>
      </c>
      <c r="M26" s="6" t="s">
        <v>16</v>
      </c>
      <c r="N26" s="9" t="str" cm="1">
        <f t="array" ref="N26">INDEX(Ratings!$B$2:$L$42,_xlfn.XMATCH(Base!D26,Ratings!$A$2:$A$42),_xlfn.XMATCH(YEAR(Base!F26),Ratings!$B$1:$L$1))</f>
        <v>BB</v>
      </c>
      <c r="O26">
        <f t="shared" si="2"/>
        <v>0</v>
      </c>
      <c r="P26" s="7">
        <f>INDEX(ANBIMA!$F:$F,MATCH(Base!$A26,ANBIMA!$A:$A,0))</f>
        <v>4218.8928571428578</v>
      </c>
      <c r="Q26" s="21">
        <f>INDEX(ANBIMA!$H:$H,MATCH(Base!$A26,ANBIMA!$A:$A,0))</f>
        <v>0.72413793103448276</v>
      </c>
    </row>
    <row r="27" spans="1:17" x14ac:dyDescent="0.35">
      <c r="A27" s="12">
        <f t="shared" si="0"/>
        <v>41061</v>
      </c>
      <c r="B27">
        <v>7</v>
      </c>
      <c r="C27" s="6" t="s">
        <v>46</v>
      </c>
      <c r="D27" s="6" t="s">
        <v>43</v>
      </c>
      <c r="E27" s="6" t="s">
        <v>233</v>
      </c>
      <c r="F27" s="1">
        <v>41086</v>
      </c>
      <c r="G27" s="1" t="s">
        <v>51</v>
      </c>
      <c r="H27" s="7">
        <v>1</v>
      </c>
      <c r="I27" s="22">
        <v>0</v>
      </c>
      <c r="J27" s="9">
        <f>IF($M27="USD",INDEX('Dólar Spot'!$C:$C,MATCH(Base!$F27,'Dólar Spot'!$A:$A,0)),"")</f>
        <v>2.0737000000000001</v>
      </c>
      <c r="K27" s="8">
        <v>250000000</v>
      </c>
      <c r="L27" s="7">
        <f t="shared" si="1"/>
        <v>518.42499999999995</v>
      </c>
      <c r="M27" s="6" t="s">
        <v>16</v>
      </c>
      <c r="N27" s="9" t="str" cm="1">
        <f t="array" ref="N27">INDEX(Ratings!$B$2:$L$42,_xlfn.XMATCH(Base!D27,Ratings!$A$2:$A$42),_xlfn.XMATCH(YEAR(Base!F27),Ratings!$B$1:$L$1))</f>
        <v>BBB-</v>
      </c>
      <c r="O27">
        <f t="shared" si="2"/>
        <v>1</v>
      </c>
      <c r="P27" s="7">
        <f>INDEX(ANBIMA!$F:$F,MATCH(Base!$A27,ANBIMA!$A:$A,0))</f>
        <v>1648.2683486486485</v>
      </c>
      <c r="Q27" s="21">
        <f>INDEX(ANBIMA!$H:$H,MATCH(Base!$A27,ANBIMA!$A:$A,0))</f>
        <v>0.81690140845070425</v>
      </c>
    </row>
    <row r="28" spans="1:17" x14ac:dyDescent="0.35">
      <c r="A28" s="12">
        <f t="shared" si="0"/>
        <v>43070</v>
      </c>
      <c r="B28">
        <v>8</v>
      </c>
      <c r="C28" s="6" t="s">
        <v>53</v>
      </c>
      <c r="D28" s="6" t="s">
        <v>52</v>
      </c>
      <c r="E28" s="6" t="s">
        <v>233</v>
      </c>
      <c r="F28" s="1">
        <v>43074</v>
      </c>
      <c r="G28" s="1" t="s">
        <v>54</v>
      </c>
      <c r="H28" s="7">
        <v>1</v>
      </c>
      <c r="I28" s="22">
        <v>1</v>
      </c>
      <c r="J28" s="9">
        <f>IF($M28="USD",INDEX('Dólar Spot'!$C:$C,MATCH(Base!$F28,'Dólar Spot'!$A:$A,0)),"")</f>
        <v>3.2315999999999998</v>
      </c>
      <c r="K28" s="8">
        <v>1000000000</v>
      </c>
      <c r="L28" s="7">
        <f t="shared" si="1"/>
        <v>3231.6</v>
      </c>
      <c r="M28" s="6" t="s">
        <v>16</v>
      </c>
      <c r="N28" s="9" t="str" cm="1">
        <f t="array" ref="N28">INDEX(Ratings!$B$2:$L$42,_xlfn.XMATCH(Base!D28,Ratings!$A$2:$A$42),_xlfn.XMATCH(YEAR(Base!F28),Ratings!$B$1:$L$1))</f>
        <v>B+</v>
      </c>
      <c r="O28">
        <f t="shared" si="2"/>
        <v>0</v>
      </c>
      <c r="P28" s="7">
        <f>INDEX(ANBIMA!$F:$F,MATCH(Base!$A28,ANBIMA!$A:$A,0))</f>
        <v>1535.9446666666665</v>
      </c>
      <c r="Q28" s="21">
        <f>INDEX(ANBIMA!$H:$H,MATCH(Base!$A28,ANBIMA!$A:$A,0))</f>
        <v>0.89473684210526316</v>
      </c>
    </row>
    <row r="29" spans="1:17" x14ac:dyDescent="0.35">
      <c r="A29" s="12">
        <f t="shared" si="0"/>
        <v>43282</v>
      </c>
      <c r="B29">
        <v>8</v>
      </c>
      <c r="C29" s="6" t="s">
        <v>53</v>
      </c>
      <c r="D29" s="6" t="s">
        <v>52</v>
      </c>
      <c r="E29" s="6" t="s">
        <v>233</v>
      </c>
      <c r="F29" s="1">
        <v>43299</v>
      </c>
      <c r="G29" s="1" t="s">
        <v>54</v>
      </c>
      <c r="H29" s="7">
        <v>1</v>
      </c>
      <c r="I29" s="22">
        <v>0</v>
      </c>
      <c r="J29" s="9">
        <f>IF($M29="USD",INDEX('Dólar Spot'!$C:$C,MATCH(Base!$F29,'Dólar Spot'!$A:$A,0)),"")</f>
        <v>3.8468</v>
      </c>
      <c r="K29" s="8">
        <v>500000000</v>
      </c>
      <c r="L29" s="7">
        <f t="shared" si="1"/>
        <v>1923.4</v>
      </c>
      <c r="M29" s="6" t="s">
        <v>16</v>
      </c>
      <c r="N29" s="9" t="str" cm="1">
        <f t="array" ref="N29">INDEX(Ratings!$B$2:$L$42,_xlfn.XMATCH(Base!D29,Ratings!$A$2:$A$42),_xlfn.XMATCH(YEAR(Base!F29),Ratings!$B$1:$L$1))</f>
        <v>B</v>
      </c>
      <c r="O29">
        <f t="shared" si="2"/>
        <v>0</v>
      </c>
      <c r="P29" s="7">
        <f>INDEX(ANBIMA!$F:$F,MATCH(Base!$A29,ANBIMA!$A:$A,0))</f>
        <v>1914.0681818181818</v>
      </c>
      <c r="Q29" s="21">
        <f>INDEX(ANBIMA!$H:$H,MATCH(Base!$A29,ANBIMA!$A:$A,0))</f>
        <v>0.73699999999999999</v>
      </c>
    </row>
    <row r="30" spans="1:17" x14ac:dyDescent="0.35">
      <c r="A30" s="12">
        <f t="shared" si="0"/>
        <v>41791</v>
      </c>
      <c r="B30">
        <v>9</v>
      </c>
      <c r="C30" s="6" t="s">
        <v>56</v>
      </c>
      <c r="D30" s="6" t="s">
        <v>55</v>
      </c>
      <c r="E30" s="6" t="s">
        <v>233</v>
      </c>
      <c r="F30" s="1">
        <v>41807</v>
      </c>
      <c r="G30" s="1" t="s">
        <v>57</v>
      </c>
      <c r="H30" s="7">
        <v>1</v>
      </c>
      <c r="I30" s="22">
        <v>1</v>
      </c>
      <c r="J30" s="9">
        <f>IF($M30="USD",INDEX('Dólar Spot'!$C:$C,MATCH(Base!$F30,'Dólar Spot'!$A:$A,0)),"")</f>
        <v>2.2480000000000002</v>
      </c>
      <c r="K30" s="8">
        <v>400000000</v>
      </c>
      <c r="L30" s="7">
        <f t="shared" si="1"/>
        <v>899.20000000000016</v>
      </c>
      <c r="M30" s="6" t="s">
        <v>16</v>
      </c>
      <c r="N30" s="9" t="str" cm="1">
        <f t="array" ref="N30">INDEX(Ratings!$B$2:$L$42,_xlfn.XMATCH(Base!D30,Ratings!$A$2:$A$42),_xlfn.XMATCH(YEAR(Base!F30),Ratings!$B$1:$L$1))</f>
        <v>BBB</v>
      </c>
      <c r="O30">
        <f t="shared" si="2"/>
        <v>1</v>
      </c>
      <c r="P30" s="7">
        <f>INDEX(ANBIMA!$F:$F,MATCH(Base!$A30,ANBIMA!$A:$A,0))</f>
        <v>1952.3304406451612</v>
      </c>
      <c r="Q30" s="21">
        <f>INDEX(ANBIMA!$H:$H,MATCH(Base!$A30,ANBIMA!$A:$A,0))</f>
        <v>0.7592592592592593</v>
      </c>
    </row>
    <row r="31" spans="1:17" x14ac:dyDescent="0.35">
      <c r="A31" s="12">
        <f t="shared" si="0"/>
        <v>41214</v>
      </c>
      <c r="B31">
        <v>10</v>
      </c>
      <c r="C31" s="6" t="s">
        <v>59</v>
      </c>
      <c r="D31" s="6" t="s">
        <v>58</v>
      </c>
      <c r="E31" s="6" t="s">
        <v>233</v>
      </c>
      <c r="F31" s="1">
        <v>41229</v>
      </c>
      <c r="G31" s="1" t="s">
        <v>60</v>
      </c>
      <c r="H31" s="7">
        <v>1</v>
      </c>
      <c r="I31" s="22">
        <v>1</v>
      </c>
      <c r="J31" s="9">
        <f>IF($M31="USD",INDEX('Dólar Spot'!$C:$C,MATCH(Base!$F31,'Dólar Spot'!$A:$A,0)),"")</f>
        <v>2.0706000000000002</v>
      </c>
      <c r="K31" s="8">
        <v>470000000</v>
      </c>
      <c r="L31" s="7">
        <f t="shared" si="1"/>
        <v>973.18200000000013</v>
      </c>
      <c r="M31" s="6" t="s">
        <v>16</v>
      </c>
      <c r="N31" s="9" t="str" cm="1">
        <f t="array" ref="N31">INDEX(Ratings!$B$2:$L$42,_xlfn.XMATCH(Base!D31,Ratings!$A$2:$A$42),_xlfn.XMATCH(YEAR(Base!F31),Ratings!$B$1:$L$1))</f>
        <v>BBB+</v>
      </c>
      <c r="O31">
        <f t="shared" si="2"/>
        <v>1</v>
      </c>
      <c r="P31" s="7">
        <f>INDEX(ANBIMA!$F:$F,MATCH(Base!$A31,ANBIMA!$A:$A,0))</f>
        <v>1663.253922972973</v>
      </c>
      <c r="Q31" s="21">
        <f>INDEX(ANBIMA!$H:$H,MATCH(Base!$A31,ANBIMA!$A:$A,0))</f>
        <v>0.81690140845070425</v>
      </c>
    </row>
    <row r="32" spans="1:17" x14ac:dyDescent="0.35">
      <c r="A32" s="12">
        <f t="shared" si="0"/>
        <v>41214</v>
      </c>
      <c r="B32">
        <v>10</v>
      </c>
      <c r="C32" s="6" t="s">
        <v>61</v>
      </c>
      <c r="D32" s="6" t="s">
        <v>58</v>
      </c>
      <c r="E32" s="6" t="s">
        <v>233</v>
      </c>
      <c r="F32" s="1">
        <v>41229</v>
      </c>
      <c r="G32" s="1" t="s">
        <v>60</v>
      </c>
      <c r="H32" s="7">
        <v>1</v>
      </c>
      <c r="I32" s="22">
        <v>1</v>
      </c>
      <c r="J32" s="9">
        <f>IF($M32="USD",INDEX('Dólar Spot'!$C:$C,MATCH(Base!$F32,'Dólar Spot'!$A:$A,0)),"")</f>
        <v>2.0706000000000002</v>
      </c>
      <c r="K32" s="8">
        <v>405000000</v>
      </c>
      <c r="L32" s="7">
        <f t="shared" si="1"/>
        <v>838.59300000000007</v>
      </c>
      <c r="M32" s="6" t="s">
        <v>16</v>
      </c>
      <c r="N32" s="9" t="str" cm="1">
        <f t="array" ref="N32">INDEX(Ratings!$B$2:$L$42,_xlfn.XMATCH(Base!D32,Ratings!$A$2:$A$42),_xlfn.XMATCH(YEAR(Base!F32),Ratings!$B$1:$L$1))</f>
        <v>BBB+</v>
      </c>
      <c r="O32">
        <f t="shared" si="2"/>
        <v>1</v>
      </c>
      <c r="P32" s="7">
        <f>INDEX(ANBIMA!$F:$F,MATCH(Base!$A32,ANBIMA!$A:$A,0))</f>
        <v>1663.253922972973</v>
      </c>
      <c r="Q32" s="21">
        <f>INDEX(ANBIMA!$H:$H,MATCH(Base!$A32,ANBIMA!$A:$A,0))</f>
        <v>0.81690140845070425</v>
      </c>
    </row>
    <row r="33" spans="1:17" x14ac:dyDescent="0.35">
      <c r="A33" s="12">
        <f t="shared" si="0"/>
        <v>42979</v>
      </c>
      <c r="B33">
        <v>11</v>
      </c>
      <c r="C33" s="6" t="s">
        <v>63</v>
      </c>
      <c r="D33" s="6" t="s">
        <v>62</v>
      </c>
      <c r="E33" s="6" t="s">
        <v>233</v>
      </c>
      <c r="F33" s="1">
        <v>42998</v>
      </c>
      <c r="G33" s="1" t="s">
        <v>64</v>
      </c>
      <c r="H33" s="7">
        <v>1</v>
      </c>
      <c r="I33" s="22">
        <v>0</v>
      </c>
      <c r="J33" s="9">
        <f>IF($M33="USD",INDEX('Dólar Spot'!$C:$C,MATCH(Base!$F33,'Dólar Spot'!$A:$A,0)),"")</f>
        <v>3.1274999999999999</v>
      </c>
      <c r="K33" s="8">
        <v>203636000</v>
      </c>
      <c r="L33" s="7">
        <f t="shared" si="1"/>
        <v>636.87158999999997</v>
      </c>
      <c r="M33" s="6" t="s">
        <v>16</v>
      </c>
      <c r="N33" s="9" t="str" cm="1">
        <f t="array" ref="N33">INDEX(Ratings!$B$2:$L$42,_xlfn.XMATCH(Base!D33,Ratings!$A$2:$A$42),_xlfn.XMATCH(YEAR(Base!F33),Ratings!$B$1:$L$1))</f>
        <v>BB+</v>
      </c>
      <c r="O33">
        <f t="shared" si="2"/>
        <v>0</v>
      </c>
      <c r="P33" s="7">
        <f>INDEX(ANBIMA!$F:$F,MATCH(Base!$A33,ANBIMA!$A:$A,0))</f>
        <v>2664.0614999999998</v>
      </c>
      <c r="Q33" s="21">
        <f>INDEX(ANBIMA!$H:$H,MATCH(Base!$A33,ANBIMA!$A:$A,0))</f>
        <v>0.91666666666666663</v>
      </c>
    </row>
    <row r="34" spans="1:17" x14ac:dyDescent="0.35">
      <c r="A34" s="12">
        <f t="shared" si="0"/>
        <v>42522</v>
      </c>
      <c r="B34">
        <v>11</v>
      </c>
      <c r="C34" s="6" t="s">
        <v>65</v>
      </c>
      <c r="D34" s="6" t="s">
        <v>62</v>
      </c>
      <c r="E34" s="6" t="s">
        <v>233</v>
      </c>
      <c r="F34" s="1">
        <v>42541</v>
      </c>
      <c r="G34" s="1" t="s">
        <v>66</v>
      </c>
      <c r="H34" s="7">
        <v>1</v>
      </c>
      <c r="I34" s="22">
        <v>0</v>
      </c>
      <c r="J34" s="9">
        <f>IF($M34="USD",INDEX('Dólar Spot'!$C:$C,MATCH(Base!$F34,'Dólar Spot'!$A:$A,0)),"")</f>
        <v>3.3828999999999998</v>
      </c>
      <c r="K34" s="8">
        <v>500000000</v>
      </c>
      <c r="L34" s="7">
        <f t="shared" si="1"/>
        <v>1691.45</v>
      </c>
      <c r="M34" s="6" t="s">
        <v>16</v>
      </c>
      <c r="N34" s="9" t="str" cm="1">
        <f t="array" ref="N34">INDEX(Ratings!$B$2:$L$42,_xlfn.XMATCH(Base!D34,Ratings!$A$2:$A$42),_xlfn.XMATCH(YEAR(Base!F34),Ratings!$B$1:$L$1))</f>
        <v>BB+</v>
      </c>
      <c r="O34">
        <f t="shared" si="2"/>
        <v>0</v>
      </c>
      <c r="P34" s="7">
        <f>INDEX(ANBIMA!$F:$F,MATCH(Base!$A34,ANBIMA!$A:$A,0))</f>
        <v>3423.8772727272722</v>
      </c>
      <c r="Q34" s="21">
        <f>INDEX(ANBIMA!$H:$H,MATCH(Base!$A34,ANBIMA!$A:$A,0))</f>
        <v>0.5714285714285714</v>
      </c>
    </row>
    <row r="35" spans="1:17" x14ac:dyDescent="0.35">
      <c r="A35" s="12">
        <f t="shared" si="0"/>
        <v>41334</v>
      </c>
      <c r="B35">
        <v>11</v>
      </c>
      <c r="C35" s="6" t="s">
        <v>65</v>
      </c>
      <c r="D35" s="6" t="s">
        <v>62</v>
      </c>
      <c r="E35" s="6" t="s">
        <v>233</v>
      </c>
      <c r="F35" s="1">
        <v>41347</v>
      </c>
      <c r="G35" s="1" t="s">
        <v>67</v>
      </c>
      <c r="H35" s="7">
        <v>1</v>
      </c>
      <c r="I35" s="22">
        <v>0</v>
      </c>
      <c r="J35" s="9">
        <f>IF($M35="USD",INDEX('Dólar Spot'!$C:$C,MATCH(Base!$F35,'Dólar Spot'!$A:$A,0)),"")</f>
        <v>1.9671000000000001</v>
      </c>
      <c r="K35" s="8">
        <v>500000000</v>
      </c>
      <c r="L35" s="7">
        <f t="shared" si="1"/>
        <v>983.55</v>
      </c>
      <c r="M35" s="6" t="s">
        <v>16</v>
      </c>
      <c r="N35" s="9" t="str" cm="1">
        <f t="array" ref="N35">INDEX(Ratings!$B$2:$L$42,_xlfn.XMATCH(Base!D35,Ratings!$A$2:$A$42),_xlfn.XMATCH(YEAR(Base!F35),Ratings!$B$1:$L$1))</f>
        <v>BB+</v>
      </c>
      <c r="O35">
        <f t="shared" si="2"/>
        <v>0</v>
      </c>
      <c r="P35" s="7">
        <f>INDEX(ANBIMA!$F:$F,MATCH(Base!$A35,ANBIMA!$A:$A,0))</f>
        <v>2100.545443333333</v>
      </c>
      <c r="Q35" s="21">
        <f>INDEX(ANBIMA!$H:$H,MATCH(Base!$A35,ANBIMA!$A:$A,0))</f>
        <v>0.61224489795918369</v>
      </c>
    </row>
    <row r="36" spans="1:17" x14ac:dyDescent="0.35">
      <c r="A36" s="12">
        <f t="shared" si="0"/>
        <v>42552</v>
      </c>
      <c r="B36">
        <v>11</v>
      </c>
      <c r="C36" s="6" t="s">
        <v>65</v>
      </c>
      <c r="D36" s="6" t="s">
        <v>62</v>
      </c>
      <c r="E36" s="6" t="s">
        <v>233</v>
      </c>
      <c r="F36" s="1">
        <v>42569</v>
      </c>
      <c r="G36" s="1" t="s">
        <v>66</v>
      </c>
      <c r="H36" s="7">
        <v>1</v>
      </c>
      <c r="I36" s="22">
        <v>0</v>
      </c>
      <c r="J36" s="9">
        <f>IF($M36="USD",INDEX('Dólar Spot'!$C:$C,MATCH(Base!$F36,'Dólar Spot'!$A:$A,0)),"")</f>
        <v>3.2627999999999999</v>
      </c>
      <c r="K36" s="8">
        <v>150000000</v>
      </c>
      <c r="L36" s="7">
        <f t="shared" si="1"/>
        <v>489.42</v>
      </c>
      <c r="M36" s="6" t="s">
        <v>16</v>
      </c>
      <c r="N36" s="9" t="str" cm="1">
        <f t="array" ref="N36">INDEX(Ratings!$B$2:$L$42,_xlfn.XMATCH(Base!D36,Ratings!$A$2:$A$42),_xlfn.XMATCH(YEAR(Base!F36),Ratings!$B$1:$L$1))</f>
        <v>BB+</v>
      </c>
      <c r="O36">
        <f t="shared" si="2"/>
        <v>0</v>
      </c>
      <c r="P36" s="7">
        <f>INDEX(ANBIMA!$F:$F,MATCH(Base!$A36,ANBIMA!$A:$A,0))</f>
        <v>2592.4791666666665</v>
      </c>
      <c r="Q36" s="21">
        <f>INDEX(ANBIMA!$H:$H,MATCH(Base!$A36,ANBIMA!$A:$A,0))</f>
        <v>0.69230769230769229</v>
      </c>
    </row>
    <row r="37" spans="1:17" x14ac:dyDescent="0.35">
      <c r="A37" s="12">
        <f t="shared" si="0"/>
        <v>43647</v>
      </c>
      <c r="B37">
        <v>11</v>
      </c>
      <c r="C37" s="6" t="s">
        <v>68</v>
      </c>
      <c r="D37" s="6" t="s">
        <v>62</v>
      </c>
      <c r="E37" s="6" t="s">
        <v>233</v>
      </c>
      <c r="F37" s="1">
        <v>43677</v>
      </c>
      <c r="G37" s="1" t="s">
        <v>69</v>
      </c>
      <c r="H37" s="7">
        <v>1</v>
      </c>
      <c r="I37" s="22">
        <v>0</v>
      </c>
      <c r="J37" s="9">
        <f>IF($M37="USD",INDEX('Dólar Spot'!$C:$C,MATCH(Base!$F37,'Dólar Spot'!$A:$A,0)),"")</f>
        <v>3.7643</v>
      </c>
      <c r="K37" s="8">
        <v>750000000</v>
      </c>
      <c r="L37" s="7">
        <f t="shared" si="1"/>
        <v>2823.2249999999999</v>
      </c>
      <c r="M37" s="6" t="s">
        <v>16</v>
      </c>
      <c r="N37" s="9" t="str" cm="1">
        <f t="array" ref="N37">INDEX(Ratings!$B$2:$L$42,_xlfn.XMATCH(Base!D37,Ratings!$A$2:$A$42),_xlfn.XMATCH(YEAR(Base!F37),Ratings!$B$1:$L$1))</f>
        <v>BB</v>
      </c>
      <c r="O37">
        <f t="shared" si="2"/>
        <v>0</v>
      </c>
      <c r="P37" s="7">
        <f>INDEX(ANBIMA!$F:$F,MATCH(Base!$A37,ANBIMA!$A:$A,0))</f>
        <v>2361.6956521739135</v>
      </c>
      <c r="Q37" s="21">
        <f>INDEX(ANBIMA!$H:$H,MATCH(Base!$A37,ANBIMA!$A:$A,0))</f>
        <v>0.8125</v>
      </c>
    </row>
    <row r="38" spans="1:17" x14ac:dyDescent="0.35">
      <c r="A38" s="12">
        <f t="shared" si="0"/>
        <v>43831</v>
      </c>
      <c r="B38">
        <v>12</v>
      </c>
      <c r="C38" s="6" t="s">
        <v>71</v>
      </c>
      <c r="D38" s="6" t="s">
        <v>70</v>
      </c>
      <c r="E38" s="6" t="s">
        <v>233</v>
      </c>
      <c r="F38" s="1">
        <v>43858</v>
      </c>
      <c r="G38" s="1" t="s">
        <v>72</v>
      </c>
      <c r="H38" s="7">
        <v>1</v>
      </c>
      <c r="I38" s="22">
        <v>0</v>
      </c>
      <c r="J38" s="9">
        <f>IF($M38="USD",INDEX('Dólar Spot'!$C:$C,MATCH(Base!$F38,'Dólar Spot'!$A:$A,0)),"")</f>
        <v>4.2058</v>
      </c>
      <c r="K38" s="8">
        <v>1000000000</v>
      </c>
      <c r="L38" s="7">
        <f t="shared" si="1"/>
        <v>4205.8</v>
      </c>
      <c r="M38" s="6" t="s">
        <v>16</v>
      </c>
      <c r="N38" s="9" t="str" cm="1">
        <f t="array" ref="N38">INDEX(Ratings!$B$2:$L$42,_xlfn.XMATCH(Base!D38,Ratings!$A$2:$A$42),_xlfn.XMATCH(YEAR(Base!F38),Ratings!$B$1:$L$1))</f>
        <v>B</v>
      </c>
      <c r="O38">
        <f t="shared" si="2"/>
        <v>0</v>
      </c>
      <c r="P38" s="7">
        <f>INDEX(ANBIMA!$F:$F,MATCH(Base!$A38,ANBIMA!$A:$A,0))</f>
        <v>2644.9005681818185</v>
      </c>
      <c r="Q38" s="21">
        <f>INDEX(ANBIMA!$H:$H,MATCH(Base!$A38,ANBIMA!$A:$A,0))</f>
        <v>0.75</v>
      </c>
    </row>
    <row r="39" spans="1:17" x14ac:dyDescent="0.35">
      <c r="A39" s="12">
        <f t="shared" si="0"/>
        <v>44136</v>
      </c>
      <c r="B39">
        <v>12</v>
      </c>
      <c r="C39" s="6" t="s">
        <v>71</v>
      </c>
      <c r="D39" s="6" t="s">
        <v>70</v>
      </c>
      <c r="E39" s="6" t="s">
        <v>233</v>
      </c>
      <c r="F39" s="1">
        <v>44151</v>
      </c>
      <c r="G39" s="1" t="s">
        <v>72</v>
      </c>
      <c r="H39" s="7">
        <v>1</v>
      </c>
      <c r="I39" s="22">
        <v>0</v>
      </c>
      <c r="J39" s="9">
        <f>IF($M39="USD",INDEX('Dólar Spot'!$C:$C,MATCH(Base!$F39,'Dólar Spot'!$A:$A,0)),"")</f>
        <v>5.4192</v>
      </c>
      <c r="K39" s="8">
        <v>300000000</v>
      </c>
      <c r="L39" s="7">
        <f t="shared" si="1"/>
        <v>1625.76</v>
      </c>
      <c r="M39" s="6" t="s">
        <v>16</v>
      </c>
      <c r="N39" s="9" t="str" cm="1">
        <f t="array" ref="N39">INDEX(Ratings!$B$2:$L$42,_xlfn.XMATCH(Base!D39,Ratings!$A$2:$A$42),_xlfn.XMATCH(YEAR(Base!F39),Ratings!$B$1:$L$1))</f>
        <v>B</v>
      </c>
      <c r="O39">
        <f t="shared" si="2"/>
        <v>0</v>
      </c>
      <c r="P39" s="7">
        <f>INDEX(ANBIMA!$F:$F,MATCH(Base!$A39,ANBIMA!$A:$A,0))</f>
        <v>2347.4684999999999</v>
      </c>
      <c r="Q39" s="21">
        <f>INDEX(ANBIMA!$H:$H,MATCH(Base!$A39,ANBIMA!$A:$A,0))</f>
        <v>0.72727272727272729</v>
      </c>
    </row>
    <row r="40" spans="1:17" x14ac:dyDescent="0.35">
      <c r="A40" s="12">
        <f t="shared" si="0"/>
        <v>44348</v>
      </c>
      <c r="B40">
        <v>12</v>
      </c>
      <c r="C40" s="6" t="s">
        <v>73</v>
      </c>
      <c r="D40" s="6" t="s">
        <v>70</v>
      </c>
      <c r="E40" s="6" t="s">
        <v>233</v>
      </c>
      <c r="F40" s="1">
        <v>44357</v>
      </c>
      <c r="G40" s="1" t="s">
        <v>74</v>
      </c>
      <c r="H40" s="7">
        <v>1</v>
      </c>
      <c r="I40" s="22">
        <v>0</v>
      </c>
      <c r="J40" s="9">
        <f>IF($M40="USD",INDEX('Dólar Spot'!$C:$C,MATCH(Base!$F40,'Dólar Spot'!$A:$A,0)),"")</f>
        <v>5.0635000000000003</v>
      </c>
      <c r="K40" s="8">
        <v>850000000</v>
      </c>
      <c r="L40" s="7">
        <f t="shared" si="1"/>
        <v>4303.9750000000004</v>
      </c>
      <c r="M40" s="6" t="s">
        <v>16</v>
      </c>
      <c r="N40" s="9" t="str" cm="1">
        <f t="array" ref="N40">INDEX(Ratings!$B$2:$L$42,_xlfn.XMATCH(Base!D40,Ratings!$A$2:$A$42),_xlfn.XMATCH(YEAR(Base!F40),Ratings!$B$1:$L$1))</f>
        <v>BB</v>
      </c>
      <c r="O40">
        <f t="shared" si="2"/>
        <v>0</v>
      </c>
      <c r="P40" s="7">
        <f>INDEX(ANBIMA!$F:$F,MATCH(Base!$A40,ANBIMA!$A:$A,0))</f>
        <v>4407.4187499999998</v>
      </c>
      <c r="Q40" s="21">
        <f>INDEX(ANBIMA!$H:$H,MATCH(Base!$A40,ANBIMA!$A:$A,0))</f>
        <v>0.75</v>
      </c>
    </row>
    <row r="41" spans="1:17" x14ac:dyDescent="0.35">
      <c r="A41" s="12">
        <f t="shared" si="0"/>
        <v>43556</v>
      </c>
      <c r="B41">
        <v>12</v>
      </c>
      <c r="C41" s="6" t="s">
        <v>73</v>
      </c>
      <c r="D41" s="6" t="s">
        <v>70</v>
      </c>
      <c r="E41" s="6" t="s">
        <v>233</v>
      </c>
      <c r="F41" s="1">
        <v>43572</v>
      </c>
      <c r="G41" s="1" t="s">
        <v>75</v>
      </c>
      <c r="H41" s="7">
        <v>1</v>
      </c>
      <c r="I41" s="22">
        <v>0</v>
      </c>
      <c r="J41" s="9">
        <f>IF($M41="USD",INDEX('Dólar Spot'!$C:$C,MATCH(Base!$F41,'Dólar Spot'!$A:$A,0)),"")</f>
        <v>3.9218999999999999</v>
      </c>
      <c r="K41" s="8">
        <v>600000000</v>
      </c>
      <c r="L41" s="7">
        <f t="shared" si="1"/>
        <v>2353.14</v>
      </c>
      <c r="M41" s="6" t="s">
        <v>16</v>
      </c>
      <c r="N41" s="9" t="str" cm="1">
        <f t="array" ref="N41">INDEX(Ratings!$B$2:$L$42,_xlfn.XMATCH(Base!D41,Ratings!$A$2:$A$42),_xlfn.XMATCH(YEAR(Base!F41),Ratings!$B$1:$L$1))</f>
        <v>B</v>
      </c>
      <c r="O41">
        <f t="shared" si="2"/>
        <v>0</v>
      </c>
      <c r="P41" s="7">
        <f>INDEX(ANBIMA!$F:$F,MATCH(Base!$A41,ANBIMA!$A:$A,0))</f>
        <v>4544.8166666666657</v>
      </c>
      <c r="Q41" s="21">
        <f>INDEX(ANBIMA!$H:$H,MATCH(Base!$A41,ANBIMA!$A:$A,0))</f>
        <v>0.83333333333333337</v>
      </c>
    </row>
    <row r="42" spans="1:17" x14ac:dyDescent="0.35">
      <c r="A42" s="12">
        <f t="shared" si="0"/>
        <v>43132</v>
      </c>
      <c r="B42">
        <v>12</v>
      </c>
      <c r="C42" s="6" t="s">
        <v>73</v>
      </c>
      <c r="D42" s="6" t="s">
        <v>70</v>
      </c>
      <c r="E42" s="6" t="s">
        <v>233</v>
      </c>
      <c r="F42" s="1">
        <v>43140</v>
      </c>
      <c r="G42" s="1" t="s">
        <v>76</v>
      </c>
      <c r="H42" s="7">
        <v>1</v>
      </c>
      <c r="I42" s="22">
        <v>0</v>
      </c>
      <c r="J42" s="9">
        <f>IF($M42="USD",INDEX('Dólar Spot'!$C:$C,MATCH(Base!$F42,'Dólar Spot'!$A:$A,0)),"")</f>
        <v>3.2814999999999999</v>
      </c>
      <c r="K42" s="8">
        <v>350000000</v>
      </c>
      <c r="L42" s="7">
        <f t="shared" si="1"/>
        <v>1148.5250000000001</v>
      </c>
      <c r="M42" s="6" t="s">
        <v>16</v>
      </c>
      <c r="N42" s="9" t="str" cm="1">
        <f t="array" ref="N42">INDEX(Ratings!$B$2:$L$42,_xlfn.XMATCH(Base!D42,Ratings!$A$2:$A$42),_xlfn.XMATCH(YEAR(Base!F42),Ratings!$B$1:$L$1))</f>
        <v>B-</v>
      </c>
      <c r="O42">
        <f t="shared" si="2"/>
        <v>0</v>
      </c>
      <c r="P42" s="7">
        <f>INDEX(ANBIMA!$F:$F,MATCH(Base!$A42,ANBIMA!$A:$A,0))</f>
        <v>2689.9516111111116</v>
      </c>
      <c r="Q42" s="21">
        <f>INDEX(ANBIMA!$H:$H,MATCH(Base!$A42,ANBIMA!$A:$A,0))</f>
        <v>0.75</v>
      </c>
    </row>
    <row r="43" spans="1:17" x14ac:dyDescent="0.35">
      <c r="A43" s="12">
        <f t="shared" si="0"/>
        <v>43647</v>
      </c>
      <c r="B43">
        <v>12</v>
      </c>
      <c r="C43" s="6" t="s">
        <v>73</v>
      </c>
      <c r="D43" s="6" t="s">
        <v>70</v>
      </c>
      <c r="E43" s="6" t="s">
        <v>233</v>
      </c>
      <c r="F43" s="1">
        <v>43648</v>
      </c>
      <c r="G43" s="1" t="s">
        <v>76</v>
      </c>
      <c r="H43" s="7">
        <v>0</v>
      </c>
      <c r="I43" s="22">
        <v>0</v>
      </c>
      <c r="J43" s="9">
        <f>IF($M43="USD",INDEX('Dólar Spot'!$C:$C,MATCH(Base!$F43,'Dólar Spot'!$A:$A,0)),"")</f>
        <v>3.8557999999999999</v>
      </c>
      <c r="K43" s="8">
        <v>175000000</v>
      </c>
      <c r="L43" s="7">
        <f t="shared" si="1"/>
        <v>674.76499999999999</v>
      </c>
      <c r="M43" s="6" t="s">
        <v>16</v>
      </c>
      <c r="N43" s="9" t="str" cm="1">
        <f t="array" ref="N43">INDEX(Ratings!$B$2:$L$42,_xlfn.XMATCH(Base!D43,Ratings!$A$2:$A$42),_xlfn.XMATCH(YEAR(Base!F43),Ratings!$B$1:$L$1))</f>
        <v>B</v>
      </c>
      <c r="O43">
        <f t="shared" si="2"/>
        <v>0</v>
      </c>
      <c r="P43" s="7">
        <f>INDEX(ANBIMA!$F:$F,MATCH(Base!$A43,ANBIMA!$A:$A,0))</f>
        <v>2361.6956521739135</v>
      </c>
      <c r="Q43" s="21">
        <f>INDEX(ANBIMA!$H:$H,MATCH(Base!$A43,ANBIMA!$A:$A,0))</f>
        <v>0.8125</v>
      </c>
    </row>
    <row r="44" spans="1:17" x14ac:dyDescent="0.35">
      <c r="A44" s="12">
        <f t="shared" si="0"/>
        <v>40940</v>
      </c>
      <c r="B44">
        <v>12</v>
      </c>
      <c r="C44" s="6" t="s">
        <v>73</v>
      </c>
      <c r="D44" s="6" t="s">
        <v>70</v>
      </c>
      <c r="E44" s="6" t="s">
        <v>233</v>
      </c>
      <c r="F44" s="1">
        <v>40942</v>
      </c>
      <c r="G44" s="1" t="s">
        <v>77</v>
      </c>
      <c r="H44" s="7">
        <v>1</v>
      </c>
      <c r="I44" s="22">
        <v>0</v>
      </c>
      <c r="J44" s="9">
        <f>IF($M44="USD",INDEX('Dólar Spot'!$C:$C,MATCH(Base!$F44,'Dólar Spot'!$A:$A,0)),"")</f>
        <v>1.7216</v>
      </c>
      <c r="K44" s="8">
        <v>200000000</v>
      </c>
      <c r="L44" s="7">
        <f t="shared" si="1"/>
        <v>344.32</v>
      </c>
      <c r="M44" s="6" t="s">
        <v>16</v>
      </c>
      <c r="N44" s="9" t="str" cm="1">
        <f t="array" ref="N44">INDEX(Ratings!$B$2:$L$42,_xlfn.XMATCH(Base!D44,Ratings!$A$2:$A$42),_xlfn.XMATCH(YEAR(Base!F44),Ratings!$B$1:$L$1))</f>
        <v>BBB-</v>
      </c>
      <c r="O44">
        <f t="shared" si="2"/>
        <v>1</v>
      </c>
      <c r="P44" s="7">
        <f>INDEX(ANBIMA!$F:$F,MATCH(Base!$A44,ANBIMA!$A:$A,0))</f>
        <v>1382.0987169274538</v>
      </c>
      <c r="Q44" s="21">
        <f>INDEX(ANBIMA!$H:$H,MATCH(Base!$A44,ANBIMA!$A:$A,0))</f>
        <v>0.81690140845070425</v>
      </c>
    </row>
    <row r="45" spans="1:17" x14ac:dyDescent="0.35">
      <c r="A45" s="12">
        <f t="shared" si="0"/>
        <v>43556</v>
      </c>
      <c r="B45">
        <v>12</v>
      </c>
      <c r="C45" s="6" t="s">
        <v>73</v>
      </c>
      <c r="D45" s="6" t="s">
        <v>70</v>
      </c>
      <c r="E45" s="6" t="s">
        <v>233</v>
      </c>
      <c r="F45" s="1">
        <v>43572</v>
      </c>
      <c r="G45" s="1" t="s">
        <v>76</v>
      </c>
      <c r="H45" s="7">
        <v>0</v>
      </c>
      <c r="I45" s="22">
        <v>0</v>
      </c>
      <c r="J45" s="9">
        <f>IF($M45="USD",INDEX('Dólar Spot'!$C:$C,MATCH(Base!$F45,'Dólar Spot'!$A:$A,0)),"")</f>
        <v>3.9218999999999999</v>
      </c>
      <c r="K45" s="8">
        <v>400000000</v>
      </c>
      <c r="L45" s="7">
        <f t="shared" si="1"/>
        <v>1568.76</v>
      </c>
      <c r="M45" s="6" t="s">
        <v>16</v>
      </c>
      <c r="N45" s="9" t="str" cm="1">
        <f t="array" ref="N45">INDEX(Ratings!$B$2:$L$42,_xlfn.XMATCH(Base!D45,Ratings!$A$2:$A$42),_xlfn.XMATCH(YEAR(Base!F45),Ratings!$B$1:$L$1))</f>
        <v>B</v>
      </c>
      <c r="O45">
        <f t="shared" si="2"/>
        <v>0</v>
      </c>
      <c r="P45" s="7">
        <f>INDEX(ANBIMA!$F:$F,MATCH(Base!$A45,ANBIMA!$A:$A,0))</f>
        <v>4544.8166666666657</v>
      </c>
      <c r="Q45" s="21">
        <f>INDEX(ANBIMA!$H:$H,MATCH(Base!$A45,ANBIMA!$A:$A,0))</f>
        <v>0.83333333333333337</v>
      </c>
    </row>
    <row r="46" spans="1:17" x14ac:dyDescent="0.35">
      <c r="A46" s="12">
        <f t="shared" si="0"/>
        <v>42522</v>
      </c>
      <c r="B46">
        <v>13</v>
      </c>
      <c r="C46" s="6" t="s">
        <v>79</v>
      </c>
      <c r="D46" s="6" t="s">
        <v>78</v>
      </c>
      <c r="E46" s="6" t="s">
        <v>233</v>
      </c>
      <c r="F46" s="1">
        <v>42537</v>
      </c>
      <c r="G46" s="1" t="s">
        <v>80</v>
      </c>
      <c r="H46" s="7">
        <v>1</v>
      </c>
      <c r="I46" s="22">
        <v>1</v>
      </c>
      <c r="J46" s="9">
        <f>IF($M46="USD",INDEX('Dólar Spot'!$C:$C,MATCH(Base!$F46,'Dólar Spot'!$A:$A,0)),"")</f>
        <v>3.4897999999999998</v>
      </c>
      <c r="K46" s="8">
        <v>350000000</v>
      </c>
      <c r="L46" s="7">
        <f t="shared" si="1"/>
        <v>1221.43</v>
      </c>
      <c r="M46" s="6" t="s">
        <v>16</v>
      </c>
      <c r="N46" s="9" t="str" cm="1">
        <f t="array" ref="N46">INDEX(Ratings!$B$2:$L$42,_xlfn.XMATCH(Base!D46,Ratings!$A$2:$A$42),_xlfn.XMATCH(YEAR(Base!F46),Ratings!$B$1:$L$1))</f>
        <v>B+</v>
      </c>
      <c r="O46">
        <f t="shared" si="2"/>
        <v>0</v>
      </c>
      <c r="P46" s="7">
        <f>INDEX(ANBIMA!$F:$F,MATCH(Base!$A46,ANBIMA!$A:$A,0))</f>
        <v>3423.8772727272722</v>
      </c>
      <c r="Q46" s="21">
        <f>INDEX(ANBIMA!$H:$H,MATCH(Base!$A46,ANBIMA!$A:$A,0))</f>
        <v>0.5714285714285714</v>
      </c>
    </row>
    <row r="47" spans="1:17" x14ac:dyDescent="0.35">
      <c r="A47" s="12">
        <f t="shared" si="0"/>
        <v>43862</v>
      </c>
      <c r="B47">
        <v>14</v>
      </c>
      <c r="C47" s="6" t="s">
        <v>82</v>
      </c>
      <c r="D47" s="6" t="s">
        <v>81</v>
      </c>
      <c r="E47" s="6" t="s">
        <v>233</v>
      </c>
      <c r="F47" s="1">
        <v>43865</v>
      </c>
      <c r="G47" s="1" t="s">
        <v>83</v>
      </c>
      <c r="H47" s="7">
        <v>1</v>
      </c>
      <c r="I47" s="22">
        <v>0</v>
      </c>
      <c r="J47" s="9">
        <f>IF($M47="USD",INDEX('Dólar Spot'!$C:$C,MATCH(Base!$F47,'Dólar Spot'!$A:$A,0)),"")</f>
        <v>4.2374999999999998</v>
      </c>
      <c r="K47" s="8">
        <v>750000000</v>
      </c>
      <c r="L47" s="7">
        <f t="shared" si="1"/>
        <v>3178.125</v>
      </c>
      <c r="M47" s="6" t="s">
        <v>16</v>
      </c>
      <c r="N47" s="9" t="str" cm="1">
        <f t="array" ref="N47">INDEX(Ratings!$B$2:$L$42,_xlfn.XMATCH(Base!D47,Ratings!$A$2:$A$42),_xlfn.XMATCH(YEAR(Base!F47),Ratings!$B$1:$L$1))</f>
        <v>BB-</v>
      </c>
      <c r="O47">
        <f t="shared" si="2"/>
        <v>0</v>
      </c>
      <c r="P47" s="7">
        <f>INDEX(ANBIMA!$F:$F,MATCH(Base!$A47,ANBIMA!$A:$A,0))</f>
        <v>3472.3288888888887</v>
      </c>
      <c r="Q47" s="21">
        <f>INDEX(ANBIMA!$H:$H,MATCH(Base!$A47,ANBIMA!$A:$A,0))</f>
        <v>0.75</v>
      </c>
    </row>
    <row r="48" spans="1:17" x14ac:dyDescent="0.35">
      <c r="A48" s="12">
        <f t="shared" si="0"/>
        <v>43862</v>
      </c>
      <c r="B48">
        <v>14</v>
      </c>
      <c r="C48" s="6" t="s">
        <v>82</v>
      </c>
      <c r="D48" s="6" t="s">
        <v>81</v>
      </c>
      <c r="E48" s="6" t="s">
        <v>233</v>
      </c>
      <c r="F48" s="1">
        <v>43865</v>
      </c>
      <c r="G48" s="1" t="s">
        <v>84</v>
      </c>
      <c r="H48" s="7">
        <v>1</v>
      </c>
      <c r="I48" s="22">
        <v>0</v>
      </c>
      <c r="J48" s="9">
        <f>IF($M48="USD",INDEX('Dólar Spot'!$C:$C,MATCH(Base!$F48,'Dólar Spot'!$A:$A,0)),"")</f>
        <v>4.2374999999999998</v>
      </c>
      <c r="K48" s="8">
        <v>500000000</v>
      </c>
      <c r="L48" s="7">
        <f t="shared" si="1"/>
        <v>2118.75</v>
      </c>
      <c r="M48" s="6" t="s">
        <v>16</v>
      </c>
      <c r="N48" s="9" t="str" cm="1">
        <f t="array" ref="N48">INDEX(Ratings!$B$2:$L$42,_xlfn.XMATCH(Base!D48,Ratings!$A$2:$A$42),_xlfn.XMATCH(YEAR(Base!F48),Ratings!$B$1:$L$1))</f>
        <v>BB-</v>
      </c>
      <c r="O48">
        <f t="shared" si="2"/>
        <v>0</v>
      </c>
      <c r="P48" s="7">
        <f>INDEX(ANBIMA!$F:$F,MATCH(Base!$A48,ANBIMA!$A:$A,0))</f>
        <v>3472.3288888888887</v>
      </c>
      <c r="Q48" s="21">
        <f>INDEX(ANBIMA!$H:$H,MATCH(Base!$A48,ANBIMA!$A:$A,0))</f>
        <v>0.75</v>
      </c>
    </row>
    <row r="49" spans="1:17" x14ac:dyDescent="0.35">
      <c r="A49" s="12">
        <f t="shared" si="0"/>
        <v>40817</v>
      </c>
      <c r="B49">
        <v>14</v>
      </c>
      <c r="C49" s="6" t="s">
        <v>82</v>
      </c>
      <c r="D49" s="6" t="s">
        <v>81</v>
      </c>
      <c r="E49" s="6" t="s">
        <v>233</v>
      </c>
      <c r="F49" s="1">
        <v>40843</v>
      </c>
      <c r="G49" s="1" t="s">
        <v>85</v>
      </c>
      <c r="H49" s="7">
        <v>1</v>
      </c>
      <c r="I49" s="22">
        <v>0</v>
      </c>
      <c r="J49" s="9">
        <f>IF($M49="USD",INDEX('Dólar Spot'!$C:$C,MATCH(Base!$F49,'Dólar Spot'!$A:$A,0)),"")</f>
        <v>1.7316</v>
      </c>
      <c r="K49" s="8">
        <v>1750000000</v>
      </c>
      <c r="L49" s="7">
        <f t="shared" si="1"/>
        <v>3030.3</v>
      </c>
      <c r="M49" s="6" t="s">
        <v>16</v>
      </c>
      <c r="N49" s="9" t="str" cm="1">
        <f t="array" ref="N49">INDEX(Ratings!$B$2:$L$42,_xlfn.XMATCH(Base!D49,Ratings!$A$2:$A$42),_xlfn.XMATCH(YEAR(Base!F49),Ratings!$B$1:$L$1))</f>
        <v>BBB</v>
      </c>
      <c r="O49">
        <f t="shared" si="2"/>
        <v>1</v>
      </c>
      <c r="P49" s="7">
        <f>INDEX(ANBIMA!$F:$F,MATCH(Base!$A49,ANBIMA!$A:$A,0))</f>
        <v>1573.284262307692</v>
      </c>
      <c r="Q49" s="21">
        <f>INDEX(ANBIMA!$H:$H,MATCH(Base!$A49,ANBIMA!$A:$A,0))</f>
        <v>0.5862068965517242</v>
      </c>
    </row>
    <row r="50" spans="1:17" x14ac:dyDescent="0.35">
      <c r="A50" s="12">
        <f t="shared" si="0"/>
        <v>40695</v>
      </c>
      <c r="B50">
        <v>16</v>
      </c>
      <c r="C50" s="6" t="s">
        <v>87</v>
      </c>
      <c r="D50" s="6" t="s">
        <v>86</v>
      </c>
      <c r="E50" s="6" t="s">
        <v>233</v>
      </c>
      <c r="F50" s="1">
        <v>40697</v>
      </c>
      <c r="G50" s="1" t="s">
        <v>88</v>
      </c>
      <c r="H50" s="7">
        <v>1</v>
      </c>
      <c r="I50" s="22">
        <v>0</v>
      </c>
      <c r="J50" s="9">
        <f>IF($M50="USD",INDEX('Dólar Spot'!$C:$C,MATCH(Base!$F50,'Dólar Spot'!$A:$A,0)),"")</f>
        <v>1.5736000000000001</v>
      </c>
      <c r="K50" s="8">
        <v>250000000</v>
      </c>
      <c r="L50" s="7">
        <f t="shared" si="1"/>
        <v>393.4</v>
      </c>
      <c r="M50" s="6" t="s">
        <v>16</v>
      </c>
      <c r="N50" s="9" t="str" cm="1">
        <f t="array" ref="N50">INDEX(Ratings!$B$2:$L$42,_xlfn.XMATCH(Base!D50,Ratings!$A$2:$A$42),_xlfn.XMATCH(YEAR(Base!F50),Ratings!$B$1:$L$1))</f>
        <v>B</v>
      </c>
      <c r="O50">
        <f t="shared" si="2"/>
        <v>0</v>
      </c>
      <c r="P50" s="7">
        <f>INDEX(ANBIMA!$F:$F,MATCH(Base!$A50,ANBIMA!$A:$A,0))</f>
        <v>1408.4616384615385</v>
      </c>
      <c r="Q50" s="21">
        <f>INDEX(ANBIMA!$H:$H,MATCH(Base!$A50,ANBIMA!$A:$A,0))</f>
        <v>0.5862068965517242</v>
      </c>
    </row>
    <row r="51" spans="1:17" x14ac:dyDescent="0.35">
      <c r="A51" s="12">
        <f t="shared" si="0"/>
        <v>43009</v>
      </c>
      <c r="B51">
        <v>17</v>
      </c>
      <c r="C51" s="6" t="s">
        <v>90</v>
      </c>
      <c r="D51" s="6" t="s">
        <v>89</v>
      </c>
      <c r="E51" s="6" t="s">
        <v>233</v>
      </c>
      <c r="F51" s="1">
        <v>43032</v>
      </c>
      <c r="G51" s="1" t="s">
        <v>91</v>
      </c>
      <c r="H51" s="7">
        <v>1</v>
      </c>
      <c r="I51" s="22">
        <v>0</v>
      </c>
      <c r="J51" s="9">
        <f>IF($M51="USD",INDEX('Dólar Spot'!$C:$C,MATCH(Base!$F51,'Dólar Spot'!$A:$A,0)),"")</f>
        <v>3.2464</v>
      </c>
      <c r="K51" s="8">
        <v>650000000</v>
      </c>
      <c r="L51" s="7">
        <f t="shared" si="1"/>
        <v>2110.16</v>
      </c>
      <c r="M51" s="6" t="s">
        <v>16</v>
      </c>
      <c r="N51" s="9" t="str" cm="1">
        <f t="array" ref="N51">INDEX(Ratings!$B$2:$L$42,_xlfn.XMATCH(Base!D51,Ratings!$A$2:$A$42),_xlfn.XMATCH(YEAR(Base!F51),Ratings!$B$1:$L$1))</f>
        <v>BBB-</v>
      </c>
      <c r="O51">
        <f t="shared" si="2"/>
        <v>1</v>
      </c>
      <c r="P51" s="7">
        <f>INDEX(ANBIMA!$F:$F,MATCH(Base!$A51,ANBIMA!$A:$A,0))</f>
        <v>3031.1061904761905</v>
      </c>
      <c r="Q51" s="21">
        <f>INDEX(ANBIMA!$H:$H,MATCH(Base!$A51,ANBIMA!$A:$A,0))</f>
        <v>0.9</v>
      </c>
    </row>
    <row r="52" spans="1:17" x14ac:dyDescent="0.35">
      <c r="A52" s="12">
        <f t="shared" si="0"/>
        <v>41365</v>
      </c>
      <c r="B52">
        <v>17</v>
      </c>
      <c r="C52" s="6" t="s">
        <v>90</v>
      </c>
      <c r="D52" s="6" t="s">
        <v>89</v>
      </c>
      <c r="E52" s="6" t="s">
        <v>233</v>
      </c>
      <c r="F52" s="1">
        <v>41379</v>
      </c>
      <c r="G52" s="1" t="s">
        <v>92</v>
      </c>
      <c r="H52" s="7">
        <v>1</v>
      </c>
      <c r="I52" s="22">
        <v>0</v>
      </c>
      <c r="J52" s="9">
        <f>IF($M52="USD",INDEX('Dólar Spot'!$C:$C,MATCH(Base!$F52,'Dólar Spot'!$A:$A,0)),"")</f>
        <v>1.9783999999999999</v>
      </c>
      <c r="K52" s="8">
        <v>750000000</v>
      </c>
      <c r="L52" s="7">
        <f t="shared" si="1"/>
        <v>1483.8</v>
      </c>
      <c r="M52" s="6" t="s">
        <v>16</v>
      </c>
      <c r="N52" s="9" t="str" cm="1">
        <f t="array" ref="N52">INDEX(Ratings!$B$2:$L$42,_xlfn.XMATCH(Base!D52,Ratings!$A$2:$A$42),_xlfn.XMATCH(YEAR(Base!F52),Ratings!$B$1:$L$1))</f>
        <v>BBB-</v>
      </c>
      <c r="O52">
        <f t="shared" si="2"/>
        <v>1</v>
      </c>
      <c r="P52" s="7">
        <f>INDEX(ANBIMA!$F:$F,MATCH(Base!$A52,ANBIMA!$A:$A,0))</f>
        <v>2121.0625166666664</v>
      </c>
      <c r="Q52" s="21">
        <f>INDEX(ANBIMA!$H:$H,MATCH(Base!$A52,ANBIMA!$A:$A,0))</f>
        <v>0.61224489795918369</v>
      </c>
    </row>
    <row r="53" spans="1:17" x14ac:dyDescent="0.35">
      <c r="A53" s="12">
        <f t="shared" si="0"/>
        <v>41730</v>
      </c>
      <c r="B53">
        <v>17</v>
      </c>
      <c r="C53" s="6" t="s">
        <v>93</v>
      </c>
      <c r="D53" s="6" t="s">
        <v>89</v>
      </c>
      <c r="E53" s="6" t="s">
        <v>233</v>
      </c>
      <c r="F53" s="1">
        <v>41745</v>
      </c>
      <c r="G53" s="1" t="s">
        <v>94</v>
      </c>
      <c r="H53" s="7">
        <v>1</v>
      </c>
      <c r="I53" s="22">
        <v>0</v>
      </c>
      <c r="J53" s="9">
        <f>IF($M53="USD",INDEX('Dólar Spot'!$C:$C,MATCH(Base!$F53,'Dólar Spot'!$A:$A,0)),"")</f>
        <v>2.2336</v>
      </c>
      <c r="K53" s="8">
        <v>500000000</v>
      </c>
      <c r="L53" s="7">
        <f t="shared" si="1"/>
        <v>1116.8</v>
      </c>
      <c r="M53" s="6" t="s">
        <v>16</v>
      </c>
      <c r="N53" s="9" t="str" cm="1">
        <f t="array" ref="N53">INDEX(Ratings!$B$2:$L$42,_xlfn.XMATCH(Base!D53,Ratings!$A$2:$A$42),_xlfn.XMATCH(YEAR(Base!F53),Ratings!$B$1:$L$1))</f>
        <v>BBB-</v>
      </c>
      <c r="O53">
        <f t="shared" si="2"/>
        <v>1</v>
      </c>
      <c r="P53" s="7">
        <f>INDEX(ANBIMA!$F:$F,MATCH(Base!$A53,ANBIMA!$A:$A,0))</f>
        <v>1949.5917653225804</v>
      </c>
      <c r="Q53" s="21">
        <f>INDEX(ANBIMA!$H:$H,MATCH(Base!$A53,ANBIMA!$A:$A,0))</f>
        <v>0.7592592592592593</v>
      </c>
    </row>
    <row r="54" spans="1:17" x14ac:dyDescent="0.35">
      <c r="A54" s="12">
        <f t="shared" si="0"/>
        <v>41760</v>
      </c>
      <c r="B54">
        <v>17</v>
      </c>
      <c r="C54" s="6" t="s">
        <v>93</v>
      </c>
      <c r="D54" s="6" t="s">
        <v>89</v>
      </c>
      <c r="E54" s="6" t="s">
        <v>233</v>
      </c>
      <c r="F54" s="1">
        <v>41768</v>
      </c>
      <c r="G54" s="1" t="s">
        <v>95</v>
      </c>
      <c r="H54" s="7">
        <v>1</v>
      </c>
      <c r="I54" s="22">
        <v>0</v>
      </c>
      <c r="J54" s="9">
        <f>IF($M54="USD",INDEX('Dólar Spot'!$C:$C,MATCH(Base!$F54,'Dólar Spot'!$A:$A,0)),"")</f>
        <v>2.2185999999999999</v>
      </c>
      <c r="K54" s="8">
        <v>600000000</v>
      </c>
      <c r="L54" s="7">
        <f t="shared" si="1"/>
        <v>1331.16</v>
      </c>
      <c r="M54" s="6" t="s">
        <v>16</v>
      </c>
      <c r="N54" s="9" t="str" cm="1">
        <f t="array" ref="N54">INDEX(Ratings!$B$2:$L$42,_xlfn.XMATCH(Base!D54,Ratings!$A$2:$A$42),_xlfn.XMATCH(YEAR(Base!F54),Ratings!$B$1:$L$1))</f>
        <v>BBB-</v>
      </c>
      <c r="O54">
        <f t="shared" si="2"/>
        <v>1</v>
      </c>
      <c r="P54" s="7">
        <f>INDEX(ANBIMA!$F:$F,MATCH(Base!$A54,ANBIMA!$A:$A,0))</f>
        <v>1939.5944668202767</v>
      </c>
      <c r="Q54" s="21">
        <f>INDEX(ANBIMA!$H:$H,MATCH(Base!$A54,ANBIMA!$A:$A,0))</f>
        <v>0.7592592592592593</v>
      </c>
    </row>
    <row r="55" spans="1:17" x14ac:dyDescent="0.35">
      <c r="A55" s="12">
        <f t="shared" si="0"/>
        <v>41730</v>
      </c>
      <c r="B55">
        <v>17</v>
      </c>
      <c r="C55" s="6" t="s">
        <v>96</v>
      </c>
      <c r="D55" s="6" t="s">
        <v>89</v>
      </c>
      <c r="E55" s="6" t="s">
        <v>233</v>
      </c>
      <c r="F55" s="1">
        <v>41758</v>
      </c>
      <c r="G55" s="1" t="s">
        <v>95</v>
      </c>
      <c r="H55" s="7">
        <v>1</v>
      </c>
      <c r="I55" s="22">
        <v>0</v>
      </c>
      <c r="J55" s="9">
        <f>IF($M55="USD",INDEX('Dólar Spot'!$C:$C,MATCH(Base!$F55,'Dólar Spot'!$A:$A,0)),"")</f>
        <v>2.2193000000000001</v>
      </c>
      <c r="K55" s="8">
        <v>600000000</v>
      </c>
      <c r="L55" s="7">
        <f t="shared" si="1"/>
        <v>1331.58</v>
      </c>
      <c r="M55" s="6" t="s">
        <v>16</v>
      </c>
      <c r="N55" s="9" t="str" cm="1">
        <f t="array" ref="N55">INDEX(Ratings!$B$2:$L$42,_xlfn.XMATCH(Base!D55,Ratings!$A$2:$A$42),_xlfn.XMATCH(YEAR(Base!F55),Ratings!$B$1:$L$1))</f>
        <v>BBB-</v>
      </c>
      <c r="O55">
        <f t="shared" si="2"/>
        <v>1</v>
      </c>
      <c r="P55" s="7">
        <f>INDEX(ANBIMA!$F:$F,MATCH(Base!$A55,ANBIMA!$A:$A,0))</f>
        <v>1949.5917653225804</v>
      </c>
      <c r="Q55" s="21">
        <f>INDEX(ANBIMA!$H:$H,MATCH(Base!$A55,ANBIMA!$A:$A,0))</f>
        <v>0.7592592592592593</v>
      </c>
    </row>
    <row r="56" spans="1:17" x14ac:dyDescent="0.35">
      <c r="A56" s="12">
        <f t="shared" si="0"/>
        <v>43770</v>
      </c>
      <c r="B56">
        <v>17</v>
      </c>
      <c r="C56" s="6" t="s">
        <v>97</v>
      </c>
      <c r="D56" s="6" t="s">
        <v>89</v>
      </c>
      <c r="E56" s="6" t="s">
        <v>233</v>
      </c>
      <c r="F56" s="1">
        <v>43790</v>
      </c>
      <c r="G56" s="1" t="s">
        <v>98</v>
      </c>
      <c r="H56" s="7">
        <v>1</v>
      </c>
      <c r="I56" s="22">
        <v>0</v>
      </c>
      <c r="J56" s="9">
        <f>IF($M56="USD",INDEX('Dólar Spot'!$C:$C,MATCH(Base!$F56,'Dólar Spot'!$A:$A,0)),"")</f>
        <v>4.2005999999999997</v>
      </c>
      <c r="K56" s="8">
        <v>500000000</v>
      </c>
      <c r="L56" s="7">
        <f t="shared" si="1"/>
        <v>2100.2999999999997</v>
      </c>
      <c r="M56" s="6" t="s">
        <v>16</v>
      </c>
      <c r="N56" s="9" t="str" cm="1">
        <f t="array" ref="N56">INDEX(Ratings!$B$2:$L$42,_xlfn.XMATCH(Base!D56,Ratings!$A$2:$A$42),_xlfn.XMATCH(YEAR(Base!F56),Ratings!$B$1:$L$1))</f>
        <v>BBB-</v>
      </c>
      <c r="O56">
        <f t="shared" si="2"/>
        <v>1</v>
      </c>
      <c r="P56" s="7">
        <f>INDEX(ANBIMA!$F:$F,MATCH(Base!$A56,ANBIMA!$A:$A,0))</f>
        <v>7893.9774999999981</v>
      </c>
      <c r="Q56" s="21">
        <f>INDEX(ANBIMA!$H:$H,MATCH(Base!$A56,ANBIMA!$A:$A,0))</f>
        <v>0.83870967741935487</v>
      </c>
    </row>
    <row r="57" spans="1:17" x14ac:dyDescent="0.35">
      <c r="A57" s="12">
        <f t="shared" si="0"/>
        <v>43132</v>
      </c>
      <c r="B57">
        <v>18</v>
      </c>
      <c r="C57" s="6" t="s">
        <v>100</v>
      </c>
      <c r="D57" s="6" t="s">
        <v>99</v>
      </c>
      <c r="E57" s="6" t="s">
        <v>233</v>
      </c>
      <c r="F57" s="1">
        <v>43133</v>
      </c>
      <c r="G57" s="1" t="s">
        <v>101</v>
      </c>
      <c r="H57" s="7">
        <v>1</v>
      </c>
      <c r="I57" s="22">
        <v>0</v>
      </c>
      <c r="J57" s="9">
        <f>IF($M57="USD",INDEX('Dólar Spot'!$C:$C,MATCH(Base!$F57,'Dólar Spot'!$A:$A,0)),"")</f>
        <v>3.2054</v>
      </c>
      <c r="K57" s="8">
        <v>150000000</v>
      </c>
      <c r="L57" s="7">
        <f t="shared" si="1"/>
        <v>480.81</v>
      </c>
      <c r="M57" s="6" t="s">
        <v>16</v>
      </c>
      <c r="N57" s="9" t="str" cm="1">
        <f t="array" ref="N57">INDEX(Ratings!$B$2:$L$42,_xlfn.XMATCH(Base!D57,Ratings!$A$2:$A$42),_xlfn.XMATCH(YEAR(Base!F57),Ratings!$B$1:$L$1))</f>
        <v>B</v>
      </c>
      <c r="O57">
        <f t="shared" si="2"/>
        <v>0</v>
      </c>
      <c r="P57" s="7">
        <f>INDEX(ANBIMA!$F:$F,MATCH(Base!$A57,ANBIMA!$A:$A,0))</f>
        <v>2689.9516111111116</v>
      </c>
      <c r="Q57" s="21">
        <f>INDEX(ANBIMA!$H:$H,MATCH(Base!$A57,ANBIMA!$A:$A,0))</f>
        <v>0.75</v>
      </c>
    </row>
    <row r="58" spans="1:17" x14ac:dyDescent="0.35">
      <c r="A58" s="12">
        <f t="shared" si="0"/>
        <v>43070</v>
      </c>
      <c r="B58">
        <v>18</v>
      </c>
      <c r="C58" s="6" t="s">
        <v>102</v>
      </c>
      <c r="D58" s="6" t="s">
        <v>99</v>
      </c>
      <c r="E58" s="6" t="s">
        <v>233</v>
      </c>
      <c r="F58" s="1">
        <v>43080</v>
      </c>
      <c r="G58" s="1" t="s">
        <v>101</v>
      </c>
      <c r="H58" s="7">
        <v>1</v>
      </c>
      <c r="I58" s="22">
        <v>0</v>
      </c>
      <c r="J58" s="9">
        <f>IF($M58="USD",INDEX('Dólar Spot'!$C:$C,MATCH(Base!$F58,'Dólar Spot'!$A:$A,0)),"")</f>
        <v>3.2839</v>
      </c>
      <c r="K58" s="8">
        <v>650000000</v>
      </c>
      <c r="L58" s="7">
        <f t="shared" si="1"/>
        <v>2134.5349999999999</v>
      </c>
      <c r="M58" s="6" t="s">
        <v>16</v>
      </c>
      <c r="N58" s="9" t="str" cm="1">
        <f t="array" ref="N58">INDEX(Ratings!$B$2:$L$42,_xlfn.XMATCH(Base!D58,Ratings!$A$2:$A$42),_xlfn.XMATCH(YEAR(Base!F58),Ratings!$B$1:$L$1))</f>
        <v>CCC</v>
      </c>
      <c r="O58">
        <f t="shared" si="2"/>
        <v>0</v>
      </c>
      <c r="P58" s="7">
        <f>INDEX(ANBIMA!$F:$F,MATCH(Base!$A58,ANBIMA!$A:$A,0))</f>
        <v>1535.9446666666665</v>
      </c>
      <c r="Q58" s="21">
        <f>INDEX(ANBIMA!$H:$H,MATCH(Base!$A58,ANBIMA!$A:$A,0))</f>
        <v>0.89473684210526316</v>
      </c>
    </row>
    <row r="59" spans="1:17" x14ac:dyDescent="0.35">
      <c r="A59" s="12">
        <f t="shared" si="0"/>
        <v>44166</v>
      </c>
      <c r="B59">
        <v>18</v>
      </c>
      <c r="C59" s="6" t="s">
        <v>102</v>
      </c>
      <c r="D59" s="6" t="s">
        <v>99</v>
      </c>
      <c r="E59" s="6" t="s">
        <v>233</v>
      </c>
      <c r="F59" s="1">
        <v>44188</v>
      </c>
      <c r="G59" s="1" t="s">
        <v>103</v>
      </c>
      <c r="H59" s="7">
        <v>1</v>
      </c>
      <c r="I59" s="22">
        <v>0</v>
      </c>
      <c r="J59" s="9">
        <f>IF($M59="USD",INDEX('Dólar Spot'!$C:$C,MATCH(Base!$F59,'Dólar Spot'!$A:$A,0)),"")</f>
        <v>5.1734</v>
      </c>
      <c r="K59" s="8">
        <v>650000000</v>
      </c>
      <c r="L59" s="7">
        <f t="shared" si="1"/>
        <v>3362.71</v>
      </c>
      <c r="M59" s="6" t="s">
        <v>16</v>
      </c>
      <c r="N59" s="9" t="str" cm="1">
        <f t="array" ref="N59">INDEX(Ratings!$B$2:$L$42,_xlfn.XMATCH(Base!D59,Ratings!$A$2:$A$42),_xlfn.XMATCH(YEAR(Base!F59),Ratings!$B$1:$L$1))</f>
        <v>B</v>
      </c>
      <c r="O59">
        <f t="shared" si="2"/>
        <v>0</v>
      </c>
      <c r="P59" s="7">
        <f>INDEX(ANBIMA!$F:$F,MATCH(Base!$A59,ANBIMA!$A:$A,0))</f>
        <v>3344.2145454545453</v>
      </c>
      <c r="Q59" s="21">
        <f>INDEX(ANBIMA!$H:$H,MATCH(Base!$A59,ANBIMA!$A:$A,0))</f>
        <v>0.72222222222222221</v>
      </c>
    </row>
    <row r="60" spans="1:17" x14ac:dyDescent="0.35">
      <c r="A60" s="12">
        <f t="shared" si="0"/>
        <v>44317</v>
      </c>
      <c r="B60">
        <v>18</v>
      </c>
      <c r="C60" s="6" t="s">
        <v>102</v>
      </c>
      <c r="D60" s="6" t="s">
        <v>99</v>
      </c>
      <c r="E60" s="6" t="s">
        <v>233</v>
      </c>
      <c r="F60" s="1">
        <v>44327</v>
      </c>
      <c r="G60" s="1" t="s">
        <v>103</v>
      </c>
      <c r="H60" s="7">
        <v>1</v>
      </c>
      <c r="I60" s="22">
        <v>0</v>
      </c>
      <c r="J60" s="9">
        <f>IF($M60="USD",INDEX('Dólar Spot'!$C:$C,MATCH(Base!$F60,'Dólar Spot'!$A:$A,0)),"")</f>
        <v>5.2397</v>
      </c>
      <c r="K60" s="8">
        <v>300000000</v>
      </c>
      <c r="L60" s="7">
        <f t="shared" si="1"/>
        <v>1571.91</v>
      </c>
      <c r="M60" s="6" t="s">
        <v>16</v>
      </c>
      <c r="N60" s="9" t="str" cm="1">
        <f t="array" ref="N60">INDEX(Ratings!$B$2:$L$42,_xlfn.XMATCH(Base!D60,Ratings!$A$2:$A$42),_xlfn.XMATCH(YEAR(Base!F60),Ratings!$B$1:$L$1))</f>
        <v>CCC+</v>
      </c>
      <c r="O60">
        <f t="shared" si="2"/>
        <v>0</v>
      </c>
      <c r="P60" s="7">
        <f>INDEX(ANBIMA!$F:$F,MATCH(Base!$A60,ANBIMA!$A:$A,0))</f>
        <v>3703.5200000000004</v>
      </c>
      <c r="Q60" s="21">
        <f>INDEX(ANBIMA!$H:$H,MATCH(Base!$A60,ANBIMA!$A:$A,0))</f>
        <v>0.85714285714285721</v>
      </c>
    </row>
    <row r="61" spans="1:17" x14ac:dyDescent="0.35">
      <c r="A61" s="12">
        <f t="shared" si="0"/>
        <v>44440</v>
      </c>
      <c r="B61">
        <v>18</v>
      </c>
      <c r="C61" s="6" t="s">
        <v>102</v>
      </c>
      <c r="D61" s="6" t="s">
        <v>99</v>
      </c>
      <c r="E61" s="6" t="s">
        <v>233</v>
      </c>
      <c r="F61" s="1">
        <v>44467</v>
      </c>
      <c r="G61" s="1" t="s">
        <v>103</v>
      </c>
      <c r="H61" s="7">
        <v>0</v>
      </c>
      <c r="I61" s="22">
        <v>0</v>
      </c>
      <c r="J61" s="9">
        <f>IF($M61="USD",INDEX('Dólar Spot'!$C:$C,MATCH(Base!$F61,'Dólar Spot'!$A:$A,0)),"")</f>
        <v>5.42</v>
      </c>
      <c r="K61" s="8">
        <v>150000000</v>
      </c>
      <c r="L61" s="7">
        <f t="shared" si="1"/>
        <v>813</v>
      </c>
      <c r="M61" s="6" t="s">
        <v>16</v>
      </c>
      <c r="N61" s="9" t="str" cm="1">
        <f t="array" ref="N61">INDEX(Ratings!$B$2:$L$42,_xlfn.XMATCH(Base!D61,Ratings!$A$2:$A$42),_xlfn.XMATCH(YEAR(Base!F61),Ratings!$B$1:$L$1))</f>
        <v>CCC+</v>
      </c>
      <c r="O61">
        <f t="shared" si="2"/>
        <v>0</v>
      </c>
      <c r="P61" s="7">
        <f>INDEX(ANBIMA!$F:$F,MATCH(Base!$A61,ANBIMA!$A:$A,0))</f>
        <v>2639.5452380952379</v>
      </c>
      <c r="Q61" s="21">
        <f>INDEX(ANBIMA!$H:$H,MATCH(Base!$A61,ANBIMA!$A:$A,0))</f>
        <v>0.75</v>
      </c>
    </row>
    <row r="62" spans="1:17" x14ac:dyDescent="0.35">
      <c r="A62" s="12">
        <f t="shared" si="0"/>
        <v>41883</v>
      </c>
      <c r="B62">
        <v>18</v>
      </c>
      <c r="C62" s="6" t="s">
        <v>102</v>
      </c>
      <c r="D62" s="6" t="s">
        <v>99</v>
      </c>
      <c r="E62" s="6" t="s">
        <v>233</v>
      </c>
      <c r="F62" s="1">
        <v>41906</v>
      </c>
      <c r="G62" s="1" t="s">
        <v>104</v>
      </c>
      <c r="H62" s="7">
        <v>1</v>
      </c>
      <c r="I62" s="22">
        <v>0</v>
      </c>
      <c r="J62" s="9">
        <f>IF($M62="USD",INDEX('Dólar Spot'!$C:$C,MATCH(Base!$F62,'Dólar Spot'!$A:$A,0)),"")</f>
        <v>2.4064000000000001</v>
      </c>
      <c r="K62" s="8">
        <v>325000000</v>
      </c>
      <c r="L62" s="7">
        <f t="shared" si="1"/>
        <v>782.08</v>
      </c>
      <c r="M62" s="6" t="s">
        <v>16</v>
      </c>
      <c r="N62" s="9" t="str" cm="1">
        <f t="array" ref="N62">INDEX(Ratings!$B$2:$L$42,_xlfn.XMATCH(Base!D62,Ratings!$A$2:$A$42),_xlfn.XMATCH(YEAR(Base!F62),Ratings!$B$1:$L$1))</f>
        <v>B-</v>
      </c>
      <c r="O62">
        <f t="shared" si="2"/>
        <v>0</v>
      </c>
      <c r="P62" s="7">
        <f>INDEX(ANBIMA!$F:$F,MATCH(Base!$A62,ANBIMA!$A:$A,0))</f>
        <v>2037.4124304985339</v>
      </c>
      <c r="Q62" s="21">
        <f>INDEX(ANBIMA!$H:$H,MATCH(Base!$A62,ANBIMA!$A:$A,0))</f>
        <v>0.7592592592592593</v>
      </c>
    </row>
    <row r="63" spans="1:17" x14ac:dyDescent="0.35">
      <c r="A63" s="12">
        <f t="shared" si="0"/>
        <v>41306</v>
      </c>
      <c r="B63">
        <v>18</v>
      </c>
      <c r="C63" s="6" t="s">
        <v>105</v>
      </c>
      <c r="D63" s="6" t="s">
        <v>99</v>
      </c>
      <c r="E63" s="6" t="s">
        <v>233</v>
      </c>
      <c r="F63" s="1">
        <v>41313</v>
      </c>
      <c r="G63" s="1" t="s">
        <v>106</v>
      </c>
      <c r="H63" s="7">
        <v>1</v>
      </c>
      <c r="I63" s="22">
        <v>0</v>
      </c>
      <c r="J63" s="9">
        <f>IF($M63="USD",INDEX('Dólar Spot'!$C:$C,MATCH(Base!$F63,'Dólar Spot'!$A:$A,0)),"")</f>
        <v>1.9630000000000001</v>
      </c>
      <c r="K63" s="8">
        <v>200000000</v>
      </c>
      <c r="L63" s="7">
        <f t="shared" si="1"/>
        <v>392.6</v>
      </c>
      <c r="M63" s="6" t="s">
        <v>16</v>
      </c>
      <c r="N63" s="9" t="str" cm="1">
        <f t="array" ref="N63">INDEX(Ratings!$B$2:$L$42,_xlfn.XMATCH(Base!D63,Ratings!$A$2:$A$42),_xlfn.XMATCH(YEAR(Base!F63),Ratings!$B$1:$L$1))</f>
        <v>B-</v>
      </c>
      <c r="O63">
        <f t="shared" si="2"/>
        <v>0</v>
      </c>
      <c r="P63" s="7">
        <f>INDEX(ANBIMA!$F:$F,MATCH(Base!$A63,ANBIMA!$A:$A,0))</f>
        <v>2090.3808851851854</v>
      </c>
      <c r="Q63" s="21">
        <f>INDEX(ANBIMA!$H:$H,MATCH(Base!$A63,ANBIMA!$A:$A,0))</f>
        <v>0.61224489795918369</v>
      </c>
    </row>
    <row r="64" spans="1:17" x14ac:dyDescent="0.35">
      <c r="A64" s="12">
        <f t="shared" si="0"/>
        <v>44228</v>
      </c>
      <c r="B64">
        <v>19</v>
      </c>
      <c r="C64" s="6" t="s">
        <v>108</v>
      </c>
      <c r="D64" s="6" t="s">
        <v>107</v>
      </c>
      <c r="E64" s="6" t="s">
        <v>233</v>
      </c>
      <c r="F64" s="1">
        <v>44235</v>
      </c>
      <c r="G64" s="1" t="s">
        <v>109</v>
      </c>
      <c r="H64" s="7">
        <v>1</v>
      </c>
      <c r="I64" s="22">
        <v>0</v>
      </c>
      <c r="J64" s="9">
        <f>IF($M64="USD",INDEX('Dólar Spot'!$C:$C,MATCH(Base!$F64,'Dólar Spot'!$A:$A,0)),"")</f>
        <v>5.3663999999999996</v>
      </c>
      <c r="K64" s="8">
        <v>500000000</v>
      </c>
      <c r="L64" s="7">
        <f t="shared" si="1"/>
        <v>2683.2</v>
      </c>
      <c r="M64" s="6" t="s">
        <v>16</v>
      </c>
      <c r="N64" s="9" t="str" cm="1">
        <f t="array" ref="N64">INDEX(Ratings!$B$2:$L$42,_xlfn.XMATCH(Base!D64,Ratings!$A$2:$A$42),_xlfn.XMATCH(YEAR(Base!F64),Ratings!$B$1:$L$1))</f>
        <v>BB</v>
      </c>
      <c r="O64">
        <f t="shared" si="2"/>
        <v>0</v>
      </c>
      <c r="P64" s="7">
        <f>INDEX(ANBIMA!$F:$F,MATCH(Base!$A64,ANBIMA!$A:$A,0))</f>
        <v>1861.7137152777777</v>
      </c>
      <c r="Q64" s="21">
        <f>INDEX(ANBIMA!$H:$H,MATCH(Base!$A64,ANBIMA!$A:$A,0))</f>
        <v>0.9</v>
      </c>
    </row>
    <row r="65" spans="1:17" x14ac:dyDescent="0.35">
      <c r="A65" s="12">
        <f t="shared" si="0"/>
        <v>43101</v>
      </c>
      <c r="B65">
        <v>19</v>
      </c>
      <c r="C65" s="6" t="s">
        <v>108</v>
      </c>
      <c r="D65" s="6" t="s">
        <v>107</v>
      </c>
      <c r="E65" s="6" t="s">
        <v>233</v>
      </c>
      <c r="F65" s="1">
        <v>43124</v>
      </c>
      <c r="G65" s="1" t="s">
        <v>110</v>
      </c>
      <c r="H65" s="7">
        <v>1</v>
      </c>
      <c r="I65" s="22">
        <v>1</v>
      </c>
      <c r="J65" s="9">
        <f>IF($M65="USD",INDEX('Dólar Spot'!$C:$C,MATCH(Base!$F65,'Dólar Spot'!$A:$A,0)),"")</f>
        <v>3.1964000000000001</v>
      </c>
      <c r="K65" s="8">
        <v>600000000</v>
      </c>
      <c r="L65" s="7">
        <f t="shared" si="1"/>
        <v>1917.84</v>
      </c>
      <c r="M65" s="6" t="s">
        <v>16</v>
      </c>
      <c r="N65" s="9" t="str" cm="1">
        <f t="array" ref="N65">INDEX(Ratings!$B$2:$L$42,_xlfn.XMATCH(Base!D65,Ratings!$A$2:$A$42),_xlfn.XMATCH(YEAR(Base!F65),Ratings!$B$1:$L$1))</f>
        <v>BB</v>
      </c>
      <c r="O65">
        <f t="shared" si="2"/>
        <v>0</v>
      </c>
      <c r="P65" s="7">
        <f>INDEX(ANBIMA!$F:$F,MATCH(Base!$A65,ANBIMA!$A:$A,0))</f>
        <v>1861.792090909091</v>
      </c>
      <c r="Q65" s="21">
        <f>INDEX(ANBIMA!$H:$H,MATCH(Base!$A65,ANBIMA!$A:$A,0))</f>
        <v>1</v>
      </c>
    </row>
    <row r="66" spans="1:17" x14ac:dyDescent="0.35">
      <c r="A66" s="12">
        <f t="shared" ref="A66:A129" si="3">DATE(YEAR(F66),MONTH(F66),DAY(1))</f>
        <v>40634</v>
      </c>
      <c r="B66">
        <v>20</v>
      </c>
      <c r="C66" s="6" t="s">
        <v>112</v>
      </c>
      <c r="D66" s="6" t="s">
        <v>111</v>
      </c>
      <c r="E66" s="6" t="s">
        <v>233</v>
      </c>
      <c r="F66" s="1">
        <v>40653</v>
      </c>
      <c r="G66" s="1" t="s">
        <v>113</v>
      </c>
      <c r="H66" s="7">
        <v>1</v>
      </c>
      <c r="I66" s="22">
        <v>1</v>
      </c>
      <c r="J66" s="9">
        <f>IF($M66="USD",INDEX('Dólar Spot'!$C:$C,MATCH(Base!$F66,'Dólar Spot'!$A:$A,0)),"")</f>
        <v>1.5713999999999999</v>
      </c>
      <c r="K66" s="8">
        <v>750000000</v>
      </c>
      <c r="L66" s="7">
        <f t="shared" ref="L66:L129" si="4">IF(M66="USD",K66*J66/1000000,G66*H66/1000000)</f>
        <v>1178.55</v>
      </c>
      <c r="M66" s="6" t="s">
        <v>16</v>
      </c>
      <c r="N66" s="9" t="str" cm="1">
        <f t="array" ref="N66">INDEX(Ratings!$B$2:$L$42,_xlfn.XMATCH(Base!D66,Ratings!$A$2:$A$42),_xlfn.XMATCH(YEAR(Base!F66),Ratings!$B$1:$L$1))</f>
        <v>BB-</v>
      </c>
      <c r="O66">
        <f t="shared" ref="O66:O129" si="5">IF(AND(N66&lt;&gt;"BBB-",N66&lt;&gt;"BBB",N66&lt;&gt;"BBB+"),0,1)</f>
        <v>0</v>
      </c>
      <c r="P66" s="7">
        <f>INDEX(ANBIMA!$F:$F,MATCH(Base!$A66,ANBIMA!$A:$A,0))</f>
        <v>1407.9328902834009</v>
      </c>
      <c r="Q66" s="21">
        <f>INDEX(ANBIMA!$H:$H,MATCH(Base!$A66,ANBIMA!$A:$A,0))</f>
        <v>0.5862068965517242</v>
      </c>
    </row>
    <row r="67" spans="1:17" x14ac:dyDescent="0.35">
      <c r="A67" s="12">
        <f t="shared" si="3"/>
        <v>41821</v>
      </c>
      <c r="B67">
        <v>21</v>
      </c>
      <c r="C67" s="6" t="s">
        <v>115</v>
      </c>
      <c r="D67" s="6" t="s">
        <v>114</v>
      </c>
      <c r="E67" s="6" t="s">
        <v>233</v>
      </c>
      <c r="F67" s="1">
        <v>41837</v>
      </c>
      <c r="G67" s="1" t="s">
        <v>116</v>
      </c>
      <c r="H67" s="7">
        <v>1</v>
      </c>
      <c r="I67" s="22">
        <v>0</v>
      </c>
      <c r="J67" s="9">
        <f>IF($M67="USD",INDEX('Dólar Spot'!$C:$C,MATCH(Base!$F67,'Dólar Spot'!$A:$A,0)),"")</f>
        <v>2.2397</v>
      </c>
      <c r="K67" s="8">
        <v>750000000</v>
      </c>
      <c r="L67" s="7">
        <f t="shared" si="4"/>
        <v>1679.7750000000001</v>
      </c>
      <c r="M67" s="6" t="s">
        <v>16</v>
      </c>
      <c r="N67" s="9" t="str" cm="1">
        <f t="array" ref="N67">INDEX(Ratings!$B$2:$L$42,_xlfn.XMATCH(Base!D67,Ratings!$A$2:$A$42),_xlfn.XMATCH(YEAR(Base!F67),Ratings!$B$1:$L$1))</f>
        <v>BB</v>
      </c>
      <c r="O67">
        <f t="shared" si="5"/>
        <v>0</v>
      </c>
      <c r="P67" s="7">
        <f>INDEX(ANBIMA!$F:$F,MATCH(Base!$A67,ANBIMA!$A:$A,0))</f>
        <v>1942.8623457223</v>
      </c>
      <c r="Q67" s="21">
        <f>INDEX(ANBIMA!$H:$H,MATCH(Base!$A67,ANBIMA!$A:$A,0))</f>
        <v>0.7592592592592593</v>
      </c>
    </row>
    <row r="68" spans="1:17" x14ac:dyDescent="0.35">
      <c r="A68" s="12">
        <f t="shared" si="3"/>
        <v>44317</v>
      </c>
      <c r="B68">
        <v>22</v>
      </c>
      <c r="C68" s="6" t="s">
        <v>118</v>
      </c>
      <c r="D68" s="6" t="s">
        <v>117</v>
      </c>
      <c r="E68" s="6" t="s">
        <v>233</v>
      </c>
      <c r="F68" s="1">
        <v>44323</v>
      </c>
      <c r="G68" s="1" t="s">
        <v>119</v>
      </c>
      <c r="H68" s="7">
        <v>1</v>
      </c>
      <c r="I68" s="22">
        <v>1</v>
      </c>
      <c r="J68" s="9">
        <f>IF($M68="USD",INDEX('Dólar Spot'!$C:$C,MATCH(Base!$F68,'Dólar Spot'!$A:$A,0)),"")</f>
        <v>5.2210999999999999</v>
      </c>
      <c r="K68" s="8">
        <v>400000000</v>
      </c>
      <c r="L68" s="7">
        <f t="shared" si="4"/>
        <v>2088.44</v>
      </c>
      <c r="M68" s="6" t="s">
        <v>16</v>
      </c>
      <c r="N68" s="9" t="str" cm="1">
        <f t="array" ref="N68">INDEX(Ratings!$B$2:$L$42,_xlfn.XMATCH(Base!D68,Ratings!$A$2:$A$42),_xlfn.XMATCH(YEAR(Base!F68),Ratings!$B$1:$L$1))</f>
        <v>BB-</v>
      </c>
      <c r="O68">
        <f t="shared" si="5"/>
        <v>0</v>
      </c>
      <c r="P68" s="7">
        <f>INDEX(ANBIMA!$F:$F,MATCH(Base!$A68,ANBIMA!$A:$A,0))</f>
        <v>3703.5200000000004</v>
      </c>
      <c r="Q68" s="21">
        <f>INDEX(ANBIMA!$H:$H,MATCH(Base!$A68,ANBIMA!$A:$A,0))</f>
        <v>0.85714285714285721</v>
      </c>
    </row>
    <row r="69" spans="1:17" x14ac:dyDescent="0.35">
      <c r="A69" s="12">
        <f t="shared" si="3"/>
        <v>43556</v>
      </c>
      <c r="B69">
        <v>23</v>
      </c>
      <c r="C69" s="6" t="s">
        <v>121</v>
      </c>
      <c r="D69" s="6" t="s">
        <v>120</v>
      </c>
      <c r="E69" s="6" t="s">
        <v>233</v>
      </c>
      <c r="F69" s="1">
        <v>43558</v>
      </c>
      <c r="G69" s="1" t="s">
        <v>122</v>
      </c>
      <c r="H69" s="7">
        <v>1</v>
      </c>
      <c r="I69" s="22">
        <v>0</v>
      </c>
      <c r="J69" s="9">
        <f>IF($M69="USD",INDEX('Dólar Spot'!$C:$C,MATCH(Base!$F69,'Dólar Spot'!$A:$A,0)),"")</f>
        <v>3.843</v>
      </c>
      <c r="K69" s="8">
        <v>500000000</v>
      </c>
      <c r="L69" s="7">
        <f t="shared" si="4"/>
        <v>1921.5</v>
      </c>
      <c r="M69" s="6" t="s">
        <v>16</v>
      </c>
      <c r="N69" s="9" t="str" cm="1">
        <f t="array" ref="N69">INDEX(Ratings!$B$2:$L$42,_xlfn.XMATCH(Base!D69,Ratings!$A$2:$A$42),_xlfn.XMATCH(YEAR(Base!F69),Ratings!$B$1:$L$1))</f>
        <v>BB+</v>
      </c>
      <c r="O69">
        <f t="shared" si="5"/>
        <v>0</v>
      </c>
      <c r="P69" s="7">
        <f>INDEX(ANBIMA!$F:$F,MATCH(Base!$A69,ANBIMA!$A:$A,0))</f>
        <v>4544.8166666666657</v>
      </c>
      <c r="Q69" s="21">
        <f>INDEX(ANBIMA!$H:$H,MATCH(Base!$A69,ANBIMA!$A:$A,0))</f>
        <v>0.83333333333333337</v>
      </c>
    </row>
    <row r="70" spans="1:17" x14ac:dyDescent="0.35">
      <c r="A70" s="12">
        <f t="shared" si="3"/>
        <v>43556</v>
      </c>
      <c r="B70">
        <v>23</v>
      </c>
      <c r="C70" s="6" t="s">
        <v>121</v>
      </c>
      <c r="D70" s="6" t="s">
        <v>120</v>
      </c>
      <c r="E70" s="6" t="s">
        <v>233</v>
      </c>
      <c r="F70" s="1">
        <v>43558</v>
      </c>
      <c r="G70" s="1" t="s">
        <v>123</v>
      </c>
      <c r="H70" s="7">
        <v>1</v>
      </c>
      <c r="I70" s="22">
        <v>0</v>
      </c>
      <c r="J70" s="9">
        <f>IF($M70="USD",INDEX('Dólar Spot'!$C:$C,MATCH(Base!$F70,'Dólar Spot'!$A:$A,0)),"")</f>
        <v>3.843</v>
      </c>
      <c r="K70" s="8">
        <v>500000000</v>
      </c>
      <c r="L70" s="7">
        <f t="shared" si="4"/>
        <v>1921.5</v>
      </c>
      <c r="M70" s="6" t="s">
        <v>16</v>
      </c>
      <c r="N70" s="9" t="str" cm="1">
        <f t="array" ref="N70">INDEX(Ratings!$B$2:$L$42,_xlfn.XMATCH(Base!D70,Ratings!$A$2:$A$42),_xlfn.XMATCH(YEAR(Base!F70),Ratings!$B$1:$L$1))</f>
        <v>BB+</v>
      </c>
      <c r="O70">
        <f t="shared" si="5"/>
        <v>0</v>
      </c>
      <c r="P70" s="7">
        <f>INDEX(ANBIMA!$F:$F,MATCH(Base!$A70,ANBIMA!$A:$A,0))</f>
        <v>4544.8166666666657</v>
      </c>
      <c r="Q70" s="21">
        <f>INDEX(ANBIMA!$H:$H,MATCH(Base!$A70,ANBIMA!$A:$A,0))</f>
        <v>0.83333333333333337</v>
      </c>
    </row>
    <row r="71" spans="1:17" x14ac:dyDescent="0.35">
      <c r="A71" s="12">
        <f t="shared" si="3"/>
        <v>44197</v>
      </c>
      <c r="B71">
        <v>23</v>
      </c>
      <c r="C71" s="6" t="s">
        <v>121</v>
      </c>
      <c r="D71" s="6" t="s">
        <v>120</v>
      </c>
      <c r="E71" s="6" t="s">
        <v>233</v>
      </c>
      <c r="F71" s="1">
        <v>44208</v>
      </c>
      <c r="G71" s="1" t="s">
        <v>124</v>
      </c>
      <c r="H71" s="7">
        <v>1</v>
      </c>
      <c r="I71" s="22">
        <v>0</v>
      </c>
      <c r="J71" s="9">
        <f>IF($M71="USD",INDEX('Dólar Spot'!$C:$C,MATCH(Base!$F71,'Dólar Spot'!$A:$A,0)),"")</f>
        <v>5.4630999999999998</v>
      </c>
      <c r="K71" s="8">
        <v>500000000</v>
      </c>
      <c r="L71" s="7">
        <f t="shared" si="4"/>
        <v>2731.55</v>
      </c>
      <c r="M71" s="6" t="s">
        <v>16</v>
      </c>
      <c r="N71" s="9" t="str" cm="1">
        <f t="array" ref="N71">INDEX(Ratings!$B$2:$L$42,_xlfn.XMATCH(Base!D71,Ratings!$A$2:$A$42),_xlfn.XMATCH(YEAR(Base!F71),Ratings!$B$1:$L$1))</f>
        <v>BB+</v>
      </c>
      <c r="O71">
        <f t="shared" si="5"/>
        <v>0</v>
      </c>
      <c r="P71" s="7">
        <f>INDEX(ANBIMA!$F:$F,MATCH(Base!$A71,ANBIMA!$A:$A,0))</f>
        <v>4864.67</v>
      </c>
      <c r="Q71" s="21">
        <f>INDEX(ANBIMA!$H:$H,MATCH(Base!$A71,ANBIMA!$A:$A,0))</f>
        <v>0.85714285714285721</v>
      </c>
    </row>
    <row r="72" spans="1:17" x14ac:dyDescent="0.35">
      <c r="A72" s="12">
        <f t="shared" si="3"/>
        <v>42979</v>
      </c>
      <c r="B72">
        <v>23</v>
      </c>
      <c r="C72" s="6" t="s">
        <v>121</v>
      </c>
      <c r="D72" s="6" t="s">
        <v>120</v>
      </c>
      <c r="E72" s="6" t="s">
        <v>233</v>
      </c>
      <c r="F72" s="1">
        <v>42997</v>
      </c>
      <c r="G72" s="1" t="s">
        <v>125</v>
      </c>
      <c r="H72" s="7">
        <v>1</v>
      </c>
      <c r="I72" s="22">
        <v>0</v>
      </c>
      <c r="J72" s="9">
        <f>IF($M72="USD",INDEX('Dólar Spot'!$C:$C,MATCH(Base!$F72,'Dólar Spot'!$A:$A,0)),"")</f>
        <v>3.1316999999999999</v>
      </c>
      <c r="K72" s="8">
        <v>500000000</v>
      </c>
      <c r="L72" s="7">
        <f t="shared" si="4"/>
        <v>1565.85</v>
      </c>
      <c r="M72" s="6" t="s">
        <v>16</v>
      </c>
      <c r="N72" s="9" t="str" cm="1">
        <f t="array" ref="N72">INDEX(Ratings!$B$2:$L$42,_xlfn.XMATCH(Base!D72,Ratings!$A$2:$A$42),_xlfn.XMATCH(YEAR(Base!F72),Ratings!$B$1:$L$1))</f>
        <v>BB+</v>
      </c>
      <c r="O72">
        <f t="shared" si="5"/>
        <v>0</v>
      </c>
      <c r="P72" s="7">
        <f>INDEX(ANBIMA!$F:$F,MATCH(Base!$A72,ANBIMA!$A:$A,0))</f>
        <v>2664.0614999999998</v>
      </c>
      <c r="Q72" s="21">
        <f>INDEX(ANBIMA!$H:$H,MATCH(Base!$A72,ANBIMA!$A:$A,0))</f>
        <v>0.91666666666666663</v>
      </c>
    </row>
    <row r="73" spans="1:17" x14ac:dyDescent="0.35">
      <c r="A73" s="12">
        <f t="shared" si="3"/>
        <v>41821</v>
      </c>
      <c r="B73">
        <v>23</v>
      </c>
      <c r="C73" s="6" t="s">
        <v>121</v>
      </c>
      <c r="D73" s="6" t="s">
        <v>120</v>
      </c>
      <c r="E73" s="6" t="s">
        <v>233</v>
      </c>
      <c r="F73" s="1">
        <v>41836</v>
      </c>
      <c r="G73" s="1" t="s">
        <v>126</v>
      </c>
      <c r="H73" s="7">
        <v>1</v>
      </c>
      <c r="I73" s="22">
        <v>0</v>
      </c>
      <c r="J73" s="9">
        <f>IF($M73="USD",INDEX('Dólar Spot'!$C:$C,MATCH(Base!$F73,'Dólar Spot'!$A:$A,0)),"")</f>
        <v>2.2187000000000001</v>
      </c>
      <c r="K73" s="8">
        <v>500000000</v>
      </c>
      <c r="L73" s="7">
        <f t="shared" si="4"/>
        <v>1109.3499999999999</v>
      </c>
      <c r="M73" s="6" t="s">
        <v>16</v>
      </c>
      <c r="N73" s="9" t="str" cm="1">
        <f t="array" ref="N73">INDEX(Ratings!$B$2:$L$42,_xlfn.XMATCH(Base!D73,Ratings!$A$2:$A$42),_xlfn.XMATCH(YEAR(Base!F73),Ratings!$B$1:$L$1))</f>
        <v>BBB-</v>
      </c>
      <c r="O73">
        <f t="shared" si="5"/>
        <v>1</v>
      </c>
      <c r="P73" s="7">
        <f>INDEX(ANBIMA!$F:$F,MATCH(Base!$A73,ANBIMA!$A:$A,0))</f>
        <v>1942.8623457223</v>
      </c>
      <c r="Q73" s="21">
        <f>INDEX(ANBIMA!$H:$H,MATCH(Base!$A73,ANBIMA!$A:$A,0))</f>
        <v>0.7592592592592593</v>
      </c>
    </row>
    <row r="74" spans="1:17" x14ac:dyDescent="0.35">
      <c r="A74" s="12">
        <f t="shared" si="3"/>
        <v>43831</v>
      </c>
      <c r="B74">
        <v>23</v>
      </c>
      <c r="C74" s="6" t="s">
        <v>121</v>
      </c>
      <c r="D74" s="6" t="s">
        <v>120</v>
      </c>
      <c r="E74" s="6" t="s">
        <v>233</v>
      </c>
      <c r="F74" s="1">
        <v>43851</v>
      </c>
      <c r="G74" s="1" t="s">
        <v>122</v>
      </c>
      <c r="H74" s="7">
        <v>1</v>
      </c>
      <c r="I74" s="22">
        <v>0</v>
      </c>
      <c r="J74" s="9">
        <f>IF($M74="USD",INDEX('Dólar Spot'!$C:$C,MATCH(Base!$F74,'Dólar Spot'!$A:$A,0)),"")</f>
        <v>4.2008000000000001</v>
      </c>
      <c r="K74" s="8">
        <v>200000000</v>
      </c>
      <c r="L74" s="7">
        <f t="shared" si="4"/>
        <v>840.16</v>
      </c>
      <c r="M74" s="6" t="s">
        <v>16</v>
      </c>
      <c r="N74" s="9" t="str" cm="1">
        <f t="array" ref="N74">INDEX(Ratings!$B$2:$L$42,_xlfn.XMATCH(Base!D74,Ratings!$A$2:$A$42),_xlfn.XMATCH(YEAR(Base!F74),Ratings!$B$1:$L$1))</f>
        <v>BB+</v>
      </c>
      <c r="O74">
        <f t="shared" si="5"/>
        <v>0</v>
      </c>
      <c r="P74" s="7">
        <f>INDEX(ANBIMA!$F:$F,MATCH(Base!$A74,ANBIMA!$A:$A,0))</f>
        <v>2644.9005681818185</v>
      </c>
      <c r="Q74" s="21">
        <f>INDEX(ANBIMA!$H:$H,MATCH(Base!$A74,ANBIMA!$A:$A,0))</f>
        <v>0.75</v>
      </c>
    </row>
    <row r="75" spans="1:17" x14ac:dyDescent="0.35">
      <c r="A75" s="12">
        <f t="shared" si="3"/>
        <v>43647</v>
      </c>
      <c r="B75">
        <v>23</v>
      </c>
      <c r="C75" s="6" t="s">
        <v>121</v>
      </c>
      <c r="D75" s="6" t="s">
        <v>120</v>
      </c>
      <c r="E75" s="6" t="s">
        <v>233</v>
      </c>
      <c r="F75" s="1">
        <v>43657</v>
      </c>
      <c r="G75" s="1" t="s">
        <v>123</v>
      </c>
      <c r="H75" s="7">
        <v>1</v>
      </c>
      <c r="I75" s="22">
        <v>0</v>
      </c>
      <c r="J75" s="9">
        <f>IF($M75="USD",INDEX('Dólar Spot'!$C:$C,MATCH(Base!$F75,'Dólar Spot'!$A:$A,0)),"")</f>
        <v>3.7526999999999999</v>
      </c>
      <c r="K75" s="8">
        <v>250000000</v>
      </c>
      <c r="L75" s="7">
        <f t="shared" si="4"/>
        <v>938.17499999999995</v>
      </c>
      <c r="M75" s="6" t="s">
        <v>16</v>
      </c>
      <c r="N75" s="9" t="str" cm="1">
        <f t="array" ref="N75">INDEX(Ratings!$B$2:$L$42,_xlfn.XMATCH(Base!D75,Ratings!$A$2:$A$42),_xlfn.XMATCH(YEAR(Base!F75),Ratings!$B$1:$L$1))</f>
        <v>BB+</v>
      </c>
      <c r="O75">
        <f t="shared" si="5"/>
        <v>0</v>
      </c>
      <c r="P75" s="7">
        <f>INDEX(ANBIMA!$F:$F,MATCH(Base!$A75,ANBIMA!$A:$A,0))</f>
        <v>2361.6956521739135</v>
      </c>
      <c r="Q75" s="21">
        <f>INDEX(ANBIMA!$H:$H,MATCH(Base!$A75,ANBIMA!$A:$A,0))</f>
        <v>0.8125</v>
      </c>
    </row>
    <row r="76" spans="1:17" x14ac:dyDescent="0.35">
      <c r="A76" s="12">
        <f t="shared" si="3"/>
        <v>44348</v>
      </c>
      <c r="B76">
        <v>24</v>
      </c>
      <c r="C76" s="6" t="s">
        <v>128</v>
      </c>
      <c r="D76" s="6" t="s">
        <v>127</v>
      </c>
      <c r="E76" s="6" t="s">
        <v>233</v>
      </c>
      <c r="F76" s="1">
        <v>44365</v>
      </c>
      <c r="G76" s="1" t="s">
        <v>129</v>
      </c>
      <c r="H76" s="7">
        <v>1</v>
      </c>
      <c r="I76" s="22">
        <v>0</v>
      </c>
      <c r="J76" s="9">
        <f>IF($M76="USD",INDEX('Dólar Spot'!$C:$C,MATCH(Base!$F76,'Dólar Spot'!$A:$A,0)),"")</f>
        <v>5.0313999999999997</v>
      </c>
      <c r="K76" s="8">
        <v>600000000</v>
      </c>
      <c r="L76" s="7">
        <f t="shared" si="4"/>
        <v>3018.84</v>
      </c>
      <c r="M76" s="6" t="s">
        <v>16</v>
      </c>
      <c r="N76" s="9" t="str" cm="1">
        <f t="array" ref="N76">INDEX(Ratings!$B$2:$L$42,_xlfn.XMATCH(Base!D76,Ratings!$A$2:$A$42),_xlfn.XMATCH(YEAR(Base!F76),Ratings!$B$1:$L$1))</f>
        <v>BB-</v>
      </c>
      <c r="O76">
        <f t="shared" si="5"/>
        <v>0</v>
      </c>
      <c r="P76" s="7">
        <f>INDEX(ANBIMA!$F:$F,MATCH(Base!$A76,ANBIMA!$A:$A,0))</f>
        <v>4407.4187499999998</v>
      </c>
      <c r="Q76" s="21">
        <f>INDEX(ANBIMA!$H:$H,MATCH(Base!$A76,ANBIMA!$A:$A,0))</f>
        <v>0.75</v>
      </c>
    </row>
    <row r="77" spans="1:17" x14ac:dyDescent="0.35">
      <c r="A77" s="12">
        <f t="shared" si="3"/>
        <v>43221</v>
      </c>
      <c r="B77">
        <v>24</v>
      </c>
      <c r="C77" s="6" t="s">
        <v>128</v>
      </c>
      <c r="D77" s="6" t="s">
        <v>127</v>
      </c>
      <c r="E77" s="6" t="s">
        <v>233</v>
      </c>
      <c r="F77" s="1">
        <v>43222</v>
      </c>
      <c r="G77" s="1" t="s">
        <v>130</v>
      </c>
      <c r="H77" s="7">
        <v>1</v>
      </c>
      <c r="I77" s="22">
        <v>0</v>
      </c>
      <c r="J77" s="9">
        <f>IF($M77="USD",INDEX('Dólar Spot'!$C:$C,MATCH(Base!$F77,'Dólar Spot'!$A:$A,0)),"")</f>
        <v>3.5417999999999998</v>
      </c>
      <c r="K77" s="8">
        <v>600000000</v>
      </c>
      <c r="L77" s="7">
        <f t="shared" si="4"/>
        <v>2125.08</v>
      </c>
      <c r="M77" s="6" t="s">
        <v>16</v>
      </c>
      <c r="N77" s="9" t="str" cm="1">
        <f t="array" ref="N77">INDEX(Ratings!$B$2:$L$42,_xlfn.XMATCH(Base!D77,Ratings!$A$2:$A$42),_xlfn.XMATCH(YEAR(Base!F77),Ratings!$B$1:$L$1))</f>
        <v>BB-</v>
      </c>
      <c r="O77">
        <f t="shared" si="5"/>
        <v>0</v>
      </c>
      <c r="P77" s="7">
        <f>INDEX(ANBIMA!$F:$F,MATCH(Base!$A77,ANBIMA!$A:$A,0))</f>
        <v>1454.1847619047614</v>
      </c>
      <c r="Q77" s="21">
        <f>INDEX(ANBIMA!$H:$H,MATCH(Base!$A77,ANBIMA!$A:$A,0))</f>
        <v>0.72222222222222221</v>
      </c>
    </row>
    <row r="78" spans="1:17" x14ac:dyDescent="0.35">
      <c r="A78" s="12">
        <f t="shared" si="3"/>
        <v>44197</v>
      </c>
      <c r="B78">
        <v>26</v>
      </c>
      <c r="C78" s="6" t="s">
        <v>132</v>
      </c>
      <c r="D78" s="6" t="s">
        <v>131</v>
      </c>
      <c r="E78" s="6" t="s">
        <v>233</v>
      </c>
      <c r="F78" s="1">
        <v>44225</v>
      </c>
      <c r="G78" s="1" t="s">
        <v>133</v>
      </c>
      <c r="H78" s="7">
        <v>1</v>
      </c>
      <c r="I78" s="22">
        <v>0</v>
      </c>
      <c r="J78" s="9">
        <f>IF($M78="USD",INDEX('Dólar Spot'!$C:$C,MATCH(Base!$F78,'Dólar Spot'!$A:$A,0)),"")</f>
        <v>5.4752999999999998</v>
      </c>
      <c r="K78" s="8">
        <v>1500000000</v>
      </c>
      <c r="L78" s="7">
        <f t="shared" si="4"/>
        <v>8212.9500000000007</v>
      </c>
      <c r="M78" s="6" t="s">
        <v>16</v>
      </c>
      <c r="N78" s="9" t="str" cm="1">
        <f t="array" ref="N78">INDEX(Ratings!$B$2:$L$42,_xlfn.XMATCH(Base!D78,Ratings!$A$2:$A$42),_xlfn.XMATCH(YEAR(Base!F78),Ratings!$B$1:$L$1))</f>
        <v>BB</v>
      </c>
      <c r="O78">
        <f t="shared" si="5"/>
        <v>0</v>
      </c>
      <c r="P78" s="7">
        <f>INDEX(ANBIMA!$F:$F,MATCH(Base!$A78,ANBIMA!$A:$A,0))</f>
        <v>4864.67</v>
      </c>
      <c r="Q78" s="21">
        <f>INDEX(ANBIMA!$H:$H,MATCH(Base!$A78,ANBIMA!$A:$A,0))</f>
        <v>0.85714285714285721</v>
      </c>
    </row>
    <row r="79" spans="1:17" x14ac:dyDescent="0.35">
      <c r="A79" s="12">
        <f t="shared" si="3"/>
        <v>43101</v>
      </c>
      <c r="B79">
        <v>26</v>
      </c>
      <c r="C79" s="6" t="s">
        <v>132</v>
      </c>
      <c r="D79" s="6" t="s">
        <v>131</v>
      </c>
      <c r="E79" s="6" t="s">
        <v>233</v>
      </c>
      <c r="F79" s="1">
        <v>43119</v>
      </c>
      <c r="G79" s="1" t="s">
        <v>134</v>
      </c>
      <c r="H79" s="7">
        <v>1</v>
      </c>
      <c r="I79" s="22">
        <v>0</v>
      </c>
      <c r="J79" s="9">
        <f>IF($M79="USD",INDEX('Dólar Spot'!$C:$C,MATCH(Base!$F79,'Dólar Spot'!$A:$A,0)),"")</f>
        <v>3.2081</v>
      </c>
      <c r="K79" s="8">
        <v>1000000000</v>
      </c>
      <c r="L79" s="7">
        <f t="shared" si="4"/>
        <v>3208.1</v>
      </c>
      <c r="M79" s="6" t="s">
        <v>16</v>
      </c>
      <c r="N79" s="9" t="str" cm="1">
        <f t="array" ref="N79">INDEX(Ratings!$B$2:$L$42,_xlfn.XMATCH(Base!D79,Ratings!$A$2:$A$42),_xlfn.XMATCH(YEAR(Base!F79),Ratings!$B$1:$L$1))</f>
        <v>BB-</v>
      </c>
      <c r="O79">
        <f t="shared" si="5"/>
        <v>0</v>
      </c>
      <c r="P79" s="7">
        <f>INDEX(ANBIMA!$F:$F,MATCH(Base!$A79,ANBIMA!$A:$A,0))</f>
        <v>1861.792090909091</v>
      </c>
      <c r="Q79" s="21">
        <f>INDEX(ANBIMA!$H:$H,MATCH(Base!$A79,ANBIMA!$A:$A,0))</f>
        <v>1</v>
      </c>
    </row>
    <row r="80" spans="1:17" x14ac:dyDescent="0.35">
      <c r="A80" s="12">
        <f t="shared" si="3"/>
        <v>42795</v>
      </c>
      <c r="B80">
        <v>26</v>
      </c>
      <c r="C80" s="6" t="s">
        <v>132</v>
      </c>
      <c r="D80" s="6" t="s">
        <v>131</v>
      </c>
      <c r="E80" s="6" t="s">
        <v>233</v>
      </c>
      <c r="F80" s="1">
        <v>42809</v>
      </c>
      <c r="G80" s="1" t="s">
        <v>135</v>
      </c>
      <c r="H80" s="7">
        <v>1</v>
      </c>
      <c r="I80" s="22">
        <v>0</v>
      </c>
      <c r="J80" s="9">
        <f>IF($M80="USD",INDEX('Dólar Spot'!$C:$C,MATCH(Base!$F80,'Dólar Spot'!$A:$A,0)),"")</f>
        <v>3.1623000000000001</v>
      </c>
      <c r="K80" s="8">
        <v>750000000</v>
      </c>
      <c r="L80" s="7">
        <f t="shared" si="4"/>
        <v>2371.7249999999999</v>
      </c>
      <c r="M80" s="6" t="s">
        <v>16</v>
      </c>
      <c r="N80" s="9" t="str" cm="1">
        <f t="array" ref="N80">INDEX(Ratings!$B$2:$L$42,_xlfn.XMATCH(Base!D80,Ratings!$A$2:$A$42),_xlfn.XMATCH(YEAR(Base!F80),Ratings!$B$1:$L$1))</f>
        <v>BB-</v>
      </c>
      <c r="O80">
        <f t="shared" si="5"/>
        <v>0</v>
      </c>
      <c r="P80" s="7">
        <f>INDEX(ANBIMA!$F:$F,MATCH(Base!$A80,ANBIMA!$A:$A,0))</f>
        <v>1303.0543478260872</v>
      </c>
      <c r="Q80" s="21">
        <f>INDEX(ANBIMA!$H:$H,MATCH(Base!$A80,ANBIMA!$A:$A,0))</f>
        <v>0.88235294117647056</v>
      </c>
    </row>
    <row r="81" spans="1:17" x14ac:dyDescent="0.35">
      <c r="A81" s="12">
        <f t="shared" si="3"/>
        <v>42522</v>
      </c>
      <c r="B81">
        <v>26</v>
      </c>
      <c r="C81" s="6" t="s">
        <v>136</v>
      </c>
      <c r="D81" s="6" t="s">
        <v>131</v>
      </c>
      <c r="E81" s="6" t="s">
        <v>233</v>
      </c>
      <c r="F81" s="1">
        <v>42529</v>
      </c>
      <c r="G81" s="1" t="s">
        <v>137</v>
      </c>
      <c r="H81" s="7">
        <v>1</v>
      </c>
      <c r="I81" s="22">
        <v>0</v>
      </c>
      <c r="J81" s="9">
        <f>IF($M81="USD",INDEX('Dólar Spot'!$C:$C,MATCH(Base!$F81,'Dólar Spot'!$A:$A,0)),"")</f>
        <v>3.3892000000000002</v>
      </c>
      <c r="K81" s="8">
        <v>750000000</v>
      </c>
      <c r="L81" s="7">
        <f t="shared" si="4"/>
        <v>2541.9</v>
      </c>
      <c r="M81" s="6" t="s">
        <v>16</v>
      </c>
      <c r="N81" s="9" t="str" cm="1">
        <f t="array" ref="N81">INDEX(Ratings!$B$2:$L$42,_xlfn.XMATCH(Base!D81,Ratings!$A$2:$A$42),_xlfn.XMATCH(YEAR(Base!F81),Ratings!$B$1:$L$1))</f>
        <v>B+</v>
      </c>
      <c r="O81">
        <f t="shared" si="5"/>
        <v>0</v>
      </c>
      <c r="P81" s="7">
        <f>INDEX(ANBIMA!$F:$F,MATCH(Base!$A81,ANBIMA!$A:$A,0))</f>
        <v>3423.8772727272722</v>
      </c>
      <c r="Q81" s="21">
        <f>INDEX(ANBIMA!$H:$H,MATCH(Base!$A81,ANBIMA!$A:$A,0))</f>
        <v>0.5714285714285714</v>
      </c>
    </row>
    <row r="82" spans="1:17" x14ac:dyDescent="0.35">
      <c r="A82" s="12">
        <f t="shared" si="3"/>
        <v>41791</v>
      </c>
      <c r="B82">
        <v>26</v>
      </c>
      <c r="C82" s="6" t="s">
        <v>136</v>
      </c>
      <c r="D82" s="6" t="s">
        <v>131</v>
      </c>
      <c r="E82" s="6" t="s">
        <v>233</v>
      </c>
      <c r="F82" s="1">
        <v>41814</v>
      </c>
      <c r="G82" s="1" t="s">
        <v>138</v>
      </c>
      <c r="H82" s="7">
        <v>1</v>
      </c>
      <c r="I82" s="22">
        <v>0</v>
      </c>
      <c r="J82" s="9">
        <f>IF($M82="USD",INDEX('Dólar Spot'!$C:$C,MATCH(Base!$F82,'Dólar Spot'!$A:$A,0)),"")</f>
        <v>2.2210999999999999</v>
      </c>
      <c r="K82" s="8">
        <v>850000000</v>
      </c>
      <c r="L82" s="7">
        <f t="shared" si="4"/>
        <v>1887.9349999999997</v>
      </c>
      <c r="M82" s="6" t="s">
        <v>16</v>
      </c>
      <c r="N82" s="9" t="str" cm="1">
        <f t="array" ref="N82">INDEX(Ratings!$B$2:$L$42,_xlfn.XMATCH(Base!D82,Ratings!$A$2:$A$42),_xlfn.XMATCH(YEAR(Base!F82),Ratings!$B$1:$L$1))</f>
        <v>B</v>
      </c>
      <c r="O82">
        <f t="shared" si="5"/>
        <v>0</v>
      </c>
      <c r="P82" s="7">
        <f>INDEX(ANBIMA!$F:$F,MATCH(Base!$A82,ANBIMA!$A:$A,0))</f>
        <v>1952.3304406451612</v>
      </c>
      <c r="Q82" s="21">
        <f>INDEX(ANBIMA!$H:$H,MATCH(Base!$A82,ANBIMA!$A:$A,0))</f>
        <v>0.7592592592592593</v>
      </c>
    </row>
    <row r="83" spans="1:17" x14ac:dyDescent="0.35">
      <c r="A83" s="12">
        <f t="shared" si="3"/>
        <v>40664</v>
      </c>
      <c r="B83">
        <v>26</v>
      </c>
      <c r="C83" s="6" t="s">
        <v>136</v>
      </c>
      <c r="D83" s="6" t="s">
        <v>131</v>
      </c>
      <c r="E83" s="6" t="s">
        <v>233</v>
      </c>
      <c r="F83" s="1">
        <v>40672</v>
      </c>
      <c r="G83" s="1" t="s">
        <v>139</v>
      </c>
      <c r="H83" s="7">
        <v>1</v>
      </c>
      <c r="I83" s="22">
        <v>0</v>
      </c>
      <c r="J83" s="9">
        <f>IF($M83="USD",INDEX('Dólar Spot'!$C:$C,MATCH(Base!$F83,'Dólar Spot'!$A:$A,0)),"")</f>
        <v>1.6191</v>
      </c>
      <c r="K83" s="8">
        <v>750000000</v>
      </c>
      <c r="L83" s="7">
        <f t="shared" si="4"/>
        <v>1214.325</v>
      </c>
      <c r="M83" s="6" t="s">
        <v>16</v>
      </c>
      <c r="N83" s="9" t="str" cm="1">
        <f t="array" ref="N83">INDEX(Ratings!$B$2:$L$42,_xlfn.XMATCH(Base!D83,Ratings!$A$2:$A$42),_xlfn.XMATCH(YEAR(Base!F83),Ratings!$B$1:$L$1))</f>
        <v>B+</v>
      </c>
      <c r="O83">
        <f t="shared" si="5"/>
        <v>0</v>
      </c>
      <c r="P83" s="7">
        <f>INDEX(ANBIMA!$F:$F,MATCH(Base!$A83,ANBIMA!$A:$A,0))</f>
        <v>1431.9454741258744</v>
      </c>
      <c r="Q83" s="21">
        <f>INDEX(ANBIMA!$H:$H,MATCH(Base!$A83,ANBIMA!$A:$A,0))</f>
        <v>0.5862068965517242</v>
      </c>
    </row>
    <row r="84" spans="1:17" x14ac:dyDescent="0.35">
      <c r="A84" s="12">
        <f t="shared" si="3"/>
        <v>41518</v>
      </c>
      <c r="B84">
        <v>26</v>
      </c>
      <c r="C84" s="6" t="s">
        <v>136</v>
      </c>
      <c r="D84" s="6" t="s">
        <v>131</v>
      </c>
      <c r="E84" s="6" t="s">
        <v>233</v>
      </c>
      <c r="F84" s="1">
        <v>41537</v>
      </c>
      <c r="G84" s="1" t="s">
        <v>140</v>
      </c>
      <c r="H84" s="7">
        <v>1</v>
      </c>
      <c r="I84" s="22">
        <v>0</v>
      </c>
      <c r="J84" s="9">
        <f>IF($M84="USD",INDEX('Dólar Spot'!$C:$C,MATCH(Base!$F84,'Dólar Spot'!$A:$A,0)),"")</f>
        <v>2.2046999999999999</v>
      </c>
      <c r="K84" s="8">
        <v>400000000</v>
      </c>
      <c r="L84" s="7">
        <f t="shared" si="4"/>
        <v>881.88</v>
      </c>
      <c r="M84" s="6" t="s">
        <v>16</v>
      </c>
      <c r="N84" s="9" t="str" cm="1">
        <f t="array" ref="N84">INDEX(Ratings!$B$2:$L$42,_xlfn.XMATCH(Base!D84,Ratings!$A$2:$A$42),_xlfn.XMATCH(YEAR(Base!F84),Ratings!$B$1:$L$1))</f>
        <v>B</v>
      </c>
      <c r="O84">
        <f t="shared" si="5"/>
        <v>0</v>
      </c>
      <c r="P84" s="7">
        <f>INDEX(ANBIMA!$F:$F,MATCH(Base!$A84,ANBIMA!$A:$A,0))</f>
        <v>2405.3373666666662</v>
      </c>
      <c r="Q84" s="21">
        <f>INDEX(ANBIMA!$H:$H,MATCH(Base!$A84,ANBIMA!$A:$A,0))</f>
        <v>0.61224489795918369</v>
      </c>
    </row>
    <row r="85" spans="1:17" x14ac:dyDescent="0.35">
      <c r="A85" s="12">
        <f t="shared" si="3"/>
        <v>41275</v>
      </c>
      <c r="B85">
        <v>26</v>
      </c>
      <c r="C85" s="6" t="s">
        <v>136</v>
      </c>
      <c r="D85" s="6" t="s">
        <v>131</v>
      </c>
      <c r="E85" s="6" t="s">
        <v>233</v>
      </c>
      <c r="F85" s="1">
        <v>41298</v>
      </c>
      <c r="G85" s="1" t="s">
        <v>141</v>
      </c>
      <c r="H85" s="7">
        <v>0</v>
      </c>
      <c r="I85" s="22">
        <v>0</v>
      </c>
      <c r="J85" s="9">
        <f>IF($M85="USD",INDEX('Dólar Spot'!$C:$C,MATCH(Base!$F85,'Dólar Spot'!$A:$A,0)),"")</f>
        <v>2.0337999999999998</v>
      </c>
      <c r="K85" s="8">
        <v>600000000</v>
      </c>
      <c r="L85" s="7">
        <f t="shared" si="4"/>
        <v>1220.28</v>
      </c>
      <c r="M85" s="6" t="s">
        <v>16</v>
      </c>
      <c r="N85" s="9" t="str" cm="1">
        <f t="array" ref="N85">INDEX(Ratings!$B$2:$L$42,_xlfn.XMATCH(Base!D85,Ratings!$A$2:$A$42),_xlfn.XMATCH(YEAR(Base!F85),Ratings!$B$1:$L$1))</f>
        <v>B</v>
      </c>
      <c r="O85">
        <f t="shared" si="5"/>
        <v>0</v>
      </c>
      <c r="P85" s="7">
        <f>INDEX(ANBIMA!$F:$F,MATCH(Base!$A85,ANBIMA!$A:$A,0))</f>
        <v>2151.6290833333328</v>
      </c>
      <c r="Q85" s="21">
        <f>INDEX(ANBIMA!$H:$H,MATCH(Base!$A85,ANBIMA!$A:$A,0))</f>
        <v>0.61224489795918369</v>
      </c>
    </row>
    <row r="86" spans="1:17" x14ac:dyDescent="0.35">
      <c r="A86" s="12">
        <f t="shared" si="3"/>
        <v>43586</v>
      </c>
      <c r="B86">
        <v>26</v>
      </c>
      <c r="C86" s="6" t="s">
        <v>142</v>
      </c>
      <c r="D86" s="6" t="s">
        <v>131</v>
      </c>
      <c r="E86" s="6" t="s">
        <v>233</v>
      </c>
      <c r="F86" s="1">
        <v>43599</v>
      </c>
      <c r="G86" s="1" t="s">
        <v>143</v>
      </c>
      <c r="H86" s="7">
        <v>1</v>
      </c>
      <c r="I86" s="22">
        <v>0</v>
      </c>
      <c r="J86" s="9">
        <f>IF($M86="USD",INDEX('Dólar Spot'!$C:$C,MATCH(Base!$F86,'Dólar Spot'!$A:$A,0)),"")</f>
        <v>3.9782000000000002</v>
      </c>
      <c r="K86" s="8">
        <v>1000000000</v>
      </c>
      <c r="L86" s="7">
        <f t="shared" si="4"/>
        <v>3978.2</v>
      </c>
      <c r="M86" s="6" t="s">
        <v>16</v>
      </c>
      <c r="N86" s="9" t="str" cm="1">
        <f t="array" ref="N86">INDEX(Ratings!$B$2:$L$42,_xlfn.XMATCH(Base!D86,Ratings!$A$2:$A$42),_xlfn.XMATCH(YEAR(Base!F86),Ratings!$B$1:$L$1))</f>
        <v>BB-</v>
      </c>
      <c r="O86">
        <f t="shared" si="5"/>
        <v>0</v>
      </c>
      <c r="P86" s="7">
        <f>INDEX(ANBIMA!$F:$F,MATCH(Base!$A86,ANBIMA!$A:$A,0))</f>
        <v>1000.2295454545454</v>
      </c>
      <c r="Q86" s="21">
        <f>INDEX(ANBIMA!$H:$H,MATCH(Base!$A86,ANBIMA!$A:$A,0))</f>
        <v>0.84615384615384615</v>
      </c>
    </row>
    <row r="87" spans="1:17" x14ac:dyDescent="0.35">
      <c r="A87" s="12">
        <f t="shared" si="3"/>
        <v>43678</v>
      </c>
      <c r="B87">
        <v>26</v>
      </c>
      <c r="C87" s="6" t="s">
        <v>142</v>
      </c>
      <c r="D87" s="6" t="s">
        <v>131</v>
      </c>
      <c r="E87" s="6" t="s">
        <v>233</v>
      </c>
      <c r="F87" s="1">
        <v>43683</v>
      </c>
      <c r="G87" s="1" t="s">
        <v>144</v>
      </c>
      <c r="H87" s="7">
        <v>1</v>
      </c>
      <c r="I87" s="22">
        <v>0</v>
      </c>
      <c r="J87" s="9">
        <f>IF($M87="USD",INDEX('Dólar Spot'!$C:$C,MATCH(Base!$F87,'Dólar Spot'!$A:$A,0)),"")</f>
        <v>3.9636999999999998</v>
      </c>
      <c r="K87" s="8">
        <v>500000000</v>
      </c>
      <c r="L87" s="7">
        <f t="shared" si="4"/>
        <v>1981.85</v>
      </c>
      <c r="M87" s="6" t="s">
        <v>16</v>
      </c>
      <c r="N87" s="9" t="str" cm="1">
        <f t="array" ref="N87">INDEX(Ratings!$B$2:$L$42,_xlfn.XMATCH(Base!D87,Ratings!$A$2:$A$42),_xlfn.XMATCH(YEAR(Base!F87),Ratings!$B$1:$L$1))</f>
        <v>BB-</v>
      </c>
      <c r="O87">
        <f t="shared" si="5"/>
        <v>0</v>
      </c>
      <c r="P87" s="7">
        <f>INDEX(ANBIMA!$F:$F,MATCH(Base!$A87,ANBIMA!$A:$A,0))</f>
        <v>2009.6909090909087</v>
      </c>
      <c r="Q87" s="21">
        <f>INDEX(ANBIMA!$H:$H,MATCH(Base!$A87,ANBIMA!$A:$A,0))</f>
        <v>0.85714285714285721</v>
      </c>
    </row>
    <row r="88" spans="1:17" x14ac:dyDescent="0.35">
      <c r="A88" s="12">
        <f t="shared" si="3"/>
        <v>44256</v>
      </c>
      <c r="B88">
        <v>27</v>
      </c>
      <c r="C88" s="6" t="s">
        <v>146</v>
      </c>
      <c r="D88" s="6" t="s">
        <v>145</v>
      </c>
      <c r="E88" s="6" t="s">
        <v>233</v>
      </c>
      <c r="F88" s="1">
        <v>44273</v>
      </c>
      <c r="G88" s="1" t="s">
        <v>147</v>
      </c>
      <c r="H88" s="7">
        <v>1</v>
      </c>
      <c r="I88" s="22">
        <v>0</v>
      </c>
      <c r="J88" s="9">
        <f>IF($M88="USD",INDEX('Dólar Spot'!$C:$C,MATCH(Base!$F88,'Dólar Spot'!$A:$A,0)),"")</f>
        <v>5.5468000000000002</v>
      </c>
      <c r="K88" s="8">
        <v>1000000000</v>
      </c>
      <c r="L88" s="7">
        <f t="shared" si="4"/>
        <v>5546.8</v>
      </c>
      <c r="M88" s="6" t="s">
        <v>16</v>
      </c>
      <c r="N88" s="9" t="str" cm="1">
        <f t="array" ref="N88">INDEX(Ratings!$B$2:$L$42,_xlfn.XMATCH(Base!D88,Ratings!$A$2:$A$42),_xlfn.XMATCH(YEAR(Base!F88),Ratings!$B$1:$L$1))</f>
        <v>BB</v>
      </c>
      <c r="O88">
        <f t="shared" si="5"/>
        <v>0</v>
      </c>
      <c r="P88" s="7">
        <f>INDEX(ANBIMA!$F:$F,MATCH(Base!$A88,ANBIMA!$A:$A,0))</f>
        <v>4234.1608695652185</v>
      </c>
      <c r="Q88" s="21">
        <f>INDEX(ANBIMA!$H:$H,MATCH(Base!$A88,ANBIMA!$A:$A,0))</f>
        <v>0.83333333333333337</v>
      </c>
    </row>
    <row r="89" spans="1:17" x14ac:dyDescent="0.35">
      <c r="A89" s="12">
        <f t="shared" si="3"/>
        <v>43070</v>
      </c>
      <c r="B89">
        <v>27</v>
      </c>
      <c r="C89" s="6" t="s">
        <v>146</v>
      </c>
      <c r="D89" s="6" t="s">
        <v>145</v>
      </c>
      <c r="E89" s="6" t="s">
        <v>233</v>
      </c>
      <c r="F89" s="1">
        <v>43088</v>
      </c>
      <c r="G89" s="1" t="s">
        <v>148</v>
      </c>
      <c r="H89" s="7">
        <v>1</v>
      </c>
      <c r="I89" s="22">
        <v>0</v>
      </c>
      <c r="J89" s="9">
        <f>IF($M89="USD",INDEX('Dólar Spot'!$C:$C,MATCH(Base!$F89,'Dólar Spot'!$A:$A,0)),"")</f>
        <v>3.2877000000000001</v>
      </c>
      <c r="K89" s="8">
        <v>500000000</v>
      </c>
      <c r="L89" s="7">
        <f t="shared" si="4"/>
        <v>1643.85</v>
      </c>
      <c r="M89" s="6" t="s">
        <v>16</v>
      </c>
      <c r="N89" s="9" t="str" cm="1">
        <f t="array" ref="N89">INDEX(Ratings!$B$2:$L$42,_xlfn.XMATCH(Base!D89,Ratings!$A$2:$A$42),_xlfn.XMATCH(YEAR(Base!F89),Ratings!$B$1:$L$1))</f>
        <v>BB-</v>
      </c>
      <c r="O89">
        <f t="shared" si="5"/>
        <v>0</v>
      </c>
      <c r="P89" s="7">
        <f>INDEX(ANBIMA!$F:$F,MATCH(Base!$A89,ANBIMA!$A:$A,0))</f>
        <v>1535.9446666666665</v>
      </c>
      <c r="Q89" s="21">
        <f>INDEX(ANBIMA!$H:$H,MATCH(Base!$A89,ANBIMA!$A:$A,0))</f>
        <v>0.89473684210526316</v>
      </c>
    </row>
    <row r="90" spans="1:17" x14ac:dyDescent="0.35">
      <c r="A90" s="12">
        <f t="shared" si="3"/>
        <v>42614</v>
      </c>
      <c r="B90">
        <v>27</v>
      </c>
      <c r="C90" s="6" t="s">
        <v>146</v>
      </c>
      <c r="D90" s="6" t="s">
        <v>145</v>
      </c>
      <c r="E90" s="6" t="s">
        <v>233</v>
      </c>
      <c r="F90" s="1">
        <v>42633</v>
      </c>
      <c r="G90" s="1" t="s">
        <v>149</v>
      </c>
      <c r="H90" s="7">
        <v>1</v>
      </c>
      <c r="I90" s="22">
        <v>0</v>
      </c>
      <c r="J90" s="9">
        <f>IF($M90="USD",INDEX('Dólar Spot'!$C:$C,MATCH(Base!$F90,'Dólar Spot'!$A:$A,0)),"")</f>
        <v>3.2534000000000001</v>
      </c>
      <c r="K90" s="8">
        <v>1000000000</v>
      </c>
      <c r="L90" s="7">
        <f t="shared" si="4"/>
        <v>3253.4</v>
      </c>
      <c r="M90" s="6" t="s">
        <v>16</v>
      </c>
      <c r="N90" s="9" t="str" cm="1">
        <f t="array" ref="N90">INDEX(Ratings!$B$2:$L$42,_xlfn.XMATCH(Base!D90,Ratings!$A$2:$A$42),_xlfn.XMATCH(YEAR(Base!F90),Ratings!$B$1:$L$1))</f>
        <v>BB-</v>
      </c>
      <c r="O90">
        <f t="shared" si="5"/>
        <v>0</v>
      </c>
      <c r="P90" s="7">
        <f>INDEX(ANBIMA!$F:$F,MATCH(Base!$A90,ANBIMA!$A:$A,0))</f>
        <v>2441.8285714285716</v>
      </c>
      <c r="Q90" s="21">
        <f>INDEX(ANBIMA!$H:$H,MATCH(Base!$A90,ANBIMA!$A:$A,0))</f>
        <v>0.75</v>
      </c>
    </row>
    <row r="91" spans="1:17" x14ac:dyDescent="0.35">
      <c r="A91" s="12">
        <f t="shared" si="3"/>
        <v>44378</v>
      </c>
      <c r="B91">
        <v>27</v>
      </c>
      <c r="C91" s="6" t="s">
        <v>146</v>
      </c>
      <c r="D91" s="6" t="s">
        <v>145</v>
      </c>
      <c r="E91" s="6" t="s">
        <v>233</v>
      </c>
      <c r="F91" s="1">
        <v>44390</v>
      </c>
      <c r="G91" s="1" t="s">
        <v>147</v>
      </c>
      <c r="H91" s="7">
        <v>1</v>
      </c>
      <c r="I91" s="22">
        <v>0</v>
      </c>
      <c r="J91" s="9">
        <f>IF($M91="USD",INDEX('Dólar Spot'!$C:$C,MATCH(Base!$F91,'Dólar Spot'!$A:$A,0)),"")</f>
        <v>5.1764000000000001</v>
      </c>
      <c r="K91" s="8">
        <v>400000000</v>
      </c>
      <c r="L91" s="7">
        <f t="shared" si="4"/>
        <v>2070.56</v>
      </c>
      <c r="M91" s="6" t="s">
        <v>16</v>
      </c>
      <c r="N91" s="9" t="str" cm="1">
        <f t="array" ref="N91">INDEX(Ratings!$B$2:$L$42,_xlfn.XMATCH(Base!D91,Ratings!$A$2:$A$42),_xlfn.XMATCH(YEAR(Base!F91),Ratings!$B$1:$L$1))</f>
        <v>BB</v>
      </c>
      <c r="O91">
        <f t="shared" si="5"/>
        <v>0</v>
      </c>
      <c r="P91" s="7">
        <f>INDEX(ANBIMA!$F:$F,MATCH(Base!$A91,ANBIMA!$A:$A,0))</f>
        <v>3609.2190909090909</v>
      </c>
      <c r="Q91" s="21">
        <f>INDEX(ANBIMA!$H:$H,MATCH(Base!$A91,ANBIMA!$A:$A,0))</f>
        <v>0.79166666666666663</v>
      </c>
    </row>
    <row r="92" spans="1:17" x14ac:dyDescent="0.35">
      <c r="A92" s="12">
        <f t="shared" si="3"/>
        <v>41275</v>
      </c>
      <c r="B92">
        <v>27</v>
      </c>
      <c r="C92" s="6" t="s">
        <v>146</v>
      </c>
      <c r="D92" s="6" t="s">
        <v>145</v>
      </c>
      <c r="E92" s="6" t="s">
        <v>233</v>
      </c>
      <c r="F92" s="1">
        <v>41305</v>
      </c>
      <c r="G92" s="1" t="s">
        <v>150</v>
      </c>
      <c r="H92" s="7">
        <v>1</v>
      </c>
      <c r="I92" s="22">
        <v>0</v>
      </c>
      <c r="J92" s="9">
        <f>IF($M92="USD",INDEX('Dólar Spot'!$C:$C,MATCH(Base!$F92,'Dólar Spot'!$A:$A,0)),"")</f>
        <v>1.9877</v>
      </c>
      <c r="K92" s="8">
        <v>850000000</v>
      </c>
      <c r="L92" s="7">
        <f t="shared" si="4"/>
        <v>1689.5450000000001</v>
      </c>
      <c r="M92" s="6" t="s">
        <v>16</v>
      </c>
      <c r="N92" s="9" t="str" cm="1">
        <f t="array" ref="N92">INDEX(Ratings!$B$2:$L$42,_xlfn.XMATCH(Base!D92,Ratings!$A$2:$A$42),_xlfn.XMATCH(YEAR(Base!F92),Ratings!$B$1:$L$1))</f>
        <v>B+</v>
      </c>
      <c r="O92">
        <f t="shared" si="5"/>
        <v>0</v>
      </c>
      <c r="P92" s="7">
        <f>INDEX(ANBIMA!$F:$F,MATCH(Base!$A92,ANBIMA!$A:$A,0))</f>
        <v>2151.6290833333328</v>
      </c>
      <c r="Q92" s="21">
        <f>INDEX(ANBIMA!$H:$H,MATCH(Base!$A92,ANBIMA!$A:$A,0))</f>
        <v>0.61224489795918369</v>
      </c>
    </row>
    <row r="93" spans="1:17" x14ac:dyDescent="0.35">
      <c r="A93" s="12">
        <f t="shared" si="3"/>
        <v>42887</v>
      </c>
      <c r="B93">
        <v>27</v>
      </c>
      <c r="C93" s="6" t="s">
        <v>146</v>
      </c>
      <c r="D93" s="6" t="s">
        <v>145</v>
      </c>
      <c r="E93" s="6" t="s">
        <v>233</v>
      </c>
      <c r="F93" s="1">
        <v>42902</v>
      </c>
      <c r="G93" s="1" t="s">
        <v>149</v>
      </c>
      <c r="H93" s="7">
        <v>1</v>
      </c>
      <c r="I93" s="22">
        <v>0</v>
      </c>
      <c r="J93" s="9">
        <f>IF($M93="USD",INDEX('Dólar Spot'!$C:$C,MATCH(Base!$F93,'Dólar Spot'!$A:$A,0)),"")</f>
        <v>3.2886000000000002</v>
      </c>
      <c r="K93" s="8">
        <v>350000000</v>
      </c>
      <c r="L93" s="7">
        <f t="shared" si="4"/>
        <v>1151.01</v>
      </c>
      <c r="M93" s="6" t="s">
        <v>16</v>
      </c>
      <c r="N93" s="9" t="str" cm="1">
        <f t="array" ref="N93">INDEX(Ratings!$B$2:$L$42,_xlfn.XMATCH(Base!D93,Ratings!$A$2:$A$42),_xlfn.XMATCH(YEAR(Base!F93),Ratings!$B$1:$L$1))</f>
        <v>BB-</v>
      </c>
      <c r="O93">
        <f t="shared" si="5"/>
        <v>0</v>
      </c>
      <c r="P93" s="7">
        <f>INDEX(ANBIMA!$F:$F,MATCH(Base!$A93,ANBIMA!$A:$A,0))</f>
        <v>1153.1683333333333</v>
      </c>
      <c r="Q93" s="21">
        <f>INDEX(ANBIMA!$H:$H,MATCH(Base!$A93,ANBIMA!$A:$A,0))</f>
        <v>0.88235294117647056</v>
      </c>
    </row>
    <row r="94" spans="1:17" x14ac:dyDescent="0.35">
      <c r="A94" s="12">
        <f t="shared" si="3"/>
        <v>40969</v>
      </c>
      <c r="B94">
        <v>27</v>
      </c>
      <c r="C94" s="6" t="s">
        <v>146</v>
      </c>
      <c r="D94" s="6" t="s">
        <v>145</v>
      </c>
      <c r="E94" s="6" t="s">
        <v>233</v>
      </c>
      <c r="F94" s="1">
        <v>40997</v>
      </c>
      <c r="G94" s="1" t="s">
        <v>151</v>
      </c>
      <c r="H94" s="7">
        <v>1</v>
      </c>
      <c r="I94" s="22">
        <v>0</v>
      </c>
      <c r="J94" s="9">
        <f>IF($M94="USD",INDEX('Dólar Spot'!$C:$C,MATCH(Base!$F94,'Dólar Spot'!$A:$A,0)),"")</f>
        <v>1.8327</v>
      </c>
      <c r="K94" s="8">
        <v>100000000</v>
      </c>
      <c r="L94" s="7">
        <f t="shared" si="4"/>
        <v>183.27</v>
      </c>
      <c r="M94" s="6" t="s">
        <v>16</v>
      </c>
      <c r="N94" s="9" t="str" cm="1">
        <f t="array" ref="N94">INDEX(Ratings!$B$2:$L$42,_xlfn.XMATCH(Base!D94,Ratings!$A$2:$A$42),_xlfn.XMATCH(YEAR(Base!F94),Ratings!$B$1:$L$1))</f>
        <v>B+</v>
      </c>
      <c r="O94">
        <f t="shared" si="5"/>
        <v>0</v>
      </c>
      <c r="P94" s="7">
        <f>INDEX(ANBIMA!$F:$F,MATCH(Base!$A94,ANBIMA!$A:$A,0))</f>
        <v>1444.0059189189192</v>
      </c>
      <c r="Q94" s="21">
        <f>INDEX(ANBIMA!$H:$H,MATCH(Base!$A94,ANBIMA!$A:$A,0))</f>
        <v>0.81690140845070425</v>
      </c>
    </row>
    <row r="95" spans="1:17" x14ac:dyDescent="0.35">
      <c r="A95" s="12">
        <f t="shared" si="3"/>
        <v>41852</v>
      </c>
      <c r="B95">
        <v>27</v>
      </c>
      <c r="C95" s="6" t="s">
        <v>146</v>
      </c>
      <c r="D95" s="6" t="s">
        <v>145</v>
      </c>
      <c r="E95" s="6" t="s">
        <v>233</v>
      </c>
      <c r="F95" s="1">
        <v>41871</v>
      </c>
      <c r="G95" s="1" t="s">
        <v>150</v>
      </c>
      <c r="H95" s="7">
        <v>1</v>
      </c>
      <c r="I95" s="22">
        <v>0</v>
      </c>
      <c r="J95" s="9">
        <f>IF($M95="USD",INDEX('Dólar Spot'!$C:$C,MATCH(Base!$F95,'Dólar Spot'!$A:$A,0)),"")</f>
        <v>2.2544</v>
      </c>
      <c r="K95" s="8">
        <v>200000000</v>
      </c>
      <c r="L95" s="7">
        <f t="shared" si="4"/>
        <v>450.88</v>
      </c>
      <c r="M95" s="6" t="s">
        <v>16</v>
      </c>
      <c r="N95" s="9" t="str" cm="1">
        <f t="array" ref="N95">INDEX(Ratings!$B$2:$L$42,_xlfn.XMATCH(Base!D95,Ratings!$A$2:$A$42),_xlfn.XMATCH(YEAR(Base!F95),Ratings!$B$1:$L$1))</f>
        <v>BB-</v>
      </c>
      <c r="O95">
        <f t="shared" si="5"/>
        <v>0</v>
      </c>
      <c r="P95" s="7">
        <f>INDEX(ANBIMA!$F:$F,MATCH(Base!$A95,ANBIMA!$A:$A,0))</f>
        <v>1980.7775543778798</v>
      </c>
      <c r="Q95" s="21">
        <f>INDEX(ANBIMA!$H:$H,MATCH(Base!$A95,ANBIMA!$A:$A,0))</f>
        <v>0.7592592592592593</v>
      </c>
    </row>
    <row r="96" spans="1:17" x14ac:dyDescent="0.35">
      <c r="A96" s="12">
        <f t="shared" si="3"/>
        <v>40940</v>
      </c>
      <c r="B96">
        <v>27</v>
      </c>
      <c r="C96" s="6" t="s">
        <v>146</v>
      </c>
      <c r="D96" s="6" t="s">
        <v>145</v>
      </c>
      <c r="E96" s="6" t="s">
        <v>233</v>
      </c>
      <c r="F96" s="1">
        <v>40949</v>
      </c>
      <c r="G96" s="1" t="s">
        <v>151</v>
      </c>
      <c r="H96" s="7">
        <v>1</v>
      </c>
      <c r="I96" s="22">
        <v>0</v>
      </c>
      <c r="J96" s="9">
        <f>IF($M96="USD",INDEX('Dólar Spot'!$C:$C,MATCH(Base!$F96,'Dólar Spot'!$A:$A,0)),"")</f>
        <v>1.7254</v>
      </c>
      <c r="K96" s="8">
        <v>350000000</v>
      </c>
      <c r="L96" s="7">
        <f t="shared" si="4"/>
        <v>603.89</v>
      </c>
      <c r="M96" s="6" t="s">
        <v>16</v>
      </c>
      <c r="N96" s="9" t="str" cm="1">
        <f t="array" ref="N96">INDEX(Ratings!$B$2:$L$42,_xlfn.XMATCH(Base!D96,Ratings!$A$2:$A$42),_xlfn.XMATCH(YEAR(Base!F96),Ratings!$B$1:$L$1))</f>
        <v>B+</v>
      </c>
      <c r="O96">
        <f t="shared" si="5"/>
        <v>0</v>
      </c>
      <c r="P96" s="7">
        <f>INDEX(ANBIMA!$F:$F,MATCH(Base!$A96,ANBIMA!$A:$A,0))</f>
        <v>1382.0987169274538</v>
      </c>
      <c r="Q96" s="21">
        <f>INDEX(ANBIMA!$H:$H,MATCH(Base!$A96,ANBIMA!$A:$A,0))</f>
        <v>0.81690140845070425</v>
      </c>
    </row>
    <row r="97" spans="1:17" x14ac:dyDescent="0.35">
      <c r="A97" s="12">
        <f t="shared" si="3"/>
        <v>44228</v>
      </c>
      <c r="B97">
        <v>28</v>
      </c>
      <c r="C97" s="6" t="s">
        <v>153</v>
      </c>
      <c r="D97" s="6" t="s">
        <v>152</v>
      </c>
      <c r="E97" s="6" t="s">
        <v>233</v>
      </c>
      <c r="F97" s="1">
        <v>44235</v>
      </c>
      <c r="G97" s="1" t="s">
        <v>109</v>
      </c>
      <c r="H97" s="7">
        <v>1</v>
      </c>
      <c r="I97" s="22">
        <v>1</v>
      </c>
      <c r="J97" s="9">
        <f>IF($M97="USD",INDEX('Dólar Spot'!$C:$C,MATCH(Base!$F97,'Dólar Spot'!$A:$A,0)),"")</f>
        <v>5.3663999999999996</v>
      </c>
      <c r="K97" s="8">
        <v>500000000</v>
      </c>
      <c r="L97" s="7">
        <f t="shared" si="4"/>
        <v>2683.2</v>
      </c>
      <c r="M97" s="6" t="s">
        <v>16</v>
      </c>
      <c r="N97" s="9" t="str" cm="1">
        <f t="array" ref="N97">INDEX(Ratings!$B$2:$L$42,_xlfn.XMATCH(Base!D97,Ratings!$A$2:$A$42),_xlfn.XMATCH(YEAR(Base!F97),Ratings!$B$1:$L$1))</f>
        <v>BB-</v>
      </c>
      <c r="O97">
        <f t="shared" si="5"/>
        <v>0</v>
      </c>
      <c r="P97" s="7">
        <f>INDEX(ANBIMA!$F:$F,MATCH(Base!$A97,ANBIMA!$A:$A,0))</f>
        <v>1861.7137152777777</v>
      </c>
      <c r="Q97" s="21">
        <f>INDEX(ANBIMA!$H:$H,MATCH(Base!$A97,ANBIMA!$A:$A,0))</f>
        <v>0.9</v>
      </c>
    </row>
    <row r="98" spans="1:17" x14ac:dyDescent="0.35">
      <c r="A98" s="12">
        <f t="shared" si="3"/>
        <v>44440</v>
      </c>
      <c r="B98">
        <v>28</v>
      </c>
      <c r="C98" s="6" t="s">
        <v>153</v>
      </c>
      <c r="D98" s="6" t="s">
        <v>152</v>
      </c>
      <c r="E98" s="6" t="s">
        <v>233</v>
      </c>
      <c r="F98" s="1">
        <v>44454</v>
      </c>
      <c r="G98" s="1" t="s">
        <v>109</v>
      </c>
      <c r="H98" s="7">
        <v>1</v>
      </c>
      <c r="I98" s="22">
        <v>0</v>
      </c>
      <c r="J98" s="9">
        <f>IF($M98="USD",INDEX('Dólar Spot'!$C:$C,MATCH(Base!$F98,'Dólar Spot'!$A:$A,0)),"")</f>
        <v>5.2569999999999997</v>
      </c>
      <c r="K98" s="8">
        <v>300000000</v>
      </c>
      <c r="L98" s="7">
        <f t="shared" si="4"/>
        <v>1577.1</v>
      </c>
      <c r="M98" s="6" t="s">
        <v>16</v>
      </c>
      <c r="N98" s="9" t="str" cm="1">
        <f t="array" ref="N98">INDEX(Ratings!$B$2:$L$42,_xlfn.XMATCH(Base!D98,Ratings!$A$2:$A$42),_xlfn.XMATCH(YEAR(Base!F98),Ratings!$B$1:$L$1))</f>
        <v>BB-</v>
      </c>
      <c r="O98">
        <f t="shared" si="5"/>
        <v>0</v>
      </c>
      <c r="P98" s="7">
        <f>INDEX(ANBIMA!$F:$F,MATCH(Base!$A98,ANBIMA!$A:$A,0))</f>
        <v>2639.5452380952379</v>
      </c>
      <c r="Q98" s="21">
        <f>INDEX(ANBIMA!$H:$H,MATCH(Base!$A98,ANBIMA!$A:$A,0))</f>
        <v>0.75</v>
      </c>
    </row>
    <row r="99" spans="1:17" x14ac:dyDescent="0.35">
      <c r="A99" s="12">
        <f t="shared" si="3"/>
        <v>44317</v>
      </c>
      <c r="B99">
        <v>29</v>
      </c>
      <c r="C99" s="6" t="s">
        <v>155</v>
      </c>
      <c r="D99" s="6" t="s">
        <v>154</v>
      </c>
      <c r="E99" s="6" t="s">
        <v>233</v>
      </c>
      <c r="F99" s="1">
        <v>44319</v>
      </c>
      <c r="G99" s="1" t="s">
        <v>156</v>
      </c>
      <c r="H99" s="7">
        <v>1</v>
      </c>
      <c r="I99" s="22">
        <v>0</v>
      </c>
      <c r="J99" s="9">
        <f>IF($M99="USD",INDEX('Dólar Spot'!$C:$C,MATCH(Base!$F99,'Dólar Spot'!$A:$A,0)),"")</f>
        <v>5.4081000000000001</v>
      </c>
      <c r="K99" s="8">
        <v>1000000000</v>
      </c>
      <c r="L99" s="7">
        <f t="shared" si="4"/>
        <v>5408.1</v>
      </c>
      <c r="M99" s="6" t="s">
        <v>16</v>
      </c>
      <c r="N99" s="9" t="str" cm="1">
        <f t="array" ref="N99">INDEX(Ratings!$B$2:$L$42,_xlfn.XMATCH(Base!D99,Ratings!$A$2:$A$42),_xlfn.XMATCH(YEAR(Base!F99),Ratings!$B$1:$L$1))</f>
        <v>BB</v>
      </c>
      <c r="O99">
        <f t="shared" si="5"/>
        <v>0</v>
      </c>
      <c r="P99" s="7">
        <f>INDEX(ANBIMA!$F:$F,MATCH(Base!$A99,ANBIMA!$A:$A,0))</f>
        <v>3703.5200000000004</v>
      </c>
      <c r="Q99" s="21">
        <f>INDEX(ANBIMA!$H:$H,MATCH(Base!$A99,ANBIMA!$A:$A,0))</f>
        <v>0.85714285714285721</v>
      </c>
    </row>
    <row r="100" spans="1:17" x14ac:dyDescent="0.35">
      <c r="A100" s="12">
        <f t="shared" si="3"/>
        <v>43132</v>
      </c>
      <c r="B100">
        <v>29</v>
      </c>
      <c r="C100" s="6" t="s">
        <v>155</v>
      </c>
      <c r="D100" s="6" t="s">
        <v>154</v>
      </c>
      <c r="E100" s="6" t="s">
        <v>233</v>
      </c>
      <c r="F100" s="1">
        <v>43132</v>
      </c>
      <c r="G100" s="1" t="s">
        <v>157</v>
      </c>
      <c r="H100" s="7">
        <v>1</v>
      </c>
      <c r="I100" s="22">
        <v>0</v>
      </c>
      <c r="J100" s="9">
        <f>IF($M100="USD",INDEX('Dólar Spot'!$C:$C,MATCH(Base!$F100,'Dólar Spot'!$A:$A,0)),"")</f>
        <v>3.1724000000000001</v>
      </c>
      <c r="K100" s="8">
        <v>750000000</v>
      </c>
      <c r="L100" s="7">
        <f t="shared" si="4"/>
        <v>2379.3000000000002</v>
      </c>
      <c r="M100" s="6" t="s">
        <v>16</v>
      </c>
      <c r="N100" s="9" t="str" cm="1">
        <f t="array" ref="N100">INDEX(Ratings!$B$2:$L$42,_xlfn.XMATCH(Base!D100,Ratings!$A$2:$A$42),_xlfn.XMATCH(YEAR(Base!F100),Ratings!$B$1:$L$1))</f>
        <v>BB</v>
      </c>
      <c r="O100">
        <f t="shared" si="5"/>
        <v>0</v>
      </c>
      <c r="P100" s="7">
        <f>INDEX(ANBIMA!$F:$F,MATCH(Base!$A100,ANBIMA!$A:$A,0))</f>
        <v>2689.9516111111116</v>
      </c>
      <c r="Q100" s="21">
        <f>INDEX(ANBIMA!$H:$H,MATCH(Base!$A100,ANBIMA!$A:$A,0))</f>
        <v>0.75</v>
      </c>
    </row>
    <row r="101" spans="1:17" x14ac:dyDescent="0.35">
      <c r="A101" s="12">
        <f t="shared" si="3"/>
        <v>40940</v>
      </c>
      <c r="B101">
        <v>30</v>
      </c>
      <c r="C101" s="6" t="s">
        <v>159</v>
      </c>
      <c r="D101" s="6" t="s">
        <v>158</v>
      </c>
      <c r="E101" s="6" t="s">
        <v>233</v>
      </c>
      <c r="F101" s="1">
        <v>40949</v>
      </c>
      <c r="G101" s="1" t="s">
        <v>151</v>
      </c>
      <c r="H101" s="7">
        <v>1</v>
      </c>
      <c r="I101" s="22">
        <v>0</v>
      </c>
      <c r="J101" s="9">
        <f>IF($M101="USD",INDEX('Dólar Spot'!$C:$C,MATCH(Base!$F101,'Dólar Spot'!$A:$A,0)),"")</f>
        <v>1.7254</v>
      </c>
      <c r="K101" s="8">
        <v>1100000000</v>
      </c>
      <c r="L101" s="7">
        <f t="shared" si="4"/>
        <v>1897.94</v>
      </c>
      <c r="M101" s="6" t="s">
        <v>16</v>
      </c>
      <c r="N101" s="9" t="str" cm="1">
        <f t="array" ref="N101">INDEX(Ratings!$B$2:$L$42,_xlfn.XMATCH(Base!D101,Ratings!$A$2:$A$42),_xlfn.XMATCH(YEAR(Base!F101),Ratings!$B$1:$L$1))</f>
        <v>BBB</v>
      </c>
      <c r="O101">
        <f t="shared" si="5"/>
        <v>1</v>
      </c>
      <c r="P101" s="7">
        <f>INDEX(ANBIMA!$F:$F,MATCH(Base!$A101,ANBIMA!$A:$A,0))</f>
        <v>1382.0987169274538</v>
      </c>
      <c r="Q101" s="21">
        <f>INDEX(ANBIMA!$H:$H,MATCH(Base!$A101,ANBIMA!$A:$A,0))</f>
        <v>0.81690140845070425</v>
      </c>
    </row>
    <row r="102" spans="1:17" x14ac:dyDescent="0.35">
      <c r="A102" s="12">
        <f t="shared" si="3"/>
        <v>43282</v>
      </c>
      <c r="B102">
        <v>30</v>
      </c>
      <c r="C102" s="6" t="s">
        <v>160</v>
      </c>
      <c r="D102" s="6" t="s">
        <v>158</v>
      </c>
      <c r="E102" s="6" t="s">
        <v>233</v>
      </c>
      <c r="F102" s="1">
        <v>43308</v>
      </c>
      <c r="G102" s="1" t="s">
        <v>161</v>
      </c>
      <c r="H102" s="7">
        <v>1</v>
      </c>
      <c r="I102" s="22">
        <v>0</v>
      </c>
      <c r="J102" s="9">
        <f>IF($M102="USD",INDEX('Dólar Spot'!$C:$C,MATCH(Base!$F102,'Dólar Spot'!$A:$A,0)),"")</f>
        <v>3.7158000000000002</v>
      </c>
      <c r="K102" s="8">
        <v>1655600000</v>
      </c>
      <c r="L102" s="7">
        <f t="shared" si="4"/>
        <v>6151.8784800000003</v>
      </c>
      <c r="M102" s="6" t="s">
        <v>16</v>
      </c>
      <c r="N102" s="9" t="str" cm="1">
        <f t="array" ref="N102">INDEX(Ratings!$B$2:$L$42,_xlfn.XMATCH(Base!D102,Ratings!$A$2:$A$42),_xlfn.XMATCH(YEAR(Base!F102),Ratings!$B$1:$L$1))</f>
        <v>D</v>
      </c>
      <c r="O102">
        <f t="shared" si="5"/>
        <v>0</v>
      </c>
      <c r="P102" s="7">
        <f>INDEX(ANBIMA!$F:$F,MATCH(Base!$A102,ANBIMA!$A:$A,0))</f>
        <v>1914.0681818181818</v>
      </c>
      <c r="Q102" s="21">
        <f>INDEX(ANBIMA!$H:$H,MATCH(Base!$A102,ANBIMA!$A:$A,0))</f>
        <v>0.73699999999999999</v>
      </c>
    </row>
    <row r="103" spans="1:17" x14ac:dyDescent="0.35">
      <c r="A103" s="12">
        <f t="shared" si="3"/>
        <v>43983</v>
      </c>
      <c r="B103">
        <v>31</v>
      </c>
      <c r="C103" s="6" t="s">
        <v>163</v>
      </c>
      <c r="D103" s="6" t="s">
        <v>162</v>
      </c>
      <c r="E103" s="6" t="s">
        <v>233</v>
      </c>
      <c r="F103" s="1">
        <v>43985</v>
      </c>
      <c r="G103" s="1" t="s">
        <v>164</v>
      </c>
      <c r="H103" s="7">
        <v>1</v>
      </c>
      <c r="I103" s="22">
        <v>0</v>
      </c>
      <c r="J103" s="9">
        <f>IF($M103="USD",INDEX('Dólar Spot'!$C:$C,MATCH(Base!$F103,'Dólar Spot'!$A:$A,0)),"")</f>
        <v>5.0510000000000002</v>
      </c>
      <c r="K103" s="8">
        <v>1500000000</v>
      </c>
      <c r="L103" s="7">
        <f t="shared" si="4"/>
        <v>7576.5</v>
      </c>
      <c r="M103" s="6" t="s">
        <v>16</v>
      </c>
      <c r="N103" s="9" t="str" cm="1">
        <f t="array" ref="N103">INDEX(Ratings!$B$2:$L$42,_xlfn.XMATCH(Base!D103,Ratings!$A$2:$A$42),_xlfn.XMATCH(YEAR(Base!F103),Ratings!$B$1:$L$1))</f>
        <v>BB-</v>
      </c>
      <c r="O103">
        <f t="shared" si="5"/>
        <v>0</v>
      </c>
      <c r="P103" s="7">
        <f>INDEX(ANBIMA!$F:$F,MATCH(Base!$A103,ANBIMA!$A:$A,0))</f>
        <v>16886.984523809526</v>
      </c>
      <c r="Q103" s="21">
        <f>INDEX(ANBIMA!$H:$H,MATCH(Base!$A103,ANBIMA!$A:$A,0))</f>
        <v>0.70588235294117641</v>
      </c>
    </row>
    <row r="104" spans="1:17" x14ac:dyDescent="0.35">
      <c r="A104" s="12">
        <f t="shared" si="3"/>
        <v>41699</v>
      </c>
      <c r="B104">
        <v>31</v>
      </c>
      <c r="C104" s="6" t="s">
        <v>163</v>
      </c>
      <c r="D104" s="6" t="s">
        <v>162</v>
      </c>
      <c r="E104" s="6" t="s">
        <v>233</v>
      </c>
      <c r="F104" s="1">
        <v>41715</v>
      </c>
      <c r="G104" s="1" t="s">
        <v>166</v>
      </c>
      <c r="H104" s="7">
        <v>1</v>
      </c>
      <c r="I104" s="22">
        <v>0</v>
      </c>
      <c r="J104" s="9">
        <f>IF($M104="USD",INDEX('Dólar Spot'!$C:$C,MATCH(Base!$F104,'Dólar Spot'!$A:$A,0)),"")</f>
        <v>2.3513000000000002</v>
      </c>
      <c r="K104" s="8">
        <v>1000000000</v>
      </c>
      <c r="L104" s="7">
        <f t="shared" si="4"/>
        <v>2351.3000000000002</v>
      </c>
      <c r="M104" s="6" t="s">
        <v>16</v>
      </c>
      <c r="N104" s="9" t="str" cm="1">
        <f t="array" ref="N104">INDEX(Ratings!$B$2:$L$42,_xlfn.XMATCH(Base!D104,Ratings!$A$2:$A$42),_xlfn.XMATCH(YEAR(Base!F104),Ratings!$B$1:$L$1))</f>
        <v>BBB</v>
      </c>
      <c r="O104">
        <f t="shared" si="5"/>
        <v>1</v>
      </c>
      <c r="P104" s="7">
        <f>INDEX(ANBIMA!$F:$F,MATCH(Base!$A104,ANBIMA!$A:$A,0))</f>
        <v>2031.5071925297116</v>
      </c>
      <c r="Q104" s="21">
        <f>INDEX(ANBIMA!$H:$H,MATCH(Base!$A104,ANBIMA!$A:$A,0))</f>
        <v>0.7592592592592593</v>
      </c>
    </row>
    <row r="105" spans="1:17" x14ac:dyDescent="0.35">
      <c r="A105" s="12">
        <f t="shared" si="3"/>
        <v>44348</v>
      </c>
      <c r="B105">
        <v>31</v>
      </c>
      <c r="C105" s="6" t="s">
        <v>163</v>
      </c>
      <c r="D105" s="6" t="s">
        <v>162</v>
      </c>
      <c r="E105" s="6" t="s">
        <v>233</v>
      </c>
      <c r="F105" s="1">
        <v>44357</v>
      </c>
      <c r="G105" s="1" t="s">
        <v>167</v>
      </c>
      <c r="H105" s="7">
        <v>1</v>
      </c>
      <c r="I105" s="22">
        <v>0</v>
      </c>
      <c r="J105" s="9">
        <f>IF($M105="USD",INDEX('Dólar Spot'!$C:$C,MATCH(Base!$F105,'Dólar Spot'!$A:$A,0)),"")</f>
        <v>5.0635000000000003</v>
      </c>
      <c r="K105" s="8">
        <v>1500000000</v>
      </c>
      <c r="L105" s="7">
        <f t="shared" si="4"/>
        <v>7595.2500000000009</v>
      </c>
      <c r="M105" s="6" t="s">
        <v>16</v>
      </c>
      <c r="N105" s="9" t="str" cm="1">
        <f t="array" ref="N105">INDEX(Ratings!$B$2:$L$42,_xlfn.XMATCH(Base!D105,Ratings!$A$2:$A$42),_xlfn.XMATCH(YEAR(Base!F105),Ratings!$B$1:$L$1))</f>
        <v>BB-</v>
      </c>
      <c r="O105">
        <f t="shared" si="5"/>
        <v>0</v>
      </c>
      <c r="P105" s="7">
        <f>INDEX(ANBIMA!$F:$F,MATCH(Base!$A105,ANBIMA!$A:$A,0))</f>
        <v>4407.4187499999998</v>
      </c>
      <c r="Q105" s="21">
        <f>INDEX(ANBIMA!$H:$H,MATCH(Base!$A105,ANBIMA!$A:$A,0))</f>
        <v>0.75</v>
      </c>
    </row>
    <row r="106" spans="1:17" x14ac:dyDescent="0.35">
      <c r="A106" s="12">
        <f t="shared" si="3"/>
        <v>42736</v>
      </c>
      <c r="B106">
        <v>31</v>
      </c>
      <c r="C106" s="6" t="s">
        <v>163</v>
      </c>
      <c r="D106" s="6" t="s">
        <v>162</v>
      </c>
      <c r="E106" s="6" t="s">
        <v>233</v>
      </c>
      <c r="F106" s="1">
        <v>42752</v>
      </c>
      <c r="G106" s="1" t="s">
        <v>168</v>
      </c>
      <c r="H106" s="7">
        <v>1</v>
      </c>
      <c r="I106" s="22">
        <v>0</v>
      </c>
      <c r="J106" s="9">
        <f>IF($M106="USD",INDEX('Dólar Spot'!$C:$C,MATCH(Base!$F106,'Dólar Spot'!$A:$A,0)),"")</f>
        <v>3.2094</v>
      </c>
      <c r="K106" s="8">
        <v>2000000000</v>
      </c>
      <c r="L106" s="7">
        <f t="shared" si="4"/>
        <v>6418.8</v>
      </c>
      <c r="M106" s="6" t="s">
        <v>16</v>
      </c>
      <c r="N106" s="9" t="str" cm="1">
        <f t="array" ref="N106">INDEX(Ratings!$B$2:$L$42,_xlfn.XMATCH(Base!D106,Ratings!$A$2:$A$42),_xlfn.XMATCH(YEAR(Base!F106),Ratings!$B$1:$L$1))</f>
        <v>BB</v>
      </c>
      <c r="O106">
        <f t="shared" si="5"/>
        <v>0</v>
      </c>
      <c r="P106" s="7">
        <f>INDEX(ANBIMA!$F:$F,MATCH(Base!$A106,ANBIMA!$A:$A,0))</f>
        <v>5539.7096969696968</v>
      </c>
      <c r="Q106" s="21">
        <f>INDEX(ANBIMA!$H:$H,MATCH(Base!$A106,ANBIMA!$A:$A,0))</f>
        <v>0.88235294117647056</v>
      </c>
    </row>
    <row r="107" spans="1:17" x14ac:dyDescent="0.35">
      <c r="A107" s="12">
        <f t="shared" si="3"/>
        <v>43525</v>
      </c>
      <c r="B107">
        <v>31</v>
      </c>
      <c r="C107" s="6" t="s">
        <v>163</v>
      </c>
      <c r="D107" s="6" t="s">
        <v>162</v>
      </c>
      <c r="E107" s="6" t="s">
        <v>233</v>
      </c>
      <c r="F107" s="1">
        <v>43543</v>
      </c>
      <c r="G107" s="1" t="s">
        <v>169</v>
      </c>
      <c r="H107" s="7">
        <v>1</v>
      </c>
      <c r="I107" s="22">
        <v>0</v>
      </c>
      <c r="J107" s="9">
        <f>IF($M107="USD",INDEX('Dólar Spot'!$C:$C,MATCH(Base!$F107,'Dólar Spot'!$A:$A,0)),"")</f>
        <v>3.7755999999999998</v>
      </c>
      <c r="K107" s="8">
        <v>2250000000</v>
      </c>
      <c r="L107" s="7">
        <f t="shared" si="4"/>
        <v>8495.1</v>
      </c>
      <c r="M107" s="6" t="s">
        <v>16</v>
      </c>
      <c r="N107" s="9" t="str" cm="1">
        <f t="array" ref="N107">INDEX(Ratings!$B$2:$L$42,_xlfn.XMATCH(Base!D107,Ratings!$A$2:$A$42),_xlfn.XMATCH(YEAR(Base!F107),Ratings!$B$1:$L$1))</f>
        <v>BB-</v>
      </c>
      <c r="O107">
        <f t="shared" si="5"/>
        <v>0</v>
      </c>
      <c r="P107" s="7">
        <f>INDEX(ANBIMA!$F:$F,MATCH(Base!$A107,ANBIMA!$A:$A,0))</f>
        <v>11537.652631578947</v>
      </c>
      <c r="Q107" s="21">
        <f>INDEX(ANBIMA!$H:$H,MATCH(Base!$A107,ANBIMA!$A:$A,0))</f>
        <v>0.83333333333333304</v>
      </c>
    </row>
    <row r="108" spans="1:17" x14ac:dyDescent="0.35">
      <c r="A108" s="12">
        <f t="shared" si="3"/>
        <v>41699</v>
      </c>
      <c r="B108">
        <v>31</v>
      </c>
      <c r="C108" s="6" t="s">
        <v>163</v>
      </c>
      <c r="D108" s="6" t="s">
        <v>162</v>
      </c>
      <c r="E108" s="6" t="s">
        <v>233</v>
      </c>
      <c r="F108" s="1">
        <v>41715</v>
      </c>
      <c r="G108" s="1" t="s">
        <v>170</v>
      </c>
      <c r="H108" s="7">
        <v>1</v>
      </c>
      <c r="I108" s="22">
        <v>0</v>
      </c>
      <c r="J108" s="9">
        <f>IF($M108="USD",INDEX('Dólar Spot'!$C:$C,MATCH(Base!$F108,'Dólar Spot'!$A:$A,0)),"")</f>
        <v>2.3513000000000002</v>
      </c>
      <c r="K108" s="8">
        <v>2500000000</v>
      </c>
      <c r="L108" s="7">
        <f t="shared" si="4"/>
        <v>5878.25</v>
      </c>
      <c r="M108" s="6" t="s">
        <v>16</v>
      </c>
      <c r="N108" s="9" t="str" cm="1">
        <f t="array" ref="N108">INDEX(Ratings!$B$2:$L$42,_xlfn.XMATCH(Base!D108,Ratings!$A$2:$A$42),_xlfn.XMATCH(YEAR(Base!F108),Ratings!$B$1:$L$1))</f>
        <v>BBB</v>
      </c>
      <c r="O108">
        <f t="shared" si="5"/>
        <v>1</v>
      </c>
      <c r="P108" s="7">
        <f>INDEX(ANBIMA!$F:$F,MATCH(Base!$A108,ANBIMA!$A:$A,0))</f>
        <v>2031.5071925297116</v>
      </c>
      <c r="Q108" s="21">
        <f>INDEX(ANBIMA!$H:$H,MATCH(Base!$A108,ANBIMA!$A:$A,0))</f>
        <v>0.7592592592592593</v>
      </c>
    </row>
    <row r="109" spans="1:17" x14ac:dyDescent="0.35">
      <c r="A109" s="12">
        <f t="shared" si="3"/>
        <v>43132</v>
      </c>
      <c r="B109">
        <v>31</v>
      </c>
      <c r="C109" s="6" t="s">
        <v>163</v>
      </c>
      <c r="D109" s="6" t="s">
        <v>162</v>
      </c>
      <c r="E109" s="6" t="s">
        <v>233</v>
      </c>
      <c r="F109" s="1">
        <v>43132</v>
      </c>
      <c r="G109" s="1" t="s">
        <v>172</v>
      </c>
      <c r="H109" s="7">
        <v>1</v>
      </c>
      <c r="I109" s="22">
        <v>0</v>
      </c>
      <c r="J109" s="9">
        <f>IF($M109="USD",INDEX('Dólar Spot'!$C:$C,MATCH(Base!$F109,'Dólar Spot'!$A:$A,0)),"")</f>
        <v>3.1724000000000001</v>
      </c>
      <c r="K109" s="8">
        <v>2000000000</v>
      </c>
      <c r="L109" s="7">
        <f t="shared" si="4"/>
        <v>6344.8</v>
      </c>
      <c r="M109" s="6" t="s">
        <v>16</v>
      </c>
      <c r="N109" s="9" t="str" cm="1">
        <f t="array" ref="N109">INDEX(Ratings!$B$2:$L$42,_xlfn.XMATCH(Base!D109,Ratings!$A$2:$A$42),_xlfn.XMATCH(YEAR(Base!F109),Ratings!$B$1:$L$1))</f>
        <v>BB-</v>
      </c>
      <c r="O109">
        <f t="shared" si="5"/>
        <v>0</v>
      </c>
      <c r="P109" s="7">
        <f>INDEX(ANBIMA!$F:$F,MATCH(Base!$A109,ANBIMA!$A:$A,0))</f>
        <v>2689.9516111111116</v>
      </c>
      <c r="Q109" s="21">
        <f>INDEX(ANBIMA!$H:$H,MATCH(Base!$A109,ANBIMA!$A:$A,0))</f>
        <v>0.75</v>
      </c>
    </row>
    <row r="110" spans="1:17" x14ac:dyDescent="0.35">
      <c r="A110" s="12">
        <f t="shared" si="3"/>
        <v>40544</v>
      </c>
      <c r="B110">
        <v>31</v>
      </c>
      <c r="C110" s="6" t="s">
        <v>163</v>
      </c>
      <c r="D110" s="6" t="s">
        <v>162</v>
      </c>
      <c r="E110" s="6" t="s">
        <v>233</v>
      </c>
      <c r="F110" s="1">
        <v>40570</v>
      </c>
      <c r="G110" s="1" t="s">
        <v>174</v>
      </c>
      <c r="H110" s="7">
        <v>1</v>
      </c>
      <c r="I110" s="22">
        <v>0</v>
      </c>
      <c r="J110" s="9">
        <f>IF($M110="USD",INDEX('Dólar Spot'!$C:$C,MATCH(Base!$F110,'Dólar Spot'!$A:$A,0)),"")</f>
        <v>1.6712</v>
      </c>
      <c r="K110" s="8">
        <v>1000000000</v>
      </c>
      <c r="L110" s="7">
        <f t="shared" si="4"/>
        <v>1671.2</v>
      </c>
      <c r="M110" s="6" t="s">
        <v>16</v>
      </c>
      <c r="N110" s="9" t="str" cm="1">
        <f t="array" ref="N110">INDEX(Ratings!$B$2:$L$42,_xlfn.XMATCH(Base!D110,Ratings!$A$2:$A$42),_xlfn.XMATCH(YEAR(Base!F110),Ratings!$B$1:$L$1))</f>
        <v>BBB</v>
      </c>
      <c r="O110">
        <f t="shared" si="5"/>
        <v>1</v>
      </c>
      <c r="P110" s="7">
        <f>INDEX(ANBIMA!$F:$F,MATCH(Base!$A110,ANBIMA!$A:$A,0))</f>
        <v>1486.966723076923</v>
      </c>
      <c r="Q110" s="21">
        <f>INDEX(ANBIMA!$H:$H,MATCH(Base!$A110,ANBIMA!$A:$A,0))</f>
        <v>0.5862068965517242</v>
      </c>
    </row>
    <row r="111" spans="1:17" x14ac:dyDescent="0.35">
      <c r="A111" s="12">
        <f t="shared" si="3"/>
        <v>42491</v>
      </c>
      <c r="B111">
        <v>31</v>
      </c>
      <c r="C111" s="6" t="s">
        <v>163</v>
      </c>
      <c r="D111" s="6" t="s">
        <v>162</v>
      </c>
      <c r="E111" s="6" t="s">
        <v>233</v>
      </c>
      <c r="F111" s="1">
        <v>42513</v>
      </c>
      <c r="G111" s="1" t="s">
        <v>175</v>
      </c>
      <c r="H111" s="7">
        <v>1</v>
      </c>
      <c r="I111" s="22">
        <v>0</v>
      </c>
      <c r="J111" s="9">
        <f>IF($M111="USD",INDEX('Dólar Spot'!$C:$C,MATCH(Base!$F111,'Dólar Spot'!$A:$A,0)),"")</f>
        <v>3.5653999999999999</v>
      </c>
      <c r="K111" s="8">
        <v>1750000000</v>
      </c>
      <c r="L111" s="7">
        <f t="shared" si="4"/>
        <v>6239.45</v>
      </c>
      <c r="M111" s="6" t="s">
        <v>16</v>
      </c>
      <c r="N111" s="9" t="str" cm="1">
        <f t="array" ref="N111">INDEX(Ratings!$B$2:$L$42,_xlfn.XMATCH(Base!D111,Ratings!$A$2:$A$42),_xlfn.XMATCH(YEAR(Base!F111),Ratings!$B$1:$L$1))</f>
        <v>BB</v>
      </c>
      <c r="O111">
        <f t="shared" si="5"/>
        <v>0</v>
      </c>
      <c r="P111" s="7">
        <f>INDEX(ANBIMA!$F:$F,MATCH(Base!$A111,ANBIMA!$A:$A,0))</f>
        <v>23886.12857142857</v>
      </c>
      <c r="Q111" s="21">
        <f>INDEX(ANBIMA!$H:$H,MATCH(Base!$A111,ANBIMA!$A:$A,0))</f>
        <v>0.77777777777777779</v>
      </c>
    </row>
    <row r="112" spans="1:17" x14ac:dyDescent="0.35">
      <c r="A112" s="12">
        <f t="shared" si="3"/>
        <v>43983</v>
      </c>
      <c r="B112">
        <v>31</v>
      </c>
      <c r="C112" s="6" t="s">
        <v>163</v>
      </c>
      <c r="D112" s="6" t="s">
        <v>162</v>
      </c>
      <c r="E112" s="6" t="s">
        <v>233</v>
      </c>
      <c r="F112" s="1">
        <v>43985</v>
      </c>
      <c r="G112" s="1" t="s">
        <v>176</v>
      </c>
      <c r="H112" s="7">
        <v>1</v>
      </c>
      <c r="I112" s="22">
        <v>0</v>
      </c>
      <c r="J112" s="9">
        <f>IF($M112="USD",INDEX('Dólar Spot'!$C:$C,MATCH(Base!$F112,'Dólar Spot'!$A:$A,0)),"")</f>
        <v>5.0510000000000002</v>
      </c>
      <c r="K112" s="8">
        <v>1750000000</v>
      </c>
      <c r="L112" s="7">
        <f t="shared" si="4"/>
        <v>8839.25</v>
      </c>
      <c r="M112" s="6" t="s">
        <v>16</v>
      </c>
      <c r="N112" s="9" t="str" cm="1">
        <f t="array" ref="N112">INDEX(Ratings!$B$2:$L$42,_xlfn.XMATCH(Base!D112,Ratings!$A$2:$A$42),_xlfn.XMATCH(YEAR(Base!F112),Ratings!$B$1:$L$1))</f>
        <v>BB-</v>
      </c>
      <c r="O112">
        <f t="shared" si="5"/>
        <v>0</v>
      </c>
      <c r="P112" s="7">
        <f>INDEX(ANBIMA!$F:$F,MATCH(Base!$A112,ANBIMA!$A:$A,0))</f>
        <v>16886.984523809526</v>
      </c>
      <c r="Q112" s="21">
        <f>INDEX(ANBIMA!$H:$H,MATCH(Base!$A112,ANBIMA!$A:$A,0))</f>
        <v>0.70588235294117641</v>
      </c>
    </row>
    <row r="113" spans="1:17" x14ac:dyDescent="0.35">
      <c r="A113" s="12">
        <f t="shared" si="3"/>
        <v>41395</v>
      </c>
      <c r="B113">
        <v>31</v>
      </c>
      <c r="C113" s="6" t="s">
        <v>163</v>
      </c>
      <c r="D113" s="6" t="s">
        <v>162</v>
      </c>
      <c r="E113" s="6" t="s">
        <v>233</v>
      </c>
      <c r="F113" s="1">
        <v>41414</v>
      </c>
      <c r="G113" s="1" t="s">
        <v>177</v>
      </c>
      <c r="H113" s="7">
        <v>1</v>
      </c>
      <c r="I113" s="22">
        <v>0</v>
      </c>
      <c r="J113" s="9">
        <f>IF($M113="USD",INDEX('Dólar Spot'!$C:$C,MATCH(Base!$F113,'Dólar Spot'!$A:$A,0)),"")</f>
        <v>2.0327999999999999</v>
      </c>
      <c r="K113" s="8">
        <v>1750000000</v>
      </c>
      <c r="L113" s="7">
        <f t="shared" si="4"/>
        <v>3557.4</v>
      </c>
      <c r="M113" s="6" t="s">
        <v>16</v>
      </c>
      <c r="N113" s="9" t="str" cm="1">
        <f t="array" ref="N113">INDEX(Ratings!$B$2:$L$42,_xlfn.XMATCH(Base!D113,Ratings!$A$2:$A$42),_xlfn.XMATCH(YEAR(Base!F113),Ratings!$B$1:$L$1))</f>
        <v>BBB</v>
      </c>
      <c r="O113">
        <f t="shared" si="5"/>
        <v>1</v>
      </c>
      <c r="P113" s="7">
        <f>INDEX(ANBIMA!$F:$F,MATCH(Base!$A113,ANBIMA!$A:$A,0))</f>
        <v>2155.6445777777776</v>
      </c>
      <c r="Q113" s="21">
        <f>INDEX(ANBIMA!$H:$H,MATCH(Base!$A113,ANBIMA!$A:$A,0))</f>
        <v>0.61224489795918369</v>
      </c>
    </row>
    <row r="114" spans="1:17" x14ac:dyDescent="0.35">
      <c r="A114" s="12">
        <f t="shared" si="3"/>
        <v>42979</v>
      </c>
      <c r="B114">
        <v>31</v>
      </c>
      <c r="C114" s="6" t="s">
        <v>163</v>
      </c>
      <c r="D114" s="6" t="s">
        <v>162</v>
      </c>
      <c r="E114" s="6" t="s">
        <v>233</v>
      </c>
      <c r="F114" s="1">
        <v>43005</v>
      </c>
      <c r="G114" s="1" t="s">
        <v>165</v>
      </c>
      <c r="H114" s="7">
        <v>1</v>
      </c>
      <c r="I114" s="22">
        <v>0</v>
      </c>
      <c r="J114" s="9">
        <f>IF($M114="USD",INDEX('Dólar Spot'!$C:$C,MATCH(Base!$F114,'Dólar Spot'!$A:$A,0)),"")</f>
        <v>3.1926000000000001</v>
      </c>
      <c r="K114" s="8">
        <v>5836134000</v>
      </c>
      <c r="L114" s="7">
        <f t="shared" si="4"/>
        <v>18632.441408400002</v>
      </c>
      <c r="M114" s="6" t="s">
        <v>16</v>
      </c>
      <c r="N114" s="9" t="str" cm="1">
        <f t="array" ref="N114">INDEX(Ratings!$B$2:$L$42,_xlfn.XMATCH(Base!D114,Ratings!$A$2:$A$42),_xlfn.XMATCH(YEAR(Base!F114),Ratings!$B$1:$L$1))</f>
        <v>BB</v>
      </c>
      <c r="O114">
        <f t="shared" si="5"/>
        <v>0</v>
      </c>
      <c r="P114" s="7">
        <f>INDEX(ANBIMA!$F:$F,MATCH(Base!$A114,ANBIMA!$A:$A,0))</f>
        <v>2664.0614999999998</v>
      </c>
      <c r="Q114" s="21">
        <f>INDEX(ANBIMA!$H:$H,MATCH(Base!$A114,ANBIMA!$A:$A,0))</f>
        <v>0.91666666666666663</v>
      </c>
    </row>
    <row r="115" spans="1:17" x14ac:dyDescent="0.35">
      <c r="A115" s="12">
        <f t="shared" si="3"/>
        <v>43709</v>
      </c>
      <c r="B115">
        <v>31</v>
      </c>
      <c r="C115" s="6" t="s">
        <v>163</v>
      </c>
      <c r="D115" s="6" t="s">
        <v>162</v>
      </c>
      <c r="E115" s="6" t="s">
        <v>233</v>
      </c>
      <c r="F115" s="1">
        <v>43726</v>
      </c>
      <c r="G115" s="1" t="s">
        <v>171</v>
      </c>
      <c r="H115" s="7">
        <v>1</v>
      </c>
      <c r="I115" s="22">
        <v>0</v>
      </c>
      <c r="J115" s="9">
        <f>IF($M115="USD",INDEX('Dólar Spot'!$C:$C,MATCH(Base!$F115,'Dólar Spot'!$A:$A,0)),"")</f>
        <v>4.0965999999999996</v>
      </c>
      <c r="K115" s="8">
        <v>4115281000</v>
      </c>
      <c r="L115" s="7">
        <f t="shared" si="4"/>
        <v>16858.660144599999</v>
      </c>
      <c r="M115" s="6" t="s">
        <v>16</v>
      </c>
      <c r="N115" s="9" t="str" cm="1">
        <f t="array" ref="N115">INDEX(Ratings!$B$2:$L$42,_xlfn.XMATCH(Base!D115,Ratings!$A$2:$A$42),_xlfn.XMATCH(YEAR(Base!F115),Ratings!$B$1:$L$1))</f>
        <v>BB-</v>
      </c>
      <c r="O115">
        <f t="shared" si="5"/>
        <v>0</v>
      </c>
      <c r="P115" s="7">
        <f>INDEX(ANBIMA!$F:$F,MATCH(Base!$A115,ANBIMA!$A:$A,0))</f>
        <v>3296.7200000000007</v>
      </c>
      <c r="Q115" s="21">
        <f>INDEX(ANBIMA!$H:$H,MATCH(Base!$A115,ANBIMA!$A:$A,0))</f>
        <v>0.79166666666666663</v>
      </c>
    </row>
    <row r="116" spans="1:17" x14ac:dyDescent="0.35">
      <c r="A116" s="12">
        <f t="shared" si="3"/>
        <v>42979</v>
      </c>
      <c r="B116">
        <v>31</v>
      </c>
      <c r="C116" s="6" t="s">
        <v>163</v>
      </c>
      <c r="D116" s="6" t="s">
        <v>162</v>
      </c>
      <c r="E116" s="6" t="s">
        <v>233</v>
      </c>
      <c r="F116" s="1">
        <v>43005</v>
      </c>
      <c r="G116" s="1" t="s">
        <v>173</v>
      </c>
      <c r="H116" s="7">
        <v>1</v>
      </c>
      <c r="I116" s="22">
        <v>0</v>
      </c>
      <c r="J116" s="9">
        <f>IF($M116="USD",INDEX('Dólar Spot'!$C:$C,MATCH(Base!$F116,'Dólar Spot'!$A:$A,0)),"")</f>
        <v>3.1926000000000001</v>
      </c>
      <c r="K116" s="8">
        <v>3759866000</v>
      </c>
      <c r="L116" s="7">
        <f t="shared" si="4"/>
        <v>12003.7481916</v>
      </c>
      <c r="M116" s="6" t="s">
        <v>16</v>
      </c>
      <c r="N116" s="9" t="str" cm="1">
        <f t="array" ref="N116">INDEX(Ratings!$B$2:$L$42,_xlfn.XMATCH(Base!D116,Ratings!$A$2:$A$42),_xlfn.XMATCH(YEAR(Base!F116),Ratings!$B$1:$L$1))</f>
        <v>BB</v>
      </c>
      <c r="O116">
        <f t="shared" si="5"/>
        <v>0</v>
      </c>
      <c r="P116" s="7">
        <f>INDEX(ANBIMA!$F:$F,MATCH(Base!$A116,ANBIMA!$A:$A,0))</f>
        <v>2664.0614999999998</v>
      </c>
      <c r="Q116" s="21">
        <f>INDEX(ANBIMA!$H:$H,MATCH(Base!$A116,ANBIMA!$A:$A,0))</f>
        <v>0.91666666666666663</v>
      </c>
    </row>
    <row r="117" spans="1:17" x14ac:dyDescent="0.35">
      <c r="A117" s="12">
        <f t="shared" si="3"/>
        <v>41395</v>
      </c>
      <c r="B117">
        <v>31</v>
      </c>
      <c r="C117" s="6" t="s">
        <v>163</v>
      </c>
      <c r="D117" s="6" t="s">
        <v>162</v>
      </c>
      <c r="E117" s="6" t="s">
        <v>233</v>
      </c>
      <c r="F117" s="1">
        <v>41414</v>
      </c>
      <c r="G117" s="1" t="s">
        <v>178</v>
      </c>
      <c r="H117" s="7">
        <v>1</v>
      </c>
      <c r="I117" s="22">
        <v>0</v>
      </c>
      <c r="J117" s="9">
        <f>IF($M117="USD",INDEX('Dólar Spot'!$C:$C,MATCH(Base!$F117,'Dólar Spot'!$A:$A,0)),"")</f>
        <v>2.0327999999999999</v>
      </c>
      <c r="K117" s="8">
        <v>3500000000</v>
      </c>
      <c r="L117" s="7">
        <f t="shared" si="4"/>
        <v>7114.8</v>
      </c>
      <c r="M117" s="6" t="s">
        <v>16</v>
      </c>
      <c r="N117" s="9" t="str" cm="1">
        <f t="array" ref="N117">INDEX(Ratings!$B$2:$L$42,_xlfn.XMATCH(Base!D117,Ratings!$A$2:$A$42),_xlfn.XMATCH(YEAR(Base!F117),Ratings!$B$1:$L$1))</f>
        <v>BBB</v>
      </c>
      <c r="O117">
        <f t="shared" si="5"/>
        <v>1</v>
      </c>
      <c r="P117" s="7">
        <f>INDEX(ANBIMA!$F:$F,MATCH(Base!$A117,ANBIMA!$A:$A,0))</f>
        <v>2155.6445777777776</v>
      </c>
      <c r="Q117" s="21">
        <f>INDEX(ANBIMA!$H:$H,MATCH(Base!$A117,ANBIMA!$A:$A,0))</f>
        <v>0.61224489795918369</v>
      </c>
    </row>
    <row r="118" spans="1:17" x14ac:dyDescent="0.35">
      <c r="A118" s="12">
        <f t="shared" si="3"/>
        <v>40544</v>
      </c>
      <c r="B118">
        <v>31</v>
      </c>
      <c r="C118" s="6" t="s">
        <v>163</v>
      </c>
      <c r="D118" s="6" t="s">
        <v>162</v>
      </c>
      <c r="E118" s="6" t="s">
        <v>233</v>
      </c>
      <c r="F118" s="1">
        <v>40570</v>
      </c>
      <c r="G118" s="1" t="s">
        <v>179</v>
      </c>
      <c r="H118" s="7">
        <v>1</v>
      </c>
      <c r="I118" s="22">
        <v>0</v>
      </c>
      <c r="J118" s="9">
        <f>IF($M118="USD",INDEX('Dólar Spot'!$C:$C,MATCH(Base!$F118,'Dólar Spot'!$A:$A,0)),"")</f>
        <v>1.6712</v>
      </c>
      <c r="K118" s="8">
        <v>2500000000</v>
      </c>
      <c r="L118" s="7">
        <f t="shared" si="4"/>
        <v>4178</v>
      </c>
      <c r="M118" s="6" t="s">
        <v>16</v>
      </c>
      <c r="N118" s="9" t="str" cm="1">
        <f t="array" ref="N118">INDEX(Ratings!$B$2:$L$42,_xlfn.XMATCH(Base!D118,Ratings!$A$2:$A$42),_xlfn.XMATCH(YEAR(Base!F118),Ratings!$B$1:$L$1))</f>
        <v>BBB</v>
      </c>
      <c r="O118">
        <f t="shared" si="5"/>
        <v>1</v>
      </c>
      <c r="P118" s="7">
        <f>INDEX(ANBIMA!$F:$F,MATCH(Base!$A118,ANBIMA!$A:$A,0))</f>
        <v>1486.966723076923</v>
      </c>
      <c r="Q118" s="21">
        <f>INDEX(ANBIMA!$H:$H,MATCH(Base!$A118,ANBIMA!$A:$A,0))</f>
        <v>0.5862068965517242</v>
      </c>
    </row>
    <row r="119" spans="1:17" x14ac:dyDescent="0.35">
      <c r="A119" s="12">
        <f t="shared" si="3"/>
        <v>42736</v>
      </c>
      <c r="B119">
        <v>31</v>
      </c>
      <c r="C119" s="6" t="s">
        <v>163</v>
      </c>
      <c r="D119" s="6" t="s">
        <v>162</v>
      </c>
      <c r="E119" s="6" t="s">
        <v>233</v>
      </c>
      <c r="F119" s="1">
        <v>42752</v>
      </c>
      <c r="G119" s="1" t="s">
        <v>180</v>
      </c>
      <c r="H119" s="7">
        <v>1</v>
      </c>
      <c r="I119" s="22">
        <v>0</v>
      </c>
      <c r="J119" s="9">
        <f>IF($M119="USD",INDEX('Dólar Spot'!$C:$C,MATCH(Base!$F119,'Dólar Spot'!$A:$A,0)),"")</f>
        <v>3.2094</v>
      </c>
      <c r="K119" s="8">
        <v>2000000000</v>
      </c>
      <c r="L119" s="7">
        <f t="shared" si="4"/>
        <v>6418.8</v>
      </c>
      <c r="M119" s="6" t="s">
        <v>16</v>
      </c>
      <c r="N119" s="9" t="str" cm="1">
        <f t="array" ref="N119">INDEX(Ratings!$B$2:$L$42,_xlfn.XMATCH(Base!D119,Ratings!$A$2:$A$42),_xlfn.XMATCH(YEAR(Base!F119),Ratings!$B$1:$L$1))</f>
        <v>BB</v>
      </c>
      <c r="O119">
        <f t="shared" si="5"/>
        <v>0</v>
      </c>
      <c r="P119" s="7">
        <f>INDEX(ANBIMA!$F:$F,MATCH(Base!$A119,ANBIMA!$A:$A,0))</f>
        <v>5539.7096969696968</v>
      </c>
      <c r="Q119" s="21">
        <f>INDEX(ANBIMA!$H:$H,MATCH(Base!$A119,ANBIMA!$A:$A,0))</f>
        <v>0.88235294117647056</v>
      </c>
    </row>
    <row r="120" spans="1:17" x14ac:dyDescent="0.35">
      <c r="A120" s="12">
        <f t="shared" si="3"/>
        <v>42491</v>
      </c>
      <c r="B120">
        <v>31</v>
      </c>
      <c r="C120" s="6" t="s">
        <v>163</v>
      </c>
      <c r="D120" s="6" t="s">
        <v>162</v>
      </c>
      <c r="E120" s="6" t="s">
        <v>233</v>
      </c>
      <c r="F120" s="1">
        <v>42513</v>
      </c>
      <c r="G120" s="1" t="s">
        <v>181</v>
      </c>
      <c r="H120" s="7">
        <v>1</v>
      </c>
      <c r="I120" s="22">
        <v>0</v>
      </c>
      <c r="J120" s="9">
        <f>IF($M120="USD",INDEX('Dólar Spot'!$C:$C,MATCH(Base!$F120,'Dólar Spot'!$A:$A,0)),"")</f>
        <v>3.5653999999999999</v>
      </c>
      <c r="K120" s="8">
        <v>5000000000</v>
      </c>
      <c r="L120" s="7">
        <f t="shared" si="4"/>
        <v>17827</v>
      </c>
      <c r="M120" s="6" t="s">
        <v>16</v>
      </c>
      <c r="N120" s="9" t="str" cm="1">
        <f t="array" ref="N120">INDEX(Ratings!$B$2:$L$42,_xlfn.XMATCH(Base!D120,Ratings!$A$2:$A$42),_xlfn.XMATCH(YEAR(Base!F120),Ratings!$B$1:$L$1))</f>
        <v>BB</v>
      </c>
      <c r="O120">
        <f t="shared" si="5"/>
        <v>0</v>
      </c>
      <c r="P120" s="7">
        <f>INDEX(ANBIMA!$F:$F,MATCH(Base!$A120,ANBIMA!$A:$A,0))</f>
        <v>23886.12857142857</v>
      </c>
      <c r="Q120" s="21">
        <f>INDEX(ANBIMA!$H:$H,MATCH(Base!$A120,ANBIMA!$A:$A,0))</f>
        <v>0.77777777777777779</v>
      </c>
    </row>
    <row r="121" spans="1:17" x14ac:dyDescent="0.35">
      <c r="A121" s="12">
        <f t="shared" si="3"/>
        <v>40940</v>
      </c>
      <c r="B121">
        <v>31</v>
      </c>
      <c r="C121" s="6" t="s">
        <v>163</v>
      </c>
      <c r="D121" s="6" t="s">
        <v>162</v>
      </c>
      <c r="E121" s="6" t="s">
        <v>233</v>
      </c>
      <c r="F121" s="1">
        <v>40945</v>
      </c>
      <c r="G121" s="1" t="s">
        <v>182</v>
      </c>
      <c r="H121" s="7">
        <v>1</v>
      </c>
      <c r="I121" s="22">
        <v>0</v>
      </c>
      <c r="J121" s="9">
        <f>IF($M121="USD",INDEX('Dólar Spot'!$C:$C,MATCH(Base!$F121,'Dólar Spot'!$A:$A,0)),"")</f>
        <v>1.7242999999999999</v>
      </c>
      <c r="K121" s="8">
        <v>1750000000</v>
      </c>
      <c r="L121" s="7">
        <f t="shared" si="4"/>
        <v>3017.5250000000001</v>
      </c>
      <c r="M121" s="6" t="s">
        <v>16</v>
      </c>
      <c r="N121" s="9" t="str" cm="1">
        <f t="array" ref="N121">INDEX(Ratings!$B$2:$L$42,_xlfn.XMATCH(Base!D121,Ratings!$A$2:$A$42),_xlfn.XMATCH(YEAR(Base!F121),Ratings!$B$1:$L$1))</f>
        <v>BBB</v>
      </c>
      <c r="O121">
        <f t="shared" si="5"/>
        <v>1</v>
      </c>
      <c r="P121" s="7">
        <f>INDEX(ANBIMA!$F:$F,MATCH(Base!$A121,ANBIMA!$A:$A,0))</f>
        <v>1382.0987169274538</v>
      </c>
      <c r="Q121" s="21">
        <f>INDEX(ANBIMA!$H:$H,MATCH(Base!$A121,ANBIMA!$A:$A,0))</f>
        <v>0.81690140845070425</v>
      </c>
    </row>
    <row r="122" spans="1:17" x14ac:dyDescent="0.35">
      <c r="A122" s="12">
        <f t="shared" si="3"/>
        <v>41699</v>
      </c>
      <c r="B122">
        <v>31</v>
      </c>
      <c r="C122" s="6" t="s">
        <v>163</v>
      </c>
      <c r="D122" s="6" t="s">
        <v>162</v>
      </c>
      <c r="E122" s="6" t="s">
        <v>233</v>
      </c>
      <c r="F122" s="1">
        <v>41715</v>
      </c>
      <c r="G122" s="1" t="s">
        <v>183</v>
      </c>
      <c r="H122" s="7">
        <v>0</v>
      </c>
      <c r="I122" s="22">
        <v>0</v>
      </c>
      <c r="J122" s="9">
        <f>IF($M122="USD",INDEX('Dólar Spot'!$C:$C,MATCH(Base!$F122,'Dólar Spot'!$A:$A,0)),"")</f>
        <v>2.3513000000000002</v>
      </c>
      <c r="K122" s="8">
        <v>1600000000</v>
      </c>
      <c r="L122" s="7">
        <f t="shared" si="4"/>
        <v>3762.0800000000004</v>
      </c>
      <c r="M122" s="6" t="s">
        <v>16</v>
      </c>
      <c r="N122" s="9" t="str" cm="1">
        <f t="array" ref="N122">INDEX(Ratings!$B$2:$L$42,_xlfn.XMATCH(Base!D122,Ratings!$A$2:$A$42),_xlfn.XMATCH(YEAR(Base!F122),Ratings!$B$1:$L$1))</f>
        <v>BBB</v>
      </c>
      <c r="O122">
        <f t="shared" si="5"/>
        <v>1</v>
      </c>
      <c r="P122" s="7">
        <f>INDEX(ANBIMA!$F:$F,MATCH(Base!$A122,ANBIMA!$A:$A,0))</f>
        <v>2031.5071925297116</v>
      </c>
      <c r="Q122" s="21">
        <f>INDEX(ANBIMA!$H:$H,MATCH(Base!$A122,ANBIMA!$A:$A,0))</f>
        <v>0.7592592592592593</v>
      </c>
    </row>
    <row r="123" spans="1:17" x14ac:dyDescent="0.35">
      <c r="A123" s="12">
        <f t="shared" si="3"/>
        <v>40544</v>
      </c>
      <c r="B123">
        <v>31</v>
      </c>
      <c r="C123" s="6" t="s">
        <v>163</v>
      </c>
      <c r="D123" s="6" t="s">
        <v>162</v>
      </c>
      <c r="E123" s="6" t="s">
        <v>233</v>
      </c>
      <c r="F123" s="1">
        <v>40570</v>
      </c>
      <c r="G123" s="1" t="s">
        <v>184</v>
      </c>
      <c r="H123" s="7">
        <v>1</v>
      </c>
      <c r="I123" s="22">
        <v>0</v>
      </c>
      <c r="J123" s="9">
        <f>IF($M123="USD",INDEX('Dólar Spot'!$C:$C,MATCH(Base!$F123,'Dólar Spot'!$A:$A,0)),"")</f>
        <v>1.6712</v>
      </c>
      <c r="K123" s="8">
        <v>2500000000</v>
      </c>
      <c r="L123" s="7">
        <f t="shared" si="4"/>
        <v>4178</v>
      </c>
      <c r="M123" s="6" t="s">
        <v>16</v>
      </c>
      <c r="N123" s="9" t="str" cm="1">
        <f t="array" ref="N123">INDEX(Ratings!$B$2:$L$42,_xlfn.XMATCH(Base!D123,Ratings!$A$2:$A$42),_xlfn.XMATCH(YEAR(Base!F123),Ratings!$B$1:$L$1))</f>
        <v>BBB</v>
      </c>
      <c r="O123">
        <f t="shared" si="5"/>
        <v>1</v>
      </c>
      <c r="P123" s="7">
        <f>INDEX(ANBIMA!$F:$F,MATCH(Base!$A123,ANBIMA!$A:$A,0))</f>
        <v>1486.966723076923</v>
      </c>
      <c r="Q123" s="21">
        <f>INDEX(ANBIMA!$H:$H,MATCH(Base!$A123,ANBIMA!$A:$A,0))</f>
        <v>0.5862068965517242</v>
      </c>
    </row>
    <row r="124" spans="1:17" x14ac:dyDescent="0.35">
      <c r="A124" s="12">
        <f t="shared" si="3"/>
        <v>40940</v>
      </c>
      <c r="B124">
        <v>31</v>
      </c>
      <c r="C124" s="6" t="s">
        <v>163</v>
      </c>
      <c r="D124" s="6" t="s">
        <v>162</v>
      </c>
      <c r="E124" s="6" t="s">
        <v>233</v>
      </c>
      <c r="F124" s="1">
        <v>40945</v>
      </c>
      <c r="G124" s="1" t="s">
        <v>186</v>
      </c>
      <c r="H124" s="7">
        <v>0</v>
      </c>
      <c r="I124" s="22">
        <v>0</v>
      </c>
      <c r="J124" s="9">
        <f>IF($M124="USD",INDEX('Dólar Spot'!$C:$C,MATCH(Base!$F124,'Dólar Spot'!$A:$A,0)),"")</f>
        <v>1.7242999999999999</v>
      </c>
      <c r="K124" s="8">
        <v>1250000000</v>
      </c>
      <c r="L124" s="7">
        <f t="shared" si="4"/>
        <v>2155.375</v>
      </c>
      <c r="M124" s="6" t="s">
        <v>16</v>
      </c>
      <c r="N124" s="9" t="str" cm="1">
        <f t="array" ref="N124">INDEX(Ratings!$B$2:$L$42,_xlfn.XMATCH(Base!D124,Ratings!$A$2:$A$42),_xlfn.XMATCH(YEAR(Base!F124),Ratings!$B$1:$L$1))</f>
        <v>BBB</v>
      </c>
      <c r="O124">
        <f t="shared" si="5"/>
        <v>1</v>
      </c>
      <c r="P124" s="7">
        <f>INDEX(ANBIMA!$F:$F,MATCH(Base!$A124,ANBIMA!$A:$A,0))</f>
        <v>1382.0987169274538</v>
      </c>
      <c r="Q124" s="21">
        <f>INDEX(ANBIMA!$H:$H,MATCH(Base!$A124,ANBIMA!$A:$A,0))</f>
        <v>0.81690140845070425</v>
      </c>
    </row>
    <row r="125" spans="1:17" x14ac:dyDescent="0.35">
      <c r="A125" s="12">
        <f t="shared" si="3"/>
        <v>41699</v>
      </c>
      <c r="B125">
        <v>31</v>
      </c>
      <c r="C125" s="6" t="s">
        <v>163</v>
      </c>
      <c r="D125" s="6" t="s">
        <v>162</v>
      </c>
      <c r="E125" s="6" t="s">
        <v>233</v>
      </c>
      <c r="F125" s="1">
        <v>41715</v>
      </c>
      <c r="G125" s="1" t="s">
        <v>185</v>
      </c>
      <c r="H125" s="7">
        <v>1</v>
      </c>
      <c r="I125" s="22">
        <v>0</v>
      </c>
      <c r="J125" s="9">
        <f>IF($M125="USD",INDEX('Dólar Spot'!$C:$C,MATCH(Base!$F125,'Dólar Spot'!$A:$A,0)),"")</f>
        <v>2.3513000000000002</v>
      </c>
      <c r="K125" s="8">
        <v>1500000000</v>
      </c>
      <c r="L125" s="7">
        <f t="shared" si="4"/>
        <v>3526.9500000000003</v>
      </c>
      <c r="M125" s="6" t="s">
        <v>16</v>
      </c>
      <c r="N125" s="9" t="str" cm="1">
        <f t="array" ref="N125">INDEX(Ratings!$B$2:$L$42,_xlfn.XMATCH(Base!D125,Ratings!$A$2:$A$42),_xlfn.XMATCH(YEAR(Base!F125),Ratings!$B$1:$L$1))</f>
        <v>BBB</v>
      </c>
      <c r="O125">
        <f t="shared" si="5"/>
        <v>1</v>
      </c>
      <c r="P125" s="7">
        <f>INDEX(ANBIMA!$F:$F,MATCH(Base!$A125,ANBIMA!$A:$A,0))</f>
        <v>2031.5071925297116</v>
      </c>
      <c r="Q125" s="21">
        <f>INDEX(ANBIMA!$H:$H,MATCH(Base!$A125,ANBIMA!$A:$A,0))</f>
        <v>0.7592592592592593</v>
      </c>
    </row>
    <row r="126" spans="1:17" x14ac:dyDescent="0.35">
      <c r="A126" s="12">
        <f t="shared" si="3"/>
        <v>40725</v>
      </c>
      <c r="B126">
        <v>32</v>
      </c>
      <c r="C126" s="6" t="s">
        <v>188</v>
      </c>
      <c r="D126" s="6" t="s">
        <v>187</v>
      </c>
      <c r="E126" s="6" t="s">
        <v>233</v>
      </c>
      <c r="F126" s="1">
        <v>40751</v>
      </c>
      <c r="G126" s="1" t="s">
        <v>189</v>
      </c>
      <c r="H126" s="7">
        <v>1</v>
      </c>
      <c r="I126" s="22">
        <v>0</v>
      </c>
      <c r="J126" s="9">
        <f>IF($M126="USD",INDEX('Dólar Spot'!$C:$C,MATCH(Base!$F126,'Dólar Spot'!$A:$A,0)),"")</f>
        <v>1.5630999999999999</v>
      </c>
      <c r="K126" s="8">
        <v>700000000</v>
      </c>
      <c r="L126" s="7">
        <f t="shared" si="4"/>
        <v>1094.17</v>
      </c>
      <c r="M126" s="6" t="s">
        <v>16</v>
      </c>
      <c r="N126" s="9" t="str" cm="1">
        <f t="array" ref="N126">INDEX(Ratings!$B$2:$L$42,_xlfn.XMATCH(Base!D126,Ratings!$A$2:$A$42),_xlfn.XMATCH(YEAR(Base!F126),Ratings!$B$1:$L$1))</f>
        <v>NR</v>
      </c>
      <c r="O126">
        <f t="shared" si="5"/>
        <v>0</v>
      </c>
      <c r="P126" s="7">
        <f>INDEX(ANBIMA!$F:$F,MATCH(Base!$A126,ANBIMA!$A:$A,0))</f>
        <v>1387.9463871794871</v>
      </c>
      <c r="Q126" s="21">
        <f>INDEX(ANBIMA!$H:$H,MATCH(Base!$A126,ANBIMA!$A:$A,0))</f>
        <v>0.5862068965517242</v>
      </c>
    </row>
    <row r="127" spans="1:17" x14ac:dyDescent="0.35">
      <c r="A127" s="12">
        <f t="shared" si="3"/>
        <v>42736</v>
      </c>
      <c r="B127">
        <v>33</v>
      </c>
      <c r="C127" s="6" t="s">
        <v>191</v>
      </c>
      <c r="D127" s="6" t="s">
        <v>190</v>
      </c>
      <c r="E127" s="6" t="s">
        <v>233</v>
      </c>
      <c r="F127" s="1">
        <v>42755</v>
      </c>
      <c r="G127" s="1" t="s">
        <v>66</v>
      </c>
      <c r="H127" s="7">
        <v>1</v>
      </c>
      <c r="I127" s="22">
        <v>0</v>
      </c>
      <c r="J127" s="9">
        <f>IF($M127="USD",INDEX('Dólar Spot'!$C:$C,MATCH(Base!$F127,'Dólar Spot'!$A:$A,0)),"")</f>
        <v>3.1911999999999998</v>
      </c>
      <c r="K127" s="8">
        <v>500000000</v>
      </c>
      <c r="L127" s="7">
        <f t="shared" si="4"/>
        <v>1595.6</v>
      </c>
      <c r="M127" s="6" t="s">
        <v>16</v>
      </c>
      <c r="N127" s="9" t="str" cm="1">
        <f t="array" ref="N127">INDEX(Ratings!$B$2:$L$42,_xlfn.XMATCH(Base!D127,Ratings!$A$2:$A$42),_xlfn.XMATCH(YEAR(Base!F127),Ratings!$B$1:$L$1))</f>
        <v>BBB</v>
      </c>
      <c r="O127">
        <f t="shared" si="5"/>
        <v>1</v>
      </c>
      <c r="P127" s="7">
        <f>INDEX(ANBIMA!$F:$F,MATCH(Base!$A127,ANBIMA!$A:$A,0))</f>
        <v>5539.7096969696968</v>
      </c>
      <c r="Q127" s="21">
        <f>INDEX(ANBIMA!$H:$H,MATCH(Base!$A127,ANBIMA!$A:$A,0))</f>
        <v>0.88235294117647056</v>
      </c>
    </row>
    <row r="128" spans="1:17" x14ac:dyDescent="0.35">
      <c r="A128" s="12">
        <f t="shared" si="3"/>
        <v>44013</v>
      </c>
      <c r="B128">
        <v>33</v>
      </c>
      <c r="C128" s="6" t="s">
        <v>191</v>
      </c>
      <c r="D128" s="6" t="s">
        <v>190</v>
      </c>
      <c r="E128" s="6" t="s">
        <v>233</v>
      </c>
      <c r="F128" s="1">
        <v>44019</v>
      </c>
      <c r="G128" s="1" t="s">
        <v>66</v>
      </c>
      <c r="H128" s="7">
        <v>1</v>
      </c>
      <c r="I128" s="22">
        <v>0</v>
      </c>
      <c r="J128" s="9">
        <f>IF($M128="USD",INDEX('Dólar Spot'!$C:$C,MATCH(Base!$F128,'Dólar Spot'!$A:$A,0)),"")</f>
        <v>5.3311999999999999</v>
      </c>
      <c r="K128" s="8">
        <v>225000000</v>
      </c>
      <c r="L128" s="7">
        <f t="shared" si="4"/>
        <v>1199.52</v>
      </c>
      <c r="M128" s="6" t="s">
        <v>16</v>
      </c>
      <c r="N128" s="9" t="str" cm="1">
        <f t="array" ref="N128">INDEX(Ratings!$B$2:$L$42,_xlfn.XMATCH(Base!D128,Ratings!$A$2:$A$42),_xlfn.XMATCH(YEAR(Base!F128),Ratings!$B$1:$L$1))</f>
        <v>BBB</v>
      </c>
      <c r="O128">
        <f t="shared" si="5"/>
        <v>1</v>
      </c>
      <c r="P128" s="7">
        <f>INDEX(ANBIMA!$F:$F,MATCH(Base!$A128,ANBIMA!$A:$A,0))</f>
        <v>2820.1840108695651</v>
      </c>
      <c r="Q128" s="21">
        <f>INDEX(ANBIMA!$H:$H,MATCH(Base!$A128,ANBIMA!$A:$A,0))</f>
        <v>0.70833333333333326</v>
      </c>
    </row>
    <row r="129" spans="1:17" x14ac:dyDescent="0.35">
      <c r="A129" s="12">
        <f t="shared" si="3"/>
        <v>43831</v>
      </c>
      <c r="B129">
        <v>34</v>
      </c>
      <c r="C129" s="6" t="s">
        <v>193</v>
      </c>
      <c r="D129" s="6" t="s">
        <v>192</v>
      </c>
      <c r="E129" s="6" t="s">
        <v>233</v>
      </c>
      <c r="F129" s="1">
        <v>43852</v>
      </c>
      <c r="G129" s="1" t="s">
        <v>194</v>
      </c>
      <c r="H129" s="7">
        <v>1</v>
      </c>
      <c r="I129" s="22">
        <v>0</v>
      </c>
      <c r="J129" s="9">
        <f>IF($M129="USD",INDEX('Dólar Spot'!$C:$C,MATCH(Base!$F129,'Dólar Spot'!$A:$A,0)),"")</f>
        <v>4.1882999999999999</v>
      </c>
      <c r="K129" s="8">
        <v>850000000</v>
      </c>
      <c r="L129" s="7">
        <f t="shared" si="4"/>
        <v>3560.0549999999998</v>
      </c>
      <c r="M129" s="6" t="s">
        <v>16</v>
      </c>
      <c r="N129" s="9" t="str" cm="1">
        <f t="array" ref="N129">INDEX(Ratings!$B$2:$L$42,_xlfn.XMATCH(Base!D129,Ratings!$A$2:$A$42),_xlfn.XMATCH(YEAR(Base!F129),Ratings!$B$1:$L$1))</f>
        <v>BBB-</v>
      </c>
      <c r="O129">
        <f t="shared" si="5"/>
        <v>1</v>
      </c>
      <c r="P129" s="7">
        <f>INDEX(ANBIMA!$F:$F,MATCH(Base!$A129,ANBIMA!$A:$A,0))</f>
        <v>2644.9005681818185</v>
      </c>
      <c r="Q129" s="21">
        <f>INDEX(ANBIMA!$H:$H,MATCH(Base!$A129,ANBIMA!$A:$A,0))</f>
        <v>0.75</v>
      </c>
    </row>
    <row r="130" spans="1:17" x14ac:dyDescent="0.35">
      <c r="A130" s="12">
        <f t="shared" ref="A130:A161" si="6">DATE(YEAR(F130),MONTH(F130),DAY(1))</f>
        <v>43101</v>
      </c>
      <c r="B130">
        <v>34</v>
      </c>
      <c r="C130" s="6" t="s">
        <v>193</v>
      </c>
      <c r="D130" s="6" t="s">
        <v>192</v>
      </c>
      <c r="E130" s="6" t="s">
        <v>233</v>
      </c>
      <c r="F130" s="1">
        <v>43117</v>
      </c>
      <c r="G130" s="1" t="s">
        <v>195</v>
      </c>
      <c r="H130" s="7">
        <v>1</v>
      </c>
      <c r="I130" s="22">
        <v>1</v>
      </c>
      <c r="J130" s="9">
        <f>IF($M130="USD",INDEX('Dólar Spot'!$C:$C,MATCH(Base!$F130,'Dólar Spot'!$A:$A,0)),"")</f>
        <v>3.2317999999999998</v>
      </c>
      <c r="K130" s="8">
        <v>500000000</v>
      </c>
      <c r="L130" s="7">
        <f t="shared" ref="L130:L161" si="7">IF(M130="USD",K130*J130/1000000,G130*H130/1000000)</f>
        <v>1615.9</v>
      </c>
      <c r="M130" s="6" t="s">
        <v>16</v>
      </c>
      <c r="N130" s="9" t="str" cm="1">
        <f t="array" ref="N130">INDEX(Ratings!$B$2:$L$42,_xlfn.XMATCH(Base!D130,Ratings!$A$2:$A$42),_xlfn.XMATCH(YEAR(Base!F130),Ratings!$B$1:$L$1))</f>
        <v>BBB-</v>
      </c>
      <c r="O130">
        <f t="shared" ref="O130:O161" si="8">IF(AND(N130&lt;&gt;"BBB-",N130&lt;&gt;"BBB",N130&lt;&gt;"BBB+"),0,1)</f>
        <v>1</v>
      </c>
      <c r="P130" s="7">
        <f>INDEX(ANBIMA!$F:$F,MATCH(Base!$A130,ANBIMA!$A:$A,0))</f>
        <v>1861.792090909091</v>
      </c>
      <c r="Q130" s="21">
        <f>INDEX(ANBIMA!$H:$H,MATCH(Base!$A130,ANBIMA!$A:$A,0))</f>
        <v>1</v>
      </c>
    </row>
    <row r="131" spans="1:17" x14ac:dyDescent="0.35">
      <c r="A131" s="12">
        <f t="shared" si="6"/>
        <v>43862</v>
      </c>
      <c r="B131">
        <v>34</v>
      </c>
      <c r="C131" s="6" t="s">
        <v>193</v>
      </c>
      <c r="D131" s="6" t="s">
        <v>192</v>
      </c>
      <c r="E131" s="6" t="s">
        <v>233</v>
      </c>
      <c r="F131" s="1">
        <v>43874</v>
      </c>
      <c r="G131" s="1" t="s">
        <v>194</v>
      </c>
      <c r="H131" s="7">
        <v>1</v>
      </c>
      <c r="I131" s="22">
        <v>0</v>
      </c>
      <c r="J131" s="9">
        <f>IF($M131="USD",INDEX('Dólar Spot'!$C:$C,MATCH(Base!$F131,'Dólar Spot'!$A:$A,0)),"")</f>
        <v>4.3383000000000003</v>
      </c>
      <c r="K131" s="8">
        <v>350000000</v>
      </c>
      <c r="L131" s="7">
        <f t="shared" si="7"/>
        <v>1518.405</v>
      </c>
      <c r="M131" s="6" t="s">
        <v>16</v>
      </c>
      <c r="N131" s="9" t="str" cm="1">
        <f t="array" ref="N131">INDEX(Ratings!$B$2:$L$42,_xlfn.XMATCH(Base!D131,Ratings!$A$2:$A$42),_xlfn.XMATCH(YEAR(Base!F131),Ratings!$B$1:$L$1))</f>
        <v>BBB-</v>
      </c>
      <c r="O131">
        <f t="shared" si="8"/>
        <v>1</v>
      </c>
      <c r="P131" s="7">
        <f>INDEX(ANBIMA!$F:$F,MATCH(Base!$A131,ANBIMA!$A:$A,0))</f>
        <v>3472.3288888888887</v>
      </c>
      <c r="Q131" s="21">
        <f>INDEX(ANBIMA!$H:$H,MATCH(Base!$A131,ANBIMA!$A:$A,0))</f>
        <v>0.75</v>
      </c>
    </row>
    <row r="132" spans="1:17" x14ac:dyDescent="0.35">
      <c r="A132" s="12">
        <f t="shared" si="6"/>
        <v>44013</v>
      </c>
      <c r="B132">
        <v>35</v>
      </c>
      <c r="C132" s="6" t="s">
        <v>197</v>
      </c>
      <c r="D132" s="6" t="s">
        <v>196</v>
      </c>
      <c r="E132" s="6" t="s">
        <v>233</v>
      </c>
      <c r="F132" s="1">
        <v>44022</v>
      </c>
      <c r="G132" s="1" t="s">
        <v>39</v>
      </c>
      <c r="H132" s="7">
        <v>1</v>
      </c>
      <c r="I132" s="22">
        <v>0</v>
      </c>
      <c r="J132" s="9">
        <f>IF($M132="USD",INDEX('Dólar Spot'!$C:$C,MATCH(Base!$F132,'Dólar Spot'!$A:$A,0)),"")</f>
        <v>5.3433999999999999</v>
      </c>
      <c r="K132" s="8">
        <v>500000000</v>
      </c>
      <c r="L132" s="7">
        <f t="shared" si="7"/>
        <v>2671.7</v>
      </c>
      <c r="M132" s="6" t="s">
        <v>16</v>
      </c>
      <c r="N132" s="9" t="str" cm="1">
        <f t="array" ref="N132">INDEX(Ratings!$B$2:$L$42,_xlfn.XMATCH(Base!D132,Ratings!$A$2:$A$42),_xlfn.XMATCH(YEAR(Base!F132),Ratings!$B$1:$L$1))</f>
        <v>BB+</v>
      </c>
      <c r="O132">
        <f t="shared" si="8"/>
        <v>0</v>
      </c>
      <c r="P132" s="7">
        <f>INDEX(ANBIMA!$F:$F,MATCH(Base!$A132,ANBIMA!$A:$A,0))</f>
        <v>2820.1840108695651</v>
      </c>
      <c r="Q132" s="21">
        <f>INDEX(ANBIMA!$H:$H,MATCH(Base!$A132,ANBIMA!$A:$A,0))</f>
        <v>0.70833333333333326</v>
      </c>
    </row>
    <row r="133" spans="1:17" x14ac:dyDescent="0.35">
      <c r="A133" s="12">
        <f t="shared" si="6"/>
        <v>44440</v>
      </c>
      <c r="B133">
        <v>35</v>
      </c>
      <c r="C133" s="6" t="s">
        <v>197</v>
      </c>
      <c r="D133" s="6" t="s">
        <v>196</v>
      </c>
      <c r="E133" s="6" t="s">
        <v>233</v>
      </c>
      <c r="F133" s="1">
        <v>44461</v>
      </c>
      <c r="G133" s="1" t="s">
        <v>198</v>
      </c>
      <c r="H133" s="7">
        <v>1</v>
      </c>
      <c r="I133" s="22">
        <v>0</v>
      </c>
      <c r="J133" s="9">
        <f>IF($M133="USD",INDEX('Dólar Spot'!$C:$C,MATCH(Base!$F133,'Dólar Spot'!$A:$A,0)),"")</f>
        <v>5.2777000000000003</v>
      </c>
      <c r="K133" s="8">
        <v>500000000</v>
      </c>
      <c r="L133" s="7">
        <f t="shared" si="7"/>
        <v>2638.85</v>
      </c>
      <c r="M133" s="6" t="s">
        <v>16</v>
      </c>
      <c r="N133" s="9" t="str" cm="1">
        <f t="array" ref="N133">INDEX(Ratings!$B$2:$L$42,_xlfn.XMATCH(Base!D133,Ratings!$A$2:$A$42),_xlfn.XMATCH(YEAR(Base!F133),Ratings!$B$1:$L$1))</f>
        <v>BB+</v>
      </c>
      <c r="O133">
        <f t="shared" si="8"/>
        <v>0</v>
      </c>
      <c r="P133" s="7">
        <f>INDEX(ANBIMA!$F:$F,MATCH(Base!$A133,ANBIMA!$A:$A,0))</f>
        <v>2639.5452380952379</v>
      </c>
      <c r="Q133" s="21">
        <f>INDEX(ANBIMA!$H:$H,MATCH(Base!$A133,ANBIMA!$A:$A,0))</f>
        <v>0.75</v>
      </c>
    </row>
    <row r="134" spans="1:17" x14ac:dyDescent="0.35">
      <c r="A134" s="12">
        <f t="shared" si="6"/>
        <v>44197</v>
      </c>
      <c r="B134">
        <v>36</v>
      </c>
      <c r="C134" s="6" t="s">
        <v>202</v>
      </c>
      <c r="D134" s="6" t="s">
        <v>199</v>
      </c>
      <c r="E134" s="6" t="s">
        <v>233</v>
      </c>
      <c r="F134" s="1">
        <v>44216</v>
      </c>
      <c r="G134" s="1" t="s">
        <v>203</v>
      </c>
      <c r="H134" s="7">
        <v>1</v>
      </c>
      <c r="I134" s="22">
        <v>0</v>
      </c>
      <c r="J134" s="9">
        <f>IF($M134="USD",INDEX('Dólar Spot'!$C:$C,MATCH(Base!$F134,'Dólar Spot'!$A:$A,0)),"")</f>
        <v>5.3026999999999997</v>
      </c>
      <c r="K134" s="8">
        <v>625000000</v>
      </c>
      <c r="L134" s="7">
        <f t="shared" si="7"/>
        <v>3314.1875</v>
      </c>
      <c r="M134" s="6" t="s">
        <v>16</v>
      </c>
      <c r="N134" s="9" t="str" cm="1">
        <f t="array" ref="N134">INDEX(Ratings!$B$2:$L$42,_xlfn.XMATCH(Base!D134,Ratings!$A$2:$A$42),_xlfn.XMATCH(YEAR(Base!F134),Ratings!$B$1:$L$1))</f>
        <v>BB-</v>
      </c>
      <c r="O134">
        <f t="shared" si="8"/>
        <v>0</v>
      </c>
      <c r="P134" s="7">
        <f>INDEX(ANBIMA!$F:$F,MATCH(Base!$A134,ANBIMA!$A:$A,0))</f>
        <v>4864.67</v>
      </c>
      <c r="Q134" s="21">
        <f>INDEX(ANBIMA!$H:$H,MATCH(Base!$A134,ANBIMA!$A:$A,0))</f>
        <v>0.85714285714285721</v>
      </c>
    </row>
    <row r="135" spans="1:17" x14ac:dyDescent="0.35">
      <c r="A135" s="12">
        <f t="shared" si="6"/>
        <v>42917</v>
      </c>
      <c r="B135">
        <v>36</v>
      </c>
      <c r="C135" s="6" t="s">
        <v>202</v>
      </c>
      <c r="D135" s="6" t="s">
        <v>199</v>
      </c>
      <c r="E135" s="6" t="s">
        <v>233</v>
      </c>
      <c r="F135" s="1">
        <v>42942</v>
      </c>
      <c r="G135" s="1" t="s">
        <v>204</v>
      </c>
      <c r="H135" s="7">
        <v>1</v>
      </c>
      <c r="I135" s="22">
        <v>0</v>
      </c>
      <c r="J135" s="9">
        <f>IF($M135="USD",INDEX('Dólar Spot'!$C:$C,MATCH(Base!$F135,'Dólar Spot'!$A:$A,0)),"")</f>
        <v>3.1650999999999998</v>
      </c>
      <c r="K135" s="8">
        <v>325000000</v>
      </c>
      <c r="L135" s="7">
        <f t="shared" si="7"/>
        <v>1028.6574999999998</v>
      </c>
      <c r="M135" s="6" t="s">
        <v>16</v>
      </c>
      <c r="N135" s="9" t="str" cm="1">
        <f t="array" ref="N135">INDEX(Ratings!$B$2:$L$42,_xlfn.XMATCH(Base!D135,Ratings!$A$2:$A$42),_xlfn.XMATCH(YEAR(Base!F135),Ratings!$B$1:$L$1))</f>
        <v>BB</v>
      </c>
      <c r="O135">
        <f t="shared" si="8"/>
        <v>0</v>
      </c>
      <c r="P135" s="7">
        <f>INDEX(ANBIMA!$F:$F,MATCH(Base!$A135,ANBIMA!$A:$A,0))</f>
        <v>1041.7998809523808</v>
      </c>
      <c r="Q135" s="21">
        <f>INDEX(ANBIMA!$H:$H,MATCH(Base!$A135,ANBIMA!$A:$A,0))</f>
        <v>0.88900000000000001</v>
      </c>
    </row>
    <row r="136" spans="1:17" x14ac:dyDescent="0.35">
      <c r="A136" s="12">
        <f t="shared" si="6"/>
        <v>43101</v>
      </c>
      <c r="B136">
        <v>36</v>
      </c>
      <c r="C136" s="6" t="s">
        <v>202</v>
      </c>
      <c r="D136" s="6" t="s">
        <v>199</v>
      </c>
      <c r="E136" s="6" t="s">
        <v>233</v>
      </c>
      <c r="F136" s="1">
        <v>43116</v>
      </c>
      <c r="G136" s="1" t="s">
        <v>204</v>
      </c>
      <c r="H136" s="7">
        <v>1</v>
      </c>
      <c r="I136" s="22">
        <v>0</v>
      </c>
      <c r="J136" s="9">
        <f>IF($M136="USD",INDEX('Dólar Spot'!$C:$C,MATCH(Base!$F136,'Dólar Spot'!$A:$A,0)),"")</f>
        <v>3.2212999999999998</v>
      </c>
      <c r="K136" s="8">
        <v>325000000</v>
      </c>
      <c r="L136" s="7">
        <f t="shared" si="7"/>
        <v>1046.9224999999999</v>
      </c>
      <c r="M136" s="6" t="s">
        <v>16</v>
      </c>
      <c r="N136" s="9" t="str" cm="1">
        <f t="array" ref="N136">INDEX(Ratings!$B$2:$L$42,_xlfn.XMATCH(Base!D136,Ratings!$A$2:$A$42),_xlfn.XMATCH(YEAR(Base!F136),Ratings!$B$1:$L$1))</f>
        <v>BB</v>
      </c>
      <c r="O136">
        <f t="shared" si="8"/>
        <v>0</v>
      </c>
      <c r="P136" s="7">
        <f>INDEX(ANBIMA!$F:$F,MATCH(Base!$A136,ANBIMA!$A:$A,0))</f>
        <v>1861.792090909091</v>
      </c>
      <c r="Q136" s="21">
        <f>INDEX(ANBIMA!$H:$H,MATCH(Base!$A136,ANBIMA!$A:$A,0))</f>
        <v>1</v>
      </c>
    </row>
    <row r="137" spans="1:17" x14ac:dyDescent="0.35">
      <c r="A137" s="12">
        <f t="shared" si="6"/>
        <v>42795</v>
      </c>
      <c r="B137">
        <v>37</v>
      </c>
      <c r="C137" s="6" t="s">
        <v>206</v>
      </c>
      <c r="D137" s="6" t="s">
        <v>205</v>
      </c>
      <c r="E137" s="6" t="s">
        <v>233</v>
      </c>
      <c r="F137" s="1">
        <v>42810</v>
      </c>
      <c r="G137" s="1" t="s">
        <v>207</v>
      </c>
      <c r="H137" s="7">
        <v>1</v>
      </c>
      <c r="I137" s="22">
        <v>0</v>
      </c>
      <c r="J137" s="9">
        <f>IF($M137="USD",INDEX('Dólar Spot'!$C:$C,MATCH(Base!$F137,'Dólar Spot'!$A:$A,0)),"")</f>
        <v>3.1074000000000002</v>
      </c>
      <c r="K137" s="8">
        <v>300000000</v>
      </c>
      <c r="L137" s="7">
        <f t="shared" si="7"/>
        <v>932.22</v>
      </c>
      <c r="M137" s="6" t="s">
        <v>16</v>
      </c>
      <c r="N137" s="9" t="str" cm="1">
        <f t="array" ref="N137">INDEX(Ratings!$B$2:$L$42,_xlfn.XMATCH(Base!D137,Ratings!$A$2:$A$42),_xlfn.XMATCH(YEAR(Base!F137),Ratings!$B$1:$L$1))</f>
        <v>BB+</v>
      </c>
      <c r="O137">
        <f t="shared" si="8"/>
        <v>0</v>
      </c>
      <c r="P137" s="7">
        <f>INDEX(ANBIMA!$F:$F,MATCH(Base!$A137,ANBIMA!$A:$A,0))</f>
        <v>1303.0543478260872</v>
      </c>
      <c r="Q137" s="21">
        <f>INDEX(ANBIMA!$H:$H,MATCH(Base!$A137,ANBIMA!$A:$A,0))</f>
        <v>0.88235294117647056</v>
      </c>
    </row>
    <row r="138" spans="1:17" x14ac:dyDescent="0.35">
      <c r="A138" s="12">
        <f t="shared" si="6"/>
        <v>43678</v>
      </c>
      <c r="B138">
        <v>37</v>
      </c>
      <c r="C138" s="6" t="s">
        <v>206</v>
      </c>
      <c r="D138" s="6" t="s">
        <v>205</v>
      </c>
      <c r="E138" s="6" t="s">
        <v>233</v>
      </c>
      <c r="F138" s="1">
        <v>43691</v>
      </c>
      <c r="G138" s="1" t="s">
        <v>208</v>
      </c>
      <c r="H138" s="7">
        <v>1</v>
      </c>
      <c r="I138" s="22">
        <v>0</v>
      </c>
      <c r="J138" s="9">
        <f>IF($M138="USD",INDEX('Dólar Spot'!$C:$C,MATCH(Base!$F138,'Dólar Spot'!$A:$A,0)),"")</f>
        <v>4.0068000000000001</v>
      </c>
      <c r="K138" s="8">
        <v>750000000</v>
      </c>
      <c r="L138" s="7">
        <f t="shared" si="7"/>
        <v>3005.1</v>
      </c>
      <c r="M138" s="6" t="s">
        <v>16</v>
      </c>
      <c r="N138" s="9" t="str" cm="1">
        <f t="array" ref="N138">INDEX(Ratings!$B$2:$L$42,_xlfn.XMATCH(Base!D138,Ratings!$A$2:$A$42),_xlfn.XMATCH(YEAR(Base!F138),Ratings!$B$1:$L$1))</f>
        <v>BBB-</v>
      </c>
      <c r="O138">
        <f t="shared" si="8"/>
        <v>1</v>
      </c>
      <c r="P138" s="7">
        <f>INDEX(ANBIMA!$F:$F,MATCH(Base!$A138,ANBIMA!$A:$A,0))</f>
        <v>2009.6909090909087</v>
      </c>
      <c r="Q138" s="21">
        <f>INDEX(ANBIMA!$H:$H,MATCH(Base!$A138,ANBIMA!$A:$A,0))</f>
        <v>0.85714285714285721</v>
      </c>
    </row>
    <row r="139" spans="1:17" x14ac:dyDescent="0.35">
      <c r="A139" s="12">
        <f t="shared" si="6"/>
        <v>44378</v>
      </c>
      <c r="B139">
        <v>37</v>
      </c>
      <c r="C139" s="6" t="s">
        <v>206</v>
      </c>
      <c r="D139" s="6" t="s">
        <v>205</v>
      </c>
      <c r="E139" s="6" t="s">
        <v>233</v>
      </c>
      <c r="F139" s="1">
        <v>44378</v>
      </c>
      <c r="G139" s="1" t="s">
        <v>209</v>
      </c>
      <c r="H139" s="7">
        <v>1</v>
      </c>
      <c r="I139" s="22">
        <v>0</v>
      </c>
      <c r="J139" s="9">
        <f>IF($M139="USD",INDEX('Dólar Spot'!$C:$C,MATCH(Base!$F139,'Dólar Spot'!$A:$A,0)),"")</f>
        <v>5.0049000000000001</v>
      </c>
      <c r="K139" s="8">
        <v>1000000000</v>
      </c>
      <c r="L139" s="7">
        <f t="shared" si="7"/>
        <v>5004.8999999999996</v>
      </c>
      <c r="M139" s="6" t="s">
        <v>16</v>
      </c>
      <c r="N139" s="9" t="str" cm="1">
        <f t="array" ref="N139">INDEX(Ratings!$B$2:$L$42,_xlfn.XMATCH(Base!D139,Ratings!$A$2:$A$42),_xlfn.XMATCH(YEAR(Base!F139),Ratings!$B$1:$L$1))</f>
        <v>BBB-</v>
      </c>
      <c r="O139">
        <f t="shared" si="8"/>
        <v>1</v>
      </c>
      <c r="P139" s="7">
        <f>INDEX(ANBIMA!$F:$F,MATCH(Base!$A139,ANBIMA!$A:$A,0))</f>
        <v>3609.2190909090909</v>
      </c>
      <c r="Q139" s="21">
        <f>INDEX(ANBIMA!$H:$H,MATCH(Base!$A139,ANBIMA!$A:$A,0))</f>
        <v>0.79166666666666663</v>
      </c>
    </row>
    <row r="140" spans="1:17" x14ac:dyDescent="0.35">
      <c r="A140" s="12">
        <f t="shared" si="6"/>
        <v>44075</v>
      </c>
      <c r="B140">
        <v>37</v>
      </c>
      <c r="C140" s="6" t="s">
        <v>206</v>
      </c>
      <c r="D140" s="6" t="s">
        <v>205</v>
      </c>
      <c r="E140" s="6" t="s">
        <v>233</v>
      </c>
      <c r="F140" s="1">
        <v>44088</v>
      </c>
      <c r="G140" s="1" t="s">
        <v>210</v>
      </c>
      <c r="H140" s="7">
        <v>1</v>
      </c>
      <c r="I140" s="22">
        <v>0</v>
      </c>
      <c r="J140" s="9">
        <f>IF($M140="USD",INDEX('Dólar Spot'!$C:$C,MATCH(Base!$F140,'Dólar Spot'!$A:$A,0)),"")</f>
        <v>5.2977999999999996</v>
      </c>
      <c r="K140" s="8">
        <v>750000000</v>
      </c>
      <c r="L140" s="7">
        <f t="shared" si="7"/>
        <v>3973.3499999999995</v>
      </c>
      <c r="M140" s="6" t="s">
        <v>16</v>
      </c>
      <c r="N140" s="9" t="str" cm="1">
        <f t="array" ref="N140">INDEX(Ratings!$B$2:$L$42,_xlfn.XMATCH(Base!D140,Ratings!$A$2:$A$42),_xlfn.XMATCH(YEAR(Base!F140),Ratings!$B$1:$L$1))</f>
        <v>BBB-</v>
      </c>
      <c r="O140">
        <f t="shared" si="8"/>
        <v>1</v>
      </c>
      <c r="P140" s="7">
        <f>INDEX(ANBIMA!$F:$F,MATCH(Base!$A140,ANBIMA!$A:$A,0))</f>
        <v>3599.2539682539682</v>
      </c>
      <c r="Q140" s="21">
        <f>INDEX(ANBIMA!$H:$H,MATCH(Base!$A140,ANBIMA!$A:$A,0))</f>
        <v>0.70370370370370372</v>
      </c>
    </row>
    <row r="141" spans="1:17" x14ac:dyDescent="0.35">
      <c r="A141" s="12">
        <f t="shared" si="6"/>
        <v>44440</v>
      </c>
      <c r="B141">
        <v>37</v>
      </c>
      <c r="C141" s="6" t="s">
        <v>206</v>
      </c>
      <c r="D141" s="6" t="s">
        <v>205</v>
      </c>
      <c r="E141" s="6" t="s">
        <v>233</v>
      </c>
      <c r="F141" s="1">
        <v>44452</v>
      </c>
      <c r="G141" s="1" t="s">
        <v>211</v>
      </c>
      <c r="H141" s="7">
        <v>1</v>
      </c>
      <c r="I141" s="22">
        <v>0</v>
      </c>
      <c r="J141" s="9">
        <f>IF($M141="USD",INDEX('Dólar Spot'!$C:$C,MATCH(Base!$F141,'Dólar Spot'!$A:$A,0)),"")</f>
        <v>5.2183999999999999</v>
      </c>
      <c r="K141" s="8">
        <v>500000000</v>
      </c>
      <c r="L141" s="7">
        <f t="shared" si="7"/>
        <v>2609.1999999999998</v>
      </c>
      <c r="M141" s="6" t="s">
        <v>16</v>
      </c>
      <c r="N141" s="9" t="str" cm="1">
        <f t="array" ref="N141">INDEX(Ratings!$B$2:$L$42,_xlfn.XMATCH(Base!D141,Ratings!$A$2:$A$42),_xlfn.XMATCH(YEAR(Base!F141),Ratings!$B$1:$L$1))</f>
        <v>BBB-</v>
      </c>
      <c r="O141">
        <f t="shared" si="8"/>
        <v>1</v>
      </c>
      <c r="P141" s="7">
        <f>INDEX(ANBIMA!$F:$F,MATCH(Base!$A141,ANBIMA!$A:$A,0))</f>
        <v>2639.5452380952379</v>
      </c>
      <c r="Q141" s="21">
        <f>INDEX(ANBIMA!$H:$H,MATCH(Base!$A141,ANBIMA!$A:$A,0))</f>
        <v>0.75</v>
      </c>
    </row>
    <row r="142" spans="1:17" x14ac:dyDescent="0.35">
      <c r="A142" s="12">
        <f t="shared" si="6"/>
        <v>42552</v>
      </c>
      <c r="B142">
        <v>37</v>
      </c>
      <c r="C142" s="6" t="s">
        <v>206</v>
      </c>
      <c r="D142" s="6" t="s">
        <v>205</v>
      </c>
      <c r="E142" s="6" t="s">
        <v>233</v>
      </c>
      <c r="F142" s="1">
        <v>42565</v>
      </c>
      <c r="G142" s="1" t="s">
        <v>212</v>
      </c>
      <c r="H142" s="7">
        <v>1</v>
      </c>
      <c r="I142" s="22">
        <v>0</v>
      </c>
      <c r="J142" s="9">
        <f>IF($M142="USD",INDEX('Dólar Spot'!$C:$C,MATCH(Base!$F142,'Dólar Spot'!$A:$A,0)),"")</f>
        <v>3.2305000000000001</v>
      </c>
      <c r="K142" s="8">
        <v>500000000</v>
      </c>
      <c r="L142" s="7">
        <f t="shared" si="7"/>
        <v>1615.25</v>
      </c>
      <c r="M142" s="6" t="s">
        <v>16</v>
      </c>
      <c r="N142" s="9" t="str" cm="1">
        <f t="array" ref="N142">INDEX(Ratings!$B$2:$L$42,_xlfn.XMATCH(Base!D142,Ratings!$A$2:$A$42),_xlfn.XMATCH(YEAR(Base!F142),Ratings!$B$1:$L$1))</f>
        <v>BB+</v>
      </c>
      <c r="O142">
        <f t="shared" si="8"/>
        <v>0</v>
      </c>
      <c r="P142" s="7">
        <f>INDEX(ANBIMA!$F:$F,MATCH(Base!$A142,ANBIMA!$A:$A,0))</f>
        <v>2592.4791666666665</v>
      </c>
      <c r="Q142" s="21">
        <f>INDEX(ANBIMA!$H:$H,MATCH(Base!$A142,ANBIMA!$A:$A,0))</f>
        <v>0.69230769230769229</v>
      </c>
    </row>
    <row r="143" spans="1:17" x14ac:dyDescent="0.35">
      <c r="A143" s="12">
        <f t="shared" si="6"/>
        <v>43344</v>
      </c>
      <c r="B143">
        <v>37</v>
      </c>
      <c r="C143" s="6" t="s">
        <v>206</v>
      </c>
      <c r="D143" s="6" t="s">
        <v>205</v>
      </c>
      <c r="E143" s="6" t="s">
        <v>233</v>
      </c>
      <c r="F143" s="1">
        <v>43363</v>
      </c>
      <c r="G143" s="1" t="s">
        <v>208</v>
      </c>
      <c r="H143" s="7">
        <v>1</v>
      </c>
      <c r="I143" s="22">
        <v>0</v>
      </c>
      <c r="J143" s="9">
        <f>IF($M143="USD",INDEX('Dólar Spot'!$C:$C,MATCH(Base!$F143,'Dólar Spot'!$A:$A,0)),"")</f>
        <v>4.0991</v>
      </c>
      <c r="K143" s="8">
        <v>1000000000</v>
      </c>
      <c r="L143" s="7">
        <f t="shared" si="7"/>
        <v>4099.1000000000004</v>
      </c>
      <c r="M143" s="6" t="s">
        <v>16</v>
      </c>
      <c r="N143" s="9" t="str" cm="1">
        <f t="array" ref="N143">INDEX(Ratings!$B$2:$L$42,_xlfn.XMATCH(Base!D143,Ratings!$A$2:$A$42),_xlfn.XMATCH(YEAR(Base!F143),Ratings!$B$1:$L$1))</f>
        <v>BBB-</v>
      </c>
      <c r="O143">
        <f t="shared" si="8"/>
        <v>1</v>
      </c>
      <c r="P143" s="7">
        <f>INDEX(ANBIMA!$F:$F,MATCH(Base!$A143,ANBIMA!$A:$A,0))</f>
        <v>4115.9473684210543</v>
      </c>
      <c r="Q143" s="21">
        <f>INDEX(ANBIMA!$H:$H,MATCH(Base!$A143,ANBIMA!$A:$A,0))</f>
        <v>0.75</v>
      </c>
    </row>
    <row r="144" spans="1:17" x14ac:dyDescent="0.35">
      <c r="A144" s="12">
        <f t="shared" si="6"/>
        <v>43586</v>
      </c>
      <c r="B144">
        <v>37</v>
      </c>
      <c r="C144" s="6" t="s">
        <v>206</v>
      </c>
      <c r="D144" s="6" t="s">
        <v>205</v>
      </c>
      <c r="E144" s="6" t="s">
        <v>233</v>
      </c>
      <c r="F144" s="1">
        <v>43614</v>
      </c>
      <c r="G144" s="1" t="s">
        <v>171</v>
      </c>
      <c r="H144" s="7">
        <v>1</v>
      </c>
      <c r="I144" s="22">
        <v>0</v>
      </c>
      <c r="J144" s="9">
        <f>IF($M144="USD",INDEX('Dólar Spot'!$C:$C,MATCH(Base!$F144,'Dólar Spot'!$A:$A,0)),"")</f>
        <v>3.9958999999999998</v>
      </c>
      <c r="K144" s="8">
        <v>1000000000</v>
      </c>
      <c r="L144" s="7">
        <f t="shared" si="7"/>
        <v>3995.9</v>
      </c>
      <c r="M144" s="6" t="s">
        <v>16</v>
      </c>
      <c r="N144" s="9" t="str" cm="1">
        <f t="array" ref="N144">INDEX(Ratings!$B$2:$L$42,_xlfn.XMATCH(Base!D144,Ratings!$A$2:$A$42),_xlfn.XMATCH(YEAR(Base!F144),Ratings!$B$1:$L$1))</f>
        <v>BBB-</v>
      </c>
      <c r="O144">
        <f t="shared" si="8"/>
        <v>1</v>
      </c>
      <c r="P144" s="7">
        <f>INDEX(ANBIMA!$F:$F,MATCH(Base!$A144,ANBIMA!$A:$A,0))</f>
        <v>1000.2295454545454</v>
      </c>
      <c r="Q144" s="21">
        <f>INDEX(ANBIMA!$H:$H,MATCH(Base!$A144,ANBIMA!$A:$A,0))</f>
        <v>0.84615384615384615</v>
      </c>
    </row>
    <row r="145" spans="1:17" x14ac:dyDescent="0.35">
      <c r="A145" s="12">
        <f t="shared" si="6"/>
        <v>43586</v>
      </c>
      <c r="B145">
        <v>37</v>
      </c>
      <c r="C145" s="6" t="s">
        <v>206</v>
      </c>
      <c r="D145" s="6" t="s">
        <v>205</v>
      </c>
      <c r="E145" s="6" t="s">
        <v>233</v>
      </c>
      <c r="F145" s="1">
        <v>43614</v>
      </c>
      <c r="G145" s="1" t="s">
        <v>207</v>
      </c>
      <c r="H145" s="7">
        <v>1</v>
      </c>
      <c r="I145" s="22">
        <v>0</v>
      </c>
      <c r="J145" s="9">
        <f>IF($M145="USD",INDEX('Dólar Spot'!$C:$C,MATCH(Base!$F145,'Dólar Spot'!$A:$A,0)),"")</f>
        <v>3.9958999999999998</v>
      </c>
      <c r="K145" s="8">
        <v>250000000</v>
      </c>
      <c r="L145" s="7">
        <f t="shared" si="7"/>
        <v>998.97500000000002</v>
      </c>
      <c r="M145" s="6" t="s">
        <v>16</v>
      </c>
      <c r="N145" s="9" t="str" cm="1">
        <f t="array" ref="N145">INDEX(Ratings!$B$2:$L$42,_xlfn.XMATCH(Base!D145,Ratings!$A$2:$A$42),_xlfn.XMATCH(YEAR(Base!F145),Ratings!$B$1:$L$1))</f>
        <v>BBB-</v>
      </c>
      <c r="O145">
        <f t="shared" si="8"/>
        <v>1</v>
      </c>
      <c r="P145" s="7">
        <f>INDEX(ANBIMA!$F:$F,MATCH(Base!$A145,ANBIMA!$A:$A,0))</f>
        <v>1000.2295454545454</v>
      </c>
      <c r="Q145" s="21">
        <f>INDEX(ANBIMA!$H:$H,MATCH(Base!$A145,ANBIMA!$A:$A,0))</f>
        <v>0.84615384615384615</v>
      </c>
    </row>
    <row r="146" spans="1:17" x14ac:dyDescent="0.35">
      <c r="A146" s="12">
        <f t="shared" si="6"/>
        <v>42979</v>
      </c>
      <c r="B146">
        <v>37</v>
      </c>
      <c r="C146" s="6" t="s">
        <v>206</v>
      </c>
      <c r="D146" s="6" t="s">
        <v>205</v>
      </c>
      <c r="E146" s="6" t="s">
        <v>233</v>
      </c>
      <c r="F146" s="1">
        <v>42990</v>
      </c>
      <c r="G146" s="1" t="s">
        <v>212</v>
      </c>
      <c r="H146" s="7">
        <v>1</v>
      </c>
      <c r="I146" s="22">
        <v>0</v>
      </c>
      <c r="J146" s="9">
        <f>IF($M146="USD",INDEX('Dólar Spot'!$C:$C,MATCH(Base!$F146,'Dólar Spot'!$A:$A,0)),"")</f>
        <v>3.1137999999999999</v>
      </c>
      <c r="K146" s="8">
        <v>200000000</v>
      </c>
      <c r="L146" s="7">
        <f t="shared" si="7"/>
        <v>622.76</v>
      </c>
      <c r="M146" s="6" t="s">
        <v>16</v>
      </c>
      <c r="N146" s="9" t="str" cm="1">
        <f t="array" ref="N146">INDEX(Ratings!$B$2:$L$42,_xlfn.XMATCH(Base!D146,Ratings!$A$2:$A$42),_xlfn.XMATCH(YEAR(Base!F146),Ratings!$B$1:$L$1))</f>
        <v>BB+</v>
      </c>
      <c r="O146">
        <f t="shared" si="8"/>
        <v>0</v>
      </c>
      <c r="P146" s="7">
        <f>INDEX(ANBIMA!$F:$F,MATCH(Base!$A146,ANBIMA!$A:$A,0))</f>
        <v>2664.0614999999998</v>
      </c>
      <c r="Q146" s="21">
        <f>INDEX(ANBIMA!$H:$H,MATCH(Base!$A146,ANBIMA!$A:$A,0))</f>
        <v>0.91666666666666663</v>
      </c>
    </row>
    <row r="147" spans="1:17" x14ac:dyDescent="0.35">
      <c r="A147" s="12">
        <f t="shared" si="6"/>
        <v>43405</v>
      </c>
      <c r="B147">
        <v>37</v>
      </c>
      <c r="C147" s="6" t="s">
        <v>206</v>
      </c>
      <c r="D147" s="6" t="s">
        <v>205</v>
      </c>
      <c r="E147" s="6" t="s">
        <v>233</v>
      </c>
      <c r="F147" s="1">
        <v>43413</v>
      </c>
      <c r="G147" s="1" t="s">
        <v>207</v>
      </c>
      <c r="H147" s="7">
        <v>1</v>
      </c>
      <c r="I147" s="22">
        <v>0</v>
      </c>
      <c r="J147" s="9">
        <f>IF($M147="USD",INDEX('Dólar Spot'!$C:$C,MATCH(Base!$F147,'Dólar Spot'!$A:$A,0)),"")</f>
        <v>3.75</v>
      </c>
      <c r="K147" s="8">
        <v>500000000</v>
      </c>
      <c r="L147" s="7">
        <f t="shared" si="7"/>
        <v>1875</v>
      </c>
      <c r="M147" s="6" t="s">
        <v>16</v>
      </c>
      <c r="N147" s="9" t="str" cm="1">
        <f t="array" ref="N147">INDEX(Ratings!$B$2:$L$42,_xlfn.XMATCH(Base!D147,Ratings!$A$2:$A$42),_xlfn.XMATCH(YEAR(Base!F147),Ratings!$B$1:$L$1))</f>
        <v>BBB-</v>
      </c>
      <c r="O147">
        <f t="shared" si="8"/>
        <v>1</v>
      </c>
      <c r="P147" s="7">
        <f>INDEX(ANBIMA!$F:$F,MATCH(Base!$A147,ANBIMA!$A:$A,0))</f>
        <v>1893.0074999999995</v>
      </c>
      <c r="Q147" s="21">
        <f>INDEX(ANBIMA!$H:$H,MATCH(Base!$A147,ANBIMA!$A:$A,0))</f>
        <v>0.77272727272727271</v>
      </c>
    </row>
    <row r="148" spans="1:17" x14ac:dyDescent="0.35">
      <c r="A148" s="12">
        <f t="shared" si="6"/>
        <v>42979</v>
      </c>
      <c r="B148">
        <v>37</v>
      </c>
      <c r="C148" s="6" t="s">
        <v>206</v>
      </c>
      <c r="D148" s="6" t="s">
        <v>205</v>
      </c>
      <c r="E148" s="6" t="s">
        <v>233</v>
      </c>
      <c r="F148" s="1">
        <v>42990</v>
      </c>
      <c r="G148" s="1" t="s">
        <v>207</v>
      </c>
      <c r="H148" s="7">
        <v>1</v>
      </c>
      <c r="I148" s="22">
        <v>0</v>
      </c>
      <c r="J148" s="9">
        <f>IF($M148="USD",INDEX('Dólar Spot'!$C:$C,MATCH(Base!$F148,'Dólar Spot'!$A:$A,0)),"")</f>
        <v>3.1137999999999999</v>
      </c>
      <c r="K148" s="8">
        <v>200000000</v>
      </c>
      <c r="L148" s="7">
        <f t="shared" si="7"/>
        <v>622.76</v>
      </c>
      <c r="M148" s="6" t="s">
        <v>16</v>
      </c>
      <c r="N148" s="9" t="str" cm="1">
        <f t="array" ref="N148">INDEX(Ratings!$B$2:$L$42,_xlfn.XMATCH(Base!D148,Ratings!$A$2:$A$42),_xlfn.XMATCH(YEAR(Base!F148),Ratings!$B$1:$L$1))</f>
        <v>BB+</v>
      </c>
      <c r="O148">
        <f t="shared" si="8"/>
        <v>0</v>
      </c>
      <c r="P148" s="7">
        <f>INDEX(ANBIMA!$F:$F,MATCH(Base!$A148,ANBIMA!$A:$A,0))</f>
        <v>2664.0614999999998</v>
      </c>
      <c r="Q148" s="21">
        <f>INDEX(ANBIMA!$H:$H,MATCH(Base!$A148,ANBIMA!$A:$A,0))</f>
        <v>0.91666666666666663</v>
      </c>
    </row>
    <row r="149" spans="1:17" x14ac:dyDescent="0.35">
      <c r="A149" s="12">
        <f t="shared" ref="A149" si="9">DATE(YEAR(F149),MONTH(F149),DAY(1))</f>
        <v>43344</v>
      </c>
      <c r="B149">
        <v>37</v>
      </c>
      <c r="C149" s="6" t="s">
        <v>206</v>
      </c>
      <c r="D149" s="6" t="s">
        <v>205</v>
      </c>
      <c r="E149" s="6" t="s">
        <v>233</v>
      </c>
      <c r="F149" s="1">
        <v>43363</v>
      </c>
      <c r="G149" s="1" t="s">
        <v>208</v>
      </c>
      <c r="H149" s="7">
        <v>1</v>
      </c>
      <c r="I149" s="22">
        <v>0</v>
      </c>
      <c r="J149" s="9">
        <f>IF($M149="USD",INDEX('Dólar Spot'!$C:$C,MATCH(Base!$F149,'Dólar Spot'!$A:$A,0)),"")</f>
        <v>4.0991</v>
      </c>
      <c r="K149" s="8">
        <v>1000000000</v>
      </c>
      <c r="L149" s="7">
        <f t="shared" ref="L149" si="10">IF(M149="USD",K149*J149/1000000,G149*H149/1000000)</f>
        <v>4099.1000000000004</v>
      </c>
      <c r="M149" s="6" t="s">
        <v>16</v>
      </c>
      <c r="N149" s="9" t="str" cm="1">
        <f t="array" ref="N149">INDEX(Ratings!$B$2:$L$42,_xlfn.XMATCH(Base!D149,Ratings!$A$2:$A$42),_xlfn.XMATCH(YEAR(Base!F149),Ratings!$B$1:$L$1))</f>
        <v>BBB-</v>
      </c>
      <c r="O149">
        <f t="shared" ref="O149" si="11">IF(AND(N149&lt;&gt;"BBB-",N149&lt;&gt;"BBB",N149&lt;&gt;"BBB+"),0,1)</f>
        <v>1</v>
      </c>
      <c r="P149" s="7">
        <f>INDEX(ANBIMA!$F:$F,MATCH(Base!$A149,ANBIMA!$A:$A,0))</f>
        <v>4115.9473684210543</v>
      </c>
      <c r="Q149" s="21">
        <f>INDEX(ANBIMA!$H:$H,MATCH(Base!$A149,ANBIMA!$A:$A,0))</f>
        <v>0.75</v>
      </c>
    </row>
    <row r="150" spans="1:17" x14ac:dyDescent="0.35">
      <c r="A150" s="12">
        <f t="shared" si="6"/>
        <v>43497</v>
      </c>
      <c r="B150">
        <v>37</v>
      </c>
      <c r="C150" s="6" t="s">
        <v>206</v>
      </c>
      <c r="D150" s="6" t="s">
        <v>205</v>
      </c>
      <c r="E150" s="6" t="s">
        <v>233</v>
      </c>
      <c r="F150" s="1">
        <v>43501</v>
      </c>
      <c r="G150" s="1" t="s">
        <v>208</v>
      </c>
      <c r="H150" s="7">
        <v>1</v>
      </c>
      <c r="I150" s="22">
        <v>0</v>
      </c>
      <c r="J150" s="9">
        <f>IF($M150="USD",INDEX('Dólar Spot'!$C:$C,MATCH(Base!$F150,'Dólar Spot'!$A:$A,0)),"")</f>
        <v>3.6735000000000002</v>
      </c>
      <c r="K150" s="8">
        <v>750000000</v>
      </c>
      <c r="L150" s="7">
        <f t="shared" si="7"/>
        <v>2755.125</v>
      </c>
      <c r="M150" s="6" t="s">
        <v>16</v>
      </c>
      <c r="N150" s="9" t="str" cm="1">
        <f t="array" ref="N150">INDEX(Ratings!$B$2:$L$42,_xlfn.XMATCH(Base!D150,Ratings!$A$2:$A$42),_xlfn.XMATCH(YEAR(Base!F150),Ratings!$B$1:$L$1))</f>
        <v>BBB-</v>
      </c>
      <c r="O150">
        <f t="shared" si="8"/>
        <v>1</v>
      </c>
      <c r="P150" s="7">
        <f>INDEX(ANBIMA!$F:$F,MATCH(Base!$A150,ANBIMA!$A:$A,0))</f>
        <v>2792.2687499999997</v>
      </c>
      <c r="Q150" s="21">
        <f>INDEX(ANBIMA!$H:$H,MATCH(Base!$A150,ANBIMA!$A:$A,0))</f>
        <v>1</v>
      </c>
    </row>
    <row r="151" spans="1:17" x14ac:dyDescent="0.35">
      <c r="A151" s="12">
        <f t="shared" si="6"/>
        <v>43617</v>
      </c>
      <c r="B151">
        <v>38</v>
      </c>
      <c r="C151" s="6" t="s">
        <v>214</v>
      </c>
      <c r="D151" s="6" t="s">
        <v>213</v>
      </c>
      <c r="E151" s="6" t="s">
        <v>233</v>
      </c>
      <c r="F151" s="1">
        <v>43622</v>
      </c>
      <c r="G151" s="1" t="s">
        <v>215</v>
      </c>
      <c r="H151" s="7">
        <v>1</v>
      </c>
      <c r="I151" s="22">
        <v>0</v>
      </c>
      <c r="J151" s="9">
        <f>IF($M151="USD",INDEX('Dólar Spot'!$C:$C,MATCH(Base!$F151,'Dólar Spot'!$A:$A,0)),"")</f>
        <v>3.8719999999999999</v>
      </c>
      <c r="K151" s="8">
        <v>500000000</v>
      </c>
      <c r="L151" s="7">
        <f t="shared" si="7"/>
        <v>1936</v>
      </c>
      <c r="M151" s="6" t="s">
        <v>16</v>
      </c>
      <c r="N151" s="9" t="str" cm="1">
        <f t="array" ref="N151">INDEX(Ratings!$B$2:$L$42,_xlfn.XMATCH(Base!D151,Ratings!$A$2:$A$42),_xlfn.XMATCH(YEAR(Base!F151),Ratings!$B$1:$L$1))</f>
        <v>BB+</v>
      </c>
      <c r="O151">
        <f t="shared" si="8"/>
        <v>0</v>
      </c>
      <c r="P151" s="7">
        <f>INDEX(ANBIMA!$F:$F,MATCH(Base!$A151,ANBIMA!$A:$A,0))</f>
        <v>2154.1763596491228</v>
      </c>
      <c r="Q151" s="21">
        <f>INDEX(ANBIMA!$H:$H,MATCH(Base!$A151,ANBIMA!$A:$A,0))</f>
        <v>0.8125</v>
      </c>
    </row>
    <row r="152" spans="1:17" x14ac:dyDescent="0.35">
      <c r="A152" s="12">
        <f t="shared" si="6"/>
        <v>42644</v>
      </c>
      <c r="B152">
        <v>38</v>
      </c>
      <c r="C152" s="6" t="s">
        <v>214</v>
      </c>
      <c r="D152" s="6" t="s">
        <v>213</v>
      </c>
      <c r="E152" s="6" t="s">
        <v>233</v>
      </c>
      <c r="F152" s="1">
        <v>42649</v>
      </c>
      <c r="G152" s="1" t="s">
        <v>216</v>
      </c>
      <c r="H152" s="7">
        <v>1</v>
      </c>
      <c r="I152" s="22">
        <v>0</v>
      </c>
      <c r="J152" s="9">
        <f>IF($M152="USD",INDEX('Dólar Spot'!$C:$C,MATCH(Base!$F152,'Dólar Spot'!$A:$A,0)),"")</f>
        <v>3.2303999999999999</v>
      </c>
      <c r="K152" s="8">
        <v>750000000</v>
      </c>
      <c r="L152" s="7">
        <f t="shared" si="7"/>
        <v>2422.8000000000002</v>
      </c>
      <c r="M152" s="6" t="s">
        <v>16</v>
      </c>
      <c r="N152" s="9" t="str" cm="1">
        <f t="array" ref="N152">INDEX(Ratings!$B$2:$L$42,_xlfn.XMATCH(Base!D152,Ratings!$A$2:$A$42),_xlfn.XMATCH(YEAR(Base!F152),Ratings!$B$1:$L$1))</f>
        <v>BB+</v>
      </c>
      <c r="O152">
        <f t="shared" si="8"/>
        <v>0</v>
      </c>
      <c r="P152" s="7">
        <f>INDEX(ANBIMA!$F:$F,MATCH(Base!$A152,ANBIMA!$A:$A,0))</f>
        <v>1990.7781250000007</v>
      </c>
      <c r="Q152" s="21">
        <f>INDEX(ANBIMA!$H:$H,MATCH(Base!$A152,ANBIMA!$A:$A,0))</f>
        <v>0.77777777777777779</v>
      </c>
    </row>
    <row r="153" spans="1:17" x14ac:dyDescent="0.35">
      <c r="A153" s="12">
        <f t="shared" si="6"/>
        <v>44013</v>
      </c>
      <c r="B153">
        <v>38</v>
      </c>
      <c r="C153" s="6" t="s">
        <v>214</v>
      </c>
      <c r="D153" s="6" t="s">
        <v>213</v>
      </c>
      <c r="E153" s="6" t="s">
        <v>233</v>
      </c>
      <c r="F153" s="1">
        <v>44032</v>
      </c>
      <c r="G153" s="1" t="s">
        <v>215</v>
      </c>
      <c r="H153" s="7">
        <v>1</v>
      </c>
      <c r="I153" s="22">
        <v>0</v>
      </c>
      <c r="J153" s="9">
        <f>IF($M153="USD",INDEX('Dólar Spot'!$C:$C,MATCH(Base!$F153,'Dólar Spot'!$A:$A,0)),"")</f>
        <v>5.3628999999999998</v>
      </c>
      <c r="K153" s="8">
        <v>350000000</v>
      </c>
      <c r="L153" s="7">
        <f t="shared" si="7"/>
        <v>1877.0150000000001</v>
      </c>
      <c r="M153" s="6" t="s">
        <v>16</v>
      </c>
      <c r="N153" s="9" t="str" cm="1">
        <f t="array" ref="N153">INDEX(Ratings!$B$2:$L$42,_xlfn.XMATCH(Base!D153,Ratings!$A$2:$A$42),_xlfn.XMATCH(YEAR(Base!F153),Ratings!$B$1:$L$1))</f>
        <v>BB+</v>
      </c>
      <c r="O153">
        <f t="shared" si="8"/>
        <v>0</v>
      </c>
      <c r="P153" s="7">
        <f>INDEX(ANBIMA!$F:$F,MATCH(Base!$A153,ANBIMA!$A:$A,0))</f>
        <v>2820.1840108695651</v>
      </c>
      <c r="Q153" s="21">
        <f>INDEX(ANBIMA!$H:$H,MATCH(Base!$A153,ANBIMA!$A:$A,0))</f>
        <v>0.70833333333333326</v>
      </c>
    </row>
    <row r="154" spans="1:17" x14ac:dyDescent="0.35">
      <c r="A154" s="12">
        <f t="shared" si="6"/>
        <v>43647</v>
      </c>
      <c r="B154">
        <v>39</v>
      </c>
      <c r="C154" s="6" t="s">
        <v>218</v>
      </c>
      <c r="D154" s="6" t="s">
        <v>217</v>
      </c>
      <c r="E154" s="6" t="s">
        <v>233</v>
      </c>
      <c r="F154" s="1">
        <v>43664</v>
      </c>
      <c r="G154" s="1" t="s">
        <v>219</v>
      </c>
      <c r="H154" s="7">
        <v>1</v>
      </c>
      <c r="I154" s="22">
        <v>0</v>
      </c>
      <c r="J154" s="9">
        <f>IF($M154="USD",INDEX('Dólar Spot'!$C:$C,MATCH(Base!$F154,'Dólar Spot'!$A:$A,0)),"")</f>
        <v>3.7483</v>
      </c>
      <c r="K154" s="8">
        <v>750000000</v>
      </c>
      <c r="L154" s="7">
        <f t="shared" si="7"/>
        <v>2811.2249999999999</v>
      </c>
      <c r="M154" s="6" t="s">
        <v>16</v>
      </c>
      <c r="N154" s="9" t="str" cm="1">
        <f t="array" ref="N154">INDEX(Ratings!$B$2:$L$42,_xlfn.XMATCH(Base!D154,Ratings!$A$2:$A$42),_xlfn.XMATCH(YEAR(Base!F154),Ratings!$B$1:$L$1))</f>
        <v>BB-</v>
      </c>
      <c r="O154">
        <f t="shared" si="8"/>
        <v>0</v>
      </c>
      <c r="P154" s="7">
        <f>INDEX(ANBIMA!$F:$F,MATCH(Base!$A154,ANBIMA!$A:$A,0))</f>
        <v>2361.6956521739135</v>
      </c>
      <c r="Q154" s="21">
        <f>INDEX(ANBIMA!$H:$H,MATCH(Base!$A154,ANBIMA!$A:$A,0))</f>
        <v>0.8125</v>
      </c>
    </row>
    <row r="155" spans="1:17" x14ac:dyDescent="0.35">
      <c r="A155" s="12">
        <f t="shared" si="6"/>
        <v>44013</v>
      </c>
      <c r="B155">
        <v>40</v>
      </c>
      <c r="C155" s="6" t="s">
        <v>221</v>
      </c>
      <c r="D155" s="6" t="s">
        <v>220</v>
      </c>
      <c r="E155" s="6" t="s">
        <v>233</v>
      </c>
      <c r="F155" s="1">
        <v>44020</v>
      </c>
      <c r="G155" s="1" t="s">
        <v>222</v>
      </c>
      <c r="H155" s="7">
        <v>1</v>
      </c>
      <c r="I155" s="22">
        <v>0</v>
      </c>
      <c r="J155" s="9">
        <f>IF($M155="USD",INDEX('Dólar Spot'!$C:$C,MATCH(Base!$F155,'Dólar Spot'!$A:$A,0)),"")</f>
        <v>5.3475999999999999</v>
      </c>
      <c r="K155" s="8">
        <v>1500000000</v>
      </c>
      <c r="L155" s="7">
        <f t="shared" si="7"/>
        <v>8021.4</v>
      </c>
      <c r="M155" s="6" t="s">
        <v>16</v>
      </c>
      <c r="N155" s="9" t="str" cm="1">
        <f t="array" ref="N155">INDEX(Ratings!$B$2:$L$42,_xlfn.XMATCH(Base!D155,Ratings!$A$2:$A$42),_xlfn.XMATCH(YEAR(Base!F155),Ratings!$B$1:$L$1))</f>
        <v>BBB</v>
      </c>
      <c r="O155">
        <f t="shared" si="8"/>
        <v>1</v>
      </c>
      <c r="P155" s="7">
        <f>INDEX(ANBIMA!$F:$F,MATCH(Base!$A155,ANBIMA!$A:$A,0))</f>
        <v>2820.1840108695651</v>
      </c>
      <c r="Q155" s="21">
        <f>INDEX(ANBIMA!$H:$H,MATCH(Base!$A155,ANBIMA!$A:$A,0))</f>
        <v>0.70833333333333326</v>
      </c>
    </row>
    <row r="156" spans="1:17" x14ac:dyDescent="0.35">
      <c r="A156" s="12">
        <f t="shared" si="6"/>
        <v>42583</v>
      </c>
      <c r="B156">
        <v>40</v>
      </c>
      <c r="C156" s="6" t="s">
        <v>221</v>
      </c>
      <c r="D156" s="6" t="s">
        <v>220</v>
      </c>
      <c r="E156" s="6" t="s">
        <v>233</v>
      </c>
      <c r="F156" s="1">
        <v>42592</v>
      </c>
      <c r="G156" s="1" t="s">
        <v>223</v>
      </c>
      <c r="H156" s="7">
        <v>1</v>
      </c>
      <c r="I156" s="22">
        <v>0</v>
      </c>
      <c r="J156" s="9">
        <f>IF($M156="USD",INDEX('Dólar Spot'!$C:$C,MATCH(Base!$F156,'Dólar Spot'!$A:$A,0)),"")</f>
        <v>3.1295999999999999</v>
      </c>
      <c r="K156" s="8">
        <v>1000000000</v>
      </c>
      <c r="L156" s="7">
        <f t="shared" si="7"/>
        <v>3129.6</v>
      </c>
      <c r="M156" s="6" t="s">
        <v>16</v>
      </c>
      <c r="N156" s="9" t="str" cm="1">
        <f t="array" ref="N156">INDEX(Ratings!$B$2:$L$42,_xlfn.XMATCH(Base!D156,Ratings!$A$2:$A$42),_xlfn.XMATCH(YEAR(Base!F156),Ratings!$B$1:$L$1))</f>
        <v>BBB</v>
      </c>
      <c r="O156">
        <f t="shared" si="8"/>
        <v>1</v>
      </c>
      <c r="P156" s="7">
        <f>INDEX(ANBIMA!$F:$F,MATCH(Base!$A156,ANBIMA!$A:$A,0))</f>
        <v>3209.0565217391304</v>
      </c>
      <c r="Q156" s="21">
        <f>INDEX(ANBIMA!$H:$H,MATCH(Base!$A156,ANBIMA!$A:$A,0))</f>
        <v>0.7142857142857143</v>
      </c>
    </row>
    <row r="157" spans="1:17" x14ac:dyDescent="0.35">
      <c r="A157" s="12">
        <f t="shared" si="6"/>
        <v>42522</v>
      </c>
      <c r="B157">
        <v>40</v>
      </c>
      <c r="C157" s="6" t="s">
        <v>221</v>
      </c>
      <c r="D157" s="6" t="s">
        <v>220</v>
      </c>
      <c r="E157" s="6" t="s">
        <v>233</v>
      </c>
      <c r="F157" s="1">
        <v>42531</v>
      </c>
      <c r="G157" s="1" t="s">
        <v>224</v>
      </c>
      <c r="H157" s="7">
        <v>1</v>
      </c>
      <c r="I157" s="22">
        <v>0</v>
      </c>
      <c r="J157" s="9">
        <f>IF($M157="USD",INDEX('Dólar Spot'!$C:$C,MATCH(Base!$F157,'Dólar Spot'!$A:$A,0)),"")</f>
        <v>3.4255</v>
      </c>
      <c r="K157" s="8">
        <v>1250000000</v>
      </c>
      <c r="L157" s="7">
        <f t="shared" si="7"/>
        <v>4281.875</v>
      </c>
      <c r="M157" s="6" t="s">
        <v>16</v>
      </c>
      <c r="N157" s="9" t="str" cm="1">
        <f t="array" ref="N157">INDEX(Ratings!$B$2:$L$42,_xlfn.XMATCH(Base!D157,Ratings!$A$2:$A$42),_xlfn.XMATCH(YEAR(Base!F157),Ratings!$B$1:$L$1))</f>
        <v>BBB</v>
      </c>
      <c r="O157">
        <f t="shared" si="8"/>
        <v>1</v>
      </c>
      <c r="P157" s="7">
        <f>INDEX(ANBIMA!$F:$F,MATCH(Base!$A157,ANBIMA!$A:$A,0))</f>
        <v>3423.8772727272722</v>
      </c>
      <c r="Q157" s="21">
        <f>INDEX(ANBIMA!$H:$H,MATCH(Base!$A157,ANBIMA!$A:$A,0))</f>
        <v>0.5714285714285714</v>
      </c>
    </row>
    <row r="158" spans="1:17" x14ac:dyDescent="0.35">
      <c r="A158" s="12">
        <f t="shared" si="6"/>
        <v>40909</v>
      </c>
      <c r="B158">
        <v>40</v>
      </c>
      <c r="C158" s="6" t="s">
        <v>221</v>
      </c>
      <c r="D158" s="6" t="s">
        <v>220</v>
      </c>
      <c r="E158" s="6" t="s">
        <v>233</v>
      </c>
      <c r="F158" s="1">
        <v>40919</v>
      </c>
      <c r="G158" s="1" t="s">
        <v>225</v>
      </c>
      <c r="H158" s="7">
        <v>1</v>
      </c>
      <c r="I158" s="22">
        <v>0</v>
      </c>
      <c r="J158" s="9">
        <f>IF($M158="USD",INDEX('Dólar Spot'!$C:$C,MATCH(Base!$F158,'Dólar Spot'!$A:$A,0)),"")</f>
        <v>1.8041</v>
      </c>
      <c r="K158" s="8">
        <v>2250000000</v>
      </c>
      <c r="L158" s="7">
        <f t="shared" si="7"/>
        <v>4059.2249999999999</v>
      </c>
      <c r="M158" s="6" t="s">
        <v>16</v>
      </c>
      <c r="N158" s="9" t="str" cm="1">
        <f t="array" ref="N158">INDEX(Ratings!$B$2:$L$42,_xlfn.XMATCH(Base!D158,Ratings!$A$2:$A$42),_xlfn.XMATCH(YEAR(Base!F158),Ratings!$B$1:$L$1))</f>
        <v>BBB+</v>
      </c>
      <c r="O158">
        <f t="shared" si="8"/>
        <v>1</v>
      </c>
      <c r="P158" s="7">
        <f>INDEX(ANBIMA!$F:$F,MATCH(Base!$A158,ANBIMA!$A:$A,0))</f>
        <v>1439.4307014742017</v>
      </c>
      <c r="Q158" s="21">
        <f>INDEX(ANBIMA!$H:$H,MATCH(Base!$A158,ANBIMA!$A:$A,0))</f>
        <v>0.81690140845070425</v>
      </c>
    </row>
    <row r="159" spans="1:17" x14ac:dyDescent="0.35">
      <c r="A159" s="12">
        <f t="shared" si="6"/>
        <v>41153</v>
      </c>
      <c r="B159">
        <v>40</v>
      </c>
      <c r="C159" s="6" t="s">
        <v>226</v>
      </c>
      <c r="D159" s="6" t="s">
        <v>220</v>
      </c>
      <c r="E159" s="6" t="s">
        <v>233</v>
      </c>
      <c r="F159" s="1">
        <v>41163</v>
      </c>
      <c r="G159" s="1" t="s">
        <v>227</v>
      </c>
      <c r="H159" s="7">
        <v>1</v>
      </c>
      <c r="I159" s="22">
        <v>0</v>
      </c>
      <c r="J159" s="9">
        <f>IF($M159="USD",INDEX('Dólar Spot'!$C:$C,MATCH(Base!$F159,'Dólar Spot'!$A:$A,0)),"")</f>
        <v>2.0192000000000001</v>
      </c>
      <c r="K159" s="8">
        <v>1500000000</v>
      </c>
      <c r="L159" s="7">
        <f t="shared" si="7"/>
        <v>3028.8</v>
      </c>
      <c r="M159" s="6" t="s">
        <v>16</v>
      </c>
      <c r="N159" s="9" t="str" cm="1">
        <f t="array" ref="N159">INDEX(Ratings!$B$2:$L$42,_xlfn.XMATCH(Base!D159,Ratings!$A$2:$A$42),_xlfn.XMATCH(YEAR(Base!F159),Ratings!$B$1:$L$1))</f>
        <v>BBB+</v>
      </c>
      <c r="O159">
        <f t="shared" si="8"/>
        <v>1</v>
      </c>
      <c r="P159" s="7">
        <f>INDEX(ANBIMA!$F:$F,MATCH(Base!$A159,ANBIMA!$A:$A,0))</f>
        <v>1631.3155405405405</v>
      </c>
      <c r="Q159" s="21">
        <f>INDEX(ANBIMA!$H:$H,MATCH(Base!$A159,ANBIMA!$A:$A,0))</f>
        <v>0.81690140845070425</v>
      </c>
    </row>
    <row r="160" spans="1:17" x14ac:dyDescent="0.35">
      <c r="A160" s="12">
        <f t="shared" si="6"/>
        <v>40634</v>
      </c>
      <c r="B160">
        <v>41</v>
      </c>
      <c r="C160" s="6" t="s">
        <v>229</v>
      </c>
      <c r="D160" s="6" t="s">
        <v>228</v>
      </c>
      <c r="E160" s="6" t="s">
        <v>233</v>
      </c>
      <c r="F160" s="1">
        <v>40638</v>
      </c>
      <c r="G160" s="1" t="s">
        <v>230</v>
      </c>
      <c r="H160" s="7">
        <v>1</v>
      </c>
      <c r="I160" s="22">
        <v>0</v>
      </c>
      <c r="J160" s="9">
        <f>IF($M160="USD",INDEX('Dólar Spot'!$C:$C,MATCH(Base!$F160,'Dólar Spot'!$A:$A,0)),"")</f>
        <v>1.6079000000000001</v>
      </c>
      <c r="K160" s="8">
        <v>750000000</v>
      </c>
      <c r="L160" s="7">
        <f t="shared" si="7"/>
        <v>1205.925</v>
      </c>
      <c r="M160" s="6" t="s">
        <v>16</v>
      </c>
      <c r="N160" s="9" t="str" cm="1">
        <f t="array" ref="N160">INDEX(Ratings!$B$2:$L$42,_xlfn.XMATCH(Base!D160,Ratings!$A$2:$A$42),_xlfn.XMATCH(YEAR(Base!F160),Ratings!$B$1:$L$1))</f>
        <v>BBB-</v>
      </c>
      <c r="O160">
        <f t="shared" si="8"/>
        <v>1</v>
      </c>
      <c r="P160" s="7">
        <f>INDEX(ANBIMA!$F:$F,MATCH(Base!$A160,ANBIMA!$A:$A,0))</f>
        <v>1407.9328902834009</v>
      </c>
      <c r="Q160" s="21">
        <f>INDEX(ANBIMA!$H:$H,MATCH(Base!$A160,ANBIMA!$A:$A,0))</f>
        <v>0.5862068965517242</v>
      </c>
    </row>
    <row r="161" spans="1:17" x14ac:dyDescent="0.35">
      <c r="A161" s="12">
        <f t="shared" si="6"/>
        <v>40940</v>
      </c>
      <c r="B161">
        <v>41</v>
      </c>
      <c r="C161" s="6" t="s">
        <v>231</v>
      </c>
      <c r="D161" s="6" t="s">
        <v>228</v>
      </c>
      <c r="E161" s="6" t="s">
        <v>233</v>
      </c>
      <c r="F161" s="1">
        <v>40948</v>
      </c>
      <c r="G161" s="1" t="s">
        <v>230</v>
      </c>
      <c r="H161" s="7">
        <v>1</v>
      </c>
      <c r="I161" s="22">
        <v>0</v>
      </c>
      <c r="J161" s="9">
        <f>IF($M161="USD",INDEX('Dólar Spot'!$C:$C,MATCH(Base!$F161,'Dólar Spot'!$A:$A,0)),"")</f>
        <v>1.7219</v>
      </c>
      <c r="K161" s="8">
        <v>500000000</v>
      </c>
      <c r="L161" s="7">
        <f t="shared" si="7"/>
        <v>860.95</v>
      </c>
      <c r="M161" s="6" t="s">
        <v>16</v>
      </c>
      <c r="N161" s="9" t="str" cm="1">
        <f t="array" ref="N161">INDEX(Ratings!$B$2:$L$42,_xlfn.XMATCH(Base!D161,Ratings!$A$2:$A$42),_xlfn.XMATCH(YEAR(Base!F161),Ratings!$B$1:$L$1))</f>
        <v>BBB</v>
      </c>
      <c r="O161">
        <f t="shared" si="8"/>
        <v>1</v>
      </c>
      <c r="P161" s="7">
        <f>INDEX(ANBIMA!$F:$F,MATCH(Base!$A161,ANBIMA!$A:$A,0))</f>
        <v>1382.0987169274538</v>
      </c>
      <c r="Q161" s="21">
        <f>INDEX(ANBIMA!$H:$H,MATCH(Base!$A161,ANBIMA!$A:$A,0))</f>
        <v>0.81690140845070425</v>
      </c>
    </row>
    <row r="162" spans="1:17" x14ac:dyDescent="0.35">
      <c r="B162" s="6"/>
      <c r="C162" s="6"/>
      <c r="D162" s="6"/>
      <c r="F162" s="6"/>
      <c r="G162" s="6"/>
      <c r="H162" s="6"/>
      <c r="I162" s="6"/>
      <c r="J162" s="1"/>
      <c r="K162" s="1"/>
      <c r="L162" s="7"/>
      <c r="M162" s="6"/>
      <c r="O162" s="8"/>
    </row>
    <row r="163" spans="1:17" x14ac:dyDescent="0.35">
      <c r="B163" s="6"/>
      <c r="C163" s="6"/>
      <c r="D163" s="6"/>
      <c r="F163" s="6"/>
      <c r="G163" s="6"/>
      <c r="H163" s="6"/>
      <c r="I163" s="6"/>
      <c r="J163" s="1"/>
      <c r="K163" s="1"/>
      <c r="L163" s="7"/>
      <c r="M163" s="6"/>
      <c r="O163" s="8"/>
    </row>
    <row r="164" spans="1:17" x14ac:dyDescent="0.35">
      <c r="B164" s="6"/>
      <c r="C164" s="6"/>
      <c r="D164" s="6"/>
      <c r="F164" s="6"/>
      <c r="G164" s="6"/>
      <c r="H164" s="6"/>
      <c r="I164" s="6"/>
      <c r="J164" s="1"/>
      <c r="K164" s="1"/>
      <c r="L164" s="7"/>
      <c r="M164" s="6"/>
      <c r="O164" s="8"/>
    </row>
    <row r="165" spans="1:17" x14ac:dyDescent="0.35">
      <c r="B165" s="6"/>
      <c r="C165" s="6"/>
      <c r="D165" s="6"/>
      <c r="F165" s="6"/>
      <c r="G165" s="6"/>
      <c r="H165" s="6"/>
      <c r="I165" s="6"/>
      <c r="J165" s="1"/>
      <c r="K165" s="1"/>
      <c r="L165" s="7"/>
      <c r="M165" s="6"/>
      <c r="O165" s="8"/>
    </row>
    <row r="166" spans="1:17" x14ac:dyDescent="0.35">
      <c r="B166" s="6"/>
      <c r="C166" s="6"/>
      <c r="D166" s="6"/>
      <c r="F166" s="6"/>
      <c r="G166" s="6"/>
      <c r="H166" s="6"/>
      <c r="I166" s="6"/>
      <c r="J166" s="1"/>
      <c r="K166" s="1"/>
      <c r="L166" s="7"/>
      <c r="M166" s="6"/>
      <c r="O166" s="8"/>
    </row>
    <row r="167" spans="1:17" x14ac:dyDescent="0.35">
      <c r="B167" s="6"/>
      <c r="C167" s="6"/>
      <c r="D167" s="6"/>
      <c r="F167" s="6"/>
      <c r="G167" s="6"/>
      <c r="H167" s="6"/>
      <c r="I167" s="6"/>
      <c r="J167" s="1"/>
      <c r="K167" s="1"/>
      <c r="L167" s="7"/>
      <c r="M167" s="6"/>
      <c r="O167" s="8"/>
    </row>
    <row r="168" spans="1:17" x14ac:dyDescent="0.35">
      <c r="B168" s="6"/>
      <c r="C168" s="6"/>
      <c r="D168" s="6"/>
      <c r="F168" s="6"/>
      <c r="G168" s="6"/>
      <c r="H168" s="6"/>
      <c r="I168" s="6"/>
      <c r="J168" s="1"/>
      <c r="K168" s="1"/>
      <c r="L168" s="7"/>
      <c r="M168" s="6"/>
      <c r="O168" s="8"/>
    </row>
    <row r="169" spans="1:17" x14ac:dyDescent="0.35">
      <c r="B169" s="6"/>
      <c r="C169" s="6"/>
      <c r="D169" s="6"/>
      <c r="F169" s="6"/>
      <c r="G169" s="6"/>
      <c r="H169" s="6"/>
      <c r="I169" s="6"/>
      <c r="J169" s="1"/>
      <c r="K169" s="1"/>
      <c r="L169" s="7"/>
      <c r="M169" s="6"/>
      <c r="O169" s="8"/>
    </row>
    <row r="170" spans="1:17" x14ac:dyDescent="0.35">
      <c r="B170" s="6"/>
      <c r="C170" s="6"/>
      <c r="D170" s="6"/>
      <c r="F170" s="6"/>
      <c r="G170" s="6"/>
      <c r="H170" s="6"/>
      <c r="I170" s="6"/>
      <c r="J170" s="1"/>
      <c r="K170" s="1"/>
      <c r="L170" s="7"/>
      <c r="M170" s="6"/>
      <c r="O170" s="8"/>
    </row>
    <row r="171" spans="1:17" x14ac:dyDescent="0.35">
      <c r="B171" s="6"/>
      <c r="C171" s="6"/>
      <c r="D171" s="6"/>
      <c r="F171" s="6"/>
      <c r="G171" s="6"/>
      <c r="H171" s="6"/>
      <c r="I171" s="6"/>
      <c r="J171" s="1"/>
      <c r="K171" s="1"/>
      <c r="L171" s="7"/>
      <c r="M171" s="6"/>
      <c r="O171" s="6"/>
    </row>
    <row r="172" spans="1:17" x14ac:dyDescent="0.35">
      <c r="B172" s="6"/>
      <c r="C172" s="6"/>
      <c r="D172" s="6"/>
      <c r="F172" s="6"/>
      <c r="G172" s="6"/>
      <c r="H172" s="6"/>
      <c r="I172" s="6"/>
      <c r="J172" s="1"/>
      <c r="K172" s="1"/>
      <c r="L172" s="7"/>
      <c r="M172" s="6"/>
      <c r="O172" s="8"/>
    </row>
    <row r="173" spans="1:17" x14ac:dyDescent="0.35">
      <c r="B173" s="6"/>
      <c r="C173" s="6"/>
      <c r="D173" s="6"/>
      <c r="F173" s="6"/>
      <c r="G173" s="6"/>
      <c r="H173" s="6"/>
      <c r="I173" s="6"/>
      <c r="J173" s="1"/>
      <c r="K173" s="1"/>
      <c r="L173" s="7"/>
      <c r="M173" s="6"/>
      <c r="O173" s="8"/>
    </row>
    <row r="174" spans="1:17" x14ac:dyDescent="0.35">
      <c r="B174" s="6"/>
      <c r="C174" s="6"/>
      <c r="D174" s="6"/>
      <c r="F174" s="6"/>
      <c r="G174" s="6"/>
      <c r="H174" s="6"/>
      <c r="I174" s="6"/>
      <c r="J174" s="1"/>
      <c r="K174" s="1"/>
      <c r="L174" s="7"/>
      <c r="M174" s="6"/>
      <c r="O174" s="8"/>
    </row>
    <row r="175" spans="1:17" x14ac:dyDescent="0.35">
      <c r="B175" s="6"/>
      <c r="C175" s="6"/>
      <c r="D175" s="6"/>
      <c r="F175" s="6"/>
      <c r="G175" s="6"/>
      <c r="H175" s="6"/>
      <c r="I175" s="6"/>
      <c r="J175" s="1"/>
      <c r="K175" s="1"/>
      <c r="L175" s="7"/>
      <c r="M175" s="6"/>
      <c r="O175" s="6"/>
    </row>
    <row r="176" spans="1:17" x14ac:dyDescent="0.35">
      <c r="B176" s="6"/>
      <c r="C176" s="6"/>
      <c r="D176" s="6"/>
      <c r="F176" s="6"/>
      <c r="G176" s="6"/>
      <c r="H176" s="6"/>
      <c r="I176" s="6"/>
      <c r="J176" s="1"/>
      <c r="K176" s="1"/>
      <c r="L176" s="7"/>
      <c r="M176" s="6"/>
      <c r="O176" s="6"/>
    </row>
    <row r="177" spans="2:15" x14ac:dyDescent="0.35">
      <c r="B177" s="6"/>
      <c r="C177" s="6"/>
      <c r="D177" s="6"/>
      <c r="F177" s="6"/>
      <c r="G177" s="6"/>
      <c r="H177" s="6"/>
      <c r="I177" s="6"/>
      <c r="J177" s="1"/>
      <c r="K177" s="1"/>
      <c r="L177" s="7"/>
      <c r="M177" s="6"/>
      <c r="O177" s="6"/>
    </row>
    <row r="178" spans="2:15" x14ac:dyDescent="0.35">
      <c r="B178" s="6"/>
      <c r="C178" s="6"/>
      <c r="D178" s="6"/>
      <c r="F178" s="6"/>
      <c r="G178" s="6"/>
      <c r="H178" s="6"/>
      <c r="I178" s="6"/>
      <c r="J178" s="1"/>
      <c r="K178" s="1"/>
      <c r="L178" s="7"/>
      <c r="M178" s="6"/>
      <c r="O178" s="6"/>
    </row>
    <row r="179" spans="2:15" x14ac:dyDescent="0.35">
      <c r="B179" s="6"/>
      <c r="C179" s="6"/>
      <c r="D179" s="6"/>
      <c r="F179" s="6"/>
      <c r="G179" s="6"/>
      <c r="H179" s="6"/>
      <c r="I179" s="6"/>
      <c r="J179" s="1"/>
      <c r="K179" s="1"/>
      <c r="L179" s="7"/>
      <c r="M179" s="6"/>
      <c r="O179" s="6"/>
    </row>
    <row r="180" spans="2:15" x14ac:dyDescent="0.35">
      <c r="B180" s="6"/>
      <c r="C180" s="6"/>
      <c r="D180" s="6"/>
      <c r="F180" s="6"/>
      <c r="G180" s="6"/>
      <c r="H180" s="6"/>
      <c r="I180" s="6"/>
      <c r="J180" s="1"/>
      <c r="K180" s="1"/>
      <c r="L180" s="7"/>
      <c r="M180" s="6"/>
      <c r="O180" s="6"/>
    </row>
    <row r="181" spans="2:15" x14ac:dyDescent="0.35">
      <c r="B181" s="6"/>
      <c r="C181" s="6"/>
      <c r="D181" s="6"/>
      <c r="F181" s="6"/>
      <c r="G181" s="6"/>
      <c r="H181" s="6"/>
      <c r="I181" s="6"/>
      <c r="J181" s="1"/>
      <c r="K181" s="1"/>
      <c r="L181" s="7"/>
      <c r="M181" s="6"/>
      <c r="O181" s="8"/>
    </row>
    <row r="182" spans="2:15" x14ac:dyDescent="0.35">
      <c r="B182" s="6"/>
      <c r="C182" s="6"/>
      <c r="D182" s="6"/>
      <c r="F182" s="6"/>
      <c r="G182" s="6"/>
      <c r="H182" s="6"/>
      <c r="I182" s="6"/>
      <c r="J182" s="1"/>
      <c r="K182" s="1"/>
      <c r="L182" s="7"/>
      <c r="M182" s="6"/>
      <c r="O182" s="8"/>
    </row>
    <row r="183" spans="2:15" x14ac:dyDescent="0.35">
      <c r="B183" s="6"/>
      <c r="C183" s="6"/>
      <c r="D183" s="6"/>
      <c r="F183" s="6"/>
      <c r="G183" s="6"/>
      <c r="H183" s="6"/>
      <c r="I183" s="6"/>
      <c r="J183" s="1"/>
      <c r="K183" s="1"/>
      <c r="L183" s="7"/>
      <c r="M183" s="6"/>
      <c r="O183" s="8"/>
    </row>
    <row r="184" spans="2:15" x14ac:dyDescent="0.35">
      <c r="B184" s="6"/>
      <c r="C184" s="6"/>
      <c r="D184" s="6"/>
      <c r="F184" s="6"/>
      <c r="G184" s="6"/>
      <c r="H184" s="6"/>
      <c r="I184" s="6"/>
      <c r="J184" s="1"/>
      <c r="K184" s="1"/>
      <c r="L184" s="7"/>
      <c r="M184" s="6"/>
      <c r="O184" s="8"/>
    </row>
    <row r="185" spans="2:15" x14ac:dyDescent="0.35">
      <c r="B185" s="6"/>
      <c r="C185" s="6"/>
      <c r="D185" s="6"/>
      <c r="F185" s="6"/>
      <c r="G185" s="6"/>
      <c r="H185" s="6"/>
      <c r="I185" s="6"/>
      <c r="J185" s="1"/>
      <c r="K185" s="1"/>
      <c r="L185" s="7"/>
      <c r="M185" s="6"/>
      <c r="O185" s="8"/>
    </row>
    <row r="186" spans="2:15" x14ac:dyDescent="0.35">
      <c r="B186" s="6"/>
      <c r="C186" s="6"/>
      <c r="D186" s="6"/>
      <c r="F186" s="6"/>
      <c r="G186" s="6"/>
      <c r="H186" s="6"/>
      <c r="I186" s="6"/>
      <c r="J186" s="1"/>
      <c r="K186" s="1"/>
      <c r="L186" s="7"/>
      <c r="M186" s="6"/>
      <c r="O186" s="6"/>
    </row>
    <row r="187" spans="2:15" x14ac:dyDescent="0.35">
      <c r="B187" s="6"/>
      <c r="C187" s="6"/>
      <c r="D187" s="6"/>
      <c r="F187" s="6"/>
      <c r="G187" s="6"/>
      <c r="H187" s="6"/>
      <c r="I187" s="6"/>
      <c r="J187" s="1"/>
      <c r="K187" s="1"/>
      <c r="L187" s="7"/>
      <c r="M187" s="6"/>
      <c r="O187" s="6"/>
    </row>
    <row r="188" spans="2:15" x14ac:dyDescent="0.35">
      <c r="B188" s="6"/>
      <c r="C188" s="6"/>
      <c r="D188" s="6"/>
      <c r="F188" s="6"/>
      <c r="G188" s="6"/>
      <c r="H188" s="6"/>
      <c r="I188" s="6"/>
      <c r="J188" s="1"/>
      <c r="K188" s="1"/>
      <c r="L188" s="7"/>
      <c r="M188" s="6"/>
      <c r="O188" s="6"/>
    </row>
    <row r="189" spans="2:15" x14ac:dyDescent="0.35">
      <c r="B189" s="6"/>
      <c r="C189" s="6"/>
      <c r="D189" s="6"/>
      <c r="F189" s="6"/>
      <c r="G189" s="6"/>
      <c r="H189" s="6"/>
      <c r="I189" s="6"/>
      <c r="J189" s="1"/>
      <c r="K189" s="1"/>
      <c r="L189" s="7"/>
      <c r="M189" s="6"/>
      <c r="O189" s="6"/>
    </row>
    <row r="190" spans="2:15" x14ac:dyDescent="0.35">
      <c r="B190" s="6"/>
      <c r="C190" s="6"/>
      <c r="D190" s="6"/>
      <c r="F190" s="6"/>
      <c r="G190" s="6"/>
      <c r="H190" s="6"/>
      <c r="I190" s="6"/>
      <c r="J190" s="1"/>
      <c r="K190" s="1"/>
      <c r="L190" s="7"/>
      <c r="M190" s="6"/>
      <c r="O190" s="6"/>
    </row>
    <row r="191" spans="2:15" x14ac:dyDescent="0.35">
      <c r="B191" s="6"/>
      <c r="C191" s="6"/>
      <c r="D191" s="6"/>
      <c r="F191" s="6"/>
      <c r="G191" s="6"/>
      <c r="H191" s="6"/>
      <c r="I191" s="6"/>
      <c r="J191" s="1"/>
      <c r="K191" s="1"/>
      <c r="L191" s="7"/>
      <c r="M191" s="6"/>
      <c r="O191" s="6"/>
    </row>
    <row r="192" spans="2:15" x14ac:dyDescent="0.35">
      <c r="B192" s="6"/>
      <c r="C192" s="6"/>
      <c r="D192" s="6"/>
      <c r="F192" s="6"/>
      <c r="G192" s="6"/>
      <c r="H192" s="6"/>
      <c r="I192" s="6"/>
      <c r="J192" s="1"/>
      <c r="K192" s="1"/>
      <c r="L192" s="7"/>
      <c r="M192" s="6"/>
      <c r="O192" s="6"/>
    </row>
    <row r="193" spans="2:15" x14ac:dyDescent="0.35">
      <c r="B193" s="6"/>
      <c r="C193" s="6"/>
      <c r="D193" s="6"/>
      <c r="F193" s="6"/>
      <c r="G193" s="6"/>
      <c r="H193" s="6"/>
      <c r="I193" s="6"/>
      <c r="J193" s="1"/>
      <c r="K193" s="1"/>
      <c r="L193" s="7"/>
      <c r="M193" s="6"/>
      <c r="O193" s="8"/>
    </row>
    <row r="194" spans="2:15" x14ac:dyDescent="0.35">
      <c r="B194" s="6"/>
      <c r="C194" s="6"/>
      <c r="D194" s="6"/>
      <c r="F194" s="6"/>
      <c r="G194" s="6"/>
      <c r="H194" s="6"/>
      <c r="I194" s="6"/>
      <c r="J194" s="1"/>
      <c r="K194" s="1"/>
      <c r="L194" s="7"/>
      <c r="M194" s="6"/>
      <c r="O194" s="8"/>
    </row>
    <row r="195" spans="2:15" x14ac:dyDescent="0.35">
      <c r="B195" s="6"/>
      <c r="C195" s="6"/>
      <c r="D195" s="6"/>
      <c r="F195" s="6"/>
      <c r="G195" s="6"/>
      <c r="H195" s="6"/>
      <c r="I195" s="6"/>
      <c r="J195" s="1"/>
      <c r="K195" s="1"/>
      <c r="L195" s="7"/>
      <c r="M195" s="6"/>
      <c r="O195" s="6"/>
    </row>
    <row r="196" spans="2:15" x14ac:dyDescent="0.35">
      <c r="B196" s="6"/>
      <c r="C196" s="6"/>
      <c r="D196" s="6"/>
      <c r="F196" s="6"/>
      <c r="G196" s="6"/>
      <c r="H196" s="6"/>
      <c r="I196" s="6"/>
      <c r="J196" s="1"/>
      <c r="K196" s="1"/>
      <c r="L196" s="7"/>
      <c r="M196" s="6"/>
      <c r="O196" s="6"/>
    </row>
    <row r="197" spans="2:15" x14ac:dyDescent="0.35">
      <c r="B197" s="6"/>
      <c r="C197" s="6"/>
      <c r="D197" s="6"/>
      <c r="F197" s="6"/>
      <c r="G197" s="6"/>
      <c r="H197" s="6"/>
      <c r="I197" s="6"/>
      <c r="J197" s="1"/>
      <c r="K197" s="1"/>
      <c r="L197" s="7"/>
      <c r="M197" s="6"/>
      <c r="O197" s="8"/>
    </row>
    <row r="198" spans="2:15" x14ac:dyDescent="0.35">
      <c r="B198" s="6"/>
      <c r="C198" s="6"/>
      <c r="D198" s="6"/>
      <c r="F198" s="6"/>
      <c r="G198" s="6"/>
      <c r="H198" s="6"/>
      <c r="I198" s="6"/>
      <c r="J198" s="1"/>
      <c r="K198" s="1"/>
      <c r="L198" s="7"/>
      <c r="M198" s="6"/>
      <c r="O198" s="8"/>
    </row>
    <row r="199" spans="2:15" x14ac:dyDescent="0.35">
      <c r="B199" s="6"/>
      <c r="C199" s="6"/>
      <c r="D199" s="6"/>
      <c r="F199" s="6"/>
      <c r="G199" s="6"/>
      <c r="H199" s="6"/>
      <c r="I199" s="6"/>
      <c r="J199" s="1"/>
      <c r="K199" s="1"/>
      <c r="L199" s="7"/>
      <c r="M199" s="6"/>
      <c r="O199" s="8"/>
    </row>
    <row r="200" spans="2:15" x14ac:dyDescent="0.35">
      <c r="B200" s="6"/>
      <c r="C200" s="6"/>
      <c r="D200" s="6"/>
      <c r="F200" s="6"/>
      <c r="G200" s="6"/>
      <c r="H200" s="6"/>
      <c r="I200" s="6"/>
      <c r="J200" s="1"/>
      <c r="K200" s="1"/>
      <c r="L200" s="7"/>
      <c r="M200" s="6"/>
      <c r="O200" s="8"/>
    </row>
    <row r="201" spans="2:15" x14ac:dyDescent="0.35">
      <c r="B201" s="6"/>
      <c r="C201" s="6"/>
      <c r="D201" s="6"/>
      <c r="F201" s="6"/>
      <c r="G201" s="6"/>
      <c r="H201" s="6"/>
      <c r="I201" s="6"/>
      <c r="J201" s="1"/>
      <c r="K201" s="1"/>
      <c r="L201" s="7"/>
      <c r="M201" s="6"/>
      <c r="O201" s="8"/>
    </row>
    <row r="202" spans="2:15" x14ac:dyDescent="0.35">
      <c r="B202" s="6"/>
      <c r="C202" s="6"/>
      <c r="D202" s="6"/>
      <c r="F202" s="6"/>
      <c r="G202" s="6"/>
      <c r="H202" s="6"/>
      <c r="I202" s="6"/>
      <c r="J202" s="1"/>
      <c r="K202" s="1"/>
      <c r="L202" s="7"/>
      <c r="M202" s="6"/>
      <c r="O202" s="8"/>
    </row>
    <row r="203" spans="2:15" x14ac:dyDescent="0.35">
      <c r="B203" s="6"/>
      <c r="C203" s="6"/>
      <c r="D203" s="6"/>
      <c r="F203" s="6"/>
      <c r="G203" s="6"/>
      <c r="H203" s="6"/>
      <c r="I203" s="6"/>
      <c r="J203" s="1"/>
      <c r="K203" s="1"/>
      <c r="L203" s="7"/>
      <c r="M203" s="6"/>
      <c r="O203" s="8"/>
    </row>
    <row r="204" spans="2:15" x14ac:dyDescent="0.35">
      <c r="B204" s="6"/>
      <c r="C204" s="6"/>
      <c r="D204" s="6"/>
      <c r="F204" s="6"/>
      <c r="G204" s="6"/>
      <c r="H204" s="6"/>
      <c r="I204" s="6"/>
      <c r="J204" s="1"/>
      <c r="K204" s="1"/>
      <c r="L204" s="7"/>
      <c r="M204" s="6"/>
      <c r="O204" s="8"/>
    </row>
    <row r="205" spans="2:15" x14ac:dyDescent="0.35">
      <c r="B205" s="6"/>
      <c r="C205" s="6"/>
      <c r="D205" s="6"/>
      <c r="F205" s="6"/>
      <c r="G205" s="6"/>
      <c r="H205" s="6"/>
      <c r="I205" s="6"/>
      <c r="J205" s="1"/>
      <c r="K205" s="1"/>
      <c r="L205" s="7"/>
      <c r="M205" s="6"/>
      <c r="O205" s="8"/>
    </row>
    <row r="206" spans="2:15" x14ac:dyDescent="0.35">
      <c r="B206" s="6"/>
      <c r="C206" s="6"/>
      <c r="D206" s="6"/>
      <c r="F206" s="6"/>
      <c r="G206" s="6"/>
      <c r="H206" s="6"/>
      <c r="I206" s="6"/>
      <c r="J206" s="1"/>
      <c r="K206" s="1"/>
      <c r="L206" s="7"/>
      <c r="M206" s="6"/>
      <c r="O206" s="8"/>
    </row>
    <row r="207" spans="2:15" x14ac:dyDescent="0.35">
      <c r="B207" s="6"/>
      <c r="C207" s="6"/>
      <c r="D207" s="6"/>
      <c r="F207" s="6"/>
      <c r="G207" s="6"/>
      <c r="H207" s="6"/>
      <c r="I207" s="6"/>
      <c r="J207" s="1"/>
      <c r="K207" s="1"/>
      <c r="L207" s="7"/>
      <c r="M207" s="6"/>
      <c r="O207" s="6"/>
    </row>
    <row r="208" spans="2:15" x14ac:dyDescent="0.35">
      <c r="B208" s="6"/>
      <c r="C208" s="6"/>
      <c r="D208" s="6"/>
      <c r="F208" s="6"/>
      <c r="G208" s="6"/>
      <c r="H208" s="6"/>
      <c r="I208" s="6"/>
      <c r="J208" s="1"/>
      <c r="K208" s="1"/>
      <c r="L208" s="7"/>
      <c r="M208" s="6"/>
      <c r="O208" s="8"/>
    </row>
    <row r="209" spans="2:15" x14ac:dyDescent="0.35">
      <c r="B209" s="6"/>
      <c r="C209" s="6"/>
      <c r="D209" s="6"/>
      <c r="F209" s="6"/>
      <c r="G209" s="6"/>
      <c r="H209" s="6"/>
      <c r="I209" s="6"/>
      <c r="J209" s="1"/>
      <c r="K209" s="1"/>
      <c r="L209" s="7"/>
      <c r="M209" s="6"/>
      <c r="O209" s="8"/>
    </row>
    <row r="210" spans="2:15" x14ac:dyDescent="0.35">
      <c r="B210" s="6"/>
      <c r="C210" s="6"/>
      <c r="D210" s="6"/>
      <c r="F210" s="6"/>
      <c r="G210" s="6"/>
      <c r="H210" s="6"/>
      <c r="I210" s="6"/>
      <c r="J210" s="1"/>
      <c r="K210" s="1"/>
      <c r="L210" s="7"/>
      <c r="M210" s="6"/>
      <c r="O210" s="8"/>
    </row>
    <row r="211" spans="2:15" x14ac:dyDescent="0.35">
      <c r="B211" s="6"/>
      <c r="C211" s="6"/>
      <c r="D211" s="6"/>
      <c r="F211" s="6"/>
      <c r="G211" s="6"/>
      <c r="H211" s="6"/>
      <c r="I211" s="6"/>
      <c r="J211" s="1"/>
      <c r="K211" s="1"/>
      <c r="L211" s="7"/>
      <c r="M211" s="6"/>
      <c r="O211" s="8"/>
    </row>
    <row r="212" spans="2:15" x14ac:dyDescent="0.35">
      <c r="B212" s="6"/>
      <c r="C212" s="6"/>
      <c r="D212" s="6"/>
      <c r="F212" s="6"/>
      <c r="G212" s="6"/>
      <c r="H212" s="6"/>
      <c r="I212" s="6"/>
      <c r="J212" s="1"/>
      <c r="K212" s="1"/>
      <c r="L212" s="7"/>
      <c r="M212" s="6"/>
      <c r="O212" s="8"/>
    </row>
    <row r="213" spans="2:15" x14ac:dyDescent="0.35">
      <c r="B213" s="6"/>
      <c r="C213" s="6"/>
      <c r="D213" s="6"/>
      <c r="F213" s="6"/>
      <c r="G213" s="6"/>
      <c r="H213" s="6"/>
      <c r="I213" s="6"/>
      <c r="J213" s="1"/>
      <c r="K213" s="1"/>
      <c r="L213" s="7"/>
      <c r="M213" s="6"/>
      <c r="O213" s="8"/>
    </row>
    <row r="214" spans="2:15" x14ac:dyDescent="0.35">
      <c r="B214" s="6"/>
      <c r="C214" s="6"/>
      <c r="D214" s="6"/>
      <c r="F214" s="6"/>
      <c r="G214" s="6"/>
      <c r="H214" s="6"/>
      <c r="I214" s="6"/>
      <c r="J214" s="1"/>
      <c r="K214" s="1"/>
      <c r="L214" s="7"/>
      <c r="M214" s="6"/>
      <c r="O214" s="8"/>
    </row>
    <row r="215" spans="2:15" x14ac:dyDescent="0.35">
      <c r="B215" s="6"/>
      <c r="C215" s="6"/>
      <c r="D215" s="6"/>
      <c r="F215" s="6"/>
      <c r="G215" s="6"/>
      <c r="H215" s="6"/>
      <c r="I215" s="6"/>
      <c r="J215" s="1"/>
      <c r="K215" s="1"/>
      <c r="L215" s="7"/>
      <c r="M215" s="6"/>
      <c r="O215" s="8"/>
    </row>
    <row r="216" spans="2:15" x14ac:dyDescent="0.35">
      <c r="B216" s="6"/>
      <c r="C216" s="6"/>
      <c r="D216" s="6"/>
      <c r="F216" s="6"/>
      <c r="G216" s="6"/>
      <c r="H216" s="6"/>
      <c r="I216" s="6"/>
      <c r="J216" s="1"/>
      <c r="K216" s="1"/>
      <c r="L216" s="7"/>
      <c r="M216" s="6"/>
      <c r="O216" s="8"/>
    </row>
    <row r="217" spans="2:15" x14ac:dyDescent="0.35">
      <c r="B217" s="6"/>
      <c r="C217" s="6"/>
      <c r="D217" s="6"/>
      <c r="F217" s="6"/>
      <c r="G217" s="6"/>
      <c r="H217" s="6"/>
      <c r="I217" s="6"/>
      <c r="J217" s="1"/>
      <c r="K217" s="1"/>
      <c r="L217" s="7"/>
      <c r="M217" s="6"/>
      <c r="O217" s="8"/>
    </row>
    <row r="218" spans="2:15" x14ac:dyDescent="0.35">
      <c r="B218" s="6"/>
      <c r="C218" s="6"/>
      <c r="D218" s="6"/>
      <c r="F218" s="6"/>
      <c r="G218" s="6"/>
      <c r="H218" s="6"/>
      <c r="I218" s="6"/>
      <c r="J218" s="1"/>
      <c r="K218" s="1"/>
      <c r="L218" s="7"/>
      <c r="M218" s="6"/>
      <c r="O218" s="8"/>
    </row>
    <row r="219" spans="2:15" x14ac:dyDescent="0.35">
      <c r="B219" s="6"/>
      <c r="C219" s="6"/>
      <c r="D219" s="6"/>
      <c r="F219" s="6"/>
      <c r="G219" s="6"/>
      <c r="H219" s="6"/>
      <c r="I219" s="6"/>
      <c r="J219" s="1"/>
      <c r="K219" s="1"/>
      <c r="L219" s="7"/>
      <c r="M219" s="6"/>
      <c r="O219" s="8"/>
    </row>
    <row r="220" spans="2:15" x14ac:dyDescent="0.35">
      <c r="B220" s="6"/>
      <c r="C220" s="6"/>
      <c r="D220" s="6"/>
      <c r="F220" s="6"/>
      <c r="G220" s="6"/>
      <c r="H220" s="6"/>
      <c r="I220" s="6"/>
      <c r="J220" s="1"/>
      <c r="K220" s="1"/>
      <c r="L220" s="7"/>
      <c r="M220" s="6"/>
      <c r="O220" s="8"/>
    </row>
    <row r="221" spans="2:15" x14ac:dyDescent="0.35">
      <c r="B221" s="6"/>
      <c r="C221" s="6"/>
      <c r="D221" s="6"/>
      <c r="F221" s="6"/>
      <c r="G221" s="6"/>
      <c r="H221" s="6"/>
      <c r="I221" s="6"/>
      <c r="J221" s="1"/>
      <c r="K221" s="1"/>
      <c r="L221" s="7"/>
      <c r="M221" s="6"/>
      <c r="O221" s="8"/>
    </row>
    <row r="222" spans="2:15" x14ac:dyDescent="0.35">
      <c r="B222" s="6"/>
      <c r="C222" s="6"/>
      <c r="D222" s="6"/>
      <c r="F222" s="6"/>
      <c r="G222" s="6"/>
      <c r="H222" s="6"/>
      <c r="I222" s="6"/>
      <c r="J222" s="1"/>
      <c r="K222" s="1"/>
      <c r="L222" s="7"/>
      <c r="M222" s="6"/>
      <c r="O222" s="8"/>
    </row>
    <row r="223" spans="2:15" x14ac:dyDescent="0.35">
      <c r="B223" s="6"/>
      <c r="C223" s="6"/>
      <c r="D223" s="6"/>
      <c r="F223" s="6"/>
      <c r="G223" s="6"/>
      <c r="H223" s="6"/>
      <c r="I223" s="6"/>
      <c r="J223" s="1"/>
      <c r="K223" s="1"/>
      <c r="L223" s="7"/>
      <c r="M223" s="6"/>
      <c r="O223" s="8"/>
    </row>
    <row r="224" spans="2:15" x14ac:dyDescent="0.35">
      <c r="B224" s="6"/>
      <c r="C224" s="6"/>
      <c r="D224" s="6"/>
      <c r="F224" s="6"/>
      <c r="G224" s="6"/>
      <c r="H224" s="6"/>
      <c r="I224" s="6"/>
      <c r="J224" s="1"/>
      <c r="K224" s="1"/>
      <c r="L224" s="7"/>
      <c r="M224" s="6"/>
      <c r="O224" s="8"/>
    </row>
    <row r="225" spans="2:15" x14ac:dyDescent="0.35">
      <c r="B225" s="6"/>
      <c r="C225" s="6"/>
      <c r="D225" s="6"/>
      <c r="F225" s="6"/>
      <c r="G225" s="6"/>
      <c r="H225" s="6"/>
      <c r="I225" s="6"/>
      <c r="J225" s="1"/>
      <c r="K225" s="1"/>
      <c r="L225" s="7"/>
      <c r="M225" s="6"/>
      <c r="O225" s="8"/>
    </row>
    <row r="226" spans="2:15" x14ac:dyDescent="0.35">
      <c r="B226" s="6"/>
      <c r="C226" s="6"/>
      <c r="D226" s="6"/>
      <c r="F226" s="6"/>
      <c r="G226" s="6"/>
      <c r="H226" s="6"/>
      <c r="I226" s="6"/>
      <c r="J226" s="1"/>
      <c r="K226" s="1"/>
      <c r="L226" s="7"/>
      <c r="M226" s="6"/>
      <c r="O226" s="8"/>
    </row>
    <row r="227" spans="2:15" x14ac:dyDescent="0.35">
      <c r="B227" s="6"/>
      <c r="C227" s="6"/>
      <c r="D227" s="6"/>
      <c r="F227" s="6"/>
      <c r="G227" s="6"/>
      <c r="H227" s="6"/>
      <c r="I227" s="6"/>
      <c r="J227" s="1"/>
      <c r="K227" s="1"/>
      <c r="L227" s="7"/>
      <c r="M227" s="6"/>
      <c r="O227" s="8"/>
    </row>
    <row r="228" spans="2:15" x14ac:dyDescent="0.35">
      <c r="B228" s="6"/>
      <c r="C228" s="6"/>
      <c r="D228" s="6"/>
      <c r="F228" s="6"/>
      <c r="G228" s="6"/>
      <c r="H228" s="6"/>
      <c r="I228" s="6"/>
      <c r="J228" s="1"/>
      <c r="K228" s="1"/>
      <c r="L228" s="7"/>
      <c r="M228" s="6"/>
      <c r="O228" s="8"/>
    </row>
    <row r="229" spans="2:15" x14ac:dyDescent="0.35">
      <c r="B229" s="6"/>
      <c r="C229" s="6"/>
      <c r="D229" s="6"/>
      <c r="F229" s="6"/>
      <c r="G229" s="6"/>
      <c r="H229" s="6"/>
      <c r="I229" s="6"/>
      <c r="J229" s="1"/>
      <c r="K229" s="1"/>
      <c r="L229" s="7"/>
      <c r="M229" s="6"/>
      <c r="O229" s="8"/>
    </row>
    <row r="230" spans="2:15" x14ac:dyDescent="0.35">
      <c r="B230" s="6"/>
      <c r="C230" s="6"/>
      <c r="D230" s="6"/>
      <c r="F230" s="6"/>
      <c r="G230" s="6"/>
      <c r="H230" s="6"/>
      <c r="I230" s="6"/>
      <c r="J230" s="1"/>
      <c r="K230" s="1"/>
      <c r="L230" s="7"/>
      <c r="M230" s="6"/>
      <c r="O230" s="8"/>
    </row>
    <row r="231" spans="2:15" x14ac:dyDescent="0.35">
      <c r="B231" s="6"/>
      <c r="C231" s="6"/>
      <c r="D231" s="6"/>
      <c r="F231" s="6"/>
      <c r="G231" s="6"/>
      <c r="H231" s="6"/>
      <c r="I231" s="6"/>
      <c r="J231" s="1"/>
      <c r="K231" s="1"/>
      <c r="L231" s="7"/>
      <c r="M231" s="6"/>
      <c r="O231" s="8"/>
    </row>
    <row r="232" spans="2:15" x14ac:dyDescent="0.35">
      <c r="B232" s="6"/>
      <c r="C232" s="6"/>
      <c r="D232" s="6"/>
      <c r="F232" s="6"/>
      <c r="G232" s="6"/>
      <c r="H232" s="6"/>
      <c r="I232" s="6"/>
      <c r="J232" s="1"/>
      <c r="K232" s="1"/>
      <c r="L232" s="7"/>
      <c r="M232" s="6"/>
      <c r="O232" s="8"/>
    </row>
    <row r="233" spans="2:15" x14ac:dyDescent="0.35">
      <c r="B233" s="6"/>
      <c r="C233" s="6"/>
      <c r="D233" s="6"/>
      <c r="F233" s="6"/>
      <c r="G233" s="6"/>
      <c r="H233" s="6"/>
      <c r="I233" s="6"/>
      <c r="J233" s="1"/>
      <c r="K233" s="1"/>
      <c r="L233" s="7"/>
      <c r="M233" s="6"/>
      <c r="O233" s="8"/>
    </row>
    <row r="234" spans="2:15" x14ac:dyDescent="0.35">
      <c r="B234" s="6"/>
      <c r="C234" s="6"/>
      <c r="D234" s="6"/>
      <c r="F234" s="6"/>
      <c r="G234" s="6"/>
      <c r="H234" s="6"/>
      <c r="I234" s="6"/>
      <c r="J234" s="1"/>
      <c r="K234" s="1"/>
      <c r="L234" s="7"/>
      <c r="M234" s="6"/>
      <c r="O234" s="8"/>
    </row>
    <row r="235" spans="2:15" x14ac:dyDescent="0.35">
      <c r="B235" s="6"/>
      <c r="C235" s="6"/>
      <c r="D235" s="6"/>
      <c r="F235" s="6"/>
      <c r="G235" s="6"/>
      <c r="H235" s="6"/>
      <c r="I235" s="6"/>
      <c r="J235" s="1"/>
      <c r="K235" s="1"/>
      <c r="L235" s="7"/>
      <c r="M235" s="6"/>
      <c r="O235" s="8"/>
    </row>
    <row r="236" spans="2:15" x14ac:dyDescent="0.35">
      <c r="B236" s="6"/>
      <c r="C236" s="6"/>
      <c r="D236" s="6"/>
      <c r="F236" s="6"/>
      <c r="G236" s="6"/>
      <c r="H236" s="6"/>
      <c r="I236" s="6"/>
      <c r="J236" s="1"/>
      <c r="K236" s="1"/>
      <c r="L236" s="7"/>
      <c r="M236" s="6"/>
      <c r="O236" s="8"/>
    </row>
    <row r="237" spans="2:15" x14ac:dyDescent="0.35">
      <c r="B237" s="6"/>
      <c r="C237" s="6"/>
      <c r="D237" s="6"/>
      <c r="F237" s="6"/>
      <c r="G237" s="6"/>
      <c r="H237" s="6"/>
      <c r="I237" s="6"/>
      <c r="J237" s="1"/>
      <c r="K237" s="1"/>
      <c r="L237" s="7"/>
      <c r="M237" s="6"/>
      <c r="O237" s="8"/>
    </row>
    <row r="238" spans="2:15" x14ac:dyDescent="0.35">
      <c r="B238" s="6"/>
      <c r="C238" s="6"/>
      <c r="D238" s="6"/>
      <c r="F238" s="6"/>
      <c r="G238" s="6"/>
      <c r="H238" s="6"/>
      <c r="I238" s="6"/>
      <c r="J238" s="1"/>
      <c r="K238" s="1"/>
      <c r="L238" s="7"/>
      <c r="M238" s="6"/>
      <c r="O238" s="6"/>
    </row>
    <row r="239" spans="2:15" x14ac:dyDescent="0.35">
      <c r="B239" s="6"/>
      <c r="C239" s="6"/>
      <c r="D239" s="6"/>
      <c r="F239" s="6"/>
      <c r="G239" s="6"/>
      <c r="H239" s="6"/>
      <c r="I239" s="6"/>
      <c r="J239" s="1"/>
      <c r="K239" s="1"/>
      <c r="L239" s="7"/>
      <c r="M239" s="6"/>
      <c r="O239" s="8"/>
    </row>
    <row r="240" spans="2:15" x14ac:dyDescent="0.35">
      <c r="B240" s="6"/>
      <c r="C240" s="6"/>
      <c r="D240" s="6"/>
      <c r="F240" s="6"/>
      <c r="G240" s="6"/>
      <c r="H240" s="6"/>
      <c r="I240" s="6"/>
      <c r="J240" s="1"/>
      <c r="K240" s="1"/>
      <c r="L240" s="7"/>
      <c r="M240" s="6"/>
      <c r="O240" s="8"/>
    </row>
    <row r="241" spans="2:15" x14ac:dyDescent="0.35">
      <c r="B241" s="6"/>
      <c r="C241" s="6"/>
      <c r="D241" s="6"/>
      <c r="F241" s="6"/>
      <c r="G241" s="6"/>
      <c r="H241" s="6"/>
      <c r="I241" s="6"/>
      <c r="J241" s="1"/>
      <c r="K241" s="1"/>
      <c r="L241" s="7"/>
      <c r="M241" s="6"/>
      <c r="O241" s="8"/>
    </row>
    <row r="242" spans="2:15" x14ac:dyDescent="0.35">
      <c r="B242" s="6"/>
      <c r="C242" s="6"/>
      <c r="D242" s="6"/>
      <c r="F242" s="6"/>
      <c r="G242" s="6"/>
      <c r="H242" s="6"/>
      <c r="I242" s="6"/>
      <c r="J242" s="1"/>
      <c r="K242" s="1"/>
      <c r="L242" s="7"/>
      <c r="M242" s="6"/>
      <c r="O242" s="8"/>
    </row>
    <row r="243" spans="2:15" x14ac:dyDescent="0.35">
      <c r="B243" s="6"/>
      <c r="C243" s="6"/>
      <c r="D243" s="6"/>
      <c r="F243" s="6"/>
      <c r="G243" s="6"/>
      <c r="H243" s="6"/>
      <c r="I243" s="6"/>
      <c r="J243" s="1"/>
      <c r="K243" s="1"/>
      <c r="L243" s="7"/>
      <c r="M243" s="6"/>
      <c r="O243" s="8"/>
    </row>
    <row r="244" spans="2:15" x14ac:dyDescent="0.35">
      <c r="B244" s="6"/>
      <c r="C244" s="6"/>
      <c r="D244" s="6"/>
      <c r="F244" s="6"/>
      <c r="G244" s="6"/>
      <c r="H244" s="6"/>
      <c r="I244" s="6"/>
      <c r="J244" s="1"/>
      <c r="K244" s="1"/>
      <c r="L244" s="7"/>
      <c r="M244" s="6"/>
      <c r="O244" s="8"/>
    </row>
    <row r="245" spans="2:15" x14ac:dyDescent="0.35">
      <c r="B245" s="6"/>
      <c r="C245" s="6"/>
      <c r="D245" s="6"/>
      <c r="F245" s="6"/>
      <c r="G245" s="6"/>
      <c r="H245" s="6"/>
      <c r="I245" s="6"/>
      <c r="J245" s="1"/>
      <c r="K245" s="1"/>
      <c r="L245" s="7"/>
      <c r="M245" s="6"/>
      <c r="O245" s="8"/>
    </row>
    <row r="246" spans="2:15" x14ac:dyDescent="0.35">
      <c r="B246" s="6"/>
      <c r="C246" s="6"/>
      <c r="D246" s="6"/>
      <c r="F246" s="6"/>
      <c r="G246" s="6"/>
      <c r="H246" s="6"/>
      <c r="I246" s="6"/>
      <c r="J246" s="1"/>
      <c r="K246" s="1"/>
      <c r="L246" s="7"/>
      <c r="M246" s="6"/>
      <c r="O246" s="6"/>
    </row>
    <row r="247" spans="2:15" x14ac:dyDescent="0.35">
      <c r="B247" s="6"/>
      <c r="C247" s="6"/>
      <c r="D247" s="6"/>
      <c r="F247" s="6"/>
      <c r="G247" s="6"/>
      <c r="H247" s="6"/>
      <c r="I247" s="6"/>
      <c r="J247" s="1"/>
      <c r="K247" s="1"/>
      <c r="L247" s="7"/>
      <c r="M247" s="6"/>
      <c r="O247" s="8"/>
    </row>
    <row r="248" spans="2:15" x14ac:dyDescent="0.35">
      <c r="B248" s="6"/>
      <c r="C248" s="6"/>
      <c r="D248" s="6"/>
      <c r="F248" s="6"/>
      <c r="G248" s="6"/>
      <c r="H248" s="6"/>
      <c r="I248" s="6"/>
      <c r="J248" s="1"/>
      <c r="K248" s="1"/>
      <c r="L248" s="7"/>
      <c r="M248" s="6"/>
      <c r="O248" s="6"/>
    </row>
    <row r="249" spans="2:15" x14ac:dyDescent="0.35">
      <c r="B249" s="6"/>
      <c r="C249" s="6"/>
      <c r="D249" s="6"/>
      <c r="F249" s="6"/>
      <c r="G249" s="6"/>
      <c r="H249" s="6"/>
      <c r="I249" s="6"/>
      <c r="J249" s="1"/>
      <c r="K249" s="1"/>
      <c r="L249" s="7"/>
      <c r="M249" s="6"/>
      <c r="O249" s="6"/>
    </row>
    <row r="250" spans="2:15" x14ac:dyDescent="0.35">
      <c r="B250" s="6"/>
      <c r="C250" s="6"/>
      <c r="D250" s="6"/>
      <c r="F250" s="6"/>
      <c r="G250" s="6"/>
      <c r="H250" s="6"/>
      <c r="I250" s="6"/>
      <c r="J250" s="1"/>
      <c r="K250" s="1"/>
      <c r="L250" s="7"/>
      <c r="M250" s="6"/>
      <c r="O250" s="6"/>
    </row>
    <row r="251" spans="2:15" x14ac:dyDescent="0.35">
      <c r="B251" s="6"/>
      <c r="C251" s="6"/>
      <c r="D251" s="6"/>
      <c r="F251" s="6"/>
      <c r="G251" s="6"/>
      <c r="H251" s="6"/>
      <c r="I251" s="6"/>
      <c r="J251" s="1"/>
      <c r="K251" s="1"/>
      <c r="L251" s="7"/>
      <c r="M251" s="6"/>
      <c r="O251" s="6"/>
    </row>
    <row r="252" spans="2:15" x14ac:dyDescent="0.35">
      <c r="B252" s="6"/>
      <c r="C252" s="6"/>
      <c r="D252" s="6"/>
      <c r="F252" s="6"/>
      <c r="G252" s="6"/>
      <c r="H252" s="6"/>
      <c r="I252" s="6"/>
      <c r="J252" s="1"/>
      <c r="K252" s="1"/>
      <c r="L252" s="7"/>
      <c r="M252" s="6"/>
      <c r="O252" s="6"/>
    </row>
    <row r="253" spans="2:15" x14ac:dyDescent="0.35">
      <c r="B253" s="6"/>
      <c r="C253" s="6"/>
      <c r="D253" s="6"/>
      <c r="F253" s="6"/>
      <c r="G253" s="6"/>
      <c r="H253" s="6"/>
      <c r="I253" s="6"/>
      <c r="J253" s="1"/>
      <c r="K253" s="1"/>
      <c r="L253" s="7"/>
      <c r="M253" s="6"/>
      <c r="O253" s="6"/>
    </row>
    <row r="254" spans="2:15" x14ac:dyDescent="0.35">
      <c r="B254" s="6"/>
      <c r="C254" s="6"/>
      <c r="D254" s="6"/>
      <c r="F254" s="6"/>
      <c r="G254" s="6"/>
      <c r="H254" s="6"/>
      <c r="I254" s="6"/>
      <c r="J254" s="1"/>
      <c r="K254" s="1"/>
      <c r="L254" s="7"/>
      <c r="M254" s="6"/>
      <c r="O254" s="6"/>
    </row>
    <row r="255" spans="2:15" x14ac:dyDescent="0.35">
      <c r="B255" s="6"/>
      <c r="C255" s="6"/>
      <c r="D255" s="6"/>
      <c r="F255" s="6"/>
      <c r="G255" s="6"/>
      <c r="H255" s="6"/>
      <c r="I255" s="6"/>
      <c r="J255" s="1"/>
      <c r="K255" s="1"/>
      <c r="L255" s="7"/>
      <c r="M255" s="6"/>
      <c r="O255" s="8"/>
    </row>
    <row r="256" spans="2:15" x14ac:dyDescent="0.35">
      <c r="B256" s="6"/>
      <c r="C256" s="6"/>
      <c r="D256" s="6"/>
      <c r="F256" s="6"/>
      <c r="G256" s="6"/>
      <c r="H256" s="6"/>
      <c r="I256" s="6"/>
      <c r="J256" s="1"/>
      <c r="K256" s="1"/>
      <c r="L256" s="7"/>
      <c r="M256" s="6"/>
      <c r="O256" s="8"/>
    </row>
    <row r="257" spans="2:15" x14ac:dyDescent="0.35">
      <c r="B257" s="6"/>
      <c r="C257" s="6"/>
      <c r="D257" s="6"/>
      <c r="F257" s="6"/>
      <c r="G257" s="6"/>
      <c r="H257" s="6"/>
      <c r="I257" s="6"/>
      <c r="J257" s="1"/>
      <c r="K257" s="1"/>
      <c r="L257" s="7"/>
      <c r="M257" s="6"/>
      <c r="O257" s="8"/>
    </row>
    <row r="258" spans="2:15" x14ac:dyDescent="0.35">
      <c r="B258" s="6"/>
      <c r="C258" s="6"/>
      <c r="D258" s="6"/>
      <c r="F258" s="6"/>
      <c r="G258" s="6"/>
      <c r="H258" s="6"/>
      <c r="I258" s="6"/>
      <c r="J258" s="1"/>
      <c r="K258" s="1"/>
      <c r="L258" s="7"/>
      <c r="M258" s="6"/>
      <c r="O258" s="8"/>
    </row>
    <row r="259" spans="2:15" x14ac:dyDescent="0.35">
      <c r="B259" s="6"/>
      <c r="C259" s="6"/>
      <c r="D259" s="6"/>
      <c r="F259" s="6"/>
      <c r="G259" s="6"/>
      <c r="H259" s="6"/>
      <c r="I259" s="6"/>
      <c r="J259" s="1"/>
      <c r="K259" s="1"/>
      <c r="L259" s="7"/>
      <c r="M259" s="6"/>
      <c r="O259" s="8"/>
    </row>
    <row r="260" spans="2:15" x14ac:dyDescent="0.35">
      <c r="B260" s="6"/>
      <c r="C260" s="6"/>
      <c r="D260" s="6"/>
      <c r="F260" s="6"/>
      <c r="G260" s="6"/>
      <c r="H260" s="6"/>
      <c r="I260" s="6"/>
      <c r="J260" s="1"/>
      <c r="K260" s="1"/>
      <c r="L260" s="7"/>
      <c r="M260" s="6"/>
      <c r="O260" s="8"/>
    </row>
    <row r="261" spans="2:15" x14ac:dyDescent="0.35">
      <c r="B261" s="6"/>
      <c r="C261" s="6"/>
      <c r="D261" s="6"/>
      <c r="F261" s="6"/>
      <c r="G261" s="6"/>
      <c r="H261" s="6"/>
      <c r="I261" s="6"/>
      <c r="J261" s="1"/>
      <c r="K261" s="1"/>
      <c r="L261" s="7"/>
      <c r="M261" s="6"/>
      <c r="O261" s="8"/>
    </row>
    <row r="262" spans="2:15" x14ac:dyDescent="0.35">
      <c r="B262" s="6"/>
      <c r="C262" s="6"/>
      <c r="D262" s="6"/>
      <c r="F262" s="6"/>
      <c r="G262" s="6"/>
      <c r="H262" s="6"/>
      <c r="I262" s="6"/>
      <c r="J262" s="1"/>
      <c r="K262" s="1"/>
      <c r="L262" s="7"/>
      <c r="M262" s="6"/>
      <c r="O262" s="8"/>
    </row>
    <row r="263" spans="2:15" x14ac:dyDescent="0.35">
      <c r="B263" s="6"/>
      <c r="C263" s="6"/>
      <c r="D263" s="6"/>
      <c r="F263" s="6"/>
      <c r="G263" s="6"/>
      <c r="H263" s="6"/>
      <c r="I263" s="6"/>
      <c r="J263" s="1"/>
      <c r="K263" s="1"/>
      <c r="L263" s="7"/>
      <c r="M263" s="6"/>
      <c r="O263" s="8"/>
    </row>
    <row r="264" spans="2:15" x14ac:dyDescent="0.35">
      <c r="B264" s="6"/>
      <c r="C264" s="6"/>
      <c r="D264" s="6"/>
      <c r="F264" s="6"/>
      <c r="G264" s="6"/>
      <c r="H264" s="6"/>
      <c r="I264" s="6"/>
      <c r="J264" s="1"/>
      <c r="K264" s="1"/>
      <c r="L264" s="7"/>
      <c r="M264" s="6"/>
      <c r="O264" s="8"/>
    </row>
    <row r="265" spans="2:15" x14ac:dyDescent="0.35">
      <c r="B265" s="6"/>
      <c r="C265" s="6"/>
      <c r="D265" s="6"/>
      <c r="F265" s="6"/>
      <c r="G265" s="6"/>
      <c r="H265" s="6"/>
      <c r="I265" s="6"/>
      <c r="J265" s="1"/>
      <c r="K265" s="1"/>
      <c r="L265" s="7"/>
      <c r="M265" s="6"/>
      <c r="O265" s="8"/>
    </row>
    <row r="266" spans="2:15" x14ac:dyDescent="0.35">
      <c r="B266" s="6"/>
      <c r="C266" s="6"/>
      <c r="D266" s="6"/>
      <c r="F266" s="6"/>
      <c r="G266" s="6"/>
      <c r="H266" s="6"/>
      <c r="I266" s="6"/>
      <c r="J266" s="1"/>
      <c r="K266" s="1"/>
      <c r="L266" s="7"/>
      <c r="M266" s="6"/>
      <c r="O266" s="8"/>
    </row>
    <row r="267" spans="2:15" x14ac:dyDescent="0.35">
      <c r="B267" s="6"/>
      <c r="C267" s="6"/>
      <c r="D267" s="6"/>
      <c r="F267" s="6"/>
      <c r="G267" s="6"/>
      <c r="H267" s="6"/>
      <c r="I267" s="6"/>
      <c r="J267" s="1"/>
      <c r="K267" s="1"/>
      <c r="L267" s="7"/>
      <c r="M267" s="6"/>
      <c r="O267" s="8"/>
    </row>
    <row r="268" spans="2:15" x14ac:dyDescent="0.35">
      <c r="B268" s="6"/>
      <c r="C268" s="6"/>
      <c r="D268" s="6"/>
      <c r="F268" s="6"/>
      <c r="G268" s="6"/>
      <c r="H268" s="6"/>
      <c r="I268" s="6"/>
      <c r="J268" s="1"/>
      <c r="K268" s="1"/>
      <c r="L268" s="7"/>
      <c r="M268" s="6"/>
      <c r="O268" s="8"/>
    </row>
    <row r="269" spans="2:15" x14ac:dyDescent="0.35">
      <c r="B269" s="6"/>
      <c r="C269" s="6"/>
      <c r="D269" s="6"/>
      <c r="F269" s="6"/>
      <c r="G269" s="6"/>
      <c r="H269" s="6"/>
      <c r="I269" s="6"/>
      <c r="J269" s="1"/>
      <c r="K269" s="1"/>
      <c r="L269" s="7"/>
      <c r="M269" s="6"/>
      <c r="O269" s="8"/>
    </row>
    <row r="270" spans="2:15" x14ac:dyDescent="0.35">
      <c r="B270" s="6"/>
      <c r="C270" s="6"/>
      <c r="D270" s="6"/>
      <c r="F270" s="6"/>
      <c r="G270" s="6"/>
      <c r="H270" s="6"/>
      <c r="I270" s="6"/>
      <c r="J270" s="1"/>
      <c r="K270" s="1"/>
      <c r="L270" s="7"/>
      <c r="M270" s="6"/>
      <c r="O270" s="8"/>
    </row>
    <row r="271" spans="2:15" x14ac:dyDescent="0.35">
      <c r="B271" s="6"/>
      <c r="C271" s="6"/>
      <c r="D271" s="6"/>
      <c r="F271" s="6"/>
      <c r="G271" s="6"/>
      <c r="H271" s="6"/>
      <c r="I271" s="6"/>
      <c r="J271" s="1"/>
      <c r="K271" s="1"/>
      <c r="L271" s="7"/>
      <c r="M271" s="6"/>
      <c r="O271" s="8"/>
    </row>
    <row r="272" spans="2:15" x14ac:dyDescent="0.35">
      <c r="B272" s="6"/>
      <c r="C272" s="6"/>
      <c r="D272" s="6"/>
      <c r="F272" s="6"/>
      <c r="G272" s="6"/>
      <c r="H272" s="6"/>
      <c r="I272" s="6"/>
      <c r="J272" s="1"/>
      <c r="K272" s="1"/>
      <c r="L272" s="7"/>
      <c r="M272" s="6"/>
      <c r="O272" s="8"/>
    </row>
    <row r="273" spans="2:15" x14ac:dyDescent="0.35">
      <c r="B273" s="6"/>
      <c r="C273" s="6"/>
      <c r="D273" s="6"/>
      <c r="F273" s="6"/>
      <c r="G273" s="6"/>
      <c r="H273" s="6"/>
      <c r="I273" s="6"/>
      <c r="J273" s="1"/>
      <c r="K273" s="1"/>
      <c r="L273" s="7"/>
      <c r="M273" s="6"/>
      <c r="O273" s="8"/>
    </row>
    <row r="274" spans="2:15" x14ac:dyDescent="0.35">
      <c r="B274" s="6"/>
      <c r="C274" s="6"/>
      <c r="D274" s="6"/>
      <c r="F274" s="6"/>
      <c r="G274" s="6"/>
      <c r="H274" s="6"/>
      <c r="I274" s="6"/>
      <c r="J274" s="1"/>
      <c r="K274" s="1"/>
      <c r="L274" s="7"/>
      <c r="M274" s="6"/>
      <c r="O274" s="8"/>
    </row>
    <row r="275" spans="2:15" x14ac:dyDescent="0.35">
      <c r="B275" s="6"/>
      <c r="C275" s="6"/>
      <c r="D275" s="6"/>
      <c r="F275" s="6"/>
      <c r="G275" s="6"/>
      <c r="H275" s="6"/>
      <c r="I275" s="6"/>
      <c r="J275" s="1"/>
      <c r="K275" s="1"/>
      <c r="L275" s="7"/>
      <c r="M275" s="6"/>
      <c r="O275" s="8"/>
    </row>
    <row r="276" spans="2:15" x14ac:dyDescent="0.35">
      <c r="B276" s="6"/>
      <c r="C276" s="6"/>
      <c r="D276" s="6"/>
      <c r="F276" s="6"/>
      <c r="G276" s="6"/>
      <c r="H276" s="6"/>
      <c r="I276" s="6"/>
      <c r="J276" s="1"/>
      <c r="K276" s="1"/>
      <c r="L276" s="7"/>
      <c r="M276" s="6"/>
      <c r="O276" s="8"/>
    </row>
    <row r="277" spans="2:15" x14ac:dyDescent="0.35">
      <c r="B277" s="6"/>
      <c r="C277" s="6"/>
      <c r="D277" s="6"/>
      <c r="F277" s="6"/>
      <c r="G277" s="6"/>
      <c r="H277" s="6"/>
      <c r="I277" s="6"/>
      <c r="J277" s="1"/>
      <c r="K277" s="1"/>
      <c r="L277" s="7"/>
      <c r="M277" s="6"/>
      <c r="O277" s="8"/>
    </row>
    <row r="278" spans="2:15" x14ac:dyDescent="0.35">
      <c r="B278" s="6"/>
      <c r="C278" s="6"/>
      <c r="D278" s="6"/>
      <c r="F278" s="6"/>
      <c r="G278" s="6"/>
      <c r="H278" s="6"/>
      <c r="I278" s="6"/>
      <c r="J278" s="1"/>
      <c r="K278" s="1"/>
      <c r="L278" s="7"/>
      <c r="M278" s="6"/>
      <c r="O278" s="8"/>
    </row>
    <row r="279" spans="2:15" x14ac:dyDescent="0.35">
      <c r="B279" s="6"/>
      <c r="C279" s="6"/>
      <c r="D279" s="6"/>
      <c r="F279" s="6"/>
      <c r="G279" s="6"/>
      <c r="H279" s="6"/>
      <c r="I279" s="6"/>
      <c r="J279" s="1"/>
      <c r="K279" s="1"/>
      <c r="L279" s="7"/>
      <c r="M279" s="6"/>
      <c r="O279" s="8"/>
    </row>
    <row r="280" spans="2:15" x14ac:dyDescent="0.35">
      <c r="B280" s="6"/>
      <c r="C280" s="6"/>
      <c r="D280" s="6"/>
      <c r="F280" s="6"/>
      <c r="G280" s="6"/>
      <c r="H280" s="6"/>
      <c r="I280" s="6"/>
      <c r="J280" s="1"/>
      <c r="K280" s="1"/>
      <c r="L280" s="7"/>
      <c r="M280" s="6"/>
      <c r="O280" s="8"/>
    </row>
    <row r="281" spans="2:15" x14ac:dyDescent="0.35">
      <c r="B281" s="6"/>
      <c r="C281" s="6"/>
      <c r="D281" s="6"/>
      <c r="F281" s="6"/>
      <c r="G281" s="6"/>
      <c r="H281" s="6"/>
      <c r="I281" s="6"/>
      <c r="J281" s="1"/>
      <c r="K281" s="1"/>
      <c r="L281" s="7"/>
      <c r="M281" s="6"/>
      <c r="O281" s="8"/>
    </row>
    <row r="282" spans="2:15" x14ac:dyDescent="0.35">
      <c r="B282" s="6"/>
      <c r="C282" s="6"/>
      <c r="D282" s="6"/>
      <c r="F282" s="6"/>
      <c r="G282" s="6"/>
      <c r="H282" s="6"/>
      <c r="I282" s="6"/>
      <c r="J282" s="1"/>
      <c r="K282" s="1"/>
      <c r="L282" s="7"/>
      <c r="M282" s="6"/>
      <c r="O282" s="8"/>
    </row>
    <row r="283" spans="2:15" x14ac:dyDescent="0.35">
      <c r="B283" s="6"/>
      <c r="C283" s="6"/>
      <c r="D283" s="6"/>
      <c r="F283" s="6"/>
      <c r="G283" s="6"/>
      <c r="H283" s="6"/>
      <c r="I283" s="6"/>
      <c r="J283" s="1"/>
      <c r="K283" s="1"/>
      <c r="L283" s="7"/>
      <c r="M283" s="6"/>
      <c r="O283" s="8"/>
    </row>
    <row r="284" spans="2:15" x14ac:dyDescent="0.35">
      <c r="B284" s="6"/>
      <c r="C284" s="6"/>
      <c r="D284" s="6"/>
      <c r="F284" s="6"/>
      <c r="G284" s="6"/>
      <c r="H284" s="6"/>
      <c r="I284" s="6"/>
      <c r="J284" s="1"/>
      <c r="K284" s="1"/>
      <c r="L284" s="7"/>
      <c r="M284" s="6"/>
      <c r="O284" s="8"/>
    </row>
    <row r="285" spans="2:15" x14ac:dyDescent="0.35">
      <c r="B285" s="6"/>
      <c r="C285" s="6"/>
      <c r="D285" s="6"/>
      <c r="F285" s="6"/>
      <c r="G285" s="6"/>
      <c r="H285" s="6"/>
      <c r="I285" s="6"/>
      <c r="J285" s="1"/>
      <c r="K285" s="1"/>
      <c r="L285" s="7"/>
      <c r="M285" s="6"/>
      <c r="O285" s="8"/>
    </row>
    <row r="286" spans="2:15" x14ac:dyDescent="0.35">
      <c r="B286" s="6"/>
      <c r="C286" s="6"/>
      <c r="D286" s="6"/>
      <c r="F286" s="6"/>
      <c r="G286" s="6"/>
      <c r="H286" s="6"/>
      <c r="I286" s="6"/>
      <c r="J286" s="1"/>
      <c r="K286" s="1"/>
      <c r="L286" s="7"/>
      <c r="M286" s="6"/>
      <c r="O286" s="8"/>
    </row>
    <row r="287" spans="2:15" x14ac:dyDescent="0.35">
      <c r="B287" s="6"/>
      <c r="C287" s="6"/>
      <c r="D287" s="6"/>
      <c r="F287" s="6"/>
      <c r="G287" s="6"/>
      <c r="H287" s="6"/>
      <c r="I287" s="6"/>
      <c r="J287" s="1"/>
      <c r="K287" s="1"/>
      <c r="L287" s="7"/>
      <c r="M287" s="6"/>
      <c r="O287" s="6"/>
    </row>
    <row r="288" spans="2:15" x14ac:dyDescent="0.35">
      <c r="B288" s="6"/>
      <c r="C288" s="6"/>
      <c r="D288" s="6"/>
      <c r="F288" s="6"/>
      <c r="G288" s="6"/>
      <c r="H288" s="6"/>
      <c r="I288" s="6"/>
      <c r="J288" s="1"/>
      <c r="K288" s="1"/>
      <c r="L288" s="7"/>
      <c r="M288" s="6"/>
      <c r="O288" s="6"/>
    </row>
    <row r="289" spans="2:15" x14ac:dyDescent="0.35">
      <c r="B289" s="6"/>
      <c r="C289" s="6"/>
      <c r="D289" s="6"/>
      <c r="F289" s="6"/>
      <c r="G289" s="6"/>
      <c r="H289" s="6"/>
      <c r="I289" s="6"/>
      <c r="J289" s="1"/>
      <c r="K289" s="1"/>
      <c r="L289" s="7"/>
      <c r="M289" s="6"/>
      <c r="O289" s="8"/>
    </row>
    <row r="290" spans="2:15" x14ac:dyDescent="0.35">
      <c r="B290" s="6"/>
      <c r="C290" s="6"/>
      <c r="D290" s="6"/>
      <c r="F290" s="6"/>
      <c r="G290" s="6"/>
      <c r="H290" s="6"/>
      <c r="I290" s="6"/>
      <c r="J290" s="1"/>
      <c r="K290" s="1"/>
      <c r="L290" s="7"/>
      <c r="M290" s="6"/>
      <c r="O290" s="8"/>
    </row>
    <row r="291" spans="2:15" x14ac:dyDescent="0.35">
      <c r="B291" s="6"/>
      <c r="C291" s="6"/>
      <c r="D291" s="6"/>
      <c r="F291" s="6"/>
      <c r="G291" s="6"/>
      <c r="H291" s="6"/>
      <c r="I291" s="6"/>
      <c r="J291" s="1"/>
      <c r="K291" s="1"/>
      <c r="L291" s="7"/>
      <c r="M291" s="6"/>
      <c r="O291" s="8"/>
    </row>
    <row r="292" spans="2:15" x14ac:dyDescent="0.35">
      <c r="B292" s="6"/>
      <c r="C292" s="6"/>
      <c r="D292" s="6"/>
      <c r="F292" s="6"/>
      <c r="G292" s="6"/>
      <c r="H292" s="6"/>
      <c r="I292" s="6"/>
      <c r="J292" s="1"/>
      <c r="K292" s="1"/>
      <c r="L292" s="7"/>
      <c r="M292" s="6"/>
      <c r="O292" s="6"/>
    </row>
    <row r="293" spans="2:15" x14ac:dyDescent="0.35">
      <c r="B293" s="6"/>
      <c r="C293" s="6"/>
      <c r="D293" s="6"/>
      <c r="F293" s="6"/>
      <c r="G293" s="6"/>
      <c r="H293" s="6"/>
      <c r="I293" s="6"/>
      <c r="J293" s="1"/>
      <c r="K293" s="1"/>
      <c r="L293" s="7"/>
      <c r="M293" s="6"/>
      <c r="O293" s="6"/>
    </row>
    <row r="294" spans="2:15" x14ac:dyDescent="0.35">
      <c r="B294" s="6"/>
      <c r="C294" s="6"/>
      <c r="D294" s="6"/>
      <c r="F294" s="6"/>
      <c r="G294" s="6"/>
      <c r="H294" s="6"/>
      <c r="I294" s="6"/>
      <c r="J294" s="1"/>
      <c r="K294" s="1"/>
      <c r="L294" s="7"/>
      <c r="M294" s="6"/>
      <c r="O294" s="6"/>
    </row>
    <row r="295" spans="2:15" x14ac:dyDescent="0.35">
      <c r="B295" s="6"/>
      <c r="C295" s="6"/>
      <c r="D295" s="6"/>
      <c r="F295" s="6"/>
      <c r="G295" s="6"/>
      <c r="H295" s="6"/>
      <c r="I295" s="6"/>
      <c r="J295" s="1"/>
      <c r="K295" s="1"/>
      <c r="L295" s="7"/>
      <c r="M295" s="6"/>
      <c r="O295" s="6"/>
    </row>
    <row r="296" spans="2:15" x14ac:dyDescent="0.35">
      <c r="B296" s="6"/>
      <c r="C296" s="6"/>
      <c r="D296" s="6"/>
      <c r="F296" s="6"/>
      <c r="G296" s="6"/>
      <c r="H296" s="6"/>
      <c r="I296" s="6"/>
      <c r="J296" s="1"/>
      <c r="K296" s="1"/>
      <c r="L296" s="7"/>
      <c r="M296" s="6"/>
      <c r="O296" s="6"/>
    </row>
    <row r="297" spans="2:15" x14ac:dyDescent="0.35">
      <c r="B297" s="6"/>
      <c r="C297" s="6"/>
      <c r="D297" s="6"/>
      <c r="F297" s="6"/>
      <c r="G297" s="6"/>
      <c r="H297" s="6"/>
      <c r="I297" s="6"/>
      <c r="J297" s="1"/>
      <c r="K297" s="1"/>
      <c r="L297" s="7"/>
      <c r="M297" s="6"/>
      <c r="O297" s="6"/>
    </row>
    <row r="298" spans="2:15" x14ac:dyDescent="0.35">
      <c r="B298" s="6"/>
      <c r="C298" s="6"/>
      <c r="D298" s="6"/>
      <c r="F298" s="6"/>
      <c r="G298" s="6"/>
      <c r="H298" s="6"/>
      <c r="I298" s="6"/>
      <c r="J298" s="1"/>
      <c r="K298" s="1"/>
      <c r="L298" s="7"/>
      <c r="M298" s="6"/>
      <c r="O298" s="6"/>
    </row>
    <row r="299" spans="2:15" x14ac:dyDescent="0.35">
      <c r="B299" s="6"/>
      <c r="C299" s="6"/>
      <c r="D299" s="6"/>
      <c r="F299" s="6"/>
      <c r="G299" s="6"/>
      <c r="H299" s="6"/>
      <c r="I299" s="6"/>
      <c r="J299" s="1"/>
      <c r="K299" s="1"/>
      <c r="L299" s="7"/>
      <c r="M299" s="6"/>
      <c r="O299" s="6"/>
    </row>
    <row r="300" spans="2:15" x14ac:dyDescent="0.35">
      <c r="B300" s="6"/>
      <c r="C300" s="6"/>
      <c r="D300" s="6"/>
      <c r="F300" s="6"/>
      <c r="G300" s="6"/>
      <c r="H300" s="6"/>
      <c r="I300" s="6"/>
      <c r="J300" s="1"/>
      <c r="K300" s="1"/>
      <c r="L300" s="7"/>
      <c r="M300" s="6"/>
      <c r="O300" s="6"/>
    </row>
    <row r="301" spans="2:15" x14ac:dyDescent="0.35">
      <c r="B301" s="6"/>
      <c r="C301" s="6"/>
      <c r="D301" s="6"/>
      <c r="F301" s="6"/>
      <c r="G301" s="6"/>
      <c r="H301" s="6"/>
      <c r="I301" s="6"/>
      <c r="J301" s="1"/>
      <c r="K301" s="1"/>
      <c r="L301" s="7"/>
      <c r="M301" s="6"/>
      <c r="O301" s="6"/>
    </row>
    <row r="302" spans="2:15" x14ac:dyDescent="0.35">
      <c r="B302" s="6"/>
      <c r="C302" s="6"/>
      <c r="D302" s="6"/>
      <c r="F302" s="6"/>
      <c r="G302" s="6"/>
      <c r="H302" s="6"/>
      <c r="I302" s="6"/>
      <c r="J302" s="1"/>
      <c r="K302" s="1"/>
      <c r="L302" s="7"/>
      <c r="M302" s="6"/>
      <c r="O302" s="8"/>
    </row>
    <row r="303" spans="2:15" x14ac:dyDescent="0.35">
      <c r="B303" s="6"/>
      <c r="C303" s="6"/>
      <c r="D303" s="6"/>
      <c r="F303" s="6"/>
      <c r="G303" s="6"/>
      <c r="H303" s="6"/>
      <c r="I303" s="6"/>
      <c r="J303" s="1"/>
      <c r="K303" s="1"/>
      <c r="L303" s="7"/>
      <c r="M303" s="6"/>
      <c r="O303" s="8"/>
    </row>
    <row r="304" spans="2:15" x14ac:dyDescent="0.35">
      <c r="B304" s="6"/>
      <c r="C304" s="6"/>
      <c r="D304" s="6"/>
      <c r="F304" s="6"/>
      <c r="G304" s="6"/>
      <c r="H304" s="6"/>
      <c r="I304" s="6"/>
      <c r="J304" s="1"/>
      <c r="K304" s="1"/>
      <c r="L304" s="7"/>
      <c r="M304" s="6"/>
      <c r="O304" s="8"/>
    </row>
    <row r="305" spans="2:15" x14ac:dyDescent="0.35">
      <c r="B305" s="6"/>
      <c r="C305" s="6"/>
      <c r="D305" s="6"/>
      <c r="F305" s="6"/>
      <c r="G305" s="6"/>
      <c r="H305" s="6"/>
      <c r="I305" s="6"/>
      <c r="J305" s="1"/>
      <c r="K305" s="1"/>
      <c r="L305" s="7"/>
      <c r="M305" s="6"/>
      <c r="O305" s="6"/>
    </row>
    <row r="306" spans="2:15" x14ac:dyDescent="0.35">
      <c r="B306" s="6"/>
      <c r="C306" s="6"/>
      <c r="D306" s="6"/>
      <c r="F306" s="6"/>
      <c r="G306" s="6"/>
      <c r="H306" s="6"/>
      <c r="I306" s="6"/>
      <c r="J306" s="1"/>
      <c r="K306" s="1"/>
      <c r="L306" s="7"/>
      <c r="M306" s="6"/>
      <c r="O306" s="6"/>
    </row>
    <row r="307" spans="2:15" x14ac:dyDescent="0.35">
      <c r="B307" s="6"/>
      <c r="C307" s="6"/>
      <c r="D307" s="6"/>
      <c r="F307" s="6"/>
      <c r="G307" s="6"/>
      <c r="H307" s="6"/>
      <c r="I307" s="6"/>
      <c r="J307" s="1"/>
      <c r="K307" s="1"/>
      <c r="L307" s="7"/>
      <c r="M307" s="6"/>
      <c r="O307" s="6"/>
    </row>
    <row r="308" spans="2:15" x14ac:dyDescent="0.35">
      <c r="B308" s="6"/>
      <c r="C308" s="6"/>
      <c r="D308" s="6"/>
      <c r="F308" s="6"/>
      <c r="G308" s="6"/>
      <c r="H308" s="6"/>
      <c r="I308" s="6"/>
      <c r="J308" s="1"/>
      <c r="K308" s="1"/>
      <c r="L308" s="7"/>
      <c r="M308" s="6"/>
      <c r="O308" s="6"/>
    </row>
    <row r="309" spans="2:15" x14ac:dyDescent="0.35">
      <c r="B309" s="6"/>
      <c r="C309" s="6"/>
      <c r="D309" s="6"/>
      <c r="F309" s="6"/>
      <c r="G309" s="6"/>
      <c r="H309" s="6"/>
      <c r="I309" s="6"/>
      <c r="J309" s="1"/>
      <c r="K309" s="1"/>
      <c r="L309" s="7"/>
      <c r="M309" s="6"/>
      <c r="O309" s="6"/>
    </row>
    <row r="310" spans="2:15" x14ac:dyDescent="0.35">
      <c r="B310" s="6"/>
      <c r="C310" s="6"/>
      <c r="D310" s="6"/>
      <c r="F310" s="6"/>
      <c r="G310" s="6"/>
      <c r="H310" s="6"/>
      <c r="I310" s="6"/>
      <c r="J310" s="1"/>
      <c r="K310" s="1"/>
      <c r="L310" s="7"/>
      <c r="M310" s="6"/>
      <c r="O310" s="6"/>
    </row>
    <row r="311" spans="2:15" x14ac:dyDescent="0.35">
      <c r="B311" s="6"/>
      <c r="C311" s="6"/>
      <c r="D311" s="6"/>
      <c r="F311" s="6"/>
      <c r="G311" s="6"/>
      <c r="H311" s="6"/>
      <c r="I311" s="6"/>
      <c r="J311" s="1"/>
      <c r="K311" s="1"/>
      <c r="L311" s="7"/>
      <c r="M311" s="6"/>
      <c r="O311" s="6"/>
    </row>
    <row r="312" spans="2:15" x14ac:dyDescent="0.35">
      <c r="B312" s="6"/>
      <c r="C312" s="6"/>
      <c r="D312" s="6"/>
      <c r="F312" s="6"/>
      <c r="G312" s="6"/>
      <c r="H312" s="6"/>
      <c r="I312" s="6"/>
      <c r="J312" s="1"/>
      <c r="K312" s="1"/>
      <c r="L312" s="7"/>
      <c r="M312" s="6"/>
      <c r="O312" s="6"/>
    </row>
    <row r="313" spans="2:15" x14ac:dyDescent="0.35">
      <c r="B313" s="6"/>
      <c r="C313" s="6"/>
      <c r="D313" s="6"/>
      <c r="F313" s="6"/>
      <c r="G313" s="6"/>
      <c r="H313" s="6"/>
      <c r="I313" s="6"/>
      <c r="J313" s="1"/>
      <c r="K313" s="1"/>
      <c r="L313" s="7"/>
      <c r="M313" s="6"/>
      <c r="O313" s="6"/>
    </row>
    <row r="314" spans="2:15" x14ac:dyDescent="0.35">
      <c r="B314" s="6"/>
      <c r="C314" s="6"/>
      <c r="D314" s="6"/>
      <c r="F314" s="6"/>
      <c r="G314" s="6"/>
      <c r="H314" s="6"/>
      <c r="I314" s="6"/>
      <c r="J314" s="1"/>
      <c r="K314" s="1"/>
      <c r="L314" s="7"/>
      <c r="M314" s="6"/>
      <c r="O314" s="8"/>
    </row>
    <row r="315" spans="2:15" x14ac:dyDescent="0.35">
      <c r="B315" s="6"/>
      <c r="C315" s="6"/>
      <c r="D315" s="6"/>
      <c r="F315" s="6"/>
      <c r="G315" s="6"/>
      <c r="H315" s="6"/>
      <c r="I315" s="6"/>
      <c r="J315" s="1"/>
      <c r="K315" s="1"/>
      <c r="L315" s="7"/>
      <c r="M315" s="6"/>
      <c r="O315" s="8"/>
    </row>
    <row r="316" spans="2:15" x14ac:dyDescent="0.35">
      <c r="B316" s="6"/>
      <c r="C316" s="6"/>
      <c r="D316" s="6"/>
      <c r="F316" s="6"/>
      <c r="G316" s="6"/>
      <c r="H316" s="6"/>
      <c r="I316" s="6"/>
      <c r="J316" s="1"/>
      <c r="K316" s="1"/>
      <c r="L316" s="7"/>
      <c r="M316" s="6"/>
      <c r="O316" s="8"/>
    </row>
    <row r="317" spans="2:15" x14ac:dyDescent="0.35">
      <c r="B317" s="6"/>
      <c r="C317" s="6"/>
      <c r="D317" s="6"/>
      <c r="F317" s="6"/>
      <c r="G317" s="6"/>
      <c r="H317" s="6"/>
      <c r="I317" s="6"/>
      <c r="J317" s="1"/>
      <c r="K317" s="1"/>
      <c r="L317" s="7"/>
      <c r="M317" s="6"/>
      <c r="O317" s="8"/>
    </row>
    <row r="318" spans="2:15" x14ac:dyDescent="0.35">
      <c r="B318" s="6"/>
      <c r="C318" s="6"/>
      <c r="D318" s="6"/>
      <c r="F318" s="6"/>
      <c r="G318" s="6"/>
      <c r="H318" s="6"/>
      <c r="I318" s="6"/>
      <c r="J318" s="1"/>
      <c r="K318" s="1"/>
      <c r="L318" s="7"/>
      <c r="M318" s="6"/>
      <c r="O318" s="8"/>
    </row>
    <row r="319" spans="2:15" x14ac:dyDescent="0.35">
      <c r="B319" s="6"/>
      <c r="C319" s="6"/>
      <c r="D319" s="6"/>
      <c r="F319" s="6"/>
      <c r="G319" s="6"/>
      <c r="H319" s="6"/>
      <c r="I319" s="6"/>
      <c r="J319" s="1"/>
      <c r="K319" s="1"/>
      <c r="L319" s="7"/>
      <c r="M319" s="6"/>
      <c r="O319" s="8"/>
    </row>
    <row r="320" spans="2:15" x14ac:dyDescent="0.35">
      <c r="B320" s="6"/>
      <c r="C320" s="6"/>
      <c r="D320" s="6"/>
      <c r="F320" s="6"/>
      <c r="G320" s="6"/>
      <c r="H320" s="6"/>
      <c r="I320" s="6"/>
      <c r="J320" s="1"/>
      <c r="K320" s="1"/>
      <c r="L320" s="7"/>
      <c r="M320" s="6"/>
      <c r="O320" s="8"/>
    </row>
    <row r="321" spans="2:15" x14ac:dyDescent="0.35">
      <c r="B321" s="6"/>
      <c r="C321" s="6"/>
      <c r="D321" s="6"/>
      <c r="F321" s="6"/>
      <c r="G321" s="6"/>
      <c r="H321" s="6"/>
      <c r="I321" s="6"/>
      <c r="J321" s="1"/>
      <c r="K321" s="1"/>
      <c r="L321" s="7"/>
      <c r="M321" s="6"/>
      <c r="O321" s="8"/>
    </row>
    <row r="322" spans="2:15" x14ac:dyDescent="0.35">
      <c r="B322" s="6"/>
      <c r="C322" s="6"/>
      <c r="D322" s="6"/>
      <c r="F322" s="6"/>
      <c r="G322" s="6"/>
      <c r="H322" s="6"/>
      <c r="I322" s="6"/>
      <c r="J322" s="1"/>
      <c r="K322" s="1"/>
      <c r="L322" s="7"/>
      <c r="M322" s="6"/>
      <c r="O322" s="8"/>
    </row>
    <row r="323" spans="2:15" x14ac:dyDescent="0.35">
      <c r="B323" s="6"/>
      <c r="C323" s="6"/>
      <c r="D323" s="6"/>
      <c r="F323" s="6"/>
      <c r="G323" s="6"/>
      <c r="H323" s="6"/>
      <c r="I323" s="6"/>
      <c r="J323" s="1"/>
      <c r="K323" s="1"/>
      <c r="L323" s="7"/>
      <c r="M323" s="6"/>
      <c r="O323" s="8"/>
    </row>
    <row r="324" spans="2:15" x14ac:dyDescent="0.35">
      <c r="B324" s="6"/>
      <c r="C324" s="6"/>
      <c r="D324" s="6"/>
      <c r="F324" s="6"/>
      <c r="G324" s="6"/>
      <c r="H324" s="6"/>
      <c r="I324" s="6"/>
      <c r="J324" s="1"/>
      <c r="K324" s="1"/>
      <c r="L324" s="7"/>
      <c r="M324" s="6"/>
      <c r="O324" s="8"/>
    </row>
    <row r="325" spans="2:15" x14ac:dyDescent="0.35">
      <c r="B325" s="6"/>
      <c r="C325" s="6"/>
      <c r="D325" s="6"/>
      <c r="F325" s="6"/>
      <c r="G325" s="6"/>
      <c r="H325" s="6"/>
      <c r="I325" s="6"/>
      <c r="J325" s="1"/>
      <c r="K325" s="1"/>
      <c r="L325" s="7"/>
      <c r="M325" s="6"/>
      <c r="O325" s="8"/>
    </row>
    <row r="326" spans="2:15" x14ac:dyDescent="0.35">
      <c r="B326" s="6"/>
      <c r="C326" s="6"/>
      <c r="D326" s="6"/>
      <c r="F326" s="6"/>
      <c r="G326" s="6"/>
      <c r="H326" s="6"/>
      <c r="I326" s="6"/>
      <c r="J326" s="1"/>
      <c r="K326" s="1"/>
      <c r="L326" s="7"/>
      <c r="M326" s="6"/>
      <c r="O326" s="8"/>
    </row>
    <row r="327" spans="2:15" x14ac:dyDescent="0.35">
      <c r="B327" s="6"/>
      <c r="C327" s="6"/>
      <c r="D327" s="6"/>
      <c r="F327" s="6"/>
      <c r="G327" s="6"/>
      <c r="H327" s="6"/>
      <c r="I327" s="6"/>
      <c r="J327" s="1"/>
      <c r="K327" s="1"/>
      <c r="L327" s="7"/>
      <c r="M327" s="6"/>
      <c r="O327" s="8"/>
    </row>
    <row r="328" spans="2:15" x14ac:dyDescent="0.35">
      <c r="B328" s="6"/>
      <c r="C328" s="6"/>
      <c r="D328" s="6"/>
      <c r="F328" s="6"/>
      <c r="G328" s="6"/>
      <c r="H328" s="6"/>
      <c r="I328" s="6"/>
      <c r="J328" s="1"/>
      <c r="K328" s="1"/>
      <c r="L328" s="7"/>
      <c r="M328" s="6"/>
      <c r="O328" s="8"/>
    </row>
    <row r="329" spans="2:15" x14ac:dyDescent="0.35">
      <c r="B329" s="6"/>
      <c r="C329" s="6"/>
      <c r="D329" s="6"/>
      <c r="F329" s="6"/>
      <c r="G329" s="6"/>
      <c r="H329" s="6"/>
      <c r="I329" s="6"/>
      <c r="J329" s="1"/>
      <c r="K329" s="1"/>
      <c r="L329" s="7"/>
      <c r="M329" s="6"/>
      <c r="O329" s="8"/>
    </row>
    <row r="330" spans="2:15" x14ac:dyDescent="0.35">
      <c r="B330" s="6"/>
      <c r="C330" s="6"/>
      <c r="D330" s="6"/>
      <c r="F330" s="6"/>
      <c r="G330" s="6"/>
      <c r="H330" s="6"/>
      <c r="I330" s="6"/>
      <c r="J330" s="1"/>
      <c r="K330" s="1"/>
      <c r="L330" s="7"/>
      <c r="M330" s="6"/>
      <c r="O330" s="8"/>
    </row>
    <row r="331" spans="2:15" x14ac:dyDescent="0.35">
      <c r="B331" s="6"/>
      <c r="C331" s="6"/>
      <c r="D331" s="6"/>
      <c r="F331" s="6"/>
      <c r="G331" s="6"/>
      <c r="H331" s="6"/>
      <c r="I331" s="6"/>
      <c r="J331" s="1"/>
      <c r="K331" s="1"/>
      <c r="L331" s="7"/>
      <c r="M331" s="6"/>
      <c r="O331" s="8"/>
    </row>
    <row r="332" spans="2:15" x14ac:dyDescent="0.35">
      <c r="B332" s="6"/>
      <c r="C332" s="6"/>
      <c r="D332" s="6"/>
      <c r="F332" s="6"/>
      <c r="G332" s="6"/>
      <c r="H332" s="6"/>
      <c r="I332" s="6"/>
      <c r="J332" s="1"/>
      <c r="K332" s="1"/>
      <c r="L332" s="7"/>
      <c r="M332" s="6"/>
      <c r="O332" s="8"/>
    </row>
    <row r="333" spans="2:15" x14ac:dyDescent="0.35">
      <c r="B333" s="6"/>
      <c r="C333" s="6"/>
      <c r="D333" s="6"/>
      <c r="F333" s="6"/>
      <c r="G333" s="6"/>
      <c r="H333" s="6"/>
      <c r="I333" s="6"/>
      <c r="J333" s="1"/>
      <c r="K333" s="1"/>
      <c r="L333" s="7"/>
      <c r="M333" s="6"/>
      <c r="O333" s="8"/>
    </row>
    <row r="334" spans="2:15" x14ac:dyDescent="0.35">
      <c r="B334" s="6"/>
      <c r="C334" s="6"/>
      <c r="D334" s="6"/>
      <c r="F334" s="6"/>
      <c r="G334" s="6"/>
      <c r="H334" s="6"/>
      <c r="I334" s="6"/>
      <c r="J334" s="1"/>
      <c r="K334" s="1"/>
      <c r="L334" s="7"/>
      <c r="M334" s="6"/>
      <c r="O334" s="8"/>
    </row>
    <row r="335" spans="2:15" x14ac:dyDescent="0.35">
      <c r="B335" s="6"/>
      <c r="C335" s="6"/>
      <c r="D335" s="6"/>
      <c r="F335" s="6"/>
      <c r="G335" s="6"/>
      <c r="H335" s="6"/>
      <c r="I335" s="6"/>
      <c r="J335" s="1"/>
      <c r="K335" s="1"/>
      <c r="L335" s="7"/>
      <c r="M335" s="6"/>
      <c r="O335" s="8"/>
    </row>
    <row r="336" spans="2:15" x14ac:dyDescent="0.35">
      <c r="B336" s="6"/>
      <c r="C336" s="6"/>
      <c r="D336" s="6"/>
      <c r="F336" s="6"/>
      <c r="G336" s="6"/>
      <c r="H336" s="6"/>
      <c r="I336" s="6"/>
      <c r="J336" s="1"/>
      <c r="K336" s="1"/>
      <c r="L336" s="7"/>
      <c r="M336" s="6"/>
      <c r="O336" s="8"/>
    </row>
    <row r="337" spans="2:15" x14ac:dyDescent="0.35">
      <c r="B337" s="6"/>
      <c r="C337" s="6"/>
      <c r="D337" s="6"/>
      <c r="F337" s="6"/>
      <c r="G337" s="6"/>
      <c r="H337" s="6"/>
      <c r="I337" s="6"/>
      <c r="J337" s="1"/>
      <c r="K337" s="1"/>
      <c r="L337" s="7"/>
      <c r="M337" s="6"/>
      <c r="O337" s="8"/>
    </row>
    <row r="338" spans="2:15" x14ac:dyDescent="0.35">
      <c r="B338" s="6"/>
      <c r="C338" s="6"/>
      <c r="D338" s="6"/>
      <c r="F338" s="6"/>
      <c r="G338" s="6"/>
      <c r="H338" s="6"/>
      <c r="I338" s="6"/>
      <c r="J338" s="1"/>
      <c r="K338" s="1"/>
      <c r="L338" s="7"/>
      <c r="M338" s="6"/>
      <c r="O338" s="8"/>
    </row>
    <row r="339" spans="2:15" x14ac:dyDescent="0.35">
      <c r="B339" s="6"/>
      <c r="C339" s="6"/>
      <c r="D339" s="6"/>
      <c r="F339" s="6"/>
      <c r="G339" s="6"/>
      <c r="H339" s="6"/>
      <c r="I339" s="6"/>
      <c r="J339" s="1"/>
      <c r="K339" s="1"/>
      <c r="L339" s="7"/>
      <c r="M339" s="6"/>
      <c r="O339" s="8"/>
    </row>
    <row r="340" spans="2:15" x14ac:dyDescent="0.35">
      <c r="B340" s="6"/>
      <c r="C340" s="6"/>
      <c r="D340" s="6"/>
      <c r="F340" s="6"/>
      <c r="G340" s="6"/>
      <c r="H340" s="6"/>
      <c r="I340" s="6"/>
      <c r="J340" s="1"/>
      <c r="K340" s="1"/>
      <c r="L340" s="7"/>
      <c r="M340" s="6"/>
      <c r="O340" s="8"/>
    </row>
    <row r="341" spans="2:15" x14ac:dyDescent="0.35">
      <c r="B341" s="6"/>
      <c r="C341" s="6"/>
      <c r="D341" s="6"/>
      <c r="F341" s="6"/>
      <c r="G341" s="6"/>
      <c r="H341" s="6"/>
      <c r="I341" s="6"/>
      <c r="J341" s="1"/>
      <c r="K341" s="1"/>
      <c r="L341" s="7"/>
      <c r="M341" s="6"/>
      <c r="O341" s="8"/>
    </row>
    <row r="342" spans="2:15" x14ac:dyDescent="0.35">
      <c r="B342" s="6"/>
      <c r="C342" s="6"/>
      <c r="D342" s="6"/>
      <c r="F342" s="6"/>
      <c r="G342" s="6"/>
      <c r="H342" s="6"/>
      <c r="I342" s="6"/>
      <c r="J342" s="1"/>
      <c r="K342" s="1"/>
      <c r="L342" s="7"/>
      <c r="M342" s="6"/>
      <c r="O342" s="6"/>
    </row>
    <row r="343" spans="2:15" x14ac:dyDescent="0.35">
      <c r="B343" s="6"/>
      <c r="C343" s="6"/>
      <c r="D343" s="6"/>
      <c r="F343" s="6"/>
      <c r="G343" s="6"/>
      <c r="H343" s="6"/>
      <c r="I343" s="6"/>
      <c r="J343" s="1"/>
      <c r="K343" s="1"/>
      <c r="L343" s="7"/>
      <c r="M343" s="6"/>
      <c r="O343" s="6"/>
    </row>
    <row r="344" spans="2:15" x14ac:dyDescent="0.35">
      <c r="B344" s="6"/>
      <c r="C344" s="6"/>
      <c r="D344" s="6"/>
      <c r="F344" s="6"/>
      <c r="G344" s="6"/>
      <c r="H344" s="6"/>
      <c r="I344" s="6"/>
      <c r="J344" s="1"/>
      <c r="K344" s="1"/>
      <c r="L344" s="7"/>
      <c r="M344" s="6"/>
      <c r="O344" s="8"/>
    </row>
    <row r="345" spans="2:15" x14ac:dyDescent="0.35">
      <c r="B345" s="6"/>
      <c r="C345" s="6"/>
      <c r="D345" s="6"/>
      <c r="F345" s="6"/>
      <c r="G345" s="6"/>
      <c r="H345" s="6"/>
      <c r="I345" s="6"/>
      <c r="J345" s="1"/>
      <c r="K345" s="1"/>
      <c r="L345" s="7"/>
      <c r="M345" s="6"/>
      <c r="O345" s="8"/>
    </row>
    <row r="346" spans="2:15" x14ac:dyDescent="0.35">
      <c r="B346" s="6"/>
      <c r="C346" s="6"/>
      <c r="D346" s="6"/>
      <c r="F346" s="6"/>
      <c r="G346" s="6"/>
      <c r="H346" s="6"/>
      <c r="I346" s="6"/>
      <c r="J346" s="1"/>
      <c r="K346" s="1"/>
      <c r="L346" s="7"/>
      <c r="M346" s="6"/>
      <c r="O346" s="8"/>
    </row>
    <row r="347" spans="2:15" x14ac:dyDescent="0.35">
      <c r="B347" s="6"/>
      <c r="C347" s="6"/>
      <c r="D347" s="6"/>
      <c r="F347" s="6"/>
      <c r="G347" s="6"/>
      <c r="H347" s="6"/>
      <c r="I347" s="6"/>
      <c r="J347" s="1"/>
      <c r="K347" s="1"/>
      <c r="L347" s="7"/>
      <c r="M347" s="6"/>
      <c r="O347" s="8"/>
    </row>
    <row r="348" spans="2:15" x14ac:dyDescent="0.35">
      <c r="B348" s="6"/>
      <c r="C348" s="6"/>
      <c r="D348" s="6"/>
      <c r="F348" s="6"/>
      <c r="G348" s="6"/>
      <c r="H348" s="6"/>
      <c r="I348" s="6"/>
      <c r="J348" s="1"/>
      <c r="K348" s="1"/>
      <c r="L348" s="7"/>
      <c r="M348" s="6"/>
      <c r="O348" s="8"/>
    </row>
    <row r="349" spans="2:15" x14ac:dyDescent="0.35">
      <c r="B349" s="6"/>
      <c r="C349" s="6"/>
      <c r="D349" s="6"/>
      <c r="F349" s="6"/>
      <c r="G349" s="6"/>
      <c r="H349" s="6"/>
      <c r="I349" s="6"/>
      <c r="J349" s="1"/>
      <c r="K349" s="1"/>
      <c r="L349" s="7"/>
      <c r="M349" s="6"/>
      <c r="O349" s="8"/>
    </row>
    <row r="350" spans="2:15" x14ac:dyDescent="0.35">
      <c r="B350" s="6"/>
      <c r="C350" s="6"/>
      <c r="D350" s="6"/>
      <c r="F350" s="6"/>
      <c r="G350" s="6"/>
      <c r="H350" s="6"/>
      <c r="I350" s="6"/>
      <c r="J350" s="1"/>
      <c r="K350" s="1"/>
      <c r="L350" s="7"/>
      <c r="M350" s="6"/>
      <c r="O350" s="8"/>
    </row>
    <row r="351" spans="2:15" x14ac:dyDescent="0.35">
      <c r="B351" s="6"/>
      <c r="C351" s="6"/>
      <c r="D351" s="6"/>
      <c r="F351" s="6"/>
      <c r="G351" s="6"/>
      <c r="H351" s="6"/>
      <c r="I351" s="6"/>
      <c r="J351" s="1"/>
      <c r="K351" s="1"/>
      <c r="L351" s="7"/>
      <c r="M351" s="6"/>
      <c r="O351" s="8"/>
    </row>
    <row r="352" spans="2:15" x14ac:dyDescent="0.35">
      <c r="B352" s="6"/>
      <c r="C352" s="6"/>
      <c r="D352" s="6"/>
      <c r="F352" s="6"/>
      <c r="G352" s="6"/>
      <c r="H352" s="6"/>
      <c r="I352" s="6"/>
      <c r="J352" s="1"/>
      <c r="K352" s="1"/>
      <c r="L352" s="7"/>
      <c r="M352" s="6"/>
      <c r="O352" s="8"/>
    </row>
    <row r="353" spans="2:15" x14ac:dyDescent="0.35">
      <c r="B353" s="6"/>
      <c r="C353" s="6"/>
      <c r="D353" s="6"/>
      <c r="F353" s="6"/>
      <c r="G353" s="6"/>
      <c r="H353" s="6"/>
      <c r="I353" s="6"/>
      <c r="J353" s="1"/>
      <c r="K353" s="1"/>
      <c r="L353" s="7"/>
      <c r="M353" s="6"/>
      <c r="O353" s="8"/>
    </row>
    <row r="354" spans="2:15" x14ac:dyDescent="0.35">
      <c r="B354" s="6"/>
      <c r="C354" s="6"/>
      <c r="D354" s="6"/>
      <c r="F354" s="6"/>
      <c r="G354" s="6"/>
      <c r="H354" s="6"/>
      <c r="I354" s="6"/>
      <c r="J354" s="1"/>
      <c r="K354" s="1"/>
      <c r="L354" s="7"/>
      <c r="M354" s="6"/>
      <c r="O354" s="8"/>
    </row>
    <row r="355" spans="2:15" x14ac:dyDescent="0.35">
      <c r="B355" s="6"/>
      <c r="C355" s="6"/>
      <c r="D355" s="6"/>
      <c r="F355" s="6"/>
      <c r="G355" s="6"/>
      <c r="H355" s="6"/>
      <c r="I355" s="6"/>
      <c r="J355" s="1"/>
      <c r="K355" s="1"/>
      <c r="L355" s="7"/>
      <c r="M355" s="6"/>
      <c r="O355" s="8"/>
    </row>
    <row r="356" spans="2:15" x14ac:dyDescent="0.35">
      <c r="B356" s="6"/>
      <c r="C356" s="6"/>
      <c r="D356" s="6"/>
      <c r="F356" s="6"/>
      <c r="G356" s="6"/>
      <c r="H356" s="6"/>
      <c r="I356" s="6"/>
      <c r="J356" s="1"/>
      <c r="K356" s="1"/>
      <c r="L356" s="7"/>
      <c r="M356" s="6"/>
      <c r="O356" s="8"/>
    </row>
    <row r="357" spans="2:15" x14ac:dyDescent="0.35">
      <c r="B357" s="6"/>
      <c r="C357" s="6"/>
      <c r="D357" s="6"/>
      <c r="F357" s="6"/>
      <c r="G357" s="6"/>
      <c r="H357" s="6"/>
      <c r="I357" s="6"/>
      <c r="J357" s="1"/>
      <c r="K357" s="1"/>
      <c r="L357" s="7"/>
      <c r="M357" s="6"/>
      <c r="O357" s="8"/>
    </row>
    <row r="358" spans="2:15" x14ac:dyDescent="0.35">
      <c r="B358" s="6"/>
      <c r="C358" s="6"/>
      <c r="D358" s="6"/>
      <c r="F358" s="6"/>
      <c r="G358" s="6"/>
      <c r="H358" s="6"/>
      <c r="I358" s="6"/>
      <c r="J358" s="1"/>
      <c r="K358" s="1"/>
      <c r="L358" s="7"/>
      <c r="M358" s="6"/>
      <c r="O358" s="8"/>
    </row>
    <row r="359" spans="2:15" x14ac:dyDescent="0.35">
      <c r="B359" s="6"/>
      <c r="C359" s="6"/>
      <c r="D359" s="6"/>
      <c r="F359" s="6"/>
      <c r="G359" s="6"/>
      <c r="H359" s="6"/>
      <c r="I359" s="6"/>
      <c r="J359" s="1"/>
      <c r="K359" s="1"/>
      <c r="L359" s="7"/>
      <c r="M359" s="6"/>
      <c r="O359" s="8"/>
    </row>
    <row r="360" spans="2:15" x14ac:dyDescent="0.35">
      <c r="B360" s="6"/>
      <c r="C360" s="6"/>
      <c r="D360" s="6"/>
      <c r="F360" s="6"/>
      <c r="G360" s="6"/>
      <c r="H360" s="6"/>
      <c r="I360" s="6"/>
      <c r="J360" s="1"/>
      <c r="K360" s="1"/>
      <c r="L360" s="7"/>
      <c r="M360" s="6"/>
      <c r="O360" s="6"/>
    </row>
    <row r="361" spans="2:15" x14ac:dyDescent="0.35">
      <c r="B361" s="6"/>
      <c r="C361" s="6"/>
      <c r="D361" s="6"/>
      <c r="F361" s="6"/>
      <c r="G361" s="6"/>
      <c r="H361" s="6"/>
      <c r="I361" s="6"/>
      <c r="J361" s="1"/>
      <c r="K361" s="1"/>
      <c r="L361" s="7"/>
      <c r="M361" s="6"/>
      <c r="O361" s="6"/>
    </row>
    <row r="362" spans="2:15" x14ac:dyDescent="0.35">
      <c r="B362" s="6"/>
      <c r="C362" s="6"/>
      <c r="D362" s="6"/>
      <c r="F362" s="6"/>
      <c r="G362" s="6"/>
      <c r="H362" s="6"/>
      <c r="I362" s="6"/>
      <c r="J362" s="1"/>
      <c r="K362" s="1"/>
      <c r="L362" s="7"/>
      <c r="M362" s="6"/>
      <c r="O362" s="8"/>
    </row>
    <row r="363" spans="2:15" x14ac:dyDescent="0.35">
      <c r="B363" s="6"/>
      <c r="C363" s="6"/>
      <c r="D363" s="6"/>
      <c r="F363" s="6"/>
      <c r="G363" s="6"/>
      <c r="H363" s="6"/>
      <c r="I363" s="6"/>
      <c r="J363" s="1"/>
      <c r="K363" s="1"/>
      <c r="L363" s="7"/>
      <c r="M363" s="6"/>
      <c r="O363" s="8"/>
    </row>
    <row r="364" spans="2:15" x14ac:dyDescent="0.35">
      <c r="B364" s="6"/>
      <c r="C364" s="6"/>
      <c r="D364" s="6"/>
      <c r="F364" s="6"/>
      <c r="G364" s="6"/>
      <c r="H364" s="6"/>
      <c r="I364" s="6"/>
      <c r="J364" s="1"/>
      <c r="K364" s="1"/>
      <c r="L364" s="7"/>
      <c r="M364" s="6"/>
      <c r="O364" s="8"/>
    </row>
    <row r="365" spans="2:15" x14ac:dyDescent="0.35">
      <c r="B365" s="6"/>
      <c r="C365" s="6"/>
      <c r="D365" s="6"/>
      <c r="F365" s="6"/>
      <c r="G365" s="6"/>
      <c r="H365" s="6"/>
      <c r="I365" s="6"/>
      <c r="J365" s="1"/>
      <c r="K365" s="1"/>
      <c r="L365" s="7"/>
      <c r="M365" s="6"/>
      <c r="O365" s="8"/>
    </row>
    <row r="366" spans="2:15" x14ac:dyDescent="0.35">
      <c r="B366" s="6"/>
      <c r="C366" s="6"/>
      <c r="D366" s="6"/>
      <c r="F366" s="6"/>
      <c r="G366" s="6"/>
      <c r="H366" s="6"/>
      <c r="I366" s="6"/>
      <c r="J366" s="1"/>
      <c r="K366" s="1"/>
      <c r="L366" s="7"/>
      <c r="M366" s="6"/>
      <c r="O366" s="8"/>
    </row>
    <row r="367" spans="2:15" x14ac:dyDescent="0.35">
      <c r="B367" s="6"/>
      <c r="C367" s="6"/>
      <c r="D367" s="6"/>
      <c r="F367" s="6"/>
      <c r="G367" s="6"/>
      <c r="H367" s="6"/>
      <c r="I367" s="6"/>
      <c r="J367" s="1"/>
      <c r="K367" s="1"/>
      <c r="L367" s="7"/>
      <c r="M367" s="6"/>
      <c r="O367" s="8"/>
    </row>
    <row r="368" spans="2:15" x14ac:dyDescent="0.35">
      <c r="B368" s="6"/>
      <c r="C368" s="6"/>
      <c r="D368" s="6"/>
      <c r="F368" s="6"/>
      <c r="G368" s="6"/>
      <c r="H368" s="6"/>
      <c r="I368" s="6"/>
      <c r="J368" s="1"/>
      <c r="K368" s="1"/>
      <c r="L368" s="7"/>
      <c r="M368" s="6"/>
      <c r="O368" s="6"/>
    </row>
    <row r="369" spans="2:15" x14ac:dyDescent="0.35">
      <c r="B369" s="6"/>
      <c r="C369" s="6"/>
      <c r="D369" s="6"/>
      <c r="F369" s="6"/>
      <c r="G369" s="6"/>
      <c r="H369" s="6"/>
      <c r="I369" s="6"/>
      <c r="J369" s="1"/>
      <c r="K369" s="1"/>
      <c r="L369" s="7"/>
      <c r="M369" s="6"/>
      <c r="O369" s="6"/>
    </row>
    <row r="370" spans="2:15" x14ac:dyDescent="0.35">
      <c r="B370" s="6"/>
      <c r="C370" s="6"/>
      <c r="D370" s="6"/>
      <c r="F370" s="6"/>
      <c r="G370" s="6"/>
      <c r="H370" s="6"/>
      <c r="I370" s="6"/>
      <c r="J370" s="1"/>
      <c r="K370" s="1"/>
      <c r="L370" s="7"/>
      <c r="M370" s="6"/>
      <c r="O370" s="8"/>
    </row>
    <row r="371" spans="2:15" x14ac:dyDescent="0.35">
      <c r="B371" s="6"/>
      <c r="C371" s="6"/>
      <c r="D371" s="6"/>
      <c r="F371" s="6"/>
      <c r="G371" s="6"/>
      <c r="H371" s="6"/>
      <c r="I371" s="6"/>
      <c r="J371" s="1"/>
      <c r="K371" s="1"/>
      <c r="L371" s="7"/>
      <c r="M371" s="6"/>
      <c r="O371" s="8"/>
    </row>
    <row r="372" spans="2:15" x14ac:dyDescent="0.35">
      <c r="B372" s="6"/>
      <c r="C372" s="6"/>
      <c r="D372" s="6"/>
      <c r="F372" s="6"/>
      <c r="G372" s="6"/>
      <c r="H372" s="6"/>
      <c r="I372" s="6"/>
      <c r="J372" s="1"/>
      <c r="K372" s="1"/>
      <c r="L372" s="7"/>
      <c r="M372" s="6"/>
      <c r="O372" s="8"/>
    </row>
    <row r="373" spans="2:15" x14ac:dyDescent="0.35">
      <c r="B373" s="6"/>
      <c r="C373" s="6"/>
      <c r="D373" s="6"/>
      <c r="F373" s="6"/>
      <c r="G373" s="6"/>
      <c r="H373" s="6"/>
      <c r="I373" s="6"/>
      <c r="J373" s="1"/>
      <c r="K373" s="1"/>
      <c r="L373" s="7"/>
      <c r="M373" s="6"/>
      <c r="O373" s="8"/>
    </row>
    <row r="374" spans="2:15" x14ac:dyDescent="0.35">
      <c r="B374" s="6"/>
      <c r="C374" s="6"/>
      <c r="D374" s="6"/>
      <c r="F374" s="6"/>
      <c r="G374" s="6"/>
      <c r="H374" s="6"/>
      <c r="I374" s="6"/>
      <c r="J374" s="1"/>
      <c r="K374" s="1"/>
      <c r="L374" s="7"/>
      <c r="M374" s="6"/>
      <c r="O374" s="8"/>
    </row>
    <row r="375" spans="2:15" x14ac:dyDescent="0.35">
      <c r="B375" s="6"/>
      <c r="C375" s="6"/>
      <c r="D375" s="6"/>
      <c r="F375" s="6"/>
      <c r="G375" s="6"/>
      <c r="H375" s="6"/>
      <c r="I375" s="6"/>
      <c r="J375" s="1"/>
      <c r="K375" s="1"/>
      <c r="L375" s="7"/>
      <c r="M375" s="6"/>
      <c r="O375" s="8"/>
    </row>
    <row r="376" spans="2:15" x14ac:dyDescent="0.35">
      <c r="B376" s="6"/>
      <c r="C376" s="6"/>
      <c r="D376" s="6"/>
      <c r="F376" s="6"/>
      <c r="G376" s="6"/>
      <c r="H376" s="6"/>
      <c r="I376" s="6"/>
      <c r="J376" s="1"/>
      <c r="K376" s="1"/>
      <c r="L376" s="7"/>
      <c r="M376" s="6"/>
      <c r="O376" s="8"/>
    </row>
    <row r="377" spans="2:15" x14ac:dyDescent="0.35">
      <c r="B377" s="6"/>
      <c r="C377" s="6"/>
      <c r="D377" s="6"/>
      <c r="F377" s="6"/>
      <c r="G377" s="6"/>
      <c r="H377" s="6"/>
      <c r="I377" s="6"/>
      <c r="J377" s="1"/>
      <c r="K377" s="1"/>
      <c r="L377" s="7"/>
      <c r="M377" s="6"/>
      <c r="O377" s="8"/>
    </row>
    <row r="378" spans="2:15" x14ac:dyDescent="0.35">
      <c r="B378" s="6"/>
      <c r="C378" s="6"/>
      <c r="D378" s="6"/>
      <c r="F378" s="6"/>
      <c r="G378" s="6"/>
      <c r="H378" s="6"/>
      <c r="I378" s="6"/>
      <c r="J378" s="1"/>
      <c r="K378" s="1"/>
      <c r="L378" s="7"/>
      <c r="M378" s="6"/>
      <c r="O378" s="8"/>
    </row>
    <row r="379" spans="2:15" x14ac:dyDescent="0.35">
      <c r="B379" s="6"/>
      <c r="C379" s="6"/>
      <c r="D379" s="6"/>
      <c r="F379" s="6"/>
      <c r="G379" s="6"/>
      <c r="H379" s="6"/>
      <c r="I379" s="6"/>
      <c r="J379" s="1"/>
      <c r="K379" s="1"/>
      <c r="L379" s="7"/>
      <c r="M379" s="6"/>
      <c r="O379" s="8"/>
    </row>
    <row r="380" spans="2:15" x14ac:dyDescent="0.35">
      <c r="B380" s="6"/>
      <c r="C380" s="6"/>
      <c r="D380" s="6"/>
      <c r="F380" s="6"/>
      <c r="G380" s="6"/>
      <c r="H380" s="6"/>
      <c r="I380" s="6"/>
      <c r="J380" s="1"/>
      <c r="K380" s="1"/>
      <c r="L380" s="7"/>
      <c r="M380" s="6"/>
      <c r="O380" s="6"/>
    </row>
    <row r="381" spans="2:15" x14ac:dyDescent="0.35">
      <c r="B381" s="6"/>
      <c r="C381" s="6"/>
      <c r="D381" s="6"/>
      <c r="F381" s="6"/>
      <c r="G381" s="6"/>
      <c r="H381" s="6"/>
      <c r="I381" s="6"/>
      <c r="J381" s="1"/>
      <c r="K381" s="1"/>
      <c r="L381" s="7"/>
      <c r="M381" s="6"/>
      <c r="O381" s="6"/>
    </row>
    <row r="382" spans="2:15" x14ac:dyDescent="0.35">
      <c r="B382" s="6"/>
      <c r="C382" s="6"/>
      <c r="D382" s="6"/>
      <c r="F382" s="6"/>
      <c r="G382" s="6"/>
      <c r="H382" s="6"/>
      <c r="I382" s="6"/>
      <c r="J382" s="1"/>
      <c r="K382" s="1"/>
      <c r="L382" s="7"/>
      <c r="M382" s="6"/>
      <c r="O382" s="6"/>
    </row>
    <row r="383" spans="2:15" x14ac:dyDescent="0.35">
      <c r="B383" s="6"/>
      <c r="C383" s="6"/>
      <c r="D383" s="6"/>
      <c r="F383" s="6"/>
      <c r="G383" s="6"/>
      <c r="H383" s="6"/>
      <c r="I383" s="6"/>
      <c r="J383" s="1"/>
      <c r="K383" s="1"/>
      <c r="L383" s="7"/>
      <c r="M383" s="6"/>
      <c r="O383" s="6"/>
    </row>
    <row r="384" spans="2:15" x14ac:dyDescent="0.35">
      <c r="B384" s="6"/>
      <c r="C384" s="6"/>
      <c r="D384" s="6"/>
      <c r="F384" s="6"/>
      <c r="G384" s="6"/>
      <c r="H384" s="6"/>
      <c r="I384" s="6"/>
      <c r="J384" s="1"/>
      <c r="K384" s="1"/>
      <c r="L384" s="7"/>
      <c r="M384" s="6"/>
      <c r="O384" s="6"/>
    </row>
    <row r="385" spans="2:15" x14ac:dyDescent="0.35">
      <c r="B385" s="6"/>
      <c r="C385" s="6"/>
      <c r="D385" s="6"/>
      <c r="F385" s="6"/>
      <c r="G385" s="6"/>
      <c r="H385" s="6"/>
      <c r="I385" s="6"/>
      <c r="J385" s="1"/>
      <c r="K385" s="1"/>
      <c r="L385" s="7"/>
      <c r="M385" s="6"/>
      <c r="O385" s="6"/>
    </row>
    <row r="386" spans="2:15" x14ac:dyDescent="0.35">
      <c r="B386" s="6"/>
      <c r="C386" s="6"/>
      <c r="D386" s="6"/>
      <c r="F386" s="6"/>
      <c r="G386" s="6"/>
      <c r="H386" s="6"/>
      <c r="I386" s="6"/>
      <c r="J386" s="1"/>
      <c r="K386" s="1"/>
      <c r="L386" s="7"/>
      <c r="M386" s="6"/>
      <c r="O386" s="6"/>
    </row>
    <row r="387" spans="2:15" x14ac:dyDescent="0.35">
      <c r="B387" s="6"/>
      <c r="C387" s="6"/>
      <c r="D387" s="6"/>
      <c r="F387" s="6"/>
      <c r="G387" s="6"/>
      <c r="H387" s="6"/>
      <c r="I387" s="6"/>
      <c r="J387" s="1"/>
      <c r="K387" s="1"/>
      <c r="L387" s="7"/>
      <c r="M387" s="6"/>
      <c r="O387" s="6"/>
    </row>
    <row r="388" spans="2:15" x14ac:dyDescent="0.35">
      <c r="B388" s="6"/>
      <c r="C388" s="6"/>
      <c r="D388" s="6"/>
      <c r="F388" s="6"/>
      <c r="G388" s="6"/>
      <c r="H388" s="6"/>
      <c r="I388" s="6"/>
      <c r="J388" s="1"/>
      <c r="K388" s="1"/>
      <c r="L388" s="7"/>
      <c r="M388" s="6"/>
      <c r="O388" s="6"/>
    </row>
    <row r="389" spans="2:15" x14ac:dyDescent="0.35">
      <c r="B389" s="6"/>
      <c r="C389" s="6"/>
      <c r="D389" s="6"/>
      <c r="F389" s="6"/>
      <c r="G389" s="6"/>
      <c r="H389" s="6"/>
      <c r="I389" s="6"/>
      <c r="J389" s="1"/>
      <c r="K389" s="1"/>
      <c r="L389" s="7"/>
      <c r="M389" s="6"/>
      <c r="O389" s="6"/>
    </row>
    <row r="390" spans="2:15" x14ac:dyDescent="0.35">
      <c r="B390" s="6"/>
      <c r="C390" s="6"/>
      <c r="D390" s="6"/>
      <c r="F390" s="6"/>
      <c r="G390" s="6"/>
      <c r="H390" s="6"/>
      <c r="I390" s="6"/>
      <c r="J390" s="1"/>
      <c r="K390" s="1"/>
      <c r="L390" s="7"/>
      <c r="M390" s="6"/>
      <c r="O390" s="6"/>
    </row>
    <row r="391" spans="2:15" x14ac:dyDescent="0.35">
      <c r="B391" s="6"/>
      <c r="C391" s="6"/>
      <c r="D391" s="6"/>
      <c r="F391" s="6"/>
      <c r="G391" s="6"/>
      <c r="H391" s="6"/>
      <c r="I391" s="6"/>
      <c r="J391" s="1"/>
      <c r="K391" s="1"/>
      <c r="L391" s="7"/>
      <c r="M391" s="6"/>
      <c r="O391" s="6"/>
    </row>
    <row r="392" spans="2:15" x14ac:dyDescent="0.35">
      <c r="B392" s="6"/>
      <c r="C392" s="6"/>
      <c r="D392" s="6"/>
      <c r="F392" s="6"/>
      <c r="G392" s="6"/>
      <c r="H392" s="6"/>
      <c r="I392" s="6"/>
      <c r="J392" s="1"/>
      <c r="K392" s="1"/>
      <c r="L392" s="7"/>
      <c r="M392" s="6"/>
      <c r="O392" s="6"/>
    </row>
    <row r="393" spans="2:15" x14ac:dyDescent="0.35">
      <c r="B393" s="6"/>
      <c r="C393" s="6"/>
      <c r="D393" s="6"/>
      <c r="F393" s="6"/>
      <c r="G393" s="6"/>
      <c r="H393" s="6"/>
      <c r="I393" s="6"/>
      <c r="J393" s="1"/>
      <c r="K393" s="1"/>
      <c r="L393" s="7"/>
      <c r="M393" s="6"/>
      <c r="O393" s="6"/>
    </row>
    <row r="394" spans="2:15" x14ac:dyDescent="0.35">
      <c r="B394" s="6"/>
      <c r="C394" s="6"/>
      <c r="D394" s="6"/>
      <c r="F394" s="6"/>
      <c r="G394" s="6"/>
      <c r="H394" s="6"/>
      <c r="I394" s="6"/>
      <c r="J394" s="1"/>
      <c r="K394" s="1"/>
      <c r="L394" s="7"/>
      <c r="M394" s="6"/>
      <c r="O394" s="6"/>
    </row>
    <row r="395" spans="2:15" x14ac:dyDescent="0.35">
      <c r="B395" s="6"/>
      <c r="C395" s="6"/>
      <c r="D395" s="6"/>
      <c r="F395" s="6"/>
      <c r="G395" s="6"/>
      <c r="H395" s="6"/>
      <c r="I395" s="6"/>
      <c r="J395" s="1"/>
      <c r="K395" s="1"/>
      <c r="L395" s="7"/>
      <c r="M395" s="6"/>
      <c r="O395" s="6"/>
    </row>
    <row r="396" spans="2:15" x14ac:dyDescent="0.35">
      <c r="B396" s="6"/>
      <c r="C396" s="6"/>
      <c r="D396" s="6"/>
      <c r="F396" s="6"/>
      <c r="G396" s="6"/>
      <c r="H396" s="6"/>
      <c r="I396" s="6"/>
      <c r="J396" s="1"/>
      <c r="K396" s="1"/>
      <c r="L396" s="7"/>
      <c r="M396" s="6"/>
      <c r="O396" s="6"/>
    </row>
    <row r="397" spans="2:15" x14ac:dyDescent="0.35">
      <c r="B397" s="6"/>
      <c r="C397" s="6"/>
      <c r="D397" s="6"/>
      <c r="F397" s="6"/>
      <c r="G397" s="6"/>
      <c r="H397" s="6"/>
      <c r="I397" s="6"/>
      <c r="J397" s="1"/>
      <c r="K397" s="1"/>
      <c r="L397" s="7"/>
      <c r="M397" s="6"/>
      <c r="O397" s="6"/>
    </row>
    <row r="398" spans="2:15" x14ac:dyDescent="0.35">
      <c r="B398" s="6"/>
      <c r="C398" s="6"/>
      <c r="D398" s="6"/>
      <c r="F398" s="6"/>
      <c r="G398" s="6"/>
      <c r="H398" s="6"/>
      <c r="I398" s="6"/>
      <c r="J398" s="1"/>
      <c r="K398" s="1"/>
      <c r="L398" s="7"/>
      <c r="M398" s="6"/>
      <c r="O398" s="6"/>
    </row>
    <row r="399" spans="2:15" x14ac:dyDescent="0.35">
      <c r="B399" s="6"/>
      <c r="C399" s="6"/>
      <c r="D399" s="6"/>
      <c r="F399" s="6"/>
      <c r="G399" s="6"/>
      <c r="H399" s="6"/>
      <c r="I399" s="6"/>
      <c r="J399" s="1"/>
      <c r="K399" s="1"/>
      <c r="L399" s="7"/>
      <c r="M399" s="6"/>
      <c r="O399" s="6"/>
    </row>
    <row r="400" spans="2:15" x14ac:dyDescent="0.35">
      <c r="B400" s="6"/>
      <c r="C400" s="6"/>
      <c r="D400" s="6"/>
      <c r="F400" s="6"/>
      <c r="G400" s="6"/>
      <c r="H400" s="6"/>
      <c r="I400" s="6"/>
      <c r="J400" s="1"/>
      <c r="K400" s="1"/>
      <c r="L400" s="7"/>
      <c r="M400" s="6"/>
      <c r="O400" s="6"/>
    </row>
    <row r="401" spans="2:15" x14ac:dyDescent="0.35">
      <c r="B401" s="6"/>
      <c r="C401" s="6"/>
      <c r="D401" s="6"/>
      <c r="F401" s="6"/>
      <c r="G401" s="6"/>
      <c r="H401" s="6"/>
      <c r="I401" s="6"/>
      <c r="J401" s="1"/>
      <c r="K401" s="1"/>
      <c r="L401" s="7"/>
      <c r="M401" s="6"/>
      <c r="O401" s="6"/>
    </row>
    <row r="402" spans="2:15" x14ac:dyDescent="0.35">
      <c r="B402" s="6"/>
      <c r="C402" s="6"/>
      <c r="D402" s="6"/>
      <c r="F402" s="6"/>
      <c r="G402" s="6"/>
      <c r="H402" s="6"/>
      <c r="I402" s="6"/>
      <c r="J402" s="1"/>
      <c r="K402" s="1"/>
      <c r="L402" s="7"/>
      <c r="M402" s="6"/>
      <c r="O402" s="6"/>
    </row>
    <row r="403" spans="2:15" x14ac:dyDescent="0.35">
      <c r="B403" s="6"/>
      <c r="C403" s="6"/>
      <c r="D403" s="6"/>
      <c r="F403" s="6"/>
      <c r="G403" s="6"/>
      <c r="H403" s="6"/>
      <c r="I403" s="6"/>
      <c r="J403" s="1"/>
      <c r="K403" s="1"/>
      <c r="L403" s="7"/>
      <c r="M403" s="6"/>
      <c r="O403" s="8"/>
    </row>
    <row r="404" spans="2:15" x14ac:dyDescent="0.35">
      <c r="B404" s="6"/>
      <c r="C404" s="6"/>
      <c r="D404" s="6"/>
      <c r="F404" s="6"/>
      <c r="G404" s="6"/>
      <c r="H404" s="6"/>
      <c r="I404" s="6"/>
      <c r="J404" s="1"/>
      <c r="K404" s="1"/>
      <c r="L404" s="7"/>
      <c r="M404" s="6"/>
      <c r="O404" s="8"/>
    </row>
    <row r="405" spans="2:15" x14ac:dyDescent="0.35">
      <c r="B405" s="6"/>
      <c r="C405" s="6"/>
      <c r="D405" s="6"/>
      <c r="F405" s="6"/>
      <c r="G405" s="6"/>
      <c r="H405" s="6"/>
      <c r="I405" s="6"/>
      <c r="J405" s="1"/>
      <c r="K405" s="1"/>
      <c r="L405" s="7"/>
      <c r="M405" s="6"/>
      <c r="O405" s="8"/>
    </row>
    <row r="406" spans="2:15" x14ac:dyDescent="0.35">
      <c r="B406" s="6"/>
      <c r="C406" s="6"/>
      <c r="D406" s="6"/>
      <c r="F406" s="6"/>
      <c r="G406" s="6"/>
      <c r="H406" s="6"/>
      <c r="I406" s="6"/>
      <c r="J406" s="1"/>
      <c r="K406" s="1"/>
      <c r="L406" s="7"/>
      <c r="M406" s="6"/>
      <c r="O406" s="8"/>
    </row>
    <row r="407" spans="2:15" x14ac:dyDescent="0.35">
      <c r="B407" s="6"/>
      <c r="C407" s="6"/>
      <c r="D407" s="6"/>
      <c r="F407" s="6"/>
      <c r="G407" s="6"/>
      <c r="H407" s="6"/>
      <c r="I407" s="6"/>
      <c r="J407" s="1"/>
      <c r="K407" s="1"/>
      <c r="L407" s="7"/>
      <c r="M407" s="6"/>
      <c r="O407" s="8"/>
    </row>
    <row r="408" spans="2:15" x14ac:dyDescent="0.35">
      <c r="B408" s="6"/>
      <c r="C408" s="6"/>
      <c r="D408" s="6"/>
      <c r="F408" s="6"/>
      <c r="G408" s="6"/>
      <c r="H408" s="6"/>
      <c r="I408" s="6"/>
      <c r="J408" s="1"/>
      <c r="K408" s="1"/>
      <c r="L408" s="7"/>
      <c r="M408" s="6"/>
      <c r="O408" s="8"/>
    </row>
    <row r="409" spans="2:15" x14ac:dyDescent="0.35">
      <c r="B409" s="6"/>
      <c r="C409" s="6"/>
      <c r="D409" s="6"/>
      <c r="F409" s="6"/>
      <c r="G409" s="6"/>
      <c r="H409" s="6"/>
      <c r="I409" s="6"/>
      <c r="J409" s="1"/>
      <c r="K409" s="1"/>
      <c r="L409" s="7"/>
      <c r="M409" s="6"/>
      <c r="O409" s="8"/>
    </row>
    <row r="410" spans="2:15" x14ac:dyDescent="0.35">
      <c r="B410" s="6"/>
      <c r="C410" s="6"/>
      <c r="D410" s="6"/>
      <c r="F410" s="6"/>
      <c r="G410" s="6"/>
      <c r="H410" s="6"/>
      <c r="I410" s="6"/>
      <c r="J410" s="1"/>
      <c r="K410" s="1"/>
      <c r="L410" s="7"/>
      <c r="M410" s="6"/>
      <c r="O410" s="8"/>
    </row>
    <row r="411" spans="2:15" x14ac:dyDescent="0.35">
      <c r="B411" s="6"/>
      <c r="C411" s="6"/>
      <c r="D411" s="6"/>
      <c r="F411" s="6"/>
      <c r="G411" s="6"/>
      <c r="H411" s="6"/>
      <c r="I411" s="6"/>
      <c r="J411" s="1"/>
      <c r="K411" s="1"/>
      <c r="L411" s="7"/>
      <c r="M411" s="6"/>
      <c r="O411" s="8"/>
    </row>
    <row r="412" spans="2:15" x14ac:dyDescent="0.35">
      <c r="B412" s="6"/>
      <c r="C412" s="6"/>
      <c r="D412" s="6"/>
      <c r="F412" s="6"/>
      <c r="G412" s="6"/>
      <c r="H412" s="6"/>
      <c r="I412" s="6"/>
      <c r="J412" s="1"/>
      <c r="K412" s="1"/>
      <c r="L412" s="7"/>
      <c r="M412" s="6"/>
      <c r="O412" s="8"/>
    </row>
    <row r="413" spans="2:15" x14ac:dyDescent="0.35">
      <c r="B413" s="6"/>
      <c r="C413" s="6"/>
      <c r="D413" s="6"/>
      <c r="F413" s="6"/>
      <c r="G413" s="6"/>
      <c r="H413" s="6"/>
      <c r="I413" s="6"/>
      <c r="J413" s="1"/>
      <c r="K413" s="1"/>
      <c r="L413" s="7"/>
      <c r="M413" s="6"/>
      <c r="O413" s="6"/>
    </row>
    <row r="414" spans="2:15" x14ac:dyDescent="0.35">
      <c r="B414" s="6"/>
      <c r="C414" s="6"/>
      <c r="D414" s="6"/>
      <c r="F414" s="6"/>
      <c r="G414" s="6"/>
      <c r="H414" s="6"/>
      <c r="I414" s="6"/>
      <c r="J414" s="1"/>
      <c r="K414" s="1"/>
      <c r="L414" s="7"/>
      <c r="M414" s="6"/>
      <c r="O414" s="8"/>
    </row>
    <row r="415" spans="2:15" x14ac:dyDescent="0.35">
      <c r="B415" s="6"/>
      <c r="C415" s="6"/>
      <c r="D415" s="6"/>
      <c r="F415" s="6"/>
      <c r="G415" s="6"/>
      <c r="H415" s="6"/>
      <c r="I415" s="6"/>
      <c r="J415" s="1"/>
      <c r="K415" s="1"/>
      <c r="L415" s="7"/>
      <c r="M415" s="6"/>
      <c r="O415" s="8"/>
    </row>
    <row r="416" spans="2:15" x14ac:dyDescent="0.35">
      <c r="B416" s="6"/>
      <c r="C416" s="6"/>
      <c r="D416" s="6"/>
      <c r="F416" s="6"/>
      <c r="G416" s="6"/>
      <c r="H416" s="6"/>
      <c r="I416" s="6"/>
      <c r="J416" s="1"/>
      <c r="K416" s="1"/>
      <c r="L416" s="7"/>
      <c r="M416" s="6"/>
      <c r="O416" s="8"/>
    </row>
    <row r="417" spans="2:15" x14ac:dyDescent="0.35">
      <c r="B417" s="6"/>
      <c r="C417" s="6"/>
      <c r="D417" s="6"/>
      <c r="F417" s="6"/>
      <c r="G417" s="6"/>
      <c r="H417" s="6"/>
      <c r="I417" s="6"/>
      <c r="J417" s="1"/>
      <c r="K417" s="1"/>
      <c r="L417" s="7"/>
      <c r="M417" s="6"/>
      <c r="O417" s="8"/>
    </row>
    <row r="418" spans="2:15" x14ac:dyDescent="0.35">
      <c r="B418" s="6"/>
      <c r="C418" s="6"/>
      <c r="D418" s="6"/>
      <c r="F418" s="6"/>
      <c r="G418" s="6"/>
      <c r="H418" s="6"/>
      <c r="I418" s="6"/>
      <c r="J418" s="1"/>
      <c r="K418" s="1"/>
      <c r="L418" s="7"/>
      <c r="M418" s="6"/>
      <c r="O418" s="8"/>
    </row>
    <row r="419" spans="2:15" x14ac:dyDescent="0.35">
      <c r="B419" s="6"/>
      <c r="C419" s="6"/>
      <c r="D419" s="6"/>
      <c r="F419" s="6"/>
      <c r="G419" s="6"/>
      <c r="H419" s="6"/>
      <c r="I419" s="6"/>
      <c r="J419" s="1"/>
      <c r="K419" s="1"/>
      <c r="L419" s="7"/>
      <c r="M419" s="6"/>
      <c r="O419" s="6"/>
    </row>
    <row r="420" spans="2:15" x14ac:dyDescent="0.35">
      <c r="B420" s="6"/>
      <c r="C420" s="6"/>
      <c r="D420" s="6"/>
      <c r="F420" s="6"/>
      <c r="G420" s="6"/>
      <c r="H420" s="6"/>
      <c r="I420" s="6"/>
      <c r="J420" s="1"/>
      <c r="K420" s="1"/>
      <c r="L420" s="7"/>
      <c r="M420" s="6"/>
      <c r="O420" s="6"/>
    </row>
    <row r="421" spans="2:15" x14ac:dyDescent="0.35">
      <c r="B421" s="6"/>
      <c r="C421" s="6"/>
      <c r="D421" s="6"/>
      <c r="F421" s="6"/>
      <c r="G421" s="6"/>
      <c r="H421" s="6"/>
      <c r="I421" s="6"/>
      <c r="J421" s="1"/>
      <c r="K421" s="1"/>
      <c r="L421" s="7"/>
      <c r="M421" s="6"/>
      <c r="O421" s="8"/>
    </row>
    <row r="422" spans="2:15" x14ac:dyDescent="0.35">
      <c r="B422" s="6"/>
      <c r="C422" s="6"/>
      <c r="D422" s="6"/>
      <c r="F422" s="6"/>
      <c r="G422" s="6"/>
      <c r="H422" s="6"/>
      <c r="I422" s="6"/>
      <c r="J422" s="1"/>
      <c r="K422" s="1"/>
      <c r="L422" s="7"/>
      <c r="M422" s="6"/>
      <c r="O422" s="8"/>
    </row>
    <row r="423" spans="2:15" x14ac:dyDescent="0.35">
      <c r="B423" s="6"/>
      <c r="C423" s="6"/>
      <c r="D423" s="6"/>
      <c r="F423" s="6"/>
      <c r="G423" s="6"/>
      <c r="H423" s="6"/>
      <c r="I423" s="6"/>
      <c r="J423" s="1"/>
      <c r="K423" s="1"/>
      <c r="L423" s="7"/>
      <c r="M423" s="6"/>
      <c r="O423" s="8"/>
    </row>
    <row r="424" spans="2:15" x14ac:dyDescent="0.35">
      <c r="B424" s="6"/>
      <c r="C424" s="6"/>
      <c r="D424" s="6"/>
      <c r="F424" s="6"/>
      <c r="G424" s="6"/>
      <c r="H424" s="6"/>
      <c r="I424" s="6"/>
      <c r="J424" s="1"/>
      <c r="K424" s="1"/>
      <c r="L424" s="7"/>
      <c r="M424" s="6"/>
      <c r="O424" s="8"/>
    </row>
    <row r="425" spans="2:15" x14ac:dyDescent="0.35">
      <c r="B425" s="6"/>
      <c r="C425" s="6"/>
      <c r="D425" s="6"/>
      <c r="F425" s="6"/>
      <c r="G425" s="6"/>
      <c r="H425" s="6"/>
      <c r="I425" s="6"/>
      <c r="J425" s="1"/>
      <c r="K425" s="1"/>
      <c r="L425" s="7"/>
      <c r="M425" s="6"/>
      <c r="O425" s="8"/>
    </row>
    <row r="426" spans="2:15" x14ac:dyDescent="0.35">
      <c r="B426" s="6"/>
      <c r="C426" s="6"/>
      <c r="D426" s="6"/>
      <c r="F426" s="6"/>
      <c r="G426" s="6"/>
      <c r="H426" s="6"/>
      <c r="I426" s="6"/>
      <c r="J426" s="1"/>
      <c r="K426" s="1"/>
      <c r="L426" s="7"/>
      <c r="M426" s="6"/>
      <c r="O426" s="8"/>
    </row>
    <row r="427" spans="2:15" x14ac:dyDescent="0.35">
      <c r="B427" s="6"/>
      <c r="C427" s="6"/>
      <c r="D427" s="6"/>
      <c r="F427" s="6"/>
      <c r="G427" s="6"/>
      <c r="H427" s="6"/>
      <c r="I427" s="6"/>
      <c r="J427" s="1"/>
      <c r="K427" s="1"/>
      <c r="L427" s="7"/>
      <c r="M427" s="6"/>
      <c r="O427" s="8"/>
    </row>
    <row r="428" spans="2:15" x14ac:dyDescent="0.35">
      <c r="B428" s="6"/>
      <c r="C428" s="6"/>
      <c r="D428" s="6"/>
      <c r="F428" s="6"/>
      <c r="G428" s="6"/>
      <c r="H428" s="6"/>
      <c r="I428" s="6"/>
      <c r="J428" s="1"/>
      <c r="K428" s="1"/>
      <c r="L428" s="7"/>
      <c r="M428" s="6"/>
      <c r="O428" s="8"/>
    </row>
    <row r="429" spans="2:15" x14ac:dyDescent="0.35">
      <c r="B429" s="6"/>
      <c r="C429" s="6"/>
      <c r="D429" s="6"/>
      <c r="F429" s="6"/>
      <c r="G429" s="6"/>
      <c r="H429" s="6"/>
      <c r="I429" s="6"/>
      <c r="J429" s="1"/>
      <c r="K429" s="1"/>
      <c r="L429" s="7"/>
      <c r="M429" s="6"/>
      <c r="O429" s="8"/>
    </row>
    <row r="430" spans="2:15" x14ac:dyDescent="0.35">
      <c r="B430" s="6"/>
      <c r="C430" s="6"/>
      <c r="D430" s="6"/>
      <c r="F430" s="6"/>
      <c r="G430" s="6"/>
      <c r="H430" s="6"/>
      <c r="I430" s="6"/>
      <c r="J430" s="1"/>
      <c r="K430" s="1"/>
      <c r="L430" s="7"/>
      <c r="M430" s="6"/>
      <c r="O430" s="8"/>
    </row>
    <row r="431" spans="2:15" x14ac:dyDescent="0.35">
      <c r="B431" s="6"/>
      <c r="C431" s="6"/>
      <c r="D431" s="6"/>
      <c r="F431" s="6"/>
      <c r="G431" s="6"/>
      <c r="H431" s="6"/>
      <c r="I431" s="6"/>
      <c r="J431" s="1"/>
      <c r="K431" s="1"/>
      <c r="L431" s="7"/>
      <c r="M431" s="6"/>
      <c r="O431" s="8"/>
    </row>
    <row r="432" spans="2:15" x14ac:dyDescent="0.35">
      <c r="B432" s="6"/>
      <c r="C432" s="6"/>
      <c r="D432" s="6"/>
      <c r="F432" s="6"/>
      <c r="G432" s="6"/>
      <c r="H432" s="6"/>
      <c r="I432" s="6"/>
      <c r="J432" s="1"/>
      <c r="K432" s="1"/>
      <c r="L432" s="7"/>
      <c r="M432" s="6"/>
      <c r="O432" s="8"/>
    </row>
    <row r="433" spans="2:15" x14ac:dyDescent="0.35">
      <c r="B433" s="6"/>
      <c r="C433" s="6"/>
      <c r="D433" s="6"/>
      <c r="F433" s="6"/>
      <c r="G433" s="6"/>
      <c r="H433" s="6"/>
      <c r="I433" s="6"/>
      <c r="J433" s="1"/>
      <c r="K433" s="1"/>
      <c r="L433" s="7"/>
      <c r="M433" s="6"/>
      <c r="O433" s="8"/>
    </row>
    <row r="434" spans="2:15" x14ac:dyDescent="0.35">
      <c r="B434" s="6"/>
      <c r="C434" s="6"/>
      <c r="D434" s="6"/>
      <c r="F434" s="6"/>
      <c r="G434" s="6"/>
      <c r="H434" s="6"/>
      <c r="I434" s="6"/>
      <c r="J434" s="1"/>
      <c r="K434" s="1"/>
      <c r="L434" s="7"/>
      <c r="M434" s="6"/>
      <c r="O434" s="8"/>
    </row>
    <row r="435" spans="2:15" x14ac:dyDescent="0.35">
      <c r="B435" s="6"/>
      <c r="C435" s="6"/>
      <c r="D435" s="6"/>
      <c r="F435" s="6"/>
      <c r="G435" s="6"/>
      <c r="H435" s="6"/>
      <c r="I435" s="6"/>
      <c r="J435" s="1"/>
      <c r="K435" s="1"/>
      <c r="L435" s="7"/>
      <c r="M435" s="6"/>
      <c r="O435" s="8"/>
    </row>
    <row r="436" spans="2:15" x14ac:dyDescent="0.35">
      <c r="B436" s="6"/>
      <c r="C436" s="6"/>
      <c r="D436" s="6"/>
      <c r="F436" s="6"/>
      <c r="G436" s="6"/>
      <c r="H436" s="6"/>
      <c r="I436" s="6"/>
      <c r="J436" s="1"/>
      <c r="K436" s="1"/>
      <c r="L436" s="7"/>
      <c r="M436" s="6"/>
      <c r="O436" s="8"/>
    </row>
    <row r="437" spans="2:15" x14ac:dyDescent="0.35">
      <c r="B437" s="6"/>
      <c r="C437" s="6"/>
      <c r="D437" s="6"/>
      <c r="F437" s="6"/>
      <c r="G437" s="6"/>
      <c r="H437" s="6"/>
      <c r="I437" s="6"/>
      <c r="J437" s="1"/>
      <c r="K437" s="1"/>
      <c r="L437" s="7"/>
      <c r="M437" s="6"/>
      <c r="O437" s="8"/>
    </row>
    <row r="438" spans="2:15" x14ac:dyDescent="0.35">
      <c r="B438" s="6"/>
      <c r="C438" s="6"/>
      <c r="D438" s="6"/>
      <c r="F438" s="6"/>
      <c r="G438" s="6"/>
      <c r="H438" s="6"/>
      <c r="I438" s="6"/>
      <c r="J438" s="1"/>
      <c r="K438" s="1"/>
      <c r="L438" s="7"/>
      <c r="M438" s="6"/>
      <c r="O438" s="8"/>
    </row>
    <row r="439" spans="2:15" x14ac:dyDescent="0.35">
      <c r="B439" s="6"/>
      <c r="C439" s="6"/>
      <c r="D439" s="6"/>
      <c r="F439" s="6"/>
      <c r="G439" s="6"/>
      <c r="H439" s="6"/>
      <c r="I439" s="6"/>
      <c r="J439" s="1"/>
      <c r="K439" s="1"/>
      <c r="L439" s="7"/>
      <c r="M439" s="6"/>
      <c r="O439" s="8"/>
    </row>
    <row r="440" spans="2:15" x14ac:dyDescent="0.35">
      <c r="B440" s="6"/>
      <c r="C440" s="6"/>
      <c r="D440" s="6"/>
      <c r="F440" s="6"/>
      <c r="G440" s="6"/>
      <c r="H440" s="6"/>
      <c r="I440" s="6"/>
      <c r="J440" s="1"/>
      <c r="K440" s="1"/>
      <c r="L440" s="7"/>
      <c r="M440" s="6"/>
      <c r="O440" s="6"/>
    </row>
    <row r="441" spans="2:15" x14ac:dyDescent="0.35">
      <c r="B441" s="6"/>
      <c r="C441" s="6"/>
      <c r="D441" s="6"/>
      <c r="F441" s="6"/>
      <c r="G441" s="6"/>
      <c r="H441" s="6"/>
      <c r="I441" s="6"/>
      <c r="J441" s="1"/>
      <c r="K441" s="1"/>
      <c r="L441" s="7"/>
      <c r="M441" s="6"/>
      <c r="O441" s="6"/>
    </row>
    <row r="442" spans="2:15" x14ac:dyDescent="0.35">
      <c r="B442" s="6"/>
      <c r="C442" s="6"/>
      <c r="D442" s="6"/>
      <c r="F442" s="6"/>
      <c r="G442" s="6"/>
      <c r="H442" s="6"/>
      <c r="I442" s="6"/>
      <c r="J442" s="1"/>
      <c r="K442" s="1"/>
      <c r="L442" s="7"/>
      <c r="M442" s="6"/>
      <c r="O442" s="6"/>
    </row>
    <row r="443" spans="2:15" x14ac:dyDescent="0.35">
      <c r="B443" s="6"/>
      <c r="C443" s="6"/>
      <c r="D443" s="6"/>
      <c r="F443" s="6"/>
      <c r="G443" s="6"/>
      <c r="H443" s="6"/>
      <c r="I443" s="6"/>
      <c r="J443" s="1"/>
      <c r="K443" s="1"/>
      <c r="L443" s="7"/>
      <c r="M443" s="6"/>
      <c r="O443" s="8"/>
    </row>
    <row r="444" spans="2:15" x14ac:dyDescent="0.35">
      <c r="B444" s="6"/>
      <c r="C444" s="6"/>
      <c r="D444" s="6"/>
      <c r="F444" s="6"/>
      <c r="G444" s="6"/>
      <c r="H444" s="6"/>
      <c r="I444" s="6"/>
      <c r="J444" s="1"/>
      <c r="K444" s="1"/>
      <c r="L444" s="7"/>
      <c r="M444" s="6"/>
      <c r="O444" s="8"/>
    </row>
    <row r="445" spans="2:15" x14ac:dyDescent="0.35">
      <c r="B445" s="6"/>
      <c r="C445" s="6"/>
      <c r="D445" s="6"/>
      <c r="F445" s="6"/>
      <c r="G445" s="6"/>
      <c r="H445" s="6"/>
      <c r="I445" s="6"/>
      <c r="J445" s="1"/>
      <c r="K445" s="1"/>
      <c r="L445" s="7"/>
      <c r="M445" s="6"/>
      <c r="O445" s="8"/>
    </row>
    <row r="446" spans="2:15" x14ac:dyDescent="0.35">
      <c r="B446" s="6"/>
      <c r="C446" s="6"/>
      <c r="D446" s="6"/>
      <c r="F446" s="6"/>
      <c r="G446" s="6"/>
      <c r="H446" s="6"/>
      <c r="I446" s="6"/>
      <c r="J446" s="1"/>
      <c r="K446" s="1"/>
      <c r="L446" s="7"/>
      <c r="M446" s="6"/>
      <c r="O446" s="8"/>
    </row>
    <row r="447" spans="2:15" x14ac:dyDescent="0.35">
      <c r="B447" s="6"/>
      <c r="C447" s="6"/>
      <c r="D447" s="6"/>
      <c r="F447" s="6"/>
      <c r="G447" s="6"/>
      <c r="H447" s="6"/>
      <c r="I447" s="6"/>
      <c r="J447" s="1"/>
      <c r="K447" s="1"/>
      <c r="L447" s="7"/>
      <c r="M447" s="6"/>
      <c r="O447" s="8"/>
    </row>
    <row r="448" spans="2:15" x14ac:dyDescent="0.35">
      <c r="B448" s="6"/>
      <c r="C448" s="6"/>
      <c r="D448" s="6"/>
      <c r="F448" s="6"/>
      <c r="G448" s="6"/>
      <c r="H448" s="6"/>
      <c r="I448" s="6"/>
      <c r="J448" s="1"/>
      <c r="K448" s="1"/>
      <c r="L448" s="7"/>
      <c r="M448" s="6"/>
      <c r="O448" s="8"/>
    </row>
    <row r="449" spans="2:15" x14ac:dyDescent="0.35">
      <c r="B449" s="6"/>
      <c r="C449" s="6"/>
      <c r="D449" s="6"/>
      <c r="F449" s="6"/>
      <c r="G449" s="6"/>
      <c r="H449" s="6"/>
      <c r="I449" s="6"/>
      <c r="J449" s="1"/>
      <c r="K449" s="1"/>
      <c r="L449" s="7"/>
      <c r="M449" s="6"/>
      <c r="O449" s="8"/>
    </row>
    <row r="450" spans="2:15" x14ac:dyDescent="0.35">
      <c r="B450" s="6"/>
      <c r="C450" s="6"/>
      <c r="D450" s="6"/>
      <c r="F450" s="6"/>
      <c r="G450" s="6"/>
      <c r="H450" s="6"/>
      <c r="I450" s="6"/>
      <c r="J450" s="1"/>
      <c r="K450" s="1"/>
      <c r="L450" s="7"/>
      <c r="M450" s="6"/>
      <c r="O450" s="8"/>
    </row>
    <row r="451" spans="2:15" x14ac:dyDescent="0.35">
      <c r="B451" s="6"/>
      <c r="C451" s="6"/>
      <c r="D451" s="6"/>
      <c r="F451" s="6"/>
      <c r="G451" s="6"/>
      <c r="H451" s="6"/>
      <c r="I451" s="6"/>
      <c r="J451" s="1"/>
      <c r="K451" s="1"/>
      <c r="L451" s="7"/>
      <c r="M451" s="6"/>
      <c r="O451" s="8"/>
    </row>
    <row r="452" spans="2:15" x14ac:dyDescent="0.35">
      <c r="B452" s="6"/>
      <c r="C452" s="6"/>
      <c r="D452" s="6"/>
      <c r="F452" s="6"/>
      <c r="G452" s="6"/>
      <c r="H452" s="6"/>
      <c r="I452" s="6"/>
      <c r="J452" s="1"/>
      <c r="K452" s="1"/>
      <c r="L452" s="7"/>
      <c r="M452" s="6"/>
      <c r="O452" s="8"/>
    </row>
    <row r="453" spans="2:15" x14ac:dyDescent="0.35">
      <c r="B453" s="6"/>
      <c r="C453" s="6"/>
      <c r="D453" s="6"/>
      <c r="F453" s="6"/>
      <c r="G453" s="6"/>
      <c r="H453" s="6"/>
      <c r="I453" s="6"/>
      <c r="J453" s="1"/>
      <c r="K453" s="1"/>
      <c r="L453" s="7"/>
      <c r="M453" s="6"/>
      <c r="O453" s="8"/>
    </row>
    <row r="454" spans="2:15" x14ac:dyDescent="0.35">
      <c r="B454" s="6"/>
      <c r="C454" s="6"/>
      <c r="D454" s="6"/>
      <c r="F454" s="6"/>
      <c r="G454" s="6"/>
      <c r="H454" s="6"/>
      <c r="I454" s="6"/>
      <c r="J454" s="1"/>
      <c r="K454" s="1"/>
      <c r="L454" s="7"/>
      <c r="M454" s="6"/>
      <c r="O454" s="8"/>
    </row>
    <row r="455" spans="2:15" x14ac:dyDescent="0.35">
      <c r="B455" s="6"/>
      <c r="C455" s="6"/>
      <c r="D455" s="6"/>
      <c r="F455" s="6"/>
      <c r="G455" s="6"/>
      <c r="H455" s="6"/>
      <c r="I455" s="6"/>
      <c r="J455" s="1"/>
      <c r="K455" s="1"/>
      <c r="L455" s="7"/>
      <c r="M455" s="6"/>
      <c r="O455" s="8"/>
    </row>
    <row r="456" spans="2:15" x14ac:dyDescent="0.35">
      <c r="B456" s="6"/>
      <c r="C456" s="6"/>
      <c r="D456" s="6"/>
      <c r="F456" s="6"/>
      <c r="G456" s="6"/>
      <c r="H456" s="6"/>
      <c r="I456" s="6"/>
      <c r="J456" s="1"/>
      <c r="K456" s="1"/>
      <c r="L456" s="7"/>
      <c r="M456" s="6"/>
      <c r="O456" s="8"/>
    </row>
    <row r="457" spans="2:15" x14ac:dyDescent="0.35">
      <c r="B457" s="6"/>
      <c r="C457" s="6"/>
      <c r="D457" s="6"/>
      <c r="F457" s="6"/>
      <c r="G457" s="6"/>
      <c r="H457" s="6"/>
      <c r="I457" s="6"/>
      <c r="J457" s="1"/>
      <c r="K457" s="1"/>
      <c r="L457" s="7"/>
      <c r="M457" s="6"/>
      <c r="O457" s="6"/>
    </row>
    <row r="458" spans="2:15" x14ac:dyDescent="0.35">
      <c r="B458" s="6"/>
      <c r="C458" s="6"/>
      <c r="D458" s="6"/>
      <c r="F458" s="6"/>
      <c r="G458" s="6"/>
      <c r="H458" s="6"/>
      <c r="I458" s="6"/>
      <c r="J458" s="1"/>
      <c r="K458" s="1"/>
      <c r="L458" s="7"/>
      <c r="M458" s="6"/>
      <c r="O458" s="6"/>
    </row>
    <row r="459" spans="2:15" x14ac:dyDescent="0.35">
      <c r="B459" s="6"/>
      <c r="C459" s="6"/>
      <c r="D459" s="6"/>
      <c r="F459" s="6"/>
      <c r="G459" s="6"/>
      <c r="H459" s="6"/>
      <c r="I459" s="6"/>
      <c r="J459" s="1"/>
      <c r="K459" s="1"/>
      <c r="L459" s="7"/>
      <c r="M459" s="6"/>
      <c r="O459" s="8"/>
    </row>
    <row r="460" spans="2:15" x14ac:dyDescent="0.35">
      <c r="B460" s="6"/>
      <c r="C460" s="6"/>
      <c r="D460" s="6"/>
      <c r="F460" s="6"/>
      <c r="G460" s="6"/>
      <c r="H460" s="6"/>
      <c r="I460" s="6"/>
      <c r="J460" s="1"/>
      <c r="K460" s="1"/>
      <c r="L460" s="7"/>
      <c r="M460" s="6"/>
      <c r="O460" s="8"/>
    </row>
    <row r="461" spans="2:15" x14ac:dyDescent="0.35">
      <c r="B461" s="6"/>
      <c r="C461" s="6"/>
      <c r="D461" s="6"/>
      <c r="F461" s="6"/>
      <c r="G461" s="6"/>
      <c r="H461" s="6"/>
      <c r="I461" s="6"/>
      <c r="J461" s="1"/>
      <c r="K461" s="1"/>
      <c r="L461" s="7"/>
      <c r="M461" s="6"/>
      <c r="O461" s="8"/>
    </row>
    <row r="462" spans="2:15" x14ac:dyDescent="0.35">
      <c r="B462" s="6"/>
      <c r="C462" s="6"/>
      <c r="D462" s="6"/>
      <c r="F462" s="6"/>
      <c r="G462" s="6"/>
      <c r="H462" s="6"/>
      <c r="I462" s="6"/>
      <c r="J462" s="1"/>
      <c r="K462" s="1"/>
      <c r="L462" s="7"/>
      <c r="M462" s="6"/>
      <c r="O462" s="8"/>
    </row>
    <row r="463" spans="2:15" x14ac:dyDescent="0.35">
      <c r="B463" s="6"/>
      <c r="C463" s="6"/>
      <c r="D463" s="6"/>
      <c r="F463" s="6"/>
      <c r="G463" s="6"/>
      <c r="H463" s="6"/>
      <c r="I463" s="6"/>
      <c r="J463" s="1"/>
      <c r="K463" s="1"/>
      <c r="L463" s="7"/>
      <c r="M463" s="6"/>
      <c r="O463" s="8"/>
    </row>
    <row r="464" spans="2:15" x14ac:dyDescent="0.35">
      <c r="B464" s="6"/>
      <c r="C464" s="6"/>
      <c r="D464" s="6"/>
      <c r="F464" s="6"/>
      <c r="G464" s="6"/>
      <c r="H464" s="6"/>
      <c r="I464" s="6"/>
      <c r="J464" s="1"/>
      <c r="K464" s="1"/>
      <c r="L464" s="7"/>
      <c r="M464" s="6"/>
      <c r="O464" s="8"/>
    </row>
    <row r="465" spans="2:15" x14ac:dyDescent="0.35">
      <c r="B465" s="6"/>
      <c r="C465" s="6"/>
      <c r="D465" s="6"/>
      <c r="F465" s="6"/>
      <c r="G465" s="6"/>
      <c r="H465" s="6"/>
      <c r="I465" s="6"/>
      <c r="J465" s="1"/>
      <c r="K465" s="1"/>
      <c r="L465" s="7"/>
      <c r="M465" s="6"/>
      <c r="O465" s="8"/>
    </row>
    <row r="466" spans="2:15" x14ac:dyDescent="0.35">
      <c r="B466" s="6"/>
      <c r="C466" s="6"/>
      <c r="D466" s="6"/>
      <c r="F466" s="6"/>
      <c r="G466" s="6"/>
      <c r="H466" s="6"/>
      <c r="I466" s="6"/>
      <c r="J466" s="1"/>
      <c r="K466" s="1"/>
      <c r="L466" s="7"/>
      <c r="M466" s="6"/>
      <c r="O466" s="8"/>
    </row>
    <row r="467" spans="2:15" x14ac:dyDescent="0.35">
      <c r="B467" s="6"/>
      <c r="C467" s="6"/>
      <c r="D467" s="6"/>
      <c r="F467" s="6"/>
      <c r="G467" s="6"/>
      <c r="H467" s="6"/>
      <c r="I467" s="6"/>
      <c r="J467" s="1"/>
      <c r="K467" s="1"/>
      <c r="L467" s="7"/>
      <c r="M467" s="6"/>
      <c r="O467" s="8"/>
    </row>
    <row r="468" spans="2:15" x14ac:dyDescent="0.35">
      <c r="B468" s="6"/>
      <c r="C468" s="6"/>
      <c r="D468" s="6"/>
      <c r="F468" s="6"/>
      <c r="G468" s="6"/>
      <c r="H468" s="6"/>
      <c r="I468" s="6"/>
      <c r="J468" s="1"/>
      <c r="K468" s="1"/>
      <c r="L468" s="7"/>
      <c r="M468" s="6"/>
      <c r="O468" s="8"/>
    </row>
    <row r="469" spans="2:15" x14ac:dyDescent="0.35">
      <c r="B469" s="6"/>
      <c r="C469" s="6"/>
      <c r="D469" s="6"/>
      <c r="F469" s="6"/>
      <c r="G469" s="6"/>
      <c r="H469" s="6"/>
      <c r="I469" s="6"/>
      <c r="J469" s="1"/>
      <c r="K469" s="1"/>
      <c r="L469" s="7"/>
      <c r="M469" s="6"/>
      <c r="O469" s="8"/>
    </row>
    <row r="470" spans="2:15" x14ac:dyDescent="0.35">
      <c r="B470" s="6"/>
      <c r="C470" s="6"/>
      <c r="D470" s="6"/>
      <c r="F470" s="6"/>
      <c r="G470" s="6"/>
      <c r="H470" s="6"/>
      <c r="I470" s="6"/>
      <c r="J470" s="1"/>
      <c r="K470" s="1"/>
      <c r="L470" s="7"/>
      <c r="M470" s="6"/>
      <c r="O470" s="8"/>
    </row>
    <row r="471" spans="2:15" x14ac:dyDescent="0.35">
      <c r="B471" s="6"/>
      <c r="C471" s="6"/>
      <c r="D471" s="6"/>
      <c r="F471" s="6"/>
      <c r="G471" s="6"/>
      <c r="H471" s="6"/>
      <c r="I471" s="6"/>
      <c r="J471" s="1"/>
      <c r="K471" s="1"/>
      <c r="L471" s="7"/>
      <c r="M471" s="6"/>
      <c r="O471" s="8"/>
    </row>
    <row r="472" spans="2:15" x14ac:dyDescent="0.35">
      <c r="B472" s="6"/>
      <c r="C472" s="6"/>
      <c r="D472" s="6"/>
      <c r="F472" s="6"/>
      <c r="G472" s="6"/>
      <c r="H472" s="6"/>
      <c r="I472" s="6"/>
      <c r="J472" s="1"/>
      <c r="K472" s="1"/>
      <c r="L472" s="7"/>
      <c r="M472" s="6"/>
      <c r="O472" s="8"/>
    </row>
    <row r="473" spans="2:15" x14ac:dyDescent="0.35">
      <c r="B473" s="6"/>
      <c r="C473" s="6"/>
      <c r="D473" s="6"/>
      <c r="F473" s="6"/>
      <c r="G473" s="6"/>
      <c r="H473" s="6"/>
      <c r="I473" s="6"/>
      <c r="J473" s="1"/>
      <c r="K473" s="1"/>
      <c r="L473" s="7"/>
      <c r="M473" s="6"/>
      <c r="O473" s="8"/>
    </row>
    <row r="474" spans="2:15" x14ac:dyDescent="0.35">
      <c r="B474" s="6"/>
      <c r="C474" s="6"/>
      <c r="D474" s="6"/>
      <c r="F474" s="6"/>
      <c r="G474" s="6"/>
      <c r="H474" s="6"/>
      <c r="I474" s="6"/>
      <c r="J474" s="1"/>
      <c r="K474" s="1"/>
      <c r="L474" s="7"/>
      <c r="M474" s="6"/>
      <c r="O474" s="8"/>
    </row>
    <row r="475" spans="2:15" x14ac:dyDescent="0.35">
      <c r="B475" s="6"/>
      <c r="C475" s="6"/>
      <c r="D475" s="6"/>
      <c r="F475" s="6"/>
      <c r="G475" s="6"/>
      <c r="H475" s="6"/>
      <c r="I475" s="6"/>
      <c r="J475" s="1"/>
      <c r="K475" s="1"/>
      <c r="L475" s="7"/>
      <c r="M475" s="6"/>
      <c r="O475" s="8"/>
    </row>
    <row r="476" spans="2:15" x14ac:dyDescent="0.35">
      <c r="B476" s="6"/>
      <c r="C476" s="6"/>
      <c r="D476" s="6"/>
      <c r="F476" s="6"/>
      <c r="G476" s="6"/>
      <c r="H476" s="6"/>
      <c r="I476" s="6"/>
      <c r="J476" s="1"/>
      <c r="K476" s="1"/>
      <c r="L476" s="7"/>
      <c r="M476" s="6"/>
      <c r="O476" s="8"/>
    </row>
    <row r="477" spans="2:15" x14ac:dyDescent="0.35">
      <c r="B477" s="6"/>
      <c r="C477" s="6"/>
      <c r="D477" s="6"/>
      <c r="F477" s="6"/>
      <c r="G477" s="6"/>
      <c r="H477" s="6"/>
      <c r="I477" s="6"/>
      <c r="J477" s="1"/>
      <c r="K477" s="1"/>
      <c r="L477" s="7"/>
      <c r="M477" s="6"/>
      <c r="O477" s="8"/>
    </row>
    <row r="478" spans="2:15" x14ac:dyDescent="0.35">
      <c r="B478" s="6"/>
      <c r="C478" s="6"/>
      <c r="D478" s="6"/>
      <c r="F478" s="6"/>
      <c r="G478" s="6"/>
      <c r="H478" s="6"/>
      <c r="I478" s="6"/>
      <c r="J478" s="1"/>
      <c r="K478" s="1"/>
      <c r="L478" s="7"/>
      <c r="M478" s="6"/>
      <c r="O478" s="6"/>
    </row>
    <row r="479" spans="2:15" x14ac:dyDescent="0.35">
      <c r="B479" s="6"/>
      <c r="C479" s="6"/>
      <c r="D479" s="6"/>
      <c r="F479" s="6"/>
      <c r="G479" s="6"/>
      <c r="H479" s="6"/>
      <c r="I479" s="6"/>
      <c r="J479" s="1"/>
      <c r="K479" s="1"/>
      <c r="L479" s="7"/>
      <c r="M479" s="6"/>
      <c r="O479" s="6"/>
    </row>
    <row r="480" spans="2:15" x14ac:dyDescent="0.35">
      <c r="B480" s="6"/>
      <c r="C480" s="6"/>
      <c r="D480" s="6"/>
      <c r="F480" s="6"/>
      <c r="G480" s="6"/>
      <c r="H480" s="6"/>
      <c r="I480" s="6"/>
      <c r="J480" s="1"/>
      <c r="K480" s="1"/>
      <c r="L480" s="7"/>
      <c r="M480" s="6"/>
      <c r="O480" s="6"/>
    </row>
    <row r="481" spans="2:15" x14ac:dyDescent="0.35">
      <c r="B481" s="6"/>
      <c r="C481" s="6"/>
      <c r="D481" s="6"/>
      <c r="F481" s="6"/>
      <c r="G481" s="6"/>
      <c r="H481" s="6"/>
      <c r="I481" s="6"/>
      <c r="J481" s="1"/>
      <c r="K481" s="1"/>
      <c r="L481" s="7"/>
      <c r="M481" s="6"/>
      <c r="O481" s="8"/>
    </row>
    <row r="482" spans="2:15" x14ac:dyDescent="0.35">
      <c r="B482" s="6"/>
      <c r="C482" s="6"/>
      <c r="D482" s="6"/>
      <c r="F482" s="6"/>
      <c r="G482" s="6"/>
      <c r="H482" s="6"/>
      <c r="I482" s="6"/>
      <c r="J482" s="1"/>
      <c r="K482" s="1"/>
      <c r="L482" s="7"/>
      <c r="M482" s="6"/>
      <c r="O482" s="8"/>
    </row>
    <row r="483" spans="2:15" x14ac:dyDescent="0.35">
      <c r="B483" s="6"/>
      <c r="C483" s="6"/>
      <c r="D483" s="6"/>
      <c r="F483" s="6"/>
      <c r="G483" s="6"/>
      <c r="H483" s="6"/>
      <c r="I483" s="6"/>
      <c r="J483" s="1"/>
      <c r="K483" s="1"/>
      <c r="L483" s="7"/>
      <c r="M483" s="6"/>
      <c r="O483" s="8"/>
    </row>
    <row r="484" spans="2:15" x14ac:dyDescent="0.35">
      <c r="B484" s="6"/>
      <c r="C484" s="6"/>
      <c r="D484" s="6"/>
      <c r="F484" s="6"/>
      <c r="G484" s="6"/>
      <c r="H484" s="6"/>
      <c r="I484" s="6"/>
      <c r="J484" s="1"/>
      <c r="K484" s="1"/>
      <c r="L484" s="7"/>
      <c r="M484" s="6"/>
      <c r="O484" s="8"/>
    </row>
    <row r="485" spans="2:15" x14ac:dyDescent="0.35">
      <c r="B485" s="6"/>
      <c r="C485" s="6"/>
      <c r="D485" s="6"/>
      <c r="F485" s="6"/>
      <c r="G485" s="6"/>
      <c r="H485" s="6"/>
      <c r="I485" s="6"/>
      <c r="J485" s="1"/>
      <c r="K485" s="1"/>
      <c r="L485" s="7"/>
      <c r="M485" s="6"/>
      <c r="O485" s="8"/>
    </row>
    <row r="486" spans="2:15" x14ac:dyDescent="0.35">
      <c r="B486" s="6"/>
      <c r="C486" s="6"/>
      <c r="D486" s="6"/>
      <c r="F486" s="6"/>
      <c r="G486" s="6"/>
      <c r="H486" s="6"/>
      <c r="I486" s="6"/>
      <c r="J486" s="1"/>
      <c r="K486" s="1"/>
      <c r="L486" s="7"/>
      <c r="M486" s="6"/>
      <c r="O486" s="8"/>
    </row>
    <row r="487" spans="2:15" x14ac:dyDescent="0.35">
      <c r="B487" s="6"/>
      <c r="C487" s="6"/>
      <c r="D487" s="6"/>
      <c r="F487" s="6"/>
      <c r="G487" s="6"/>
      <c r="H487" s="6"/>
      <c r="I487" s="6"/>
      <c r="J487" s="1"/>
      <c r="K487" s="1"/>
      <c r="L487" s="7"/>
      <c r="M487" s="6"/>
      <c r="O487" s="8"/>
    </row>
    <row r="488" spans="2:15" x14ac:dyDescent="0.35">
      <c r="B488" s="6"/>
      <c r="C488" s="6"/>
      <c r="D488" s="6"/>
      <c r="F488" s="6"/>
      <c r="G488" s="6"/>
      <c r="H488" s="6"/>
      <c r="I488" s="6"/>
      <c r="J488" s="1"/>
      <c r="K488" s="1"/>
      <c r="L488" s="7"/>
      <c r="M488" s="6"/>
      <c r="O488" s="8"/>
    </row>
    <row r="489" spans="2:15" x14ac:dyDescent="0.35">
      <c r="B489" s="6"/>
      <c r="C489" s="6"/>
      <c r="D489" s="6"/>
      <c r="F489" s="6"/>
      <c r="G489" s="6"/>
      <c r="H489" s="6"/>
      <c r="I489" s="6"/>
      <c r="J489" s="1"/>
      <c r="K489" s="1"/>
      <c r="L489" s="7"/>
      <c r="M489" s="6"/>
      <c r="O489" s="8"/>
    </row>
    <row r="490" spans="2:15" x14ac:dyDescent="0.35">
      <c r="B490" s="6"/>
      <c r="C490" s="6"/>
      <c r="D490" s="6"/>
      <c r="F490" s="6"/>
      <c r="G490" s="6"/>
      <c r="H490" s="6"/>
      <c r="I490" s="6"/>
      <c r="J490" s="1"/>
      <c r="K490" s="1"/>
      <c r="L490" s="7"/>
      <c r="M490" s="6"/>
      <c r="O490" s="8"/>
    </row>
    <row r="491" spans="2:15" x14ac:dyDescent="0.35">
      <c r="B491" s="6"/>
      <c r="C491" s="6"/>
      <c r="D491" s="6"/>
      <c r="F491" s="6"/>
      <c r="G491" s="6"/>
      <c r="H491" s="6"/>
      <c r="I491" s="6"/>
      <c r="J491" s="1"/>
      <c r="K491" s="1"/>
      <c r="L491" s="7"/>
      <c r="M491" s="6"/>
      <c r="O491" s="8"/>
    </row>
    <row r="492" spans="2:15" x14ac:dyDescent="0.35">
      <c r="B492" s="6"/>
      <c r="C492" s="6"/>
      <c r="D492" s="6"/>
      <c r="F492" s="6"/>
      <c r="G492" s="6"/>
      <c r="H492" s="6"/>
      <c r="I492" s="6"/>
      <c r="J492" s="1"/>
      <c r="K492" s="1"/>
      <c r="L492" s="7"/>
      <c r="M492" s="6"/>
      <c r="O492" s="8"/>
    </row>
    <row r="493" spans="2:15" x14ac:dyDescent="0.35">
      <c r="B493" s="6"/>
      <c r="C493" s="6"/>
      <c r="D493" s="6"/>
      <c r="F493" s="6"/>
      <c r="G493" s="6"/>
      <c r="H493" s="6"/>
      <c r="I493" s="6"/>
      <c r="J493" s="1"/>
      <c r="K493" s="1"/>
      <c r="L493" s="7"/>
      <c r="M493" s="6"/>
      <c r="O493" s="8"/>
    </row>
    <row r="494" spans="2:15" x14ac:dyDescent="0.35">
      <c r="B494" s="6"/>
      <c r="C494" s="6"/>
      <c r="D494" s="6"/>
      <c r="F494" s="6"/>
      <c r="G494" s="6"/>
      <c r="H494" s="6"/>
      <c r="I494" s="6"/>
      <c r="J494" s="1"/>
      <c r="K494" s="1"/>
      <c r="L494" s="7"/>
      <c r="M494" s="6"/>
      <c r="O494" s="8"/>
    </row>
    <row r="495" spans="2:15" x14ac:dyDescent="0.35">
      <c r="B495" s="6"/>
      <c r="C495" s="6"/>
      <c r="D495" s="6"/>
      <c r="F495" s="6"/>
      <c r="G495" s="6"/>
      <c r="H495" s="6"/>
      <c r="I495" s="6"/>
      <c r="J495" s="1"/>
      <c r="K495" s="1"/>
      <c r="L495" s="7"/>
      <c r="M495" s="6"/>
      <c r="O495" s="8"/>
    </row>
    <row r="496" spans="2:15" x14ac:dyDescent="0.35">
      <c r="B496" s="6"/>
      <c r="C496" s="6"/>
      <c r="D496" s="6"/>
      <c r="F496" s="6"/>
      <c r="G496" s="6"/>
      <c r="H496" s="6"/>
      <c r="I496" s="6"/>
      <c r="J496" s="1"/>
      <c r="K496" s="1"/>
      <c r="L496" s="7"/>
      <c r="M496" s="6"/>
      <c r="O496" s="8"/>
    </row>
    <row r="497" spans="2:15" x14ac:dyDescent="0.35">
      <c r="B497" s="6"/>
      <c r="C497" s="6"/>
      <c r="D497" s="6"/>
      <c r="F497" s="6"/>
      <c r="G497" s="6"/>
      <c r="H497" s="6"/>
      <c r="I497" s="6"/>
      <c r="J497" s="1"/>
      <c r="K497" s="1"/>
      <c r="L497" s="7"/>
      <c r="M497" s="6"/>
      <c r="O497" s="8"/>
    </row>
    <row r="498" spans="2:15" x14ac:dyDescent="0.35">
      <c r="B498" s="6"/>
      <c r="C498" s="6"/>
      <c r="D498" s="6"/>
      <c r="F498" s="6"/>
      <c r="G498" s="6"/>
      <c r="H498" s="6"/>
      <c r="I498" s="6"/>
      <c r="J498" s="1"/>
      <c r="K498" s="1"/>
      <c r="L498" s="7"/>
      <c r="M498" s="6"/>
      <c r="O498" s="8"/>
    </row>
    <row r="499" spans="2:15" x14ac:dyDescent="0.35">
      <c r="B499" s="6"/>
      <c r="C499" s="6"/>
      <c r="D499" s="6"/>
      <c r="F499" s="6"/>
      <c r="G499" s="6"/>
      <c r="H499" s="6"/>
      <c r="I499" s="6"/>
      <c r="J499" s="1"/>
      <c r="K499" s="1"/>
      <c r="L499" s="7"/>
      <c r="M499" s="6"/>
      <c r="O499" s="8"/>
    </row>
    <row r="500" spans="2:15" x14ac:dyDescent="0.35">
      <c r="B500" s="6"/>
      <c r="C500" s="6"/>
      <c r="D500" s="6"/>
      <c r="F500" s="6"/>
      <c r="G500" s="6"/>
      <c r="H500" s="6"/>
      <c r="I500" s="6"/>
      <c r="J500" s="1"/>
      <c r="K500" s="1"/>
      <c r="L500" s="7"/>
      <c r="M500" s="6"/>
      <c r="O500" s="6"/>
    </row>
    <row r="501" spans="2:15" x14ac:dyDescent="0.35">
      <c r="B501" s="6"/>
      <c r="C501" s="6"/>
      <c r="D501" s="6"/>
      <c r="F501" s="6"/>
      <c r="G501" s="6"/>
      <c r="H501" s="6"/>
      <c r="I501" s="6"/>
      <c r="J501" s="1"/>
      <c r="K501" s="1"/>
      <c r="L501" s="7"/>
      <c r="M501" s="6"/>
      <c r="O501" s="6"/>
    </row>
    <row r="502" spans="2:15" x14ac:dyDescent="0.35">
      <c r="B502" s="6"/>
      <c r="C502" s="6"/>
      <c r="D502" s="6"/>
      <c r="F502" s="6"/>
      <c r="G502" s="6"/>
      <c r="H502" s="6"/>
      <c r="I502" s="6"/>
      <c r="J502" s="1"/>
      <c r="K502" s="1"/>
      <c r="L502" s="7"/>
      <c r="M502" s="6"/>
      <c r="O502" s="6"/>
    </row>
    <row r="503" spans="2:15" x14ac:dyDescent="0.35">
      <c r="B503" s="6"/>
      <c r="C503" s="6"/>
      <c r="D503" s="6"/>
      <c r="F503" s="6"/>
      <c r="G503" s="6"/>
      <c r="H503" s="6"/>
      <c r="I503" s="6"/>
      <c r="J503" s="1"/>
      <c r="K503" s="1"/>
      <c r="L503" s="7"/>
      <c r="M503" s="6"/>
      <c r="O503" s="8"/>
    </row>
    <row r="504" spans="2:15" x14ac:dyDescent="0.35">
      <c r="B504" s="6"/>
      <c r="C504" s="6"/>
      <c r="D504" s="6"/>
      <c r="F504" s="6"/>
      <c r="G504" s="6"/>
      <c r="H504" s="6"/>
      <c r="I504" s="6"/>
      <c r="J504" s="1"/>
      <c r="K504" s="1"/>
      <c r="L504" s="7"/>
      <c r="M504" s="6"/>
      <c r="O504" s="8"/>
    </row>
    <row r="505" spans="2:15" x14ac:dyDescent="0.35">
      <c r="B505" s="6"/>
      <c r="C505" s="6"/>
      <c r="D505" s="6"/>
      <c r="F505" s="6"/>
      <c r="G505" s="6"/>
      <c r="H505" s="6"/>
      <c r="I505" s="6"/>
      <c r="J505" s="1"/>
      <c r="K505" s="1"/>
      <c r="L505" s="7"/>
      <c r="M505" s="6"/>
      <c r="O505" s="8"/>
    </row>
    <row r="506" spans="2:15" x14ac:dyDescent="0.35">
      <c r="B506" s="6"/>
      <c r="C506" s="6"/>
      <c r="D506" s="6"/>
      <c r="F506" s="6"/>
      <c r="G506" s="6"/>
      <c r="H506" s="6"/>
      <c r="I506" s="6"/>
      <c r="J506" s="1"/>
      <c r="K506" s="1"/>
      <c r="L506" s="7"/>
      <c r="M506" s="6"/>
      <c r="O506" s="6"/>
    </row>
    <row r="507" spans="2:15" x14ac:dyDescent="0.35">
      <c r="B507" s="6"/>
      <c r="C507" s="6"/>
      <c r="D507" s="6"/>
      <c r="F507" s="6"/>
      <c r="G507" s="6"/>
      <c r="H507" s="6"/>
      <c r="I507" s="6"/>
      <c r="J507" s="1"/>
      <c r="K507" s="1"/>
      <c r="L507" s="7"/>
      <c r="M507" s="6"/>
      <c r="O507" s="8"/>
    </row>
    <row r="508" spans="2:15" x14ac:dyDescent="0.35">
      <c r="B508" s="6"/>
      <c r="C508" s="6"/>
      <c r="D508" s="6"/>
      <c r="F508" s="6"/>
      <c r="G508" s="6"/>
      <c r="H508" s="6"/>
      <c r="I508" s="6"/>
      <c r="J508" s="1"/>
      <c r="K508" s="1"/>
      <c r="L508" s="7"/>
      <c r="M508" s="6"/>
      <c r="O508" s="8"/>
    </row>
    <row r="509" spans="2:15" x14ac:dyDescent="0.35">
      <c r="B509" s="6"/>
      <c r="C509" s="6"/>
      <c r="D509" s="6"/>
      <c r="F509" s="6"/>
      <c r="G509" s="6"/>
      <c r="H509" s="6"/>
      <c r="I509" s="6"/>
      <c r="J509" s="1"/>
      <c r="K509" s="1"/>
      <c r="L509" s="7"/>
      <c r="M509" s="6"/>
      <c r="O509" s="8"/>
    </row>
    <row r="510" spans="2:15" x14ac:dyDescent="0.35">
      <c r="B510" s="6"/>
      <c r="C510" s="6"/>
      <c r="D510" s="6"/>
      <c r="F510" s="6"/>
      <c r="G510" s="6"/>
      <c r="H510" s="6"/>
      <c r="I510" s="6"/>
      <c r="J510" s="1"/>
      <c r="K510" s="1"/>
      <c r="L510" s="7"/>
      <c r="M510" s="6"/>
      <c r="O510" s="8"/>
    </row>
    <row r="511" spans="2:15" x14ac:dyDescent="0.35">
      <c r="B511" s="6"/>
      <c r="C511" s="6"/>
      <c r="D511" s="6"/>
      <c r="F511" s="6"/>
      <c r="G511" s="6"/>
      <c r="H511" s="6"/>
      <c r="I511" s="6"/>
      <c r="J511" s="1"/>
      <c r="K511" s="1"/>
      <c r="L511" s="7"/>
      <c r="M511" s="6"/>
      <c r="O511" s="8"/>
    </row>
    <row r="512" spans="2:15" x14ac:dyDescent="0.35">
      <c r="B512" s="6"/>
      <c r="C512" s="6"/>
      <c r="D512" s="6"/>
      <c r="F512" s="6"/>
      <c r="G512" s="6"/>
      <c r="H512" s="6"/>
      <c r="I512" s="6"/>
      <c r="J512" s="1"/>
      <c r="K512" s="1"/>
      <c r="L512" s="7"/>
      <c r="M512" s="6"/>
      <c r="O512" s="8"/>
    </row>
    <row r="513" spans="2:15" x14ac:dyDescent="0.35">
      <c r="B513" s="6"/>
      <c r="C513" s="6"/>
      <c r="D513" s="6"/>
      <c r="F513" s="6"/>
      <c r="G513" s="6"/>
      <c r="H513" s="6"/>
      <c r="I513" s="6"/>
      <c r="J513" s="1"/>
      <c r="K513" s="1"/>
      <c r="L513" s="7"/>
      <c r="M513" s="6"/>
      <c r="O513" s="6"/>
    </row>
    <row r="514" spans="2:15" x14ac:dyDescent="0.35">
      <c r="B514" s="6"/>
      <c r="C514" s="6"/>
      <c r="D514" s="6"/>
      <c r="F514" s="6"/>
      <c r="G514" s="6"/>
      <c r="H514" s="6"/>
      <c r="I514" s="6"/>
      <c r="J514" s="1"/>
      <c r="K514" s="1"/>
      <c r="L514" s="7"/>
      <c r="M514" s="6"/>
      <c r="O514" s="6"/>
    </row>
    <row r="515" spans="2:15" x14ac:dyDescent="0.35">
      <c r="B515" s="6"/>
      <c r="C515" s="6"/>
      <c r="D515" s="6"/>
      <c r="F515" s="6"/>
      <c r="G515" s="6"/>
      <c r="H515" s="6"/>
      <c r="I515" s="6"/>
      <c r="J515" s="1"/>
      <c r="K515" s="1"/>
      <c r="L515" s="7"/>
      <c r="M515" s="6"/>
      <c r="O515" s="6"/>
    </row>
    <row r="516" spans="2:15" x14ac:dyDescent="0.35">
      <c r="B516" s="6"/>
      <c r="C516" s="6"/>
      <c r="D516" s="6"/>
      <c r="F516" s="6"/>
      <c r="G516" s="6"/>
      <c r="H516" s="6"/>
      <c r="I516" s="6"/>
      <c r="J516" s="1"/>
      <c r="K516" s="1"/>
      <c r="L516" s="7"/>
      <c r="M516" s="6"/>
      <c r="O516" s="6"/>
    </row>
    <row r="517" spans="2:15" x14ac:dyDescent="0.35">
      <c r="B517" s="6"/>
      <c r="C517" s="6"/>
      <c r="D517" s="6"/>
      <c r="F517" s="6"/>
      <c r="G517" s="6"/>
      <c r="H517" s="6"/>
      <c r="I517" s="6"/>
      <c r="J517" s="1"/>
      <c r="K517" s="1"/>
      <c r="L517" s="7"/>
      <c r="M517" s="6"/>
      <c r="O517" s="6"/>
    </row>
    <row r="518" spans="2:15" x14ac:dyDescent="0.35">
      <c r="B518" s="6"/>
      <c r="C518" s="6"/>
      <c r="D518" s="6"/>
      <c r="F518" s="6"/>
      <c r="G518" s="6"/>
      <c r="H518" s="6"/>
      <c r="I518" s="6"/>
      <c r="J518" s="1"/>
      <c r="K518" s="1"/>
      <c r="L518" s="7"/>
      <c r="M518" s="6"/>
      <c r="O518" s="8"/>
    </row>
    <row r="519" spans="2:15" x14ac:dyDescent="0.35">
      <c r="B519" s="6"/>
      <c r="C519" s="6"/>
      <c r="D519" s="6"/>
      <c r="F519" s="6"/>
      <c r="G519" s="6"/>
      <c r="H519" s="6"/>
      <c r="I519" s="6"/>
      <c r="J519" s="1"/>
      <c r="K519" s="1"/>
      <c r="L519" s="7"/>
      <c r="M519" s="6"/>
      <c r="O519" s="8"/>
    </row>
    <row r="520" spans="2:15" x14ac:dyDescent="0.35">
      <c r="B520" s="6"/>
      <c r="C520" s="6"/>
      <c r="D520" s="6"/>
      <c r="F520" s="6"/>
      <c r="G520" s="6"/>
      <c r="H520" s="6"/>
      <c r="I520" s="6"/>
      <c r="J520" s="1"/>
      <c r="K520" s="1"/>
      <c r="L520" s="7"/>
      <c r="M520" s="6"/>
      <c r="O520" s="8"/>
    </row>
    <row r="521" spans="2:15" x14ac:dyDescent="0.35">
      <c r="B521" s="6"/>
      <c r="C521" s="6"/>
      <c r="D521" s="6"/>
      <c r="F521" s="6"/>
      <c r="G521" s="6"/>
      <c r="H521" s="6"/>
      <c r="I521" s="6"/>
      <c r="J521" s="1"/>
      <c r="K521" s="1"/>
      <c r="L521" s="7"/>
      <c r="M521" s="6"/>
      <c r="O521" s="8"/>
    </row>
    <row r="522" spans="2:15" x14ac:dyDescent="0.35">
      <c r="B522" s="6"/>
      <c r="C522" s="6"/>
      <c r="D522" s="6"/>
      <c r="F522" s="6"/>
      <c r="G522" s="6"/>
      <c r="H522" s="6"/>
      <c r="I522" s="6"/>
      <c r="J522" s="1"/>
      <c r="K522" s="1"/>
      <c r="L522" s="7"/>
      <c r="M522" s="6"/>
      <c r="O522" s="8"/>
    </row>
    <row r="523" spans="2:15" x14ac:dyDescent="0.35">
      <c r="B523" s="6"/>
      <c r="C523" s="6"/>
      <c r="D523" s="6"/>
      <c r="F523" s="6"/>
      <c r="G523" s="6"/>
      <c r="H523" s="6"/>
      <c r="I523" s="6"/>
      <c r="J523" s="1"/>
      <c r="K523" s="1"/>
      <c r="L523" s="7"/>
      <c r="M523" s="6"/>
      <c r="O523" s="8"/>
    </row>
    <row r="524" spans="2:15" x14ac:dyDescent="0.35">
      <c r="B524" s="6"/>
      <c r="C524" s="6"/>
      <c r="D524" s="6"/>
      <c r="F524" s="6"/>
      <c r="G524" s="6"/>
      <c r="H524" s="6"/>
      <c r="I524" s="6"/>
      <c r="J524" s="1"/>
      <c r="K524" s="1"/>
      <c r="L524" s="7"/>
      <c r="M524" s="6"/>
      <c r="O524" s="8"/>
    </row>
    <row r="525" spans="2:15" x14ac:dyDescent="0.35">
      <c r="B525" s="6"/>
      <c r="C525" s="6"/>
      <c r="D525" s="6"/>
      <c r="F525" s="6"/>
      <c r="G525" s="6"/>
      <c r="H525" s="6"/>
      <c r="I525" s="6"/>
      <c r="J525" s="1"/>
      <c r="K525" s="1"/>
      <c r="L525" s="7"/>
      <c r="M525" s="6"/>
      <c r="O525" s="8"/>
    </row>
    <row r="526" spans="2:15" x14ac:dyDescent="0.35">
      <c r="B526" s="6"/>
      <c r="C526" s="6"/>
      <c r="D526" s="6"/>
      <c r="F526" s="6"/>
      <c r="G526" s="6"/>
      <c r="H526" s="6"/>
      <c r="I526" s="6"/>
      <c r="J526" s="1"/>
      <c r="K526" s="1"/>
      <c r="L526" s="7"/>
      <c r="M526" s="6"/>
      <c r="O526" s="8"/>
    </row>
    <row r="527" spans="2:15" x14ac:dyDescent="0.35">
      <c r="B527" s="6"/>
      <c r="C527" s="6"/>
      <c r="D527" s="6"/>
      <c r="F527" s="6"/>
      <c r="G527" s="6"/>
      <c r="H527" s="6"/>
      <c r="I527" s="6"/>
      <c r="J527" s="1"/>
      <c r="K527" s="1"/>
      <c r="L527" s="7"/>
      <c r="M527" s="6"/>
      <c r="O527" s="8"/>
    </row>
    <row r="528" spans="2:15" x14ac:dyDescent="0.35">
      <c r="B528" s="6"/>
      <c r="C528" s="6"/>
      <c r="D528" s="6"/>
      <c r="F528" s="6"/>
      <c r="G528" s="6"/>
      <c r="H528" s="6"/>
      <c r="I528" s="6"/>
      <c r="J528" s="1"/>
      <c r="K528" s="1"/>
      <c r="L528" s="7"/>
      <c r="M528" s="6"/>
      <c r="O528" s="8"/>
    </row>
    <row r="529" spans="2:15" x14ac:dyDescent="0.35">
      <c r="B529" s="6"/>
      <c r="C529" s="6"/>
      <c r="D529" s="6"/>
      <c r="F529" s="6"/>
      <c r="G529" s="6"/>
      <c r="H529" s="6"/>
      <c r="I529" s="6"/>
      <c r="J529" s="1"/>
      <c r="K529" s="1"/>
      <c r="L529" s="7"/>
      <c r="M529" s="6"/>
      <c r="O529" s="8"/>
    </row>
    <row r="530" spans="2:15" x14ac:dyDescent="0.35">
      <c r="B530" s="6"/>
      <c r="C530" s="6"/>
      <c r="D530" s="6"/>
      <c r="F530" s="6"/>
      <c r="G530" s="6"/>
      <c r="H530" s="6"/>
      <c r="I530" s="6"/>
      <c r="J530" s="1"/>
      <c r="K530" s="1"/>
      <c r="L530" s="7"/>
      <c r="M530" s="6"/>
      <c r="O530" s="8"/>
    </row>
    <row r="531" spans="2:15" x14ac:dyDescent="0.35">
      <c r="B531" s="6"/>
      <c r="C531" s="6"/>
      <c r="D531" s="6"/>
      <c r="F531" s="6"/>
      <c r="G531" s="6"/>
      <c r="H531" s="6"/>
      <c r="I531" s="6"/>
      <c r="J531" s="1"/>
      <c r="K531" s="1"/>
      <c r="L531" s="7"/>
      <c r="M531" s="6"/>
    </row>
    <row r="532" spans="2:15" x14ac:dyDescent="0.35">
      <c r="B532" s="6"/>
      <c r="C532" s="6"/>
      <c r="D532" s="6"/>
      <c r="F532" s="6"/>
      <c r="G532" s="6"/>
      <c r="H532" s="6"/>
      <c r="I532" s="6"/>
      <c r="J532" s="1"/>
      <c r="K532" s="1"/>
      <c r="L532" s="7"/>
      <c r="M532" s="6"/>
    </row>
  </sheetData>
  <autoFilter ref="A1:Q161" xr:uid="{DD77CBBD-7604-4278-89A0-7AA836A32F8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2"/>
    <col min="14" max="14" width="11.7265625" bestFit="1" customWidth="1"/>
  </cols>
  <sheetData>
    <row r="1" spans="1:30" x14ac:dyDescent="0.35">
      <c r="A1" t="s">
        <v>251</v>
      </c>
      <c r="B1" s="2">
        <v>2011</v>
      </c>
      <c r="C1" s="2">
        <f>+B1+1</f>
        <v>2012</v>
      </c>
      <c r="D1" s="2">
        <f t="shared" ref="D1:L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AB1" s="11" t="s">
        <v>252</v>
      </c>
      <c r="AC1" s="11" t="s">
        <v>253</v>
      </c>
      <c r="AD1" s="11" t="s">
        <v>254</v>
      </c>
    </row>
    <row r="2" spans="1:30" x14ac:dyDescent="0.35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AB2" t="s">
        <v>255</v>
      </c>
      <c r="AC2" t="s">
        <v>256</v>
      </c>
      <c r="AD2" t="s">
        <v>255</v>
      </c>
    </row>
    <row r="3" spans="1:30" x14ac:dyDescent="0.35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AB3" t="s">
        <v>257</v>
      </c>
      <c r="AC3" t="s">
        <v>258</v>
      </c>
      <c r="AD3" t="s">
        <v>257</v>
      </c>
    </row>
    <row r="4" spans="1:30" x14ac:dyDescent="0.35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259</v>
      </c>
      <c r="AB4" t="s">
        <v>260</v>
      </c>
      <c r="AC4" t="s">
        <v>261</v>
      </c>
      <c r="AD4" t="s">
        <v>260</v>
      </c>
    </row>
    <row r="5" spans="1:30" x14ac:dyDescent="0.35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AB5" t="s">
        <v>262</v>
      </c>
      <c r="AC5" t="s">
        <v>263</v>
      </c>
      <c r="AD5" t="s">
        <v>262</v>
      </c>
    </row>
    <row r="6" spans="1:30" x14ac:dyDescent="0.35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AB6" t="s">
        <v>264</v>
      </c>
      <c r="AC6" t="s">
        <v>265</v>
      </c>
      <c r="AD6" t="s">
        <v>264</v>
      </c>
    </row>
    <row r="7" spans="1:30" x14ac:dyDescent="0.35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AB7" t="s">
        <v>266</v>
      </c>
      <c r="AC7" t="s">
        <v>267</v>
      </c>
      <c r="AD7" t="s">
        <v>266</v>
      </c>
    </row>
    <row r="8" spans="1:30" x14ac:dyDescent="0.35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AB8" t="s">
        <v>239</v>
      </c>
      <c r="AC8" t="s">
        <v>268</v>
      </c>
      <c r="AD8" t="s">
        <v>239</v>
      </c>
    </row>
    <row r="9" spans="1:30" x14ac:dyDescent="0.35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AB9" t="s">
        <v>238</v>
      </c>
      <c r="AC9" t="s">
        <v>269</v>
      </c>
      <c r="AD9" t="s">
        <v>238</v>
      </c>
    </row>
    <row r="10" spans="1:30" x14ac:dyDescent="0.35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AB10" t="s">
        <v>234</v>
      </c>
      <c r="AC10" t="s">
        <v>270</v>
      </c>
      <c r="AD10" t="s">
        <v>234</v>
      </c>
    </row>
    <row r="11" spans="1:30" x14ac:dyDescent="0.35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AB11" t="s">
        <v>245</v>
      </c>
      <c r="AC11" t="s">
        <v>271</v>
      </c>
      <c r="AD11" t="s">
        <v>245</v>
      </c>
    </row>
    <row r="12" spans="1:30" x14ac:dyDescent="0.35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AB12" t="s">
        <v>241</v>
      </c>
      <c r="AC12" t="s">
        <v>272</v>
      </c>
      <c r="AD12" t="s">
        <v>241</v>
      </c>
    </row>
    <row r="13" spans="1:30" x14ac:dyDescent="0.35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AB13" t="s">
        <v>244</v>
      </c>
      <c r="AC13" t="s">
        <v>273</v>
      </c>
      <c r="AD13" t="s">
        <v>244</v>
      </c>
    </row>
    <row r="14" spans="1:30" x14ac:dyDescent="0.35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AB14" t="s">
        <v>248</v>
      </c>
      <c r="AC14" t="s">
        <v>274</v>
      </c>
      <c r="AD14" t="s">
        <v>235</v>
      </c>
    </row>
    <row r="15" spans="1:30" x14ac:dyDescent="0.35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AB15" t="s">
        <v>247</v>
      </c>
      <c r="AC15" t="s">
        <v>248</v>
      </c>
      <c r="AD15" t="s">
        <v>248</v>
      </c>
    </row>
    <row r="16" spans="1:30" x14ac:dyDescent="0.35">
      <c r="A16" t="s">
        <v>249</v>
      </c>
      <c r="B16" s="2" t="s">
        <v>245</v>
      </c>
      <c r="C16" s="2" t="s">
        <v>245</v>
      </c>
      <c r="D16" s="2" t="s">
        <v>234</v>
      </c>
      <c r="E16" s="2" t="s">
        <v>234</v>
      </c>
      <c r="F16" s="2" t="s">
        <v>234</v>
      </c>
      <c r="G16" s="2" t="s">
        <v>234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AB16" t="s">
        <v>247</v>
      </c>
      <c r="AC16" t="s">
        <v>248</v>
      </c>
      <c r="AD16" t="s">
        <v>247</v>
      </c>
    </row>
    <row r="17" spans="1:30" x14ac:dyDescent="0.35">
      <c r="A17" t="s">
        <v>86</v>
      </c>
      <c r="B17" s="2" t="s">
        <v>242</v>
      </c>
      <c r="C17" s="2" t="s">
        <v>247</v>
      </c>
      <c r="D17" s="2" t="s">
        <v>244</v>
      </c>
      <c r="E17" s="2" t="s">
        <v>244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237</v>
      </c>
      <c r="AB17" t="s">
        <v>275</v>
      </c>
      <c r="AC17" t="s">
        <v>276</v>
      </c>
      <c r="AD17" t="s">
        <v>13</v>
      </c>
    </row>
    <row r="18" spans="1:30" x14ac:dyDescent="0.35">
      <c r="A18" t="s">
        <v>89</v>
      </c>
      <c r="B18" s="2" t="s">
        <v>239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AB18" t="s">
        <v>277</v>
      </c>
      <c r="AC18" t="s">
        <v>13</v>
      </c>
      <c r="AD18" t="s">
        <v>13</v>
      </c>
    </row>
    <row r="19" spans="1:30" x14ac:dyDescent="0.35">
      <c r="A19" t="s">
        <v>99</v>
      </c>
      <c r="B19" s="2" t="s">
        <v>245</v>
      </c>
      <c r="C19" s="2" t="s">
        <v>241</v>
      </c>
      <c r="D19" s="2" t="s">
        <v>244</v>
      </c>
      <c r="E19" s="2" t="s">
        <v>244</v>
      </c>
      <c r="F19" s="2" t="s">
        <v>244</v>
      </c>
      <c r="G19" s="2" t="s">
        <v>278</v>
      </c>
      <c r="H19" s="2" t="s">
        <v>246</v>
      </c>
      <c r="I19" s="2" t="s">
        <v>242</v>
      </c>
      <c r="J19" s="2" t="s">
        <v>241</v>
      </c>
      <c r="K19" s="2" t="s">
        <v>242</v>
      </c>
      <c r="L19" s="2" t="s">
        <v>236</v>
      </c>
    </row>
    <row r="20" spans="1:30" x14ac:dyDescent="0.35">
      <c r="A20" t="s">
        <v>107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237</v>
      </c>
      <c r="H20" s="2" t="s">
        <v>237</v>
      </c>
      <c r="I20" s="2" t="s">
        <v>234</v>
      </c>
      <c r="J20" s="2" t="s">
        <v>234</v>
      </c>
      <c r="K20" s="2" t="s">
        <v>234</v>
      </c>
      <c r="L20" s="2" t="s">
        <v>234</v>
      </c>
    </row>
    <row r="21" spans="1:30" x14ac:dyDescent="0.35">
      <c r="A21" t="s">
        <v>111</v>
      </c>
      <c r="B21" s="2" t="s">
        <v>245</v>
      </c>
      <c r="C21" s="2" t="s">
        <v>245</v>
      </c>
      <c r="D21" s="2" t="s">
        <v>245</v>
      </c>
      <c r="E21" s="2" t="s">
        <v>234</v>
      </c>
      <c r="F21" s="2" t="s">
        <v>234</v>
      </c>
      <c r="G21" s="2" t="s">
        <v>238</v>
      </c>
      <c r="H21" s="2" t="s">
        <v>238</v>
      </c>
      <c r="I21" s="2" t="s">
        <v>238</v>
      </c>
      <c r="J21" s="2" t="s">
        <v>238</v>
      </c>
      <c r="K21" s="2" t="s">
        <v>238</v>
      </c>
      <c r="L21" s="2" t="s">
        <v>238</v>
      </c>
    </row>
    <row r="22" spans="1:30" x14ac:dyDescent="0.35">
      <c r="A22" t="s">
        <v>114</v>
      </c>
      <c r="B22" s="2" t="s">
        <v>237</v>
      </c>
      <c r="C22" s="2" t="s">
        <v>237</v>
      </c>
      <c r="D22" s="2" t="s">
        <v>237</v>
      </c>
      <c r="E22" s="2" t="s">
        <v>234</v>
      </c>
      <c r="F22" s="2" t="s">
        <v>234</v>
      </c>
      <c r="G22" s="2" t="s">
        <v>245</v>
      </c>
      <c r="H22" s="2" t="s">
        <v>241</v>
      </c>
      <c r="I22" s="2" t="s">
        <v>245</v>
      </c>
      <c r="J22" s="2" t="s">
        <v>242</v>
      </c>
      <c r="K22" s="2" t="s">
        <v>248</v>
      </c>
      <c r="L22" s="2" t="s">
        <v>246</v>
      </c>
    </row>
    <row r="23" spans="1:30" x14ac:dyDescent="0.35">
      <c r="A23" t="s">
        <v>117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J23" s="2" t="s">
        <v>237</v>
      </c>
      <c r="K23" s="2" t="s">
        <v>237</v>
      </c>
      <c r="L23" s="2" t="s">
        <v>245</v>
      </c>
    </row>
    <row r="24" spans="1:30" x14ac:dyDescent="0.35">
      <c r="A24" t="s">
        <v>120</v>
      </c>
      <c r="B24" s="2" t="s">
        <v>237</v>
      </c>
      <c r="C24" s="2" t="s">
        <v>239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238</v>
      </c>
      <c r="I24" s="2" t="s">
        <v>238</v>
      </c>
      <c r="J24" s="2" t="s">
        <v>238</v>
      </c>
      <c r="K24" s="2" t="s">
        <v>238</v>
      </c>
      <c r="L24" s="2" t="s">
        <v>238</v>
      </c>
    </row>
    <row r="25" spans="1:30" x14ac:dyDescent="0.35">
      <c r="A25" t="s">
        <v>127</v>
      </c>
      <c r="B25" s="2" t="s">
        <v>237</v>
      </c>
      <c r="C25" s="2" t="s">
        <v>237</v>
      </c>
      <c r="D25" s="2" t="s">
        <v>237</v>
      </c>
      <c r="E25" s="2" t="s">
        <v>237</v>
      </c>
      <c r="F25" s="2" t="s">
        <v>237</v>
      </c>
      <c r="G25" s="2" t="s">
        <v>237</v>
      </c>
      <c r="H25" s="2" t="s">
        <v>237</v>
      </c>
      <c r="I25" s="2" t="s">
        <v>245</v>
      </c>
      <c r="J25" s="2" t="s">
        <v>245</v>
      </c>
      <c r="K25" s="2" t="s">
        <v>245</v>
      </c>
      <c r="L25" s="2" t="s">
        <v>245</v>
      </c>
    </row>
    <row r="26" spans="1:30" x14ac:dyDescent="0.35">
      <c r="A26" t="s">
        <v>250</v>
      </c>
      <c r="B26" s="2" t="s">
        <v>237</v>
      </c>
      <c r="C26" s="2" t="s">
        <v>234</v>
      </c>
      <c r="D26" s="2" t="s">
        <v>234</v>
      </c>
      <c r="E26" s="2" t="s">
        <v>234</v>
      </c>
      <c r="F26" s="2" t="s">
        <v>237</v>
      </c>
      <c r="G26" s="2" t="s">
        <v>237</v>
      </c>
      <c r="H26" s="2" t="s">
        <v>237</v>
      </c>
      <c r="I26" s="2" t="s">
        <v>237</v>
      </c>
      <c r="J26" s="2" t="s">
        <v>237</v>
      </c>
      <c r="K26" s="2" t="s">
        <v>237</v>
      </c>
      <c r="L26" s="2" t="s">
        <v>237</v>
      </c>
    </row>
    <row r="27" spans="1:30" x14ac:dyDescent="0.35">
      <c r="A27" t="s">
        <v>131</v>
      </c>
      <c r="B27" s="2" t="s">
        <v>241</v>
      </c>
      <c r="C27" s="2" t="s">
        <v>241</v>
      </c>
      <c r="D27" s="2" t="s">
        <v>242</v>
      </c>
      <c r="E27" s="2" t="s">
        <v>242</v>
      </c>
      <c r="F27" s="2" t="s">
        <v>241</v>
      </c>
      <c r="G27" s="2" t="s">
        <v>241</v>
      </c>
      <c r="H27" s="2" t="s">
        <v>245</v>
      </c>
      <c r="I27" s="2" t="s">
        <v>245</v>
      </c>
      <c r="J27" s="2" t="s">
        <v>245</v>
      </c>
      <c r="K27" s="2" t="s">
        <v>245</v>
      </c>
      <c r="L27" s="2" t="s">
        <v>234</v>
      </c>
    </row>
    <row r="28" spans="1:30" x14ac:dyDescent="0.35">
      <c r="A28" t="s">
        <v>145</v>
      </c>
      <c r="B28" s="2" t="s">
        <v>241</v>
      </c>
      <c r="C28" s="2" t="s">
        <v>241</v>
      </c>
      <c r="D28" s="2" t="s">
        <v>241</v>
      </c>
      <c r="E28" s="2" t="s">
        <v>245</v>
      </c>
      <c r="F28" s="2" t="s">
        <v>245</v>
      </c>
      <c r="G28" s="2" t="s">
        <v>245</v>
      </c>
      <c r="H28" s="2" t="s">
        <v>245</v>
      </c>
      <c r="I28" s="2" t="s">
        <v>245</v>
      </c>
      <c r="J28" s="2" t="s">
        <v>245</v>
      </c>
      <c r="K28" s="2" t="s">
        <v>245</v>
      </c>
      <c r="L28" s="2" t="s">
        <v>234</v>
      </c>
    </row>
    <row r="29" spans="1:30" x14ac:dyDescent="0.35">
      <c r="A29" t="s">
        <v>152</v>
      </c>
      <c r="B29" s="2" t="s">
        <v>237</v>
      </c>
      <c r="C29" s="2" t="s">
        <v>237</v>
      </c>
      <c r="D29" s="2" t="s">
        <v>237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237</v>
      </c>
      <c r="J29" s="2" t="s">
        <v>237</v>
      </c>
      <c r="K29" s="2" t="s">
        <v>237</v>
      </c>
      <c r="L29" s="2" t="s">
        <v>245</v>
      </c>
    </row>
    <row r="30" spans="1:30" x14ac:dyDescent="0.35">
      <c r="A30" t="s">
        <v>154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240</v>
      </c>
      <c r="G30" s="2" t="s">
        <v>237</v>
      </c>
      <c r="H30" s="2" t="s">
        <v>237</v>
      </c>
      <c r="I30" s="2" t="s">
        <v>234</v>
      </c>
      <c r="J30" s="2" t="s">
        <v>234</v>
      </c>
      <c r="K30" s="2" t="s">
        <v>234</v>
      </c>
      <c r="L30" s="2" t="s">
        <v>234</v>
      </c>
    </row>
    <row r="31" spans="1:30" x14ac:dyDescent="0.35">
      <c r="A31" t="s">
        <v>158</v>
      </c>
      <c r="B31" s="2" t="s">
        <v>240</v>
      </c>
      <c r="C31" s="2" t="s">
        <v>240</v>
      </c>
      <c r="D31" s="2" t="s">
        <v>239</v>
      </c>
      <c r="E31" s="2" t="s">
        <v>238</v>
      </c>
      <c r="F31" s="2" t="s">
        <v>234</v>
      </c>
      <c r="G31" s="2" t="s">
        <v>247</v>
      </c>
      <c r="H31" s="2" t="s">
        <v>247</v>
      </c>
      <c r="I31" s="2" t="s">
        <v>247</v>
      </c>
      <c r="J31" s="2" t="s">
        <v>244</v>
      </c>
      <c r="K31" s="2" t="s">
        <v>236</v>
      </c>
      <c r="L31" s="2" t="s">
        <v>236</v>
      </c>
    </row>
    <row r="32" spans="1:30" x14ac:dyDescent="0.35">
      <c r="A32" t="s">
        <v>162</v>
      </c>
      <c r="B32" s="2" t="s">
        <v>240</v>
      </c>
      <c r="C32" s="2" t="s">
        <v>240</v>
      </c>
      <c r="D32" s="2" t="s">
        <v>240</v>
      </c>
      <c r="E32" s="2" t="s">
        <v>240</v>
      </c>
      <c r="F32" s="2" t="s">
        <v>239</v>
      </c>
      <c r="G32" s="2" t="s">
        <v>234</v>
      </c>
      <c r="H32" s="2" t="s">
        <v>234</v>
      </c>
      <c r="I32" s="2" t="s">
        <v>245</v>
      </c>
      <c r="J32" s="2" t="s">
        <v>245</v>
      </c>
      <c r="K32" s="2" t="s">
        <v>245</v>
      </c>
      <c r="L32" s="2" t="s">
        <v>245</v>
      </c>
    </row>
    <row r="33" spans="1:12" x14ac:dyDescent="0.35">
      <c r="A33" t="s">
        <v>187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</row>
    <row r="34" spans="1:12" x14ac:dyDescent="0.35">
      <c r="A34" t="s">
        <v>190</v>
      </c>
      <c r="B34" s="2" t="s">
        <v>238</v>
      </c>
      <c r="C34" s="2" t="s">
        <v>240</v>
      </c>
      <c r="D34" s="2" t="s">
        <v>240</v>
      </c>
      <c r="E34" s="2" t="s">
        <v>240</v>
      </c>
      <c r="F34" s="2" t="s">
        <v>240</v>
      </c>
      <c r="G34" s="2" t="s">
        <v>240</v>
      </c>
      <c r="H34" s="2" t="s">
        <v>240</v>
      </c>
      <c r="I34" s="2" t="s">
        <v>240</v>
      </c>
      <c r="J34" s="2" t="s">
        <v>240</v>
      </c>
      <c r="K34" s="2" t="s">
        <v>240</v>
      </c>
      <c r="L34" s="2" t="s">
        <v>240</v>
      </c>
    </row>
    <row r="35" spans="1:12" x14ac:dyDescent="0.35">
      <c r="A35" t="s">
        <v>192</v>
      </c>
      <c r="B35" s="2" t="s">
        <v>237</v>
      </c>
      <c r="C35" s="2" t="s">
        <v>237</v>
      </c>
      <c r="D35" s="2" t="s">
        <v>237</v>
      </c>
      <c r="E35" s="2" t="s">
        <v>237</v>
      </c>
      <c r="F35" s="2" t="s">
        <v>238</v>
      </c>
      <c r="G35" s="2" t="s">
        <v>238</v>
      </c>
      <c r="H35" s="2" t="s">
        <v>238</v>
      </c>
      <c r="I35" s="2" t="s">
        <v>239</v>
      </c>
      <c r="J35" s="2" t="s">
        <v>239</v>
      </c>
      <c r="K35" s="2" t="s">
        <v>239</v>
      </c>
      <c r="L35" s="2" t="s">
        <v>239</v>
      </c>
    </row>
    <row r="36" spans="1:12" x14ac:dyDescent="0.35">
      <c r="A36" t="s">
        <v>196</v>
      </c>
      <c r="B36" s="2" t="s">
        <v>245</v>
      </c>
      <c r="C36" s="2" t="s">
        <v>245</v>
      </c>
      <c r="D36" s="2" t="s">
        <v>245</v>
      </c>
      <c r="E36" s="2" t="s">
        <v>245</v>
      </c>
      <c r="F36" s="2" t="s">
        <v>245</v>
      </c>
      <c r="G36" s="2" t="s">
        <v>245</v>
      </c>
      <c r="H36" s="2" t="s">
        <v>245</v>
      </c>
      <c r="I36" s="2" t="s">
        <v>234</v>
      </c>
      <c r="J36" s="2" t="s">
        <v>238</v>
      </c>
      <c r="K36" s="2" t="s">
        <v>238</v>
      </c>
      <c r="L36" s="2" t="s">
        <v>238</v>
      </c>
    </row>
    <row r="37" spans="1:12" x14ac:dyDescent="0.35">
      <c r="A37" t="s">
        <v>199</v>
      </c>
      <c r="B37" s="2" t="s">
        <v>245</v>
      </c>
      <c r="C37" s="2" t="s">
        <v>234</v>
      </c>
      <c r="D37" s="2" t="s">
        <v>234</v>
      </c>
      <c r="E37" s="2" t="s">
        <v>234</v>
      </c>
      <c r="F37" s="2" t="s">
        <v>234</v>
      </c>
      <c r="G37" s="2" t="s">
        <v>234</v>
      </c>
      <c r="H37" s="2" t="s">
        <v>234</v>
      </c>
      <c r="I37" s="2" t="s">
        <v>234</v>
      </c>
      <c r="J37" s="2" t="s">
        <v>234</v>
      </c>
      <c r="K37" s="2" t="s">
        <v>245</v>
      </c>
      <c r="L37" s="2" t="s">
        <v>245</v>
      </c>
    </row>
    <row r="38" spans="1:12" x14ac:dyDescent="0.35">
      <c r="A38" t="s">
        <v>205</v>
      </c>
      <c r="B38" s="2" t="s">
        <v>234</v>
      </c>
      <c r="C38" s="2" t="s">
        <v>234</v>
      </c>
      <c r="D38" s="2" t="s">
        <v>245</v>
      </c>
      <c r="E38" s="2" t="s">
        <v>245</v>
      </c>
      <c r="F38" s="2" t="s">
        <v>234</v>
      </c>
      <c r="G38" s="2" t="s">
        <v>238</v>
      </c>
      <c r="H38" s="2" t="s">
        <v>238</v>
      </c>
      <c r="I38" s="2" t="s">
        <v>239</v>
      </c>
      <c r="J38" s="2" t="s">
        <v>239</v>
      </c>
      <c r="K38" s="2" t="s">
        <v>239</v>
      </c>
      <c r="L38" s="2" t="s">
        <v>239</v>
      </c>
    </row>
    <row r="39" spans="1:12" x14ac:dyDescent="0.35">
      <c r="A39" t="s">
        <v>213</v>
      </c>
      <c r="B39" s="2" t="s">
        <v>239</v>
      </c>
      <c r="C39" s="2" t="s">
        <v>239</v>
      </c>
      <c r="D39" s="2" t="s">
        <v>240</v>
      </c>
      <c r="E39" s="2" t="s">
        <v>240</v>
      </c>
      <c r="F39" s="2" t="s">
        <v>240</v>
      </c>
      <c r="G39" s="2" t="s">
        <v>238</v>
      </c>
      <c r="H39" s="2" t="s">
        <v>238</v>
      </c>
      <c r="I39" s="2" t="s">
        <v>238</v>
      </c>
      <c r="J39" s="2" t="s">
        <v>238</v>
      </c>
      <c r="K39" s="2" t="s">
        <v>238</v>
      </c>
      <c r="L39" s="2" t="s">
        <v>238</v>
      </c>
    </row>
    <row r="40" spans="1:12" x14ac:dyDescent="0.35">
      <c r="A40" t="s">
        <v>217</v>
      </c>
      <c r="B40" s="2" t="s">
        <v>239</v>
      </c>
      <c r="C40" s="2" t="s">
        <v>238</v>
      </c>
      <c r="D40" s="2" t="s">
        <v>238</v>
      </c>
      <c r="E40" s="2" t="s">
        <v>238</v>
      </c>
      <c r="F40" s="2" t="s">
        <v>234</v>
      </c>
      <c r="G40" s="2" t="s">
        <v>248</v>
      </c>
      <c r="H40" s="2" t="s">
        <v>246</v>
      </c>
      <c r="I40" s="2" t="s">
        <v>241</v>
      </c>
      <c r="J40" s="2" t="s">
        <v>245</v>
      </c>
      <c r="K40" s="2" t="s">
        <v>245</v>
      </c>
      <c r="L40" s="2" t="s">
        <v>234</v>
      </c>
    </row>
    <row r="41" spans="1:12" x14ac:dyDescent="0.35">
      <c r="A41" t="s">
        <v>220</v>
      </c>
      <c r="B41" s="2" t="s">
        <v>243</v>
      </c>
      <c r="C41" s="2" t="s">
        <v>243</v>
      </c>
      <c r="D41" s="2" t="s">
        <v>243</v>
      </c>
      <c r="E41" s="2" t="s">
        <v>243</v>
      </c>
      <c r="F41" s="2" t="s">
        <v>243</v>
      </c>
      <c r="G41" s="2" t="s">
        <v>240</v>
      </c>
      <c r="H41" s="2" t="s">
        <v>240</v>
      </c>
      <c r="I41" s="2" t="s">
        <v>243</v>
      </c>
      <c r="J41" s="2" t="s">
        <v>239</v>
      </c>
      <c r="K41" s="2" t="s">
        <v>240</v>
      </c>
      <c r="L41" s="2" t="s">
        <v>240</v>
      </c>
    </row>
    <row r="42" spans="1:12" x14ac:dyDescent="0.35">
      <c r="A42" t="s">
        <v>228</v>
      </c>
      <c r="B42" s="2" t="s">
        <v>239</v>
      </c>
      <c r="C42" s="2" t="s">
        <v>240</v>
      </c>
      <c r="D42" s="2" t="s">
        <v>240</v>
      </c>
      <c r="E42" s="2" t="s">
        <v>240</v>
      </c>
      <c r="F42" s="2" t="s">
        <v>240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239</v>
      </c>
      <c r="L42" s="2" t="s">
        <v>239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F2758"/>
  <sheetViews>
    <sheetView topLeftCell="A2726" workbookViewId="0">
      <selection activeCell="C2758" sqref="C2738:C2758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36328125" bestFit="1" customWidth="1"/>
    <col min="4" max="4" width="11.7265625" bestFit="1" customWidth="1"/>
    <col min="5" max="6" width="10.453125" bestFit="1" customWidth="1"/>
  </cols>
  <sheetData>
    <row r="1" spans="1:6" x14ac:dyDescent="0.35">
      <c r="A1" t="s">
        <v>279</v>
      </c>
      <c r="B1" t="s">
        <v>283</v>
      </c>
      <c r="C1" t="s">
        <v>6</v>
      </c>
    </row>
    <row r="2" spans="1:6" x14ac:dyDescent="0.35">
      <c r="A2" s="12">
        <v>44561</v>
      </c>
      <c r="B2" s="12">
        <f>DATE(YEAR(A2),MONTH(A2),DAY(1))</f>
        <v>44531</v>
      </c>
      <c r="C2">
        <v>5.5799000000000003</v>
      </c>
      <c r="E2" s="1"/>
      <c r="F2" s="12"/>
    </row>
    <row r="3" spans="1:6" x14ac:dyDescent="0.35">
      <c r="A3" s="12">
        <v>44560</v>
      </c>
      <c r="B3" s="12">
        <f t="shared" ref="B3:B66" si="0">DATE(YEAR(A3),MONTH(A3),DAY(1))</f>
        <v>44531</v>
      </c>
      <c r="C3">
        <v>5.5799000000000003</v>
      </c>
      <c r="E3" s="1"/>
      <c r="F3" s="12"/>
    </row>
    <row r="4" spans="1:6" x14ac:dyDescent="0.35">
      <c r="A4" s="12">
        <v>44559</v>
      </c>
      <c r="B4" s="12">
        <f t="shared" si="0"/>
        <v>44531</v>
      </c>
      <c r="C4">
        <v>5.6612999999999998</v>
      </c>
      <c r="E4" s="1"/>
      <c r="F4" s="12"/>
    </row>
    <row r="5" spans="1:6" x14ac:dyDescent="0.35">
      <c r="A5" s="12">
        <v>44558</v>
      </c>
      <c r="B5" s="12">
        <f t="shared" si="0"/>
        <v>44531</v>
      </c>
      <c r="C5">
        <v>5.6432000000000002</v>
      </c>
      <c r="E5" s="1"/>
      <c r="F5" s="12"/>
    </row>
    <row r="6" spans="1:6" x14ac:dyDescent="0.35">
      <c r="A6" s="12">
        <v>44557</v>
      </c>
      <c r="B6" s="12">
        <f t="shared" si="0"/>
        <v>44531</v>
      </c>
      <c r="C6">
        <v>5.6643999999999997</v>
      </c>
      <c r="E6" s="1"/>
      <c r="F6" s="12"/>
    </row>
    <row r="7" spans="1:6" x14ac:dyDescent="0.35">
      <c r="A7" s="12">
        <v>44554</v>
      </c>
      <c r="B7" s="12">
        <f t="shared" si="0"/>
        <v>44531</v>
      </c>
      <c r="C7">
        <v>5.6540999999999997</v>
      </c>
      <c r="E7" s="1"/>
      <c r="F7" s="12"/>
    </row>
    <row r="8" spans="1:6" x14ac:dyDescent="0.35">
      <c r="A8" s="12">
        <v>44553</v>
      </c>
      <c r="B8" s="12">
        <f t="shared" si="0"/>
        <v>44531</v>
      </c>
      <c r="C8">
        <v>5.6904000000000003</v>
      </c>
      <c r="E8" s="1"/>
      <c r="F8" s="12"/>
    </row>
    <row r="9" spans="1:6" x14ac:dyDescent="0.35">
      <c r="A9" s="12">
        <v>44552</v>
      </c>
      <c r="B9" s="12">
        <f t="shared" si="0"/>
        <v>44531</v>
      </c>
      <c r="C9">
        <v>5.7195</v>
      </c>
      <c r="E9" s="1"/>
      <c r="F9" s="12"/>
    </row>
    <row r="10" spans="1:6" x14ac:dyDescent="0.35">
      <c r="A10" s="12">
        <v>44551</v>
      </c>
      <c r="B10" s="12">
        <f t="shared" si="0"/>
        <v>44531</v>
      </c>
      <c r="C10">
        <v>5.7366999999999999</v>
      </c>
      <c r="E10" s="1"/>
      <c r="F10" s="12"/>
    </row>
    <row r="11" spans="1:6" x14ac:dyDescent="0.35">
      <c r="A11" s="12">
        <v>44550</v>
      </c>
      <c r="B11" s="12">
        <f t="shared" si="0"/>
        <v>44531</v>
      </c>
      <c r="C11">
        <v>5.7049000000000003</v>
      </c>
      <c r="E11" s="1"/>
      <c r="F11" s="12"/>
    </row>
    <row r="12" spans="1:6" x14ac:dyDescent="0.35">
      <c r="A12" s="12">
        <v>44547</v>
      </c>
      <c r="B12" s="12">
        <f t="shared" si="0"/>
        <v>44531</v>
      </c>
      <c r="C12">
        <v>5.6952999999999996</v>
      </c>
      <c r="E12" s="1"/>
      <c r="F12" s="12"/>
    </row>
    <row r="13" spans="1:6" x14ac:dyDescent="0.35">
      <c r="A13" s="12">
        <v>44546</v>
      </c>
      <c r="B13" s="12">
        <f t="shared" si="0"/>
        <v>44531</v>
      </c>
      <c r="C13">
        <v>5.6957000000000004</v>
      </c>
      <c r="E13" s="1"/>
      <c r="F13" s="12"/>
    </row>
    <row r="14" spans="1:6" x14ac:dyDescent="0.35">
      <c r="A14" s="12">
        <v>44545</v>
      </c>
      <c r="B14" s="12">
        <f t="shared" si="0"/>
        <v>44531</v>
      </c>
      <c r="C14">
        <v>5.7121000000000004</v>
      </c>
      <c r="E14" s="1"/>
      <c r="F14" s="12"/>
    </row>
    <row r="15" spans="1:6" x14ac:dyDescent="0.35">
      <c r="A15" s="12">
        <v>44544</v>
      </c>
      <c r="B15" s="12">
        <f t="shared" si="0"/>
        <v>44531</v>
      </c>
      <c r="C15">
        <v>5.6455000000000002</v>
      </c>
      <c r="E15" s="1"/>
      <c r="F15" s="12"/>
    </row>
    <row r="16" spans="1:6" x14ac:dyDescent="0.35">
      <c r="A16" s="12">
        <v>44543</v>
      </c>
      <c r="B16" s="12">
        <f t="shared" si="0"/>
        <v>44531</v>
      </c>
      <c r="C16">
        <v>5.6351000000000004</v>
      </c>
      <c r="E16" s="1"/>
      <c r="F16" s="12"/>
    </row>
    <row r="17" spans="1:6" x14ac:dyDescent="0.35">
      <c r="A17" s="12">
        <v>44540</v>
      </c>
      <c r="B17" s="12">
        <f t="shared" si="0"/>
        <v>44531</v>
      </c>
      <c r="C17">
        <v>5.5925000000000002</v>
      </c>
      <c r="E17" s="1"/>
      <c r="F17" s="12"/>
    </row>
    <row r="18" spans="1:6" x14ac:dyDescent="0.35">
      <c r="A18" s="12">
        <v>44539</v>
      </c>
      <c r="B18" s="12">
        <f t="shared" si="0"/>
        <v>44531</v>
      </c>
      <c r="C18">
        <v>5.5557999999999996</v>
      </c>
      <c r="E18" s="1"/>
      <c r="F18" s="12"/>
    </row>
    <row r="19" spans="1:6" x14ac:dyDescent="0.35">
      <c r="A19" s="12">
        <v>44538</v>
      </c>
      <c r="B19" s="12">
        <f t="shared" si="0"/>
        <v>44531</v>
      </c>
      <c r="C19">
        <v>5.5773000000000001</v>
      </c>
      <c r="E19" s="1"/>
      <c r="F19" s="12"/>
    </row>
    <row r="20" spans="1:6" x14ac:dyDescent="0.35">
      <c r="A20" s="12">
        <v>44537</v>
      </c>
      <c r="B20" s="12">
        <f t="shared" si="0"/>
        <v>44531</v>
      </c>
      <c r="C20">
        <v>5.6405000000000003</v>
      </c>
      <c r="E20" s="1"/>
      <c r="F20" s="12"/>
    </row>
    <row r="21" spans="1:6" x14ac:dyDescent="0.35">
      <c r="A21" s="12">
        <v>44536</v>
      </c>
      <c r="B21" s="12">
        <f t="shared" si="0"/>
        <v>44531</v>
      </c>
      <c r="C21">
        <v>5.6871</v>
      </c>
      <c r="E21" s="1"/>
      <c r="F21" s="12"/>
    </row>
    <row r="22" spans="1:6" x14ac:dyDescent="0.35">
      <c r="A22" s="12">
        <v>44533</v>
      </c>
      <c r="B22" s="12">
        <f t="shared" si="0"/>
        <v>44531</v>
      </c>
      <c r="C22">
        <v>5.6425999999999998</v>
      </c>
      <c r="E22" s="1"/>
      <c r="F22" s="12"/>
    </row>
    <row r="23" spans="1:6" x14ac:dyDescent="0.35">
      <c r="A23" s="12">
        <v>44532</v>
      </c>
      <c r="B23" s="12">
        <f t="shared" si="0"/>
        <v>44531</v>
      </c>
      <c r="C23">
        <v>5.6338999999999997</v>
      </c>
      <c r="E23" s="1"/>
      <c r="F23" s="12"/>
    </row>
    <row r="24" spans="1:6" x14ac:dyDescent="0.35">
      <c r="A24" s="12">
        <v>44531</v>
      </c>
      <c r="B24" s="12">
        <f t="shared" si="0"/>
        <v>44531</v>
      </c>
      <c r="C24">
        <v>5.6162000000000001</v>
      </c>
      <c r="E24" s="1"/>
      <c r="F24" s="12"/>
    </row>
    <row r="25" spans="1:6" x14ac:dyDescent="0.35">
      <c r="A25" s="12">
        <v>44530</v>
      </c>
      <c r="B25" s="12">
        <f t="shared" si="0"/>
        <v>44501</v>
      </c>
      <c r="C25">
        <v>5.6193</v>
      </c>
      <c r="E25" s="1"/>
      <c r="F25" s="12"/>
    </row>
    <row r="26" spans="1:6" x14ac:dyDescent="0.35">
      <c r="A26" s="12">
        <v>44529</v>
      </c>
      <c r="B26" s="12">
        <f t="shared" si="0"/>
        <v>44501</v>
      </c>
      <c r="C26">
        <v>5.6112000000000002</v>
      </c>
      <c r="E26" s="1"/>
      <c r="F26" s="12"/>
    </row>
    <row r="27" spans="1:6" x14ac:dyDescent="0.35">
      <c r="A27" s="12">
        <v>44526</v>
      </c>
      <c r="B27" s="12">
        <f t="shared" si="0"/>
        <v>44501</v>
      </c>
      <c r="C27">
        <v>5.5858999999999996</v>
      </c>
      <c r="E27" s="1"/>
      <c r="F27" s="12"/>
    </row>
    <row r="28" spans="1:6" x14ac:dyDescent="0.35">
      <c r="A28" s="12">
        <v>44525</v>
      </c>
      <c r="B28" s="12">
        <f t="shared" si="0"/>
        <v>44501</v>
      </c>
      <c r="C28">
        <v>5.5734000000000004</v>
      </c>
      <c r="E28" s="1"/>
      <c r="F28" s="12"/>
    </row>
    <row r="29" spans="1:6" x14ac:dyDescent="0.35">
      <c r="A29" s="12">
        <v>44524</v>
      </c>
      <c r="B29" s="12">
        <f t="shared" si="0"/>
        <v>44501</v>
      </c>
      <c r="C29">
        <v>5.6021000000000001</v>
      </c>
      <c r="E29" s="1"/>
      <c r="F29" s="12"/>
    </row>
    <row r="30" spans="1:6" x14ac:dyDescent="0.35">
      <c r="A30" s="12">
        <v>44523</v>
      </c>
      <c r="B30" s="12">
        <f t="shared" si="0"/>
        <v>44501</v>
      </c>
      <c r="C30">
        <v>5.6449999999999996</v>
      </c>
      <c r="E30" s="1"/>
      <c r="F30" s="12"/>
    </row>
    <row r="31" spans="1:6" x14ac:dyDescent="0.35">
      <c r="A31" s="12">
        <v>44522</v>
      </c>
      <c r="B31" s="12">
        <f t="shared" si="0"/>
        <v>44501</v>
      </c>
      <c r="C31">
        <v>5.5834999999999999</v>
      </c>
      <c r="E31" s="1"/>
      <c r="F31" s="12"/>
    </row>
    <row r="32" spans="1:6" x14ac:dyDescent="0.35">
      <c r="A32" s="12">
        <v>44519</v>
      </c>
      <c r="B32" s="12">
        <f t="shared" si="0"/>
        <v>44501</v>
      </c>
      <c r="C32">
        <v>5.5578000000000003</v>
      </c>
      <c r="E32" s="1"/>
      <c r="F32" s="12"/>
    </row>
    <row r="33" spans="1:6" x14ac:dyDescent="0.35">
      <c r="A33" s="12">
        <v>44518</v>
      </c>
      <c r="B33" s="12">
        <f t="shared" si="0"/>
        <v>44501</v>
      </c>
      <c r="C33">
        <v>5.5464000000000002</v>
      </c>
      <c r="E33" s="1"/>
      <c r="F33" s="12"/>
    </row>
    <row r="34" spans="1:6" x14ac:dyDescent="0.35">
      <c r="A34" s="12">
        <v>44517</v>
      </c>
      <c r="B34" s="12">
        <f t="shared" si="0"/>
        <v>44501</v>
      </c>
      <c r="C34">
        <v>5.4987000000000004</v>
      </c>
      <c r="E34" s="1"/>
      <c r="F34" s="12"/>
    </row>
    <row r="35" spans="1:6" x14ac:dyDescent="0.35">
      <c r="A35" s="12">
        <v>44516</v>
      </c>
      <c r="B35" s="12">
        <f t="shared" si="0"/>
        <v>44501</v>
      </c>
      <c r="C35">
        <v>5.4766000000000004</v>
      </c>
      <c r="E35" s="1"/>
      <c r="F35" s="12"/>
    </row>
    <row r="36" spans="1:6" x14ac:dyDescent="0.35">
      <c r="A36" s="12">
        <v>44512</v>
      </c>
      <c r="B36" s="12">
        <f t="shared" si="0"/>
        <v>44501</v>
      </c>
      <c r="C36">
        <v>5.4192999999999998</v>
      </c>
      <c r="E36" s="1"/>
      <c r="F36" s="12"/>
    </row>
    <row r="37" spans="1:6" x14ac:dyDescent="0.35">
      <c r="A37" s="12">
        <v>44511</v>
      </c>
      <c r="B37" s="12">
        <f t="shared" si="0"/>
        <v>44501</v>
      </c>
      <c r="C37">
        <v>5.4165000000000001</v>
      </c>
      <c r="E37" s="1"/>
      <c r="F37" s="12"/>
    </row>
    <row r="38" spans="1:6" x14ac:dyDescent="0.35">
      <c r="A38" s="12">
        <v>44510</v>
      </c>
      <c r="B38" s="12">
        <f t="shared" si="0"/>
        <v>44501</v>
      </c>
      <c r="C38">
        <v>5.4584000000000001</v>
      </c>
      <c r="E38" s="1"/>
      <c r="F38" s="12"/>
    </row>
    <row r="39" spans="1:6" x14ac:dyDescent="0.35">
      <c r="A39" s="12">
        <v>44509</v>
      </c>
      <c r="B39" s="12">
        <f t="shared" si="0"/>
        <v>44501</v>
      </c>
      <c r="C39">
        <v>5.4950999999999999</v>
      </c>
      <c r="E39" s="1"/>
      <c r="F39" s="12"/>
    </row>
    <row r="40" spans="1:6" x14ac:dyDescent="0.35">
      <c r="A40" s="12">
        <v>44508</v>
      </c>
      <c r="B40" s="12">
        <f t="shared" si="0"/>
        <v>44501</v>
      </c>
      <c r="C40">
        <v>5.5621</v>
      </c>
      <c r="E40" s="1"/>
      <c r="F40" s="12"/>
    </row>
    <row r="41" spans="1:6" x14ac:dyDescent="0.35">
      <c r="A41" s="12">
        <v>44505</v>
      </c>
      <c r="B41" s="12">
        <f t="shared" si="0"/>
        <v>44501</v>
      </c>
      <c r="C41">
        <v>5.5449000000000002</v>
      </c>
      <c r="E41" s="1"/>
      <c r="F41" s="12"/>
    </row>
    <row r="42" spans="1:6" x14ac:dyDescent="0.35">
      <c r="A42" s="12">
        <v>44504</v>
      </c>
      <c r="B42" s="12">
        <f t="shared" si="0"/>
        <v>44501</v>
      </c>
      <c r="C42">
        <v>5.5936000000000003</v>
      </c>
      <c r="E42" s="1"/>
      <c r="F42" s="12"/>
    </row>
    <row r="43" spans="1:6" x14ac:dyDescent="0.35">
      <c r="A43" s="12">
        <v>44503</v>
      </c>
      <c r="B43" s="12">
        <f t="shared" si="0"/>
        <v>44501</v>
      </c>
      <c r="C43">
        <v>5.6665999999999999</v>
      </c>
      <c r="E43" s="1"/>
      <c r="F43" s="12"/>
    </row>
    <row r="44" spans="1:6" x14ac:dyDescent="0.35">
      <c r="A44" s="12">
        <v>44501</v>
      </c>
      <c r="B44" s="12">
        <f t="shared" si="0"/>
        <v>44501</v>
      </c>
      <c r="C44">
        <v>5.6688000000000001</v>
      </c>
      <c r="E44" s="1"/>
      <c r="F44" s="12"/>
    </row>
    <row r="45" spans="1:6" x14ac:dyDescent="0.35">
      <c r="A45" s="12">
        <v>44498</v>
      </c>
      <c r="B45" s="12">
        <f t="shared" si="0"/>
        <v>44470</v>
      </c>
      <c r="C45">
        <v>5.6424000000000003</v>
      </c>
      <c r="E45" s="1"/>
      <c r="F45" s="12"/>
    </row>
    <row r="46" spans="1:6" x14ac:dyDescent="0.35">
      <c r="A46" s="12">
        <v>44497</v>
      </c>
      <c r="B46" s="12">
        <f t="shared" si="0"/>
        <v>44470</v>
      </c>
      <c r="C46">
        <v>5.6117999999999997</v>
      </c>
      <c r="E46" s="1"/>
      <c r="F46" s="12"/>
    </row>
    <row r="47" spans="1:6" x14ac:dyDescent="0.35">
      <c r="A47" s="12">
        <v>44496</v>
      </c>
      <c r="B47" s="12">
        <f t="shared" si="0"/>
        <v>44470</v>
      </c>
      <c r="C47">
        <v>5.5660999999999996</v>
      </c>
      <c r="E47" s="1"/>
      <c r="F47" s="12"/>
    </row>
    <row r="48" spans="1:6" x14ac:dyDescent="0.35">
      <c r="A48" s="12">
        <v>44495</v>
      </c>
      <c r="B48" s="12">
        <f t="shared" si="0"/>
        <v>44470</v>
      </c>
      <c r="C48">
        <v>5.5793999999999997</v>
      </c>
      <c r="E48" s="1"/>
      <c r="F48" s="12"/>
    </row>
    <row r="49" spans="1:6" x14ac:dyDescent="0.35">
      <c r="A49" s="12">
        <v>44494</v>
      </c>
      <c r="B49" s="12">
        <f t="shared" si="0"/>
        <v>44470</v>
      </c>
      <c r="C49">
        <v>5.5967000000000002</v>
      </c>
      <c r="E49" s="1"/>
      <c r="F49" s="12"/>
    </row>
    <row r="50" spans="1:6" x14ac:dyDescent="0.35">
      <c r="A50" s="12">
        <v>44491</v>
      </c>
      <c r="B50" s="12">
        <f t="shared" si="0"/>
        <v>44470</v>
      </c>
      <c r="C50">
        <v>5.7111000000000001</v>
      </c>
      <c r="E50" s="1"/>
      <c r="F50" s="12"/>
    </row>
    <row r="51" spans="1:6" x14ac:dyDescent="0.35">
      <c r="A51" s="12">
        <v>44490</v>
      </c>
      <c r="B51" s="12">
        <f t="shared" si="0"/>
        <v>44470</v>
      </c>
      <c r="C51">
        <v>5.6417000000000002</v>
      </c>
      <c r="E51" s="1"/>
      <c r="F51" s="12"/>
    </row>
    <row r="52" spans="1:6" x14ac:dyDescent="0.35">
      <c r="A52" s="12">
        <v>44489</v>
      </c>
      <c r="B52" s="12">
        <f t="shared" si="0"/>
        <v>44470</v>
      </c>
      <c r="C52">
        <v>5.5564999999999998</v>
      </c>
      <c r="E52" s="1"/>
      <c r="F52" s="12"/>
    </row>
    <row r="53" spans="1:6" x14ac:dyDescent="0.35">
      <c r="A53" s="12">
        <v>44488</v>
      </c>
      <c r="B53" s="12">
        <f t="shared" si="0"/>
        <v>44470</v>
      </c>
      <c r="C53">
        <v>5.5514999999999999</v>
      </c>
      <c r="E53" s="1"/>
      <c r="F53" s="12"/>
    </row>
    <row r="54" spans="1:6" x14ac:dyDescent="0.35">
      <c r="A54" s="12">
        <v>44487</v>
      </c>
      <c r="B54" s="12">
        <f t="shared" si="0"/>
        <v>44470</v>
      </c>
      <c r="C54">
        <v>5.5186999999999999</v>
      </c>
      <c r="E54" s="1"/>
      <c r="F54" s="12"/>
    </row>
    <row r="55" spans="1:6" x14ac:dyDescent="0.35">
      <c r="A55" s="12">
        <v>44484</v>
      </c>
      <c r="B55" s="12">
        <f t="shared" si="0"/>
        <v>44470</v>
      </c>
      <c r="C55">
        <v>5.4504000000000001</v>
      </c>
      <c r="E55" s="1"/>
      <c r="F55" s="12"/>
    </row>
    <row r="56" spans="1:6" x14ac:dyDescent="0.35">
      <c r="A56" s="12">
        <v>44483</v>
      </c>
      <c r="B56" s="12">
        <f t="shared" si="0"/>
        <v>44470</v>
      </c>
      <c r="C56">
        <v>5.4981999999999998</v>
      </c>
      <c r="E56" s="1"/>
      <c r="F56" s="12"/>
    </row>
    <row r="57" spans="1:6" x14ac:dyDescent="0.35">
      <c r="A57" s="12">
        <v>44482</v>
      </c>
      <c r="B57" s="12">
        <f t="shared" si="0"/>
        <v>44470</v>
      </c>
      <c r="C57">
        <v>5.5464000000000002</v>
      </c>
      <c r="E57" s="1"/>
      <c r="F57" s="12"/>
    </row>
    <row r="58" spans="1:6" x14ac:dyDescent="0.35">
      <c r="A58" s="12">
        <v>44480</v>
      </c>
      <c r="B58" s="12">
        <f t="shared" si="0"/>
        <v>44470</v>
      </c>
      <c r="C58">
        <v>5.5155000000000003</v>
      </c>
      <c r="E58" s="1"/>
      <c r="F58" s="12"/>
    </row>
    <row r="59" spans="1:6" x14ac:dyDescent="0.35">
      <c r="A59" s="12">
        <v>44477</v>
      </c>
      <c r="B59" s="12">
        <f t="shared" si="0"/>
        <v>44470</v>
      </c>
      <c r="C59">
        <v>5.5077999999999996</v>
      </c>
      <c r="E59" s="1"/>
      <c r="F59" s="12"/>
    </row>
    <row r="60" spans="1:6" x14ac:dyDescent="0.35">
      <c r="A60" s="12">
        <v>44476</v>
      </c>
      <c r="B60" s="12">
        <f t="shared" si="0"/>
        <v>44470</v>
      </c>
      <c r="C60">
        <v>5.5133999999999999</v>
      </c>
      <c r="E60" s="1"/>
      <c r="F60" s="12"/>
    </row>
    <row r="61" spans="1:6" x14ac:dyDescent="0.35">
      <c r="A61" s="12">
        <v>44475</v>
      </c>
      <c r="B61" s="12">
        <f t="shared" si="0"/>
        <v>44470</v>
      </c>
      <c r="C61">
        <v>5.5091000000000001</v>
      </c>
      <c r="E61" s="1"/>
      <c r="F61" s="12"/>
    </row>
    <row r="62" spans="1:6" x14ac:dyDescent="0.35">
      <c r="A62" s="12">
        <v>44474</v>
      </c>
      <c r="B62" s="12">
        <f t="shared" si="0"/>
        <v>44470</v>
      </c>
      <c r="C62">
        <v>5.4604999999999997</v>
      </c>
      <c r="E62" s="1"/>
      <c r="F62" s="12"/>
    </row>
    <row r="63" spans="1:6" x14ac:dyDescent="0.35">
      <c r="A63" s="12">
        <v>44473</v>
      </c>
      <c r="B63" s="12">
        <f t="shared" si="0"/>
        <v>44470</v>
      </c>
      <c r="C63">
        <v>5.4198000000000004</v>
      </c>
      <c r="E63" s="1"/>
      <c r="F63" s="12"/>
    </row>
    <row r="64" spans="1:6" x14ac:dyDescent="0.35">
      <c r="A64" s="12">
        <v>44470</v>
      </c>
      <c r="B64" s="12">
        <f t="shared" si="0"/>
        <v>44470</v>
      </c>
      <c r="C64">
        <v>5.3905000000000003</v>
      </c>
      <c r="E64" s="1"/>
      <c r="F64" s="12"/>
    </row>
    <row r="65" spans="1:6" x14ac:dyDescent="0.35">
      <c r="A65" s="12">
        <v>44469</v>
      </c>
      <c r="B65" s="12">
        <f t="shared" si="0"/>
        <v>44440</v>
      </c>
      <c r="C65">
        <v>5.4387999999999996</v>
      </c>
      <c r="E65" s="1"/>
      <c r="F65" s="12"/>
    </row>
    <row r="66" spans="1:6" x14ac:dyDescent="0.35">
      <c r="A66" s="12">
        <v>44468</v>
      </c>
      <c r="B66" s="12">
        <f t="shared" si="0"/>
        <v>44440</v>
      </c>
      <c r="C66">
        <v>5.4166999999999996</v>
      </c>
      <c r="E66" s="1"/>
      <c r="F66" s="12"/>
    </row>
    <row r="67" spans="1:6" x14ac:dyDescent="0.35">
      <c r="A67" s="12">
        <v>44467</v>
      </c>
      <c r="B67" s="12">
        <f t="shared" ref="B67:B130" si="1">DATE(YEAR(A67),MONTH(A67),DAY(1))</f>
        <v>44440</v>
      </c>
      <c r="C67">
        <v>5.42</v>
      </c>
      <c r="E67" s="1"/>
      <c r="F67" s="12"/>
    </row>
    <row r="68" spans="1:6" x14ac:dyDescent="0.35">
      <c r="A68" s="12">
        <v>44466</v>
      </c>
      <c r="B68" s="12">
        <f t="shared" si="1"/>
        <v>44440</v>
      </c>
      <c r="C68">
        <v>5.3472</v>
      </c>
      <c r="E68" s="1"/>
      <c r="F68" s="12"/>
    </row>
    <row r="69" spans="1:6" x14ac:dyDescent="0.35">
      <c r="A69" s="12">
        <v>44463</v>
      </c>
      <c r="B69" s="12">
        <f t="shared" si="1"/>
        <v>44440</v>
      </c>
      <c r="C69">
        <v>5.3429000000000002</v>
      </c>
      <c r="E69" s="1"/>
      <c r="F69" s="12"/>
    </row>
    <row r="70" spans="1:6" x14ac:dyDescent="0.35">
      <c r="A70" s="12">
        <v>44462</v>
      </c>
      <c r="B70" s="12">
        <f t="shared" si="1"/>
        <v>44440</v>
      </c>
      <c r="C70">
        <v>5.2885</v>
      </c>
      <c r="E70" s="1"/>
      <c r="F70" s="12"/>
    </row>
    <row r="71" spans="1:6" x14ac:dyDescent="0.35">
      <c r="A71" s="12">
        <v>44461</v>
      </c>
      <c r="B71" s="12">
        <f t="shared" si="1"/>
        <v>44440</v>
      </c>
      <c r="C71">
        <v>5.2777000000000003</v>
      </c>
      <c r="E71" s="1"/>
      <c r="F71" s="12"/>
    </row>
    <row r="72" spans="1:6" x14ac:dyDescent="0.35">
      <c r="A72" s="12">
        <v>44460</v>
      </c>
      <c r="B72" s="12">
        <f t="shared" si="1"/>
        <v>44440</v>
      </c>
      <c r="C72">
        <v>5.3037999999999998</v>
      </c>
      <c r="E72" s="1"/>
      <c r="F72" s="12"/>
    </row>
    <row r="73" spans="1:6" x14ac:dyDescent="0.35">
      <c r="A73" s="12">
        <v>44459</v>
      </c>
      <c r="B73" s="12">
        <f t="shared" si="1"/>
        <v>44440</v>
      </c>
      <c r="C73">
        <v>5.3326000000000002</v>
      </c>
      <c r="E73" s="1"/>
      <c r="F73" s="12"/>
    </row>
    <row r="74" spans="1:6" x14ac:dyDescent="0.35">
      <c r="A74" s="12">
        <v>44456</v>
      </c>
      <c r="B74" s="12">
        <f t="shared" si="1"/>
        <v>44440</v>
      </c>
      <c r="C74">
        <v>5.3097000000000003</v>
      </c>
      <c r="E74" s="1"/>
      <c r="F74" s="12"/>
    </row>
    <row r="75" spans="1:6" x14ac:dyDescent="0.35">
      <c r="A75" s="12">
        <v>44455</v>
      </c>
      <c r="B75" s="12">
        <f t="shared" si="1"/>
        <v>44440</v>
      </c>
      <c r="C75">
        <v>5.2587999999999999</v>
      </c>
      <c r="E75" s="1"/>
      <c r="F75" s="12"/>
    </row>
    <row r="76" spans="1:6" x14ac:dyDescent="0.35">
      <c r="A76" s="12">
        <v>44454</v>
      </c>
      <c r="B76" s="12">
        <f t="shared" si="1"/>
        <v>44440</v>
      </c>
      <c r="C76">
        <v>5.2569999999999997</v>
      </c>
      <c r="E76" s="1"/>
      <c r="F76" s="12"/>
    </row>
    <row r="77" spans="1:6" x14ac:dyDescent="0.35">
      <c r="A77" s="12">
        <v>44453</v>
      </c>
      <c r="B77" s="12">
        <f t="shared" si="1"/>
        <v>44440</v>
      </c>
      <c r="C77">
        <v>5.2253999999999996</v>
      </c>
      <c r="E77" s="1"/>
      <c r="F77" s="12"/>
    </row>
    <row r="78" spans="1:6" x14ac:dyDescent="0.35">
      <c r="A78" s="12">
        <v>44452</v>
      </c>
      <c r="B78" s="12">
        <f t="shared" si="1"/>
        <v>44440</v>
      </c>
      <c r="C78">
        <v>5.2183999999999999</v>
      </c>
      <c r="E78" s="1"/>
      <c r="F78" s="12"/>
    </row>
    <row r="79" spans="1:6" x14ac:dyDescent="0.35">
      <c r="A79" s="12">
        <v>44449</v>
      </c>
      <c r="B79" s="12">
        <f t="shared" si="1"/>
        <v>44440</v>
      </c>
      <c r="C79">
        <v>5.2152000000000003</v>
      </c>
      <c r="E79" s="1"/>
      <c r="F79" s="12"/>
    </row>
    <row r="80" spans="1:6" x14ac:dyDescent="0.35">
      <c r="A80" s="12">
        <v>44448</v>
      </c>
      <c r="B80" s="12">
        <f t="shared" si="1"/>
        <v>44440</v>
      </c>
      <c r="C80">
        <v>5.2819000000000003</v>
      </c>
      <c r="E80" s="1"/>
      <c r="F80" s="12"/>
    </row>
    <row r="81" spans="1:6" x14ac:dyDescent="0.35">
      <c r="A81" s="12">
        <v>44447</v>
      </c>
      <c r="B81" s="12">
        <f t="shared" si="1"/>
        <v>44440</v>
      </c>
      <c r="C81">
        <v>5.2518000000000002</v>
      </c>
      <c r="E81" s="1"/>
      <c r="F81" s="12"/>
    </row>
    <row r="82" spans="1:6" x14ac:dyDescent="0.35">
      <c r="A82" s="12">
        <v>44445</v>
      </c>
      <c r="B82" s="12">
        <f t="shared" si="1"/>
        <v>44440</v>
      </c>
      <c r="C82">
        <v>5.1767000000000003</v>
      </c>
      <c r="E82" s="1"/>
      <c r="F82" s="12"/>
    </row>
    <row r="83" spans="1:6" x14ac:dyDescent="0.35">
      <c r="A83" s="12">
        <v>44442</v>
      </c>
      <c r="B83" s="12">
        <f t="shared" si="1"/>
        <v>44440</v>
      </c>
      <c r="C83">
        <v>5.1679000000000004</v>
      </c>
      <c r="E83" s="1"/>
      <c r="F83" s="12"/>
    </row>
    <row r="84" spans="1:6" x14ac:dyDescent="0.35">
      <c r="A84" s="12">
        <v>44441</v>
      </c>
      <c r="B84" s="12">
        <f t="shared" si="1"/>
        <v>44440</v>
      </c>
      <c r="C84">
        <v>5.1729000000000003</v>
      </c>
      <c r="E84" s="1"/>
      <c r="F84" s="12"/>
    </row>
    <row r="85" spans="1:6" x14ac:dyDescent="0.35">
      <c r="A85" s="12">
        <v>44440</v>
      </c>
      <c r="B85" s="12">
        <f t="shared" si="1"/>
        <v>44440</v>
      </c>
      <c r="C85">
        <v>5.157</v>
      </c>
      <c r="E85" s="1"/>
      <c r="F85" s="12"/>
    </row>
    <row r="86" spans="1:6" x14ac:dyDescent="0.35">
      <c r="A86" s="12">
        <v>44439</v>
      </c>
      <c r="B86" s="12">
        <f t="shared" si="1"/>
        <v>44409</v>
      </c>
      <c r="C86">
        <v>5.1426999999999996</v>
      </c>
      <c r="E86" s="1"/>
      <c r="F86" s="12"/>
    </row>
    <row r="87" spans="1:6" x14ac:dyDescent="0.35">
      <c r="A87" s="12">
        <v>44438</v>
      </c>
      <c r="B87" s="12">
        <f t="shared" si="1"/>
        <v>44409</v>
      </c>
      <c r="C87">
        <v>5.1946000000000003</v>
      </c>
      <c r="E87" s="1"/>
      <c r="F87" s="12"/>
    </row>
    <row r="88" spans="1:6" x14ac:dyDescent="0.35">
      <c r="A88" s="12">
        <v>44435</v>
      </c>
      <c r="B88" s="12">
        <f t="shared" si="1"/>
        <v>44409</v>
      </c>
      <c r="C88">
        <v>5.2194000000000003</v>
      </c>
      <c r="E88" s="1"/>
      <c r="F88" s="12"/>
    </row>
    <row r="89" spans="1:6" x14ac:dyDescent="0.35">
      <c r="A89" s="12">
        <v>44434</v>
      </c>
      <c r="B89" s="12">
        <f t="shared" si="1"/>
        <v>44409</v>
      </c>
      <c r="C89">
        <v>5.2423000000000002</v>
      </c>
      <c r="E89" s="1"/>
      <c r="F89" s="12"/>
    </row>
    <row r="90" spans="1:6" x14ac:dyDescent="0.35">
      <c r="A90" s="12">
        <v>44433</v>
      </c>
      <c r="B90" s="12">
        <f t="shared" si="1"/>
        <v>44409</v>
      </c>
      <c r="C90">
        <v>5.2458999999999998</v>
      </c>
      <c r="E90" s="1"/>
      <c r="F90" s="12"/>
    </row>
    <row r="91" spans="1:6" x14ac:dyDescent="0.35">
      <c r="A91" s="12">
        <v>44432</v>
      </c>
      <c r="B91" s="12">
        <f t="shared" si="1"/>
        <v>44409</v>
      </c>
      <c r="C91">
        <v>5.3010999999999999</v>
      </c>
      <c r="E91" s="1"/>
      <c r="F91" s="12"/>
    </row>
    <row r="92" spans="1:6" x14ac:dyDescent="0.35">
      <c r="A92" s="12">
        <v>44431</v>
      </c>
      <c r="B92" s="12">
        <f t="shared" si="1"/>
        <v>44409</v>
      </c>
      <c r="C92">
        <v>5.3680000000000003</v>
      </c>
      <c r="E92" s="1"/>
      <c r="F92" s="12"/>
    </row>
    <row r="93" spans="1:6" x14ac:dyDescent="0.35">
      <c r="A93" s="12">
        <v>44428</v>
      </c>
      <c r="B93" s="12">
        <f t="shared" si="1"/>
        <v>44409</v>
      </c>
      <c r="C93">
        <v>5.4268000000000001</v>
      </c>
      <c r="E93" s="1"/>
      <c r="F93" s="12"/>
    </row>
    <row r="94" spans="1:6" x14ac:dyDescent="0.35">
      <c r="A94" s="12">
        <v>44427</v>
      </c>
      <c r="B94" s="12">
        <f t="shared" si="1"/>
        <v>44409</v>
      </c>
      <c r="C94">
        <v>5.4173999999999998</v>
      </c>
      <c r="E94" s="1"/>
      <c r="F94" s="12"/>
    </row>
    <row r="95" spans="1:6" x14ac:dyDescent="0.35">
      <c r="A95" s="12">
        <v>44426</v>
      </c>
      <c r="B95" s="12">
        <f t="shared" si="1"/>
        <v>44409</v>
      </c>
      <c r="C95">
        <v>5.3018999999999998</v>
      </c>
      <c r="E95" s="1"/>
      <c r="F95" s="12"/>
    </row>
    <row r="96" spans="1:6" x14ac:dyDescent="0.35">
      <c r="A96" s="12">
        <v>44425</v>
      </c>
      <c r="B96" s="12">
        <f t="shared" si="1"/>
        <v>44409</v>
      </c>
      <c r="C96">
        <v>5.2579000000000002</v>
      </c>
      <c r="E96" s="1"/>
      <c r="F96" s="12"/>
    </row>
    <row r="97" spans="1:6" x14ac:dyDescent="0.35">
      <c r="A97" s="12">
        <v>44424</v>
      </c>
      <c r="B97" s="12">
        <f t="shared" si="1"/>
        <v>44409</v>
      </c>
      <c r="C97">
        <v>5.2488999999999999</v>
      </c>
      <c r="E97" s="1"/>
      <c r="F97" s="12"/>
    </row>
    <row r="98" spans="1:6" x14ac:dyDescent="0.35">
      <c r="A98" s="12">
        <v>44421</v>
      </c>
      <c r="B98" s="12">
        <f t="shared" si="1"/>
        <v>44409</v>
      </c>
      <c r="C98">
        <v>5.2468000000000004</v>
      </c>
      <c r="E98" s="1"/>
      <c r="F98" s="12"/>
    </row>
    <row r="99" spans="1:6" x14ac:dyDescent="0.35">
      <c r="A99" s="12">
        <v>44420</v>
      </c>
      <c r="B99" s="12">
        <f t="shared" si="1"/>
        <v>44409</v>
      </c>
      <c r="C99">
        <v>5.2344999999999997</v>
      </c>
      <c r="E99" s="1"/>
      <c r="F99" s="12"/>
    </row>
    <row r="100" spans="1:6" x14ac:dyDescent="0.35">
      <c r="A100" s="12">
        <v>44419</v>
      </c>
      <c r="B100" s="12">
        <f t="shared" si="1"/>
        <v>44409</v>
      </c>
      <c r="C100">
        <v>5.2007000000000003</v>
      </c>
      <c r="E100" s="1"/>
      <c r="F100" s="12"/>
    </row>
    <row r="101" spans="1:6" x14ac:dyDescent="0.35">
      <c r="A101" s="12">
        <v>44418</v>
      </c>
      <c r="B101" s="12">
        <f t="shared" si="1"/>
        <v>44409</v>
      </c>
      <c r="C101">
        <v>5.2210999999999999</v>
      </c>
      <c r="E101" s="1"/>
      <c r="F101" s="12"/>
    </row>
    <row r="102" spans="1:6" x14ac:dyDescent="0.35">
      <c r="A102" s="12">
        <v>44417</v>
      </c>
      <c r="B102" s="12">
        <f t="shared" si="1"/>
        <v>44409</v>
      </c>
      <c r="C102">
        <v>5.2767999999999997</v>
      </c>
      <c r="E102" s="1"/>
      <c r="F102" s="12"/>
    </row>
    <row r="103" spans="1:6" x14ac:dyDescent="0.35">
      <c r="A103" s="12">
        <v>44414</v>
      </c>
      <c r="B103" s="12">
        <f t="shared" si="1"/>
        <v>44409</v>
      </c>
      <c r="C103">
        <v>5.2404000000000002</v>
      </c>
      <c r="E103" s="1"/>
      <c r="F103" s="12"/>
    </row>
    <row r="104" spans="1:6" x14ac:dyDescent="0.35">
      <c r="A104" s="12">
        <v>44413</v>
      </c>
      <c r="B104" s="12">
        <f t="shared" si="1"/>
        <v>44409</v>
      </c>
      <c r="C104">
        <v>5.1459000000000001</v>
      </c>
      <c r="E104" s="1"/>
      <c r="F104" s="12"/>
    </row>
    <row r="105" spans="1:6" x14ac:dyDescent="0.35">
      <c r="A105" s="12">
        <v>44412</v>
      </c>
      <c r="B105" s="12">
        <f t="shared" si="1"/>
        <v>44409</v>
      </c>
      <c r="C105">
        <v>5.2084999999999999</v>
      </c>
      <c r="E105" s="1"/>
      <c r="F105" s="12"/>
    </row>
    <row r="106" spans="1:6" x14ac:dyDescent="0.35">
      <c r="A106" s="12">
        <v>44411</v>
      </c>
      <c r="B106" s="12">
        <f t="shared" si="1"/>
        <v>44409</v>
      </c>
      <c r="C106">
        <v>5.2458</v>
      </c>
      <c r="E106" s="1"/>
      <c r="F106" s="12"/>
    </row>
    <row r="107" spans="1:6" x14ac:dyDescent="0.35">
      <c r="A107" s="12">
        <v>44410</v>
      </c>
      <c r="B107" s="12">
        <f t="shared" si="1"/>
        <v>44409</v>
      </c>
      <c r="C107">
        <v>5.1372999999999998</v>
      </c>
      <c r="E107" s="1"/>
      <c r="F107" s="12"/>
    </row>
    <row r="108" spans="1:6" x14ac:dyDescent="0.35">
      <c r="A108" s="12">
        <v>44407</v>
      </c>
      <c r="B108" s="12">
        <f t="shared" si="1"/>
        <v>44378</v>
      </c>
      <c r="C108">
        <v>5.1210000000000004</v>
      </c>
      <c r="E108" s="1"/>
      <c r="F108" s="12"/>
    </row>
    <row r="109" spans="1:6" x14ac:dyDescent="0.35">
      <c r="A109" s="12">
        <v>44406</v>
      </c>
      <c r="B109" s="12">
        <f t="shared" si="1"/>
        <v>44378</v>
      </c>
      <c r="C109">
        <v>5.0675999999999997</v>
      </c>
      <c r="E109" s="1"/>
      <c r="F109" s="12"/>
    </row>
    <row r="110" spans="1:6" x14ac:dyDescent="0.35">
      <c r="A110" s="12">
        <v>44405</v>
      </c>
      <c r="B110" s="12">
        <f t="shared" si="1"/>
        <v>44378</v>
      </c>
      <c r="C110">
        <v>5.1520999999999999</v>
      </c>
      <c r="E110" s="1"/>
      <c r="F110" s="12"/>
    </row>
    <row r="111" spans="1:6" x14ac:dyDescent="0.35">
      <c r="A111" s="12">
        <v>44404</v>
      </c>
      <c r="B111" s="12">
        <f t="shared" si="1"/>
        <v>44378</v>
      </c>
      <c r="C111">
        <v>5.1662999999999997</v>
      </c>
      <c r="E111" s="1"/>
      <c r="F111" s="12"/>
    </row>
    <row r="112" spans="1:6" x14ac:dyDescent="0.35">
      <c r="A112" s="12">
        <v>44403</v>
      </c>
      <c r="B112" s="12">
        <f t="shared" si="1"/>
        <v>44378</v>
      </c>
      <c r="C112">
        <v>5.1856999999999998</v>
      </c>
      <c r="E112" s="1"/>
      <c r="F112" s="12"/>
    </row>
    <row r="113" spans="1:6" x14ac:dyDescent="0.35">
      <c r="A113" s="12">
        <v>44400</v>
      </c>
      <c r="B113" s="12">
        <f t="shared" si="1"/>
        <v>44378</v>
      </c>
      <c r="C113">
        <v>5.1695000000000002</v>
      </c>
      <c r="E113" s="1"/>
      <c r="F113" s="12"/>
    </row>
    <row r="114" spans="1:6" x14ac:dyDescent="0.35">
      <c r="A114" s="12">
        <v>44399</v>
      </c>
      <c r="B114" s="12">
        <f t="shared" si="1"/>
        <v>44378</v>
      </c>
      <c r="C114">
        <v>5.1971999999999996</v>
      </c>
      <c r="E114" s="1"/>
      <c r="F114" s="12"/>
    </row>
    <row r="115" spans="1:6" x14ac:dyDescent="0.35">
      <c r="A115" s="12">
        <v>44398</v>
      </c>
      <c r="B115" s="12">
        <f t="shared" si="1"/>
        <v>44378</v>
      </c>
      <c r="C115">
        <v>5.2510000000000003</v>
      </c>
      <c r="E115" s="1"/>
      <c r="F115" s="12"/>
    </row>
    <row r="116" spans="1:6" x14ac:dyDescent="0.35">
      <c r="A116" s="12">
        <v>44397</v>
      </c>
      <c r="B116" s="12">
        <f t="shared" si="1"/>
        <v>44378</v>
      </c>
      <c r="C116">
        <v>5.2458999999999998</v>
      </c>
      <c r="E116" s="1"/>
      <c r="F116" s="12"/>
    </row>
    <row r="117" spans="1:6" x14ac:dyDescent="0.35">
      <c r="A117" s="12">
        <v>44396</v>
      </c>
      <c r="B117" s="12">
        <f t="shared" si="1"/>
        <v>44378</v>
      </c>
      <c r="C117">
        <v>5.1971999999999996</v>
      </c>
      <c r="E117" s="1"/>
      <c r="F117" s="12"/>
    </row>
    <row r="118" spans="1:6" x14ac:dyDescent="0.35">
      <c r="A118" s="12">
        <v>44393</v>
      </c>
      <c r="B118" s="12">
        <f t="shared" si="1"/>
        <v>44378</v>
      </c>
      <c r="C118">
        <v>5.0934999999999997</v>
      </c>
      <c r="E118" s="1"/>
      <c r="F118" s="12"/>
    </row>
    <row r="119" spans="1:6" x14ac:dyDescent="0.35">
      <c r="A119" s="12">
        <v>44392</v>
      </c>
      <c r="B119" s="12">
        <f t="shared" si="1"/>
        <v>44378</v>
      </c>
      <c r="C119">
        <v>5.0994000000000002</v>
      </c>
      <c r="E119" s="1"/>
      <c r="F119" s="12"/>
    </row>
    <row r="120" spans="1:6" x14ac:dyDescent="0.35">
      <c r="A120" s="12">
        <v>44391</v>
      </c>
      <c r="B120" s="12">
        <f t="shared" si="1"/>
        <v>44378</v>
      </c>
      <c r="C120">
        <v>5.0873999999999997</v>
      </c>
      <c r="E120" s="1"/>
      <c r="F120" s="12"/>
    </row>
    <row r="121" spans="1:6" x14ac:dyDescent="0.35">
      <c r="A121" s="12">
        <v>44390</v>
      </c>
      <c r="B121" s="12">
        <f t="shared" si="1"/>
        <v>44378</v>
      </c>
      <c r="C121">
        <v>5.1764000000000001</v>
      </c>
      <c r="E121" s="1"/>
      <c r="F121" s="12"/>
    </row>
    <row r="122" spans="1:6" x14ac:dyDescent="0.35">
      <c r="A122" s="12">
        <v>44389</v>
      </c>
      <c r="B122" s="12">
        <f t="shared" si="1"/>
        <v>44378</v>
      </c>
      <c r="C122">
        <v>5.2233000000000001</v>
      </c>
      <c r="E122" s="1"/>
      <c r="F122" s="12"/>
    </row>
    <row r="123" spans="1:6" x14ac:dyDescent="0.35">
      <c r="A123" s="12">
        <v>44386</v>
      </c>
      <c r="B123" s="12">
        <f t="shared" si="1"/>
        <v>44378</v>
      </c>
      <c r="C123">
        <v>5.2370000000000001</v>
      </c>
      <c r="E123" s="1"/>
      <c r="F123" s="12"/>
    </row>
    <row r="124" spans="1:6" x14ac:dyDescent="0.35">
      <c r="A124" s="12">
        <v>44385</v>
      </c>
      <c r="B124" s="12">
        <f t="shared" si="1"/>
        <v>44378</v>
      </c>
      <c r="C124">
        <v>5.2580999999999998</v>
      </c>
      <c r="E124" s="1"/>
      <c r="F124" s="12"/>
    </row>
    <row r="125" spans="1:6" x14ac:dyDescent="0.35">
      <c r="A125" s="12">
        <v>44384</v>
      </c>
      <c r="B125" s="12">
        <f t="shared" si="1"/>
        <v>44378</v>
      </c>
      <c r="C125">
        <v>5.2321999999999997</v>
      </c>
      <c r="E125" s="1"/>
      <c r="F125" s="12"/>
    </row>
    <row r="126" spans="1:6" x14ac:dyDescent="0.35">
      <c r="A126" s="12">
        <v>44383</v>
      </c>
      <c r="B126" s="12">
        <f t="shared" si="1"/>
        <v>44378</v>
      </c>
      <c r="C126">
        <v>5.1638999999999999</v>
      </c>
      <c r="E126" s="1"/>
      <c r="F126" s="12"/>
    </row>
    <row r="127" spans="1:6" x14ac:dyDescent="0.35">
      <c r="A127" s="12">
        <v>44382</v>
      </c>
      <c r="B127" s="12">
        <f t="shared" si="1"/>
        <v>44378</v>
      </c>
      <c r="C127">
        <v>5.0743</v>
      </c>
      <c r="E127" s="1"/>
      <c r="F127" s="12"/>
    </row>
    <row r="128" spans="1:6" x14ac:dyDescent="0.35">
      <c r="A128" s="12">
        <v>44379</v>
      </c>
      <c r="B128" s="12">
        <f t="shared" si="1"/>
        <v>44378</v>
      </c>
      <c r="C128">
        <v>5.0286999999999997</v>
      </c>
      <c r="E128" s="1"/>
      <c r="F128" s="12"/>
    </row>
    <row r="129" spans="1:6" x14ac:dyDescent="0.35">
      <c r="A129" s="12">
        <v>44378</v>
      </c>
      <c r="B129" s="12">
        <f t="shared" si="1"/>
        <v>44378</v>
      </c>
      <c r="C129">
        <v>5.0049000000000001</v>
      </c>
      <c r="E129" s="1"/>
      <c r="F129" s="12"/>
    </row>
    <row r="130" spans="1:6" x14ac:dyDescent="0.35">
      <c r="A130" s="12">
        <v>44377</v>
      </c>
      <c r="B130" s="12">
        <f t="shared" si="1"/>
        <v>44348</v>
      </c>
      <c r="C130">
        <v>5.0015999999999998</v>
      </c>
      <c r="E130" s="1"/>
      <c r="F130" s="12"/>
    </row>
    <row r="131" spans="1:6" x14ac:dyDescent="0.35">
      <c r="A131" s="12">
        <v>44375</v>
      </c>
      <c r="B131" s="12">
        <f t="shared" ref="B131:B194" si="2">DATE(YEAR(A131),MONTH(A131),DAY(1))</f>
        <v>44348</v>
      </c>
      <c r="C131">
        <v>4.9413999999999998</v>
      </c>
      <c r="E131" s="1"/>
      <c r="F131" s="12"/>
    </row>
    <row r="132" spans="1:6" x14ac:dyDescent="0.35">
      <c r="A132" s="12">
        <v>44372</v>
      </c>
      <c r="B132" s="12">
        <f t="shared" si="2"/>
        <v>44348</v>
      </c>
      <c r="C132">
        <v>4.92</v>
      </c>
      <c r="E132" s="1"/>
      <c r="F132" s="12"/>
    </row>
    <row r="133" spans="1:6" x14ac:dyDescent="0.35">
      <c r="A133" s="12">
        <v>44371</v>
      </c>
      <c r="B133" s="12">
        <f t="shared" si="2"/>
        <v>44348</v>
      </c>
      <c r="C133">
        <v>4.9271000000000003</v>
      </c>
      <c r="E133" s="1"/>
      <c r="F133" s="12"/>
    </row>
    <row r="134" spans="1:6" x14ac:dyDescent="0.35">
      <c r="A134" s="12">
        <v>44370</v>
      </c>
      <c r="B134" s="12">
        <f t="shared" si="2"/>
        <v>44348</v>
      </c>
      <c r="C134">
        <v>4.9512999999999998</v>
      </c>
      <c r="E134" s="1"/>
      <c r="F134" s="12"/>
    </row>
    <row r="135" spans="1:6" x14ac:dyDescent="0.35">
      <c r="A135" s="12">
        <v>44365</v>
      </c>
      <c r="B135" s="12">
        <f t="shared" si="2"/>
        <v>44348</v>
      </c>
      <c r="C135">
        <v>5.0313999999999997</v>
      </c>
      <c r="E135" s="1"/>
      <c r="F135" s="12"/>
    </row>
    <row r="136" spans="1:6" x14ac:dyDescent="0.35">
      <c r="A136" s="12">
        <v>44364</v>
      </c>
      <c r="B136" s="12">
        <f t="shared" si="2"/>
        <v>44348</v>
      </c>
      <c r="C136">
        <v>5.0358999999999998</v>
      </c>
      <c r="E136" s="1"/>
      <c r="F136" s="12"/>
    </row>
    <row r="137" spans="1:6" x14ac:dyDescent="0.35">
      <c r="A137" s="12">
        <v>44363</v>
      </c>
      <c r="B137" s="12">
        <f t="shared" si="2"/>
        <v>44348</v>
      </c>
      <c r="C137">
        <v>5.0206999999999997</v>
      </c>
      <c r="E137" s="1"/>
      <c r="F137" s="12"/>
    </row>
    <row r="138" spans="1:6" x14ac:dyDescent="0.35">
      <c r="A138" s="12">
        <v>44362</v>
      </c>
      <c r="B138" s="12">
        <f t="shared" si="2"/>
        <v>44348</v>
      </c>
      <c r="C138">
        <v>5.0873999999999997</v>
      </c>
      <c r="E138" s="1"/>
      <c r="F138" s="12"/>
    </row>
    <row r="139" spans="1:6" x14ac:dyDescent="0.35">
      <c r="A139" s="12">
        <v>44361</v>
      </c>
      <c r="B139" s="12">
        <f t="shared" si="2"/>
        <v>44348</v>
      </c>
      <c r="C139">
        <v>5.0707000000000004</v>
      </c>
      <c r="E139" s="1"/>
      <c r="F139" s="12"/>
    </row>
    <row r="140" spans="1:6" x14ac:dyDescent="0.35">
      <c r="A140" s="12">
        <v>44358</v>
      </c>
      <c r="B140" s="12">
        <f t="shared" si="2"/>
        <v>44348</v>
      </c>
      <c r="C140">
        <v>5.1189999999999998</v>
      </c>
      <c r="E140" s="1"/>
      <c r="F140" s="12"/>
    </row>
    <row r="141" spans="1:6" x14ac:dyDescent="0.35">
      <c r="A141" s="12">
        <v>44357</v>
      </c>
      <c r="B141" s="12">
        <f t="shared" si="2"/>
        <v>44348</v>
      </c>
      <c r="C141">
        <v>5.0635000000000003</v>
      </c>
      <c r="E141" s="1"/>
      <c r="F141" s="12"/>
    </row>
    <row r="142" spans="1:6" x14ac:dyDescent="0.35">
      <c r="A142" s="12">
        <v>44356</v>
      </c>
      <c r="B142" s="12">
        <f t="shared" si="2"/>
        <v>44348</v>
      </c>
      <c r="C142">
        <v>5.0533000000000001</v>
      </c>
      <c r="E142" s="1"/>
      <c r="F142" s="12"/>
    </row>
    <row r="143" spans="1:6" x14ac:dyDescent="0.35">
      <c r="A143" s="12">
        <v>44355</v>
      </c>
      <c r="B143" s="12">
        <f t="shared" si="2"/>
        <v>44348</v>
      </c>
      <c r="C143">
        <v>5.0488999999999997</v>
      </c>
      <c r="E143" s="1"/>
      <c r="F143" s="12"/>
    </row>
    <row r="144" spans="1:6" x14ac:dyDescent="0.35">
      <c r="A144" s="12">
        <v>44354</v>
      </c>
      <c r="B144" s="12">
        <f t="shared" si="2"/>
        <v>44348</v>
      </c>
      <c r="C144">
        <v>5.0498000000000003</v>
      </c>
      <c r="E144" s="1"/>
      <c r="F144" s="12"/>
    </row>
    <row r="145" spans="1:6" x14ac:dyDescent="0.35">
      <c r="A145" s="12">
        <v>44351</v>
      </c>
      <c r="B145" s="12">
        <f t="shared" si="2"/>
        <v>44348</v>
      </c>
      <c r="C145">
        <v>5.0666000000000002</v>
      </c>
      <c r="E145" s="1"/>
      <c r="F145" s="12"/>
    </row>
    <row r="146" spans="1:6" x14ac:dyDescent="0.35">
      <c r="A146" s="12">
        <v>44349</v>
      </c>
      <c r="B146" s="12">
        <f t="shared" si="2"/>
        <v>44348</v>
      </c>
      <c r="C146">
        <v>5.1147</v>
      </c>
      <c r="E146" s="1"/>
      <c r="F146" s="12"/>
    </row>
    <row r="147" spans="1:6" x14ac:dyDescent="0.35">
      <c r="A147" s="12">
        <v>44348</v>
      </c>
      <c r="B147" s="12">
        <f t="shared" si="2"/>
        <v>44348</v>
      </c>
      <c r="C147">
        <v>5.1635999999999997</v>
      </c>
      <c r="E147" s="1"/>
      <c r="F147" s="12"/>
    </row>
    <row r="148" spans="1:6" x14ac:dyDescent="0.35">
      <c r="A148" s="12">
        <v>44347</v>
      </c>
      <c r="B148" s="12">
        <f t="shared" si="2"/>
        <v>44317</v>
      </c>
      <c r="C148">
        <v>5.2321999999999997</v>
      </c>
      <c r="E148" s="1"/>
      <c r="F148" s="12"/>
    </row>
    <row r="149" spans="1:6" x14ac:dyDescent="0.35">
      <c r="A149" s="12">
        <v>44344</v>
      </c>
      <c r="B149" s="12">
        <f t="shared" si="2"/>
        <v>44317</v>
      </c>
      <c r="C149">
        <v>5.2281000000000004</v>
      </c>
      <c r="E149" s="1"/>
      <c r="F149" s="12"/>
    </row>
    <row r="150" spans="1:6" x14ac:dyDescent="0.35">
      <c r="A150" s="12">
        <v>44343</v>
      </c>
      <c r="B150" s="12">
        <f t="shared" si="2"/>
        <v>44317</v>
      </c>
      <c r="C150">
        <v>5.2839999999999998</v>
      </c>
      <c r="E150" s="1"/>
      <c r="F150" s="12"/>
    </row>
    <row r="151" spans="1:6" x14ac:dyDescent="0.35">
      <c r="A151" s="12">
        <v>44342</v>
      </c>
      <c r="B151" s="12">
        <f t="shared" si="2"/>
        <v>44317</v>
      </c>
      <c r="C151">
        <v>5.3163999999999998</v>
      </c>
      <c r="E151" s="1"/>
      <c r="F151" s="12"/>
    </row>
    <row r="152" spans="1:6" x14ac:dyDescent="0.35">
      <c r="A152" s="12">
        <v>44341</v>
      </c>
      <c r="B152" s="12">
        <f t="shared" si="2"/>
        <v>44317</v>
      </c>
      <c r="C152">
        <v>5.3143000000000002</v>
      </c>
      <c r="E152" s="1"/>
      <c r="F152" s="12"/>
    </row>
    <row r="153" spans="1:6" x14ac:dyDescent="0.35">
      <c r="A153" s="12">
        <v>44340</v>
      </c>
      <c r="B153" s="12">
        <f t="shared" si="2"/>
        <v>44317</v>
      </c>
      <c r="C153">
        <v>5.3197999999999999</v>
      </c>
      <c r="E153" s="1"/>
      <c r="F153" s="12"/>
    </row>
    <row r="154" spans="1:6" x14ac:dyDescent="0.35">
      <c r="A154" s="12">
        <v>44337</v>
      </c>
      <c r="B154" s="12">
        <f t="shared" si="2"/>
        <v>44317</v>
      </c>
      <c r="C154">
        <v>5.3026999999999997</v>
      </c>
      <c r="E154" s="1"/>
      <c r="F154" s="12"/>
    </row>
    <row r="155" spans="1:6" x14ac:dyDescent="0.35">
      <c r="A155" s="12">
        <v>44336</v>
      </c>
      <c r="B155" s="12">
        <f t="shared" si="2"/>
        <v>44317</v>
      </c>
      <c r="C155">
        <v>5.2904999999999998</v>
      </c>
      <c r="E155" s="1"/>
      <c r="F155" s="12"/>
    </row>
    <row r="156" spans="1:6" x14ac:dyDescent="0.35">
      <c r="A156" s="12">
        <v>44335</v>
      </c>
      <c r="B156" s="12">
        <f t="shared" si="2"/>
        <v>44317</v>
      </c>
      <c r="C156">
        <v>5.2821999999999996</v>
      </c>
      <c r="E156" s="1"/>
      <c r="F156" s="12"/>
    </row>
    <row r="157" spans="1:6" x14ac:dyDescent="0.35">
      <c r="A157" s="12">
        <v>44334</v>
      </c>
      <c r="B157" s="12">
        <f t="shared" si="2"/>
        <v>44317</v>
      </c>
      <c r="C157">
        <v>5.2587999999999999</v>
      </c>
      <c r="E157" s="1"/>
      <c r="F157" s="12"/>
    </row>
    <row r="158" spans="1:6" x14ac:dyDescent="0.35">
      <c r="A158" s="12">
        <v>44333</v>
      </c>
      <c r="B158" s="12">
        <f t="shared" si="2"/>
        <v>44317</v>
      </c>
      <c r="C158">
        <v>5.2748999999999997</v>
      </c>
      <c r="E158" s="1"/>
      <c r="F158" s="12"/>
    </row>
    <row r="159" spans="1:6" x14ac:dyDescent="0.35">
      <c r="A159" s="12">
        <v>44330</v>
      </c>
      <c r="B159" s="12">
        <f t="shared" si="2"/>
        <v>44317</v>
      </c>
      <c r="C159">
        <v>5.2694999999999999</v>
      </c>
      <c r="E159" s="1"/>
      <c r="F159" s="12"/>
    </row>
    <row r="160" spans="1:6" x14ac:dyDescent="0.35">
      <c r="A160" s="12">
        <v>44329</v>
      </c>
      <c r="B160" s="12">
        <f t="shared" si="2"/>
        <v>44317</v>
      </c>
      <c r="C160">
        <v>5.2808999999999999</v>
      </c>
      <c r="E160" s="1"/>
      <c r="F160" s="12"/>
    </row>
    <row r="161" spans="1:6" x14ac:dyDescent="0.35">
      <c r="A161" s="12">
        <v>44328</v>
      </c>
      <c r="B161" s="12">
        <f t="shared" si="2"/>
        <v>44317</v>
      </c>
      <c r="C161">
        <v>5.2347000000000001</v>
      </c>
      <c r="E161" s="1"/>
      <c r="F161" s="12"/>
    </row>
    <row r="162" spans="1:6" x14ac:dyDescent="0.35">
      <c r="A162" s="12">
        <v>44327</v>
      </c>
      <c r="B162" s="12">
        <f t="shared" si="2"/>
        <v>44317</v>
      </c>
      <c r="C162">
        <v>5.2397</v>
      </c>
      <c r="E162" s="1"/>
      <c r="F162" s="12"/>
    </row>
    <row r="163" spans="1:6" x14ac:dyDescent="0.35">
      <c r="A163" s="12">
        <v>44326</v>
      </c>
      <c r="B163" s="12">
        <f t="shared" si="2"/>
        <v>44317</v>
      </c>
      <c r="C163">
        <v>5.2221000000000002</v>
      </c>
      <c r="E163" s="1"/>
      <c r="F163" s="12"/>
    </row>
    <row r="164" spans="1:6" x14ac:dyDescent="0.35">
      <c r="A164" s="12">
        <v>44323</v>
      </c>
      <c r="B164" s="12">
        <f t="shared" si="2"/>
        <v>44317</v>
      </c>
      <c r="C164">
        <v>5.2210999999999999</v>
      </c>
      <c r="E164" s="1"/>
      <c r="F164" s="12"/>
    </row>
    <row r="165" spans="1:6" x14ac:dyDescent="0.35">
      <c r="A165" s="12">
        <v>44322</v>
      </c>
      <c r="B165" s="12">
        <f t="shared" si="2"/>
        <v>44317</v>
      </c>
      <c r="C165">
        <v>5.2891000000000004</v>
      </c>
      <c r="E165" s="1"/>
      <c r="F165" s="12"/>
    </row>
    <row r="166" spans="1:6" x14ac:dyDescent="0.35">
      <c r="A166" s="12">
        <v>44321</v>
      </c>
      <c r="B166" s="12">
        <f t="shared" si="2"/>
        <v>44317</v>
      </c>
      <c r="C166">
        <v>5.3865999999999996</v>
      </c>
      <c r="E166" s="1"/>
      <c r="F166" s="12"/>
    </row>
    <row r="167" spans="1:6" x14ac:dyDescent="0.35">
      <c r="A167" s="12">
        <v>44320</v>
      </c>
      <c r="B167" s="12">
        <f t="shared" si="2"/>
        <v>44317</v>
      </c>
      <c r="C167">
        <v>5.4499000000000004</v>
      </c>
      <c r="E167" s="1"/>
      <c r="F167" s="12"/>
    </row>
    <row r="168" spans="1:6" x14ac:dyDescent="0.35">
      <c r="A168" s="12">
        <v>44319</v>
      </c>
      <c r="B168" s="12">
        <f t="shared" si="2"/>
        <v>44317</v>
      </c>
      <c r="C168">
        <v>5.4081000000000001</v>
      </c>
      <c r="E168" s="1"/>
      <c r="F168" s="12"/>
    </row>
    <row r="169" spans="1:6" x14ac:dyDescent="0.35">
      <c r="A169" s="12">
        <v>44316</v>
      </c>
      <c r="B169" s="12">
        <f t="shared" si="2"/>
        <v>44287</v>
      </c>
      <c r="C169">
        <v>5.4029999999999996</v>
      </c>
      <c r="E169" s="1"/>
      <c r="F169" s="12"/>
    </row>
    <row r="170" spans="1:6" x14ac:dyDescent="0.35">
      <c r="A170" s="12">
        <v>44315</v>
      </c>
      <c r="B170" s="12">
        <f t="shared" si="2"/>
        <v>44287</v>
      </c>
      <c r="C170">
        <v>5.3655999999999997</v>
      </c>
      <c r="E170" s="1"/>
      <c r="F170" s="12"/>
    </row>
    <row r="171" spans="1:6" x14ac:dyDescent="0.35">
      <c r="A171" s="12">
        <v>44314</v>
      </c>
      <c r="B171" s="12">
        <f t="shared" si="2"/>
        <v>44287</v>
      </c>
      <c r="C171">
        <v>5.3998999999999997</v>
      </c>
      <c r="E171" s="1"/>
      <c r="F171" s="12"/>
    </row>
    <row r="172" spans="1:6" x14ac:dyDescent="0.35">
      <c r="A172" s="12">
        <v>44313</v>
      </c>
      <c r="B172" s="12">
        <f t="shared" si="2"/>
        <v>44287</v>
      </c>
      <c r="C172">
        <v>5.4417999999999997</v>
      </c>
      <c r="E172" s="1"/>
      <c r="F172" s="12"/>
    </row>
    <row r="173" spans="1:6" x14ac:dyDescent="0.35">
      <c r="A173" s="12">
        <v>44312</v>
      </c>
      <c r="B173" s="12">
        <f t="shared" si="2"/>
        <v>44287</v>
      </c>
      <c r="C173">
        <v>5.4560000000000004</v>
      </c>
      <c r="E173" s="1"/>
      <c r="F173" s="12"/>
    </row>
    <row r="174" spans="1:6" x14ac:dyDescent="0.35">
      <c r="A174" s="12">
        <v>44309</v>
      </c>
      <c r="B174" s="12">
        <f t="shared" si="2"/>
        <v>44287</v>
      </c>
      <c r="C174">
        <v>5.4781000000000004</v>
      </c>
      <c r="E174" s="1"/>
      <c r="F174" s="12"/>
    </row>
    <row r="175" spans="1:6" x14ac:dyDescent="0.35">
      <c r="A175" s="12">
        <v>44308</v>
      </c>
      <c r="B175" s="12">
        <f t="shared" si="2"/>
        <v>44287</v>
      </c>
      <c r="C175">
        <v>5.4964000000000004</v>
      </c>
      <c r="E175" s="1"/>
      <c r="F175" s="12"/>
    </row>
    <row r="176" spans="1:6" x14ac:dyDescent="0.35">
      <c r="A176" s="12">
        <v>44306</v>
      </c>
      <c r="B176" s="12">
        <f t="shared" si="2"/>
        <v>44287</v>
      </c>
      <c r="C176">
        <v>5.5259999999999998</v>
      </c>
      <c r="E176" s="1"/>
      <c r="F176" s="12"/>
    </row>
    <row r="177" spans="1:6" x14ac:dyDescent="0.35">
      <c r="A177" s="12">
        <v>44305</v>
      </c>
      <c r="B177" s="12">
        <f t="shared" si="2"/>
        <v>44287</v>
      </c>
      <c r="C177">
        <v>5.5743999999999998</v>
      </c>
      <c r="E177" s="1"/>
      <c r="F177" s="12"/>
    </row>
    <row r="178" spans="1:6" x14ac:dyDescent="0.35">
      <c r="A178" s="12">
        <v>44302</v>
      </c>
      <c r="B178" s="12">
        <f t="shared" si="2"/>
        <v>44287</v>
      </c>
      <c r="C178">
        <v>5.6322000000000001</v>
      </c>
      <c r="E178" s="1"/>
      <c r="F178" s="12"/>
    </row>
    <row r="179" spans="1:6" x14ac:dyDescent="0.35">
      <c r="A179" s="12">
        <v>44301</v>
      </c>
      <c r="B179" s="12">
        <f t="shared" si="2"/>
        <v>44287</v>
      </c>
      <c r="C179">
        <v>5.6227999999999998</v>
      </c>
      <c r="E179" s="1"/>
      <c r="F179" s="12"/>
    </row>
    <row r="180" spans="1:6" x14ac:dyDescent="0.35">
      <c r="A180" s="12">
        <v>44300</v>
      </c>
      <c r="B180" s="12">
        <f t="shared" si="2"/>
        <v>44287</v>
      </c>
      <c r="C180">
        <v>5.6929999999999996</v>
      </c>
      <c r="E180" s="1"/>
      <c r="F180" s="12"/>
    </row>
    <row r="181" spans="1:6" x14ac:dyDescent="0.35">
      <c r="A181" s="12">
        <v>44299</v>
      </c>
      <c r="B181" s="12">
        <f t="shared" si="2"/>
        <v>44287</v>
      </c>
      <c r="C181">
        <v>5.7058</v>
      </c>
      <c r="E181" s="1"/>
      <c r="F181" s="12"/>
    </row>
    <row r="182" spans="1:6" x14ac:dyDescent="0.35">
      <c r="A182" s="12">
        <v>44298</v>
      </c>
      <c r="B182" s="12">
        <f t="shared" si="2"/>
        <v>44287</v>
      </c>
      <c r="C182">
        <v>5.6576000000000004</v>
      </c>
      <c r="E182" s="1"/>
      <c r="F182" s="12"/>
    </row>
    <row r="183" spans="1:6" x14ac:dyDescent="0.35">
      <c r="A183" s="12">
        <v>44295</v>
      </c>
      <c r="B183" s="12">
        <f t="shared" si="2"/>
        <v>44287</v>
      </c>
      <c r="C183">
        <v>5.6439000000000004</v>
      </c>
      <c r="E183" s="1"/>
      <c r="F183" s="12"/>
    </row>
    <row r="184" spans="1:6" x14ac:dyDescent="0.35">
      <c r="A184" s="12">
        <v>44294</v>
      </c>
      <c r="B184" s="12">
        <f t="shared" si="2"/>
        <v>44287</v>
      </c>
      <c r="C184">
        <v>5.5811000000000002</v>
      </c>
      <c r="E184" s="1"/>
      <c r="F184" s="12"/>
    </row>
    <row r="185" spans="1:6" x14ac:dyDescent="0.35">
      <c r="A185" s="12">
        <v>44293</v>
      </c>
      <c r="B185" s="12">
        <f t="shared" si="2"/>
        <v>44287</v>
      </c>
      <c r="C185">
        <v>5.5857999999999999</v>
      </c>
      <c r="E185" s="1"/>
      <c r="F185" s="12"/>
    </row>
    <row r="186" spans="1:6" x14ac:dyDescent="0.35">
      <c r="A186" s="12">
        <v>44292</v>
      </c>
      <c r="B186" s="12">
        <f t="shared" si="2"/>
        <v>44287</v>
      </c>
      <c r="C186">
        <v>5.6257000000000001</v>
      </c>
      <c r="E186" s="1"/>
      <c r="F186" s="12"/>
    </row>
    <row r="187" spans="1:6" x14ac:dyDescent="0.35">
      <c r="A187" s="12">
        <v>44291</v>
      </c>
      <c r="B187" s="12">
        <f t="shared" si="2"/>
        <v>44287</v>
      </c>
      <c r="C187">
        <v>5.6573000000000002</v>
      </c>
      <c r="E187" s="1"/>
      <c r="F187" s="12"/>
    </row>
    <row r="188" spans="1:6" x14ac:dyDescent="0.35">
      <c r="A188" s="12">
        <v>44287</v>
      </c>
      <c r="B188" s="12">
        <f t="shared" si="2"/>
        <v>44287</v>
      </c>
      <c r="C188">
        <v>5.6843000000000004</v>
      </c>
      <c r="E188" s="1"/>
      <c r="F188" s="12"/>
    </row>
    <row r="189" spans="1:6" x14ac:dyDescent="0.35">
      <c r="A189" s="12">
        <v>44286</v>
      </c>
      <c r="B189" s="12">
        <f t="shared" si="2"/>
        <v>44256</v>
      </c>
      <c r="C189">
        <v>5.6966999999999999</v>
      </c>
      <c r="E189" s="1"/>
      <c r="F189" s="12"/>
    </row>
    <row r="190" spans="1:6" x14ac:dyDescent="0.35">
      <c r="A190" s="12">
        <v>44285</v>
      </c>
      <c r="B190" s="12">
        <f t="shared" si="2"/>
        <v>44256</v>
      </c>
      <c r="C190">
        <v>5.7636000000000003</v>
      </c>
      <c r="E190" s="1"/>
      <c r="F190" s="12"/>
    </row>
    <row r="191" spans="1:6" x14ac:dyDescent="0.35">
      <c r="A191" s="12">
        <v>44284</v>
      </c>
      <c r="B191" s="12">
        <f t="shared" si="2"/>
        <v>44256</v>
      </c>
      <c r="C191">
        <v>5.7919</v>
      </c>
      <c r="E191" s="1"/>
      <c r="F191" s="12"/>
    </row>
    <row r="192" spans="1:6" x14ac:dyDescent="0.35">
      <c r="A192" s="12">
        <v>44281</v>
      </c>
      <c r="B192" s="12">
        <f t="shared" si="2"/>
        <v>44256</v>
      </c>
      <c r="C192">
        <v>5.7035999999999998</v>
      </c>
      <c r="E192" s="1"/>
      <c r="F192" s="12"/>
    </row>
    <row r="193" spans="1:6" x14ac:dyDescent="0.35">
      <c r="A193" s="12">
        <v>44280</v>
      </c>
      <c r="B193" s="12">
        <f t="shared" si="2"/>
        <v>44256</v>
      </c>
      <c r="C193">
        <v>5.6578999999999997</v>
      </c>
      <c r="E193" s="1"/>
      <c r="F193" s="12"/>
    </row>
    <row r="194" spans="1:6" x14ac:dyDescent="0.35">
      <c r="A194" s="12">
        <v>44279</v>
      </c>
      <c r="B194" s="12">
        <f t="shared" si="2"/>
        <v>44256</v>
      </c>
      <c r="C194">
        <v>5.5324</v>
      </c>
      <c r="E194" s="1"/>
      <c r="F194" s="12"/>
    </row>
    <row r="195" spans="1:6" x14ac:dyDescent="0.35">
      <c r="A195" s="12">
        <v>44278</v>
      </c>
      <c r="B195" s="12">
        <f t="shared" ref="B195:B258" si="3">DATE(YEAR(A195),MONTH(A195),DAY(1))</f>
        <v>44256</v>
      </c>
      <c r="C195">
        <v>5.4945000000000004</v>
      </c>
      <c r="E195" s="1"/>
      <c r="F195" s="12"/>
    </row>
    <row r="196" spans="1:6" x14ac:dyDescent="0.35">
      <c r="A196" s="12">
        <v>44277</v>
      </c>
      <c r="B196" s="12">
        <f t="shared" si="3"/>
        <v>44256</v>
      </c>
      <c r="C196">
        <v>5.5263</v>
      </c>
      <c r="E196" s="1"/>
      <c r="F196" s="12"/>
    </row>
    <row r="197" spans="1:6" x14ac:dyDescent="0.35">
      <c r="A197" s="12">
        <v>44274</v>
      </c>
      <c r="B197" s="12">
        <f t="shared" si="3"/>
        <v>44256</v>
      </c>
      <c r="C197">
        <v>5.5076000000000001</v>
      </c>
      <c r="E197" s="1"/>
      <c r="F197" s="12"/>
    </row>
    <row r="198" spans="1:6" x14ac:dyDescent="0.35">
      <c r="A198" s="12">
        <v>44273</v>
      </c>
      <c r="B198" s="12">
        <f t="shared" si="3"/>
        <v>44256</v>
      </c>
      <c r="C198">
        <v>5.5468000000000002</v>
      </c>
      <c r="E198" s="1"/>
      <c r="F198" s="12"/>
    </row>
    <row r="199" spans="1:6" x14ac:dyDescent="0.35">
      <c r="A199" s="12">
        <v>44272</v>
      </c>
      <c r="B199" s="12">
        <f t="shared" si="3"/>
        <v>44256</v>
      </c>
      <c r="C199">
        <v>5.6573000000000002</v>
      </c>
      <c r="E199" s="1"/>
      <c r="F199" s="12"/>
    </row>
    <row r="200" spans="1:6" x14ac:dyDescent="0.35">
      <c r="A200" s="12">
        <v>44271</v>
      </c>
      <c r="B200" s="12">
        <f t="shared" si="3"/>
        <v>44256</v>
      </c>
      <c r="C200">
        <v>5.5845000000000002</v>
      </c>
      <c r="E200" s="1"/>
      <c r="F200" s="12"/>
    </row>
    <row r="201" spans="1:6" x14ac:dyDescent="0.35">
      <c r="A201" s="12">
        <v>44270</v>
      </c>
      <c r="B201" s="12">
        <f t="shared" si="3"/>
        <v>44256</v>
      </c>
      <c r="C201">
        <v>5.6289999999999996</v>
      </c>
      <c r="E201" s="1"/>
      <c r="F201" s="12"/>
    </row>
    <row r="202" spans="1:6" x14ac:dyDescent="0.35">
      <c r="A202" s="12">
        <v>44267</v>
      </c>
      <c r="B202" s="12">
        <f t="shared" si="3"/>
        <v>44256</v>
      </c>
      <c r="C202">
        <v>5.5633999999999997</v>
      </c>
      <c r="E202" s="1"/>
      <c r="F202" s="12"/>
    </row>
    <row r="203" spans="1:6" x14ac:dyDescent="0.35">
      <c r="A203" s="12">
        <v>44266</v>
      </c>
      <c r="B203" s="12">
        <f t="shared" si="3"/>
        <v>44256</v>
      </c>
      <c r="C203">
        <v>5.5884</v>
      </c>
      <c r="E203" s="1"/>
      <c r="F203" s="12"/>
    </row>
    <row r="204" spans="1:6" x14ac:dyDescent="0.35">
      <c r="A204" s="12">
        <v>44265</v>
      </c>
      <c r="B204" s="12">
        <f t="shared" si="3"/>
        <v>44256</v>
      </c>
      <c r="C204">
        <v>5.7443</v>
      </c>
      <c r="E204" s="1"/>
      <c r="F204" s="12"/>
    </row>
    <row r="205" spans="1:6" x14ac:dyDescent="0.35">
      <c r="A205" s="12">
        <v>44264</v>
      </c>
      <c r="B205" s="12">
        <f t="shared" si="3"/>
        <v>44256</v>
      </c>
      <c r="C205">
        <v>5.8391000000000002</v>
      </c>
      <c r="E205" s="1"/>
      <c r="F205" s="12"/>
    </row>
    <row r="206" spans="1:6" x14ac:dyDescent="0.35">
      <c r="A206" s="12">
        <v>44263</v>
      </c>
      <c r="B206" s="12">
        <f t="shared" si="3"/>
        <v>44256</v>
      </c>
      <c r="C206">
        <v>5.7336999999999998</v>
      </c>
      <c r="E206" s="1"/>
      <c r="F206" s="12"/>
    </row>
    <row r="207" spans="1:6" x14ac:dyDescent="0.35">
      <c r="A207" s="12">
        <v>44260</v>
      </c>
      <c r="B207" s="12">
        <f t="shared" si="3"/>
        <v>44256</v>
      </c>
      <c r="C207">
        <v>5.6863999999999999</v>
      </c>
      <c r="E207" s="1"/>
      <c r="F207" s="12"/>
    </row>
    <row r="208" spans="1:6" x14ac:dyDescent="0.35">
      <c r="A208" s="12">
        <v>44259</v>
      </c>
      <c r="B208" s="12">
        <f t="shared" si="3"/>
        <v>44256</v>
      </c>
      <c r="C208">
        <v>5.6002000000000001</v>
      </c>
      <c r="E208" s="1"/>
      <c r="F208" s="12"/>
    </row>
    <row r="209" spans="1:6" x14ac:dyDescent="0.35">
      <c r="A209" s="12">
        <v>44258</v>
      </c>
      <c r="B209" s="12">
        <f t="shared" si="3"/>
        <v>44256</v>
      </c>
      <c r="C209">
        <v>5.7336</v>
      </c>
      <c r="E209" s="1"/>
      <c r="F209" s="12"/>
    </row>
    <row r="210" spans="1:6" x14ac:dyDescent="0.35">
      <c r="A210" s="12">
        <v>44257</v>
      </c>
      <c r="B210" s="12">
        <f t="shared" si="3"/>
        <v>44256</v>
      </c>
      <c r="C210">
        <v>5.6837999999999997</v>
      </c>
      <c r="E210" s="1"/>
      <c r="F210" s="12"/>
    </row>
    <row r="211" spans="1:6" x14ac:dyDescent="0.35">
      <c r="A211" s="12">
        <v>44256</v>
      </c>
      <c r="B211" s="12">
        <f t="shared" si="3"/>
        <v>44256</v>
      </c>
      <c r="C211">
        <v>5.5826000000000002</v>
      </c>
      <c r="E211" s="1"/>
      <c r="F211" s="12"/>
    </row>
    <row r="212" spans="1:6" x14ac:dyDescent="0.35">
      <c r="A212" s="12">
        <v>44253</v>
      </c>
      <c r="B212" s="12">
        <f t="shared" si="3"/>
        <v>44228</v>
      </c>
      <c r="C212">
        <v>5.5296000000000003</v>
      </c>
      <c r="E212" s="1"/>
      <c r="F212" s="12"/>
    </row>
    <row r="213" spans="1:6" x14ac:dyDescent="0.35">
      <c r="A213" s="12">
        <v>44252</v>
      </c>
      <c r="B213" s="12">
        <f t="shared" si="3"/>
        <v>44228</v>
      </c>
      <c r="C213">
        <v>5.4593999999999996</v>
      </c>
      <c r="E213" s="1"/>
      <c r="F213" s="12"/>
    </row>
    <row r="214" spans="1:6" x14ac:dyDescent="0.35">
      <c r="A214" s="12">
        <v>44251</v>
      </c>
      <c r="B214" s="12">
        <f t="shared" si="3"/>
        <v>44228</v>
      </c>
      <c r="C214">
        <v>5.4176000000000002</v>
      </c>
      <c r="E214" s="1"/>
      <c r="F214" s="12"/>
    </row>
    <row r="215" spans="1:6" x14ac:dyDescent="0.35">
      <c r="A215" s="12">
        <v>44250</v>
      </c>
      <c r="B215" s="12">
        <f t="shared" si="3"/>
        <v>44228</v>
      </c>
      <c r="C215">
        <v>5.4484000000000004</v>
      </c>
      <c r="E215" s="1"/>
      <c r="F215" s="12"/>
    </row>
    <row r="216" spans="1:6" x14ac:dyDescent="0.35">
      <c r="A216" s="12">
        <v>44249</v>
      </c>
      <c r="B216" s="12">
        <f t="shared" si="3"/>
        <v>44228</v>
      </c>
      <c r="C216">
        <v>5.5038</v>
      </c>
      <c r="E216" s="1"/>
      <c r="F216" s="12"/>
    </row>
    <row r="217" spans="1:6" x14ac:dyDescent="0.35">
      <c r="A217" s="12">
        <v>44246</v>
      </c>
      <c r="B217" s="12">
        <f t="shared" si="3"/>
        <v>44228</v>
      </c>
      <c r="C217">
        <v>5.3917999999999999</v>
      </c>
      <c r="E217" s="1"/>
      <c r="F217" s="12"/>
    </row>
    <row r="218" spans="1:6" x14ac:dyDescent="0.35">
      <c r="A218" s="12">
        <v>44245</v>
      </c>
      <c r="B218" s="12">
        <f t="shared" si="3"/>
        <v>44228</v>
      </c>
      <c r="C218">
        <v>5.4231999999999996</v>
      </c>
      <c r="E218" s="1"/>
      <c r="F218" s="12"/>
    </row>
    <row r="219" spans="1:6" x14ac:dyDescent="0.35">
      <c r="A219" s="12">
        <v>44244</v>
      </c>
      <c r="B219" s="12">
        <f t="shared" si="3"/>
        <v>44228</v>
      </c>
      <c r="C219">
        <v>5.4131999999999998</v>
      </c>
      <c r="E219" s="1"/>
      <c r="F219" s="12"/>
    </row>
    <row r="220" spans="1:6" x14ac:dyDescent="0.35">
      <c r="A220" s="12">
        <v>44239</v>
      </c>
      <c r="B220" s="12">
        <f t="shared" si="3"/>
        <v>44228</v>
      </c>
      <c r="C220">
        <v>5.3808999999999996</v>
      </c>
      <c r="E220" s="1"/>
      <c r="F220" s="12"/>
    </row>
    <row r="221" spans="1:6" x14ac:dyDescent="0.35">
      <c r="A221" s="12">
        <v>44238</v>
      </c>
      <c r="B221" s="12">
        <f t="shared" si="3"/>
        <v>44228</v>
      </c>
      <c r="C221">
        <v>5.3620000000000001</v>
      </c>
      <c r="E221" s="1"/>
      <c r="F221" s="12"/>
    </row>
    <row r="222" spans="1:6" x14ac:dyDescent="0.35">
      <c r="A222" s="12">
        <v>44237</v>
      </c>
      <c r="B222" s="12">
        <f t="shared" si="3"/>
        <v>44228</v>
      </c>
      <c r="C222">
        <v>5.4017999999999997</v>
      </c>
      <c r="E222" s="1"/>
      <c r="F222" s="12"/>
    </row>
    <row r="223" spans="1:6" x14ac:dyDescent="0.35">
      <c r="A223" s="12">
        <v>44236</v>
      </c>
      <c r="B223" s="12">
        <f t="shared" si="3"/>
        <v>44228</v>
      </c>
      <c r="C223">
        <v>5.4210000000000003</v>
      </c>
      <c r="E223" s="1"/>
      <c r="F223" s="12"/>
    </row>
    <row r="224" spans="1:6" x14ac:dyDescent="0.35">
      <c r="A224" s="12">
        <v>44235</v>
      </c>
      <c r="B224" s="12">
        <f t="shared" si="3"/>
        <v>44228</v>
      </c>
      <c r="C224">
        <v>5.3663999999999996</v>
      </c>
      <c r="E224" s="1"/>
      <c r="F224" s="12"/>
    </row>
    <row r="225" spans="1:6" x14ac:dyDescent="0.35">
      <c r="A225" s="12">
        <v>44232</v>
      </c>
      <c r="B225" s="12">
        <f t="shared" si="3"/>
        <v>44228</v>
      </c>
      <c r="C225">
        <v>5.3878000000000004</v>
      </c>
      <c r="E225" s="1"/>
      <c r="F225" s="12"/>
    </row>
    <row r="226" spans="1:6" x14ac:dyDescent="0.35">
      <c r="A226" s="12">
        <v>44231</v>
      </c>
      <c r="B226" s="12">
        <f t="shared" si="3"/>
        <v>44228</v>
      </c>
      <c r="C226">
        <v>5.3903999999999996</v>
      </c>
      <c r="E226" s="1"/>
      <c r="F226" s="12"/>
    </row>
    <row r="227" spans="1:6" x14ac:dyDescent="0.35">
      <c r="A227" s="12">
        <v>44230</v>
      </c>
      <c r="B227" s="12">
        <f t="shared" si="3"/>
        <v>44228</v>
      </c>
      <c r="C227">
        <v>5.3417000000000003</v>
      </c>
      <c r="E227" s="1"/>
      <c r="F227" s="12"/>
    </row>
    <row r="228" spans="1:6" x14ac:dyDescent="0.35">
      <c r="A228" s="12">
        <v>44229</v>
      </c>
      <c r="B228" s="12">
        <f t="shared" si="3"/>
        <v>44228</v>
      </c>
      <c r="C228">
        <v>5.3868999999999998</v>
      </c>
      <c r="E228" s="1"/>
      <c r="F228" s="12"/>
    </row>
    <row r="229" spans="1:6" x14ac:dyDescent="0.35">
      <c r="A229" s="12">
        <v>44228</v>
      </c>
      <c r="B229" s="12">
        <f t="shared" si="3"/>
        <v>44228</v>
      </c>
      <c r="C229">
        <v>5.4602000000000004</v>
      </c>
      <c r="E229" s="1"/>
      <c r="F229" s="12"/>
    </row>
    <row r="230" spans="1:6" x14ac:dyDescent="0.35">
      <c r="A230" s="12">
        <v>44225</v>
      </c>
      <c r="B230" s="12">
        <f t="shared" si="3"/>
        <v>44197</v>
      </c>
      <c r="C230">
        <v>5.4752999999999998</v>
      </c>
      <c r="E230" s="1"/>
      <c r="F230" s="12"/>
    </row>
    <row r="231" spans="1:6" x14ac:dyDescent="0.35">
      <c r="A231" s="12">
        <v>44224</v>
      </c>
      <c r="B231" s="12">
        <f t="shared" si="3"/>
        <v>44197</v>
      </c>
      <c r="C231">
        <v>5.4276</v>
      </c>
      <c r="E231" s="1"/>
      <c r="F231" s="12"/>
    </row>
    <row r="232" spans="1:6" x14ac:dyDescent="0.35">
      <c r="A232" s="12">
        <v>44223</v>
      </c>
      <c r="B232" s="12">
        <f t="shared" si="3"/>
        <v>44197</v>
      </c>
      <c r="C232">
        <v>5.3818000000000001</v>
      </c>
      <c r="E232" s="1"/>
      <c r="F232" s="12"/>
    </row>
    <row r="233" spans="1:6" x14ac:dyDescent="0.35">
      <c r="A233" s="12">
        <v>44222</v>
      </c>
      <c r="B233" s="12">
        <f t="shared" si="3"/>
        <v>44197</v>
      </c>
      <c r="C233">
        <v>5.3859000000000004</v>
      </c>
      <c r="E233" s="1"/>
      <c r="F233" s="12"/>
    </row>
    <row r="234" spans="1:6" x14ac:dyDescent="0.35">
      <c r="A234" s="12">
        <v>44221</v>
      </c>
      <c r="B234" s="12">
        <f t="shared" si="3"/>
        <v>44197</v>
      </c>
      <c r="C234">
        <v>5.5073999999999996</v>
      </c>
      <c r="E234" s="1"/>
      <c r="F234" s="12"/>
    </row>
    <row r="235" spans="1:6" x14ac:dyDescent="0.35">
      <c r="A235" s="12">
        <v>44218</v>
      </c>
      <c r="B235" s="12">
        <f t="shared" si="3"/>
        <v>44197</v>
      </c>
      <c r="C235">
        <v>5.4295</v>
      </c>
      <c r="E235" s="1"/>
      <c r="F235" s="12"/>
    </row>
    <row r="236" spans="1:6" x14ac:dyDescent="0.35">
      <c r="A236" s="12">
        <v>44217</v>
      </c>
      <c r="B236" s="12">
        <f t="shared" si="3"/>
        <v>44197</v>
      </c>
      <c r="C236">
        <v>5.3159999999999998</v>
      </c>
      <c r="E236" s="1"/>
      <c r="F236" s="12"/>
    </row>
    <row r="237" spans="1:6" x14ac:dyDescent="0.35">
      <c r="A237" s="12">
        <v>44216</v>
      </c>
      <c r="B237" s="12">
        <f t="shared" si="3"/>
        <v>44197</v>
      </c>
      <c r="C237">
        <v>5.3026999999999997</v>
      </c>
      <c r="E237" s="1"/>
      <c r="F237" s="12"/>
    </row>
    <row r="238" spans="1:6" x14ac:dyDescent="0.35">
      <c r="A238" s="12">
        <v>44215</v>
      </c>
      <c r="B238" s="12">
        <f t="shared" si="3"/>
        <v>44197</v>
      </c>
      <c r="C238">
        <v>5.2938999999999998</v>
      </c>
      <c r="E238" s="1"/>
      <c r="F238" s="12"/>
    </row>
    <row r="239" spans="1:6" x14ac:dyDescent="0.35">
      <c r="A239" s="12">
        <v>44214</v>
      </c>
      <c r="B239" s="12">
        <f t="shared" si="3"/>
        <v>44197</v>
      </c>
      <c r="C239">
        <v>5.2782</v>
      </c>
      <c r="E239" s="1"/>
      <c r="F239" s="12"/>
    </row>
    <row r="240" spans="1:6" x14ac:dyDescent="0.35">
      <c r="A240" s="12">
        <v>44211</v>
      </c>
      <c r="B240" s="12">
        <f t="shared" si="3"/>
        <v>44197</v>
      </c>
      <c r="C240">
        <v>5.2708000000000004</v>
      </c>
      <c r="E240" s="1"/>
      <c r="F240" s="12"/>
    </row>
    <row r="241" spans="1:6" x14ac:dyDescent="0.35">
      <c r="A241" s="12">
        <v>44210</v>
      </c>
      <c r="B241" s="12">
        <f t="shared" si="3"/>
        <v>44197</v>
      </c>
      <c r="C241">
        <v>5.2610999999999999</v>
      </c>
      <c r="E241" s="1"/>
      <c r="F241" s="12"/>
    </row>
    <row r="242" spans="1:6" x14ac:dyDescent="0.35">
      <c r="A242" s="12">
        <v>44209</v>
      </c>
      <c r="B242" s="12">
        <f t="shared" si="3"/>
        <v>44197</v>
      </c>
      <c r="C242">
        <v>5.3064</v>
      </c>
      <c r="E242" s="1"/>
      <c r="F242" s="12"/>
    </row>
    <row r="243" spans="1:6" x14ac:dyDescent="0.35">
      <c r="A243" s="12">
        <v>44208</v>
      </c>
      <c r="B243" s="12">
        <f t="shared" si="3"/>
        <v>44197</v>
      </c>
      <c r="C243">
        <v>5.4630999999999998</v>
      </c>
      <c r="E243" s="1"/>
      <c r="F243" s="12"/>
    </row>
    <row r="244" spans="1:6" x14ac:dyDescent="0.35">
      <c r="A244" s="12">
        <v>44207</v>
      </c>
      <c r="B244" s="12">
        <f t="shared" si="3"/>
        <v>44197</v>
      </c>
      <c r="C244">
        <v>5.4960000000000004</v>
      </c>
      <c r="E244" s="1"/>
      <c r="F244" s="12"/>
    </row>
    <row r="245" spans="1:6" x14ac:dyDescent="0.35">
      <c r="A245" s="12">
        <v>44204</v>
      </c>
      <c r="B245" s="12">
        <f t="shared" si="3"/>
        <v>44197</v>
      </c>
      <c r="C245">
        <v>5.3677000000000001</v>
      </c>
      <c r="E245" s="1"/>
      <c r="F245" s="12"/>
    </row>
    <row r="246" spans="1:6" x14ac:dyDescent="0.35">
      <c r="A246" s="12">
        <v>44203</v>
      </c>
      <c r="B246" s="12">
        <f t="shared" si="3"/>
        <v>44197</v>
      </c>
      <c r="C246">
        <v>5.3426999999999998</v>
      </c>
      <c r="E246" s="1"/>
      <c r="F246" s="12"/>
    </row>
    <row r="247" spans="1:6" x14ac:dyDescent="0.35">
      <c r="A247" s="12">
        <v>44202</v>
      </c>
      <c r="B247" s="12">
        <f t="shared" si="3"/>
        <v>44197</v>
      </c>
      <c r="C247">
        <v>5.3175999999999997</v>
      </c>
      <c r="E247" s="1"/>
      <c r="F247" s="12"/>
    </row>
    <row r="248" spans="1:6" x14ac:dyDescent="0.35">
      <c r="A248" s="12">
        <v>44201</v>
      </c>
      <c r="B248" s="12">
        <f t="shared" si="3"/>
        <v>44197</v>
      </c>
      <c r="C248">
        <v>5.3262999999999998</v>
      </c>
      <c r="E248" s="1"/>
      <c r="F248" s="12"/>
    </row>
    <row r="249" spans="1:6" x14ac:dyDescent="0.35">
      <c r="A249" s="12">
        <v>44200</v>
      </c>
      <c r="B249" s="12">
        <f t="shared" si="3"/>
        <v>44197</v>
      </c>
      <c r="C249">
        <v>5.1619999999999999</v>
      </c>
      <c r="E249" s="1"/>
      <c r="F249" s="12"/>
    </row>
    <row r="250" spans="1:6" x14ac:dyDescent="0.35">
      <c r="A250" s="12">
        <v>44196</v>
      </c>
      <c r="B250" s="12">
        <f t="shared" si="3"/>
        <v>44166</v>
      </c>
      <c r="C250">
        <v>5.1961000000000004</v>
      </c>
      <c r="E250" s="1"/>
      <c r="F250" s="12"/>
    </row>
    <row r="251" spans="1:6" x14ac:dyDescent="0.35">
      <c r="A251" s="12">
        <v>44195</v>
      </c>
      <c r="B251" s="12">
        <f t="shared" si="3"/>
        <v>44166</v>
      </c>
      <c r="C251">
        <v>5.1961000000000004</v>
      </c>
      <c r="E251" s="1"/>
      <c r="F251" s="12"/>
    </row>
    <row r="252" spans="1:6" x14ac:dyDescent="0.35">
      <c r="A252" s="12">
        <v>44194</v>
      </c>
      <c r="B252" s="12">
        <f t="shared" si="3"/>
        <v>44166</v>
      </c>
      <c r="C252">
        <v>5.1936</v>
      </c>
      <c r="E252" s="1"/>
      <c r="F252" s="12"/>
    </row>
    <row r="253" spans="1:6" x14ac:dyDescent="0.35">
      <c r="A253" s="12">
        <v>44193</v>
      </c>
      <c r="B253" s="12">
        <f t="shared" si="3"/>
        <v>44166</v>
      </c>
      <c r="C253">
        <v>5.2384000000000004</v>
      </c>
      <c r="E253" s="1"/>
      <c r="F253" s="12"/>
    </row>
    <row r="254" spans="1:6" x14ac:dyDescent="0.35">
      <c r="A254" s="12">
        <v>44189</v>
      </c>
      <c r="B254" s="12">
        <f t="shared" si="3"/>
        <v>44166</v>
      </c>
      <c r="C254">
        <v>5.1784999999999997</v>
      </c>
      <c r="E254" s="1"/>
      <c r="F254" s="12"/>
    </row>
    <row r="255" spans="1:6" x14ac:dyDescent="0.35">
      <c r="A255" s="12">
        <v>44188</v>
      </c>
      <c r="B255" s="12">
        <f t="shared" si="3"/>
        <v>44166</v>
      </c>
      <c r="C255">
        <v>5.1734</v>
      </c>
      <c r="E255" s="1"/>
      <c r="F255" s="12"/>
    </row>
    <row r="256" spans="1:6" x14ac:dyDescent="0.35">
      <c r="A256" s="12">
        <v>44187</v>
      </c>
      <c r="B256" s="12">
        <f t="shared" si="3"/>
        <v>44166</v>
      </c>
      <c r="C256">
        <v>5.1467000000000001</v>
      </c>
      <c r="E256" s="1"/>
      <c r="F256" s="12"/>
    </row>
    <row r="257" spans="1:6" x14ac:dyDescent="0.35">
      <c r="A257" s="12">
        <v>44186</v>
      </c>
      <c r="B257" s="12">
        <f t="shared" si="3"/>
        <v>44166</v>
      </c>
      <c r="C257">
        <v>5.1566000000000001</v>
      </c>
      <c r="E257" s="1"/>
      <c r="F257" s="12"/>
    </row>
    <row r="258" spans="1:6" x14ac:dyDescent="0.35">
      <c r="A258" s="12">
        <v>44183</v>
      </c>
      <c r="B258" s="12">
        <f t="shared" si="3"/>
        <v>44166</v>
      </c>
      <c r="C258">
        <v>5.0979999999999999</v>
      </c>
      <c r="E258" s="1"/>
      <c r="F258" s="12"/>
    </row>
    <row r="259" spans="1:6" x14ac:dyDescent="0.35">
      <c r="A259" s="12">
        <v>44182</v>
      </c>
      <c r="B259" s="12">
        <f t="shared" ref="B259:B322" si="4">DATE(YEAR(A259),MONTH(A259),DAY(1))</f>
        <v>44166</v>
      </c>
      <c r="C259">
        <v>5.0606</v>
      </c>
      <c r="E259" s="1"/>
      <c r="F259" s="12"/>
    </row>
    <row r="260" spans="1:6" x14ac:dyDescent="0.35">
      <c r="A260" s="12">
        <v>44181</v>
      </c>
      <c r="B260" s="12">
        <f t="shared" si="4"/>
        <v>44166</v>
      </c>
      <c r="C260">
        <v>5.1051000000000002</v>
      </c>
      <c r="E260" s="1"/>
      <c r="F260" s="12"/>
    </row>
    <row r="261" spans="1:6" x14ac:dyDescent="0.35">
      <c r="A261" s="12">
        <v>44180</v>
      </c>
      <c r="B261" s="12">
        <f t="shared" si="4"/>
        <v>44166</v>
      </c>
      <c r="C261">
        <v>5.0961999999999996</v>
      </c>
      <c r="E261" s="1"/>
      <c r="F261" s="12"/>
    </row>
    <row r="262" spans="1:6" x14ac:dyDescent="0.35">
      <c r="A262" s="12">
        <v>44179</v>
      </c>
      <c r="B262" s="12">
        <f t="shared" si="4"/>
        <v>44166</v>
      </c>
      <c r="C262">
        <v>5.0571999999999999</v>
      </c>
      <c r="E262" s="1"/>
      <c r="F262" s="12"/>
    </row>
    <row r="263" spans="1:6" x14ac:dyDescent="0.35">
      <c r="A263" s="12">
        <v>44176</v>
      </c>
      <c r="B263" s="12">
        <f t="shared" si="4"/>
        <v>44166</v>
      </c>
      <c r="C263">
        <v>5.0685000000000002</v>
      </c>
      <c r="E263" s="1"/>
      <c r="F263" s="12"/>
    </row>
    <row r="264" spans="1:6" x14ac:dyDescent="0.35">
      <c r="A264" s="12">
        <v>44175</v>
      </c>
      <c r="B264" s="12">
        <f t="shared" si="4"/>
        <v>44166</v>
      </c>
      <c r="C264">
        <v>5.0846</v>
      </c>
      <c r="E264" s="1"/>
      <c r="F264" s="12"/>
    </row>
    <row r="265" spans="1:6" x14ac:dyDescent="0.35">
      <c r="A265" s="12">
        <v>44174</v>
      </c>
      <c r="B265" s="12">
        <f t="shared" si="4"/>
        <v>44166</v>
      </c>
      <c r="C265">
        <v>5.1102999999999996</v>
      </c>
      <c r="E265" s="1"/>
      <c r="F265" s="12"/>
    </row>
    <row r="266" spans="1:6" x14ac:dyDescent="0.35">
      <c r="A266" s="12">
        <v>44173</v>
      </c>
      <c r="B266" s="12">
        <f t="shared" si="4"/>
        <v>44166</v>
      </c>
      <c r="C266">
        <v>5.0914000000000001</v>
      </c>
      <c r="E266" s="1"/>
      <c r="F266" s="12"/>
    </row>
    <row r="267" spans="1:6" x14ac:dyDescent="0.35">
      <c r="A267" s="12">
        <v>44172</v>
      </c>
      <c r="B267" s="12">
        <f t="shared" si="4"/>
        <v>44166</v>
      </c>
      <c r="C267">
        <v>5.1012000000000004</v>
      </c>
      <c r="E267" s="1"/>
      <c r="F267" s="12"/>
    </row>
    <row r="268" spans="1:6" x14ac:dyDescent="0.35">
      <c r="A268" s="12">
        <v>44169</v>
      </c>
      <c r="B268" s="12">
        <f t="shared" si="4"/>
        <v>44166</v>
      </c>
      <c r="C268">
        <v>5.17</v>
      </c>
      <c r="E268" s="1"/>
      <c r="F268" s="12"/>
    </row>
    <row r="269" spans="1:6" x14ac:dyDescent="0.35">
      <c r="A269" s="12">
        <v>44168</v>
      </c>
      <c r="B269" s="12">
        <f t="shared" si="4"/>
        <v>44166</v>
      </c>
      <c r="C269">
        <v>5.1619000000000002</v>
      </c>
      <c r="E269" s="1"/>
      <c r="F269" s="12"/>
    </row>
    <row r="270" spans="1:6" x14ac:dyDescent="0.35">
      <c r="A270" s="12">
        <v>44167</v>
      </c>
      <c r="B270" s="12">
        <f t="shared" si="4"/>
        <v>44166</v>
      </c>
      <c r="C270">
        <v>5.2260999999999997</v>
      </c>
      <c r="E270" s="1"/>
      <c r="F270" s="12"/>
    </row>
    <row r="271" spans="1:6" x14ac:dyDescent="0.35">
      <c r="A271" s="12">
        <v>44166</v>
      </c>
      <c r="B271" s="12">
        <f t="shared" si="4"/>
        <v>44166</v>
      </c>
      <c r="C271">
        <v>5.2782999999999998</v>
      </c>
      <c r="E271" s="1"/>
      <c r="F271" s="12"/>
    </row>
    <row r="272" spans="1:6" x14ac:dyDescent="0.35">
      <c r="A272" s="12">
        <v>44165</v>
      </c>
      <c r="B272" s="12">
        <f t="shared" si="4"/>
        <v>44136</v>
      </c>
      <c r="C272">
        <v>5.3311000000000002</v>
      </c>
      <c r="E272" s="1"/>
      <c r="F272" s="12"/>
    </row>
    <row r="273" spans="1:6" x14ac:dyDescent="0.35">
      <c r="A273" s="12">
        <v>44162</v>
      </c>
      <c r="B273" s="12">
        <f t="shared" si="4"/>
        <v>44136</v>
      </c>
      <c r="C273">
        <v>5.3487999999999998</v>
      </c>
      <c r="E273" s="1"/>
      <c r="F273" s="12"/>
    </row>
    <row r="274" spans="1:6" x14ac:dyDescent="0.35">
      <c r="A274" s="12">
        <v>44161</v>
      </c>
      <c r="B274" s="12">
        <f t="shared" si="4"/>
        <v>44136</v>
      </c>
      <c r="C274">
        <v>5.3194999999999997</v>
      </c>
      <c r="E274" s="1"/>
      <c r="F274" s="12"/>
    </row>
    <row r="275" spans="1:6" x14ac:dyDescent="0.35">
      <c r="A275" s="12">
        <v>44160</v>
      </c>
      <c r="B275" s="12">
        <f t="shared" si="4"/>
        <v>44136</v>
      </c>
      <c r="C275">
        <v>5.3502000000000001</v>
      </c>
      <c r="E275" s="1"/>
      <c r="F275" s="12"/>
    </row>
    <row r="276" spans="1:6" x14ac:dyDescent="0.35">
      <c r="A276" s="12">
        <v>44159</v>
      </c>
      <c r="B276" s="12">
        <f t="shared" si="4"/>
        <v>44136</v>
      </c>
      <c r="C276">
        <v>5.4031000000000002</v>
      </c>
      <c r="E276" s="1"/>
      <c r="F276" s="12"/>
    </row>
    <row r="277" spans="1:6" x14ac:dyDescent="0.35">
      <c r="A277" s="12">
        <v>44158</v>
      </c>
      <c r="B277" s="12">
        <f t="shared" si="4"/>
        <v>44136</v>
      </c>
      <c r="C277">
        <v>5.3822000000000001</v>
      </c>
      <c r="E277" s="1"/>
      <c r="F277" s="12"/>
    </row>
    <row r="278" spans="1:6" x14ac:dyDescent="0.35">
      <c r="A278" s="12">
        <v>44155</v>
      </c>
      <c r="B278" s="12">
        <f t="shared" si="4"/>
        <v>44136</v>
      </c>
      <c r="C278">
        <v>5.3498999999999999</v>
      </c>
      <c r="E278" s="1"/>
      <c r="F278" s="12"/>
    </row>
    <row r="279" spans="1:6" x14ac:dyDescent="0.35">
      <c r="A279" s="12">
        <v>44154</v>
      </c>
      <c r="B279" s="12">
        <f t="shared" si="4"/>
        <v>44136</v>
      </c>
      <c r="C279">
        <v>5.3323999999999998</v>
      </c>
      <c r="E279" s="1"/>
      <c r="F279" s="12"/>
    </row>
    <row r="280" spans="1:6" x14ac:dyDescent="0.35">
      <c r="A280" s="12">
        <v>44153</v>
      </c>
      <c r="B280" s="12">
        <f t="shared" si="4"/>
        <v>44136</v>
      </c>
      <c r="C280">
        <v>5.2926000000000002</v>
      </c>
      <c r="E280" s="1"/>
      <c r="F280" s="12"/>
    </row>
    <row r="281" spans="1:6" x14ac:dyDescent="0.35">
      <c r="A281" s="12">
        <v>44152</v>
      </c>
      <c r="B281" s="12">
        <f t="shared" si="4"/>
        <v>44136</v>
      </c>
      <c r="C281">
        <v>5.3962000000000003</v>
      </c>
      <c r="E281" s="1"/>
      <c r="F281" s="12"/>
    </row>
    <row r="282" spans="1:6" x14ac:dyDescent="0.35">
      <c r="A282" s="12">
        <v>44151</v>
      </c>
      <c r="B282" s="12">
        <f t="shared" si="4"/>
        <v>44136</v>
      </c>
      <c r="C282">
        <v>5.4192</v>
      </c>
      <c r="E282" s="1"/>
      <c r="F282" s="12"/>
    </row>
    <row r="283" spans="1:6" x14ac:dyDescent="0.35">
      <c r="A283" s="12">
        <v>44148</v>
      </c>
      <c r="B283" s="12">
        <f t="shared" si="4"/>
        <v>44136</v>
      </c>
      <c r="C283">
        <v>5.4847999999999999</v>
      </c>
      <c r="E283" s="1"/>
      <c r="F283" s="12"/>
    </row>
    <row r="284" spans="1:6" x14ac:dyDescent="0.35">
      <c r="A284" s="12">
        <v>44147</v>
      </c>
      <c r="B284" s="12">
        <f t="shared" si="4"/>
        <v>44136</v>
      </c>
      <c r="C284">
        <v>5.4088000000000003</v>
      </c>
      <c r="E284" s="1"/>
      <c r="F284" s="12"/>
    </row>
    <row r="285" spans="1:6" x14ac:dyDescent="0.35">
      <c r="A285" s="12">
        <v>44146</v>
      </c>
      <c r="B285" s="12">
        <f t="shared" si="4"/>
        <v>44136</v>
      </c>
      <c r="C285">
        <v>5.4013999999999998</v>
      </c>
      <c r="E285" s="1"/>
      <c r="F285" s="12"/>
    </row>
    <row r="286" spans="1:6" x14ac:dyDescent="0.35">
      <c r="A286" s="12">
        <v>44145</v>
      </c>
      <c r="B286" s="12">
        <f t="shared" si="4"/>
        <v>44136</v>
      </c>
      <c r="C286">
        <v>5.3689999999999998</v>
      </c>
      <c r="E286" s="1"/>
      <c r="F286" s="12"/>
    </row>
    <row r="287" spans="1:6" x14ac:dyDescent="0.35">
      <c r="A287" s="12">
        <v>44144</v>
      </c>
      <c r="B287" s="12">
        <f t="shared" si="4"/>
        <v>44136</v>
      </c>
      <c r="C287">
        <v>5.2815000000000003</v>
      </c>
      <c r="E287" s="1"/>
      <c r="F287" s="12"/>
    </row>
    <row r="288" spans="1:6" x14ac:dyDescent="0.35">
      <c r="A288" s="12">
        <v>44141</v>
      </c>
      <c r="B288" s="12">
        <f t="shared" si="4"/>
        <v>44136</v>
      </c>
      <c r="C288">
        <v>5.5307000000000004</v>
      </c>
      <c r="E288" s="1"/>
      <c r="F288" s="12"/>
    </row>
    <row r="289" spans="1:6" x14ac:dyDescent="0.35">
      <c r="A289" s="12">
        <v>44140</v>
      </c>
      <c r="B289" s="12">
        <f t="shared" si="4"/>
        <v>44136</v>
      </c>
      <c r="C289">
        <v>5.5617999999999999</v>
      </c>
      <c r="E289" s="1"/>
      <c r="F289" s="12"/>
    </row>
    <row r="290" spans="1:6" x14ac:dyDescent="0.35">
      <c r="A290" s="12">
        <v>44139</v>
      </c>
      <c r="B290" s="12">
        <f t="shared" si="4"/>
        <v>44136</v>
      </c>
      <c r="C290">
        <v>5.6925999999999997</v>
      </c>
      <c r="E290" s="1"/>
      <c r="F290" s="12"/>
    </row>
    <row r="291" spans="1:6" x14ac:dyDescent="0.35">
      <c r="A291" s="12">
        <v>44138</v>
      </c>
      <c r="B291" s="12">
        <f t="shared" si="4"/>
        <v>44136</v>
      </c>
      <c r="C291">
        <v>5.6889000000000003</v>
      </c>
      <c r="E291" s="1"/>
      <c r="F291" s="12"/>
    </row>
    <row r="292" spans="1:6" x14ac:dyDescent="0.35">
      <c r="A292" s="12">
        <v>44134</v>
      </c>
      <c r="B292" s="12">
        <f t="shared" si="4"/>
        <v>44105</v>
      </c>
      <c r="C292">
        <v>5.7712000000000003</v>
      </c>
      <c r="E292" s="1"/>
      <c r="F292" s="12"/>
    </row>
    <row r="293" spans="1:6" x14ac:dyDescent="0.35">
      <c r="A293" s="12">
        <v>44133</v>
      </c>
      <c r="B293" s="12">
        <f t="shared" si="4"/>
        <v>44105</v>
      </c>
      <c r="C293">
        <v>5.7797000000000001</v>
      </c>
      <c r="E293" s="1"/>
      <c r="F293" s="12"/>
    </row>
    <row r="294" spans="1:6" x14ac:dyDescent="0.35">
      <c r="A294" s="12">
        <v>44132</v>
      </c>
      <c r="B294" s="12">
        <f t="shared" si="4"/>
        <v>44105</v>
      </c>
      <c r="C294">
        <v>5.7319000000000004</v>
      </c>
      <c r="E294" s="1"/>
      <c r="F294" s="12"/>
    </row>
    <row r="295" spans="1:6" x14ac:dyDescent="0.35">
      <c r="A295" s="12">
        <v>44131</v>
      </c>
      <c r="B295" s="12">
        <f t="shared" si="4"/>
        <v>44105</v>
      </c>
      <c r="C295">
        <v>5.6483999999999996</v>
      </c>
      <c r="E295" s="1"/>
      <c r="F295" s="12"/>
    </row>
    <row r="296" spans="1:6" x14ac:dyDescent="0.35">
      <c r="A296" s="12">
        <v>44130</v>
      </c>
      <c r="B296" s="12">
        <f t="shared" si="4"/>
        <v>44105</v>
      </c>
      <c r="C296">
        <v>5.6322000000000001</v>
      </c>
      <c r="E296" s="1"/>
      <c r="F296" s="12"/>
    </row>
    <row r="297" spans="1:6" x14ac:dyDescent="0.35">
      <c r="A297" s="12">
        <v>44127</v>
      </c>
      <c r="B297" s="12">
        <f t="shared" si="4"/>
        <v>44105</v>
      </c>
      <c r="C297">
        <v>5.6113999999999997</v>
      </c>
      <c r="E297" s="1"/>
      <c r="F297" s="12"/>
    </row>
    <row r="298" spans="1:6" x14ac:dyDescent="0.35">
      <c r="A298" s="12">
        <v>44126</v>
      </c>
      <c r="B298" s="12">
        <f t="shared" si="4"/>
        <v>44105</v>
      </c>
      <c r="C298">
        <v>5.5814000000000004</v>
      </c>
      <c r="E298" s="1"/>
      <c r="F298" s="12"/>
    </row>
    <row r="299" spans="1:6" x14ac:dyDescent="0.35">
      <c r="A299" s="12">
        <v>44125</v>
      </c>
      <c r="B299" s="12">
        <f t="shared" si="4"/>
        <v>44105</v>
      </c>
      <c r="C299">
        <v>5.6</v>
      </c>
      <c r="E299" s="1"/>
      <c r="F299" s="12"/>
    </row>
    <row r="300" spans="1:6" x14ac:dyDescent="0.35">
      <c r="A300" s="12">
        <v>44124</v>
      </c>
      <c r="B300" s="12">
        <f t="shared" si="4"/>
        <v>44105</v>
      </c>
      <c r="C300">
        <v>5.5823999999999998</v>
      </c>
      <c r="E300" s="1"/>
      <c r="F300" s="12"/>
    </row>
    <row r="301" spans="1:6" x14ac:dyDescent="0.35">
      <c r="A301" s="12">
        <v>44123</v>
      </c>
      <c r="B301" s="12">
        <f t="shared" si="4"/>
        <v>44105</v>
      </c>
      <c r="C301">
        <v>5.6017000000000001</v>
      </c>
      <c r="E301" s="1"/>
      <c r="F301" s="12"/>
    </row>
    <row r="302" spans="1:6" x14ac:dyDescent="0.35">
      <c r="A302" s="12">
        <v>44120</v>
      </c>
      <c r="B302" s="12">
        <f t="shared" si="4"/>
        <v>44105</v>
      </c>
      <c r="C302">
        <v>5.6219999999999999</v>
      </c>
      <c r="E302" s="1"/>
      <c r="F302" s="12"/>
    </row>
    <row r="303" spans="1:6" x14ac:dyDescent="0.35">
      <c r="A303" s="12">
        <v>44119</v>
      </c>
      <c r="B303" s="12">
        <f t="shared" si="4"/>
        <v>44105</v>
      </c>
      <c r="C303">
        <v>5.6166</v>
      </c>
      <c r="E303" s="1"/>
      <c r="F303" s="12"/>
    </row>
    <row r="304" spans="1:6" x14ac:dyDescent="0.35">
      <c r="A304" s="12">
        <v>44118</v>
      </c>
      <c r="B304" s="12">
        <f t="shared" si="4"/>
        <v>44105</v>
      </c>
      <c r="C304">
        <v>5.5669000000000004</v>
      </c>
      <c r="E304" s="1"/>
      <c r="F304" s="12"/>
    </row>
    <row r="305" spans="1:6" x14ac:dyDescent="0.35">
      <c r="A305" s="12">
        <v>44117</v>
      </c>
      <c r="B305" s="12">
        <f t="shared" si="4"/>
        <v>44105</v>
      </c>
      <c r="C305">
        <v>5.5853999999999999</v>
      </c>
      <c r="E305" s="1"/>
      <c r="F305" s="12"/>
    </row>
    <row r="306" spans="1:6" x14ac:dyDescent="0.35">
      <c r="A306" s="12">
        <v>44113</v>
      </c>
      <c r="B306" s="12">
        <f t="shared" si="4"/>
        <v>44105</v>
      </c>
      <c r="C306">
        <v>5.5387000000000004</v>
      </c>
      <c r="E306" s="1"/>
      <c r="F306" s="12"/>
    </row>
    <row r="307" spans="1:6" x14ac:dyDescent="0.35">
      <c r="A307" s="12">
        <v>44112</v>
      </c>
      <c r="B307" s="12">
        <f t="shared" si="4"/>
        <v>44105</v>
      </c>
      <c r="C307">
        <v>5.6193999999999997</v>
      </c>
      <c r="E307" s="1"/>
      <c r="F307" s="12"/>
    </row>
    <row r="308" spans="1:6" x14ac:dyDescent="0.35">
      <c r="A308" s="12">
        <v>44111</v>
      </c>
      <c r="B308" s="12">
        <f t="shared" si="4"/>
        <v>44105</v>
      </c>
      <c r="C308">
        <v>5.6012000000000004</v>
      </c>
      <c r="E308" s="1"/>
      <c r="F308" s="12"/>
    </row>
    <row r="309" spans="1:6" x14ac:dyDescent="0.35">
      <c r="A309" s="12">
        <v>44110</v>
      </c>
      <c r="B309" s="12">
        <f t="shared" si="4"/>
        <v>44105</v>
      </c>
      <c r="C309">
        <v>5.5198999999999998</v>
      </c>
      <c r="E309" s="1"/>
      <c r="F309" s="12"/>
    </row>
    <row r="310" spans="1:6" x14ac:dyDescent="0.35">
      <c r="A310" s="12">
        <v>44109</v>
      </c>
      <c r="B310" s="12">
        <f t="shared" si="4"/>
        <v>44105</v>
      </c>
      <c r="C310">
        <v>5.6292999999999997</v>
      </c>
      <c r="E310" s="1"/>
      <c r="F310" s="12"/>
    </row>
    <row r="311" spans="1:6" x14ac:dyDescent="0.35">
      <c r="A311" s="12">
        <v>44106</v>
      </c>
      <c r="B311" s="12">
        <f t="shared" si="4"/>
        <v>44105</v>
      </c>
      <c r="C311">
        <v>5.6458000000000004</v>
      </c>
      <c r="E311" s="1"/>
      <c r="F311" s="12"/>
    </row>
    <row r="312" spans="1:6" x14ac:dyDescent="0.35">
      <c r="A312" s="12">
        <v>44105</v>
      </c>
      <c r="B312" s="12">
        <f t="shared" si="4"/>
        <v>44105</v>
      </c>
      <c r="C312">
        <v>5.6435000000000004</v>
      </c>
      <c r="E312" s="1"/>
      <c r="F312" s="12"/>
    </row>
    <row r="313" spans="1:6" x14ac:dyDescent="0.35">
      <c r="A313" s="12">
        <v>44104</v>
      </c>
      <c r="B313" s="12">
        <f t="shared" si="4"/>
        <v>44075</v>
      </c>
      <c r="C313">
        <v>5.6401000000000003</v>
      </c>
      <c r="E313" s="1"/>
      <c r="F313" s="12"/>
    </row>
    <row r="314" spans="1:6" x14ac:dyDescent="0.35">
      <c r="A314" s="12">
        <v>44103</v>
      </c>
      <c r="B314" s="12">
        <f t="shared" si="4"/>
        <v>44075</v>
      </c>
      <c r="C314">
        <v>5.6520999999999999</v>
      </c>
      <c r="E314" s="1"/>
      <c r="F314" s="12"/>
    </row>
    <row r="315" spans="1:6" x14ac:dyDescent="0.35">
      <c r="A315" s="12">
        <v>44102</v>
      </c>
      <c r="B315" s="12">
        <f t="shared" si="4"/>
        <v>44075</v>
      </c>
      <c r="C315">
        <v>5.5852000000000004</v>
      </c>
      <c r="E315" s="1"/>
      <c r="F315" s="12"/>
    </row>
    <row r="316" spans="1:6" x14ac:dyDescent="0.35">
      <c r="A316" s="12">
        <v>44099</v>
      </c>
      <c r="B316" s="12">
        <f t="shared" si="4"/>
        <v>44075</v>
      </c>
      <c r="C316">
        <v>5.5660999999999996</v>
      </c>
      <c r="E316" s="1"/>
      <c r="F316" s="12"/>
    </row>
    <row r="317" spans="1:6" x14ac:dyDescent="0.35">
      <c r="A317" s="12">
        <v>44098</v>
      </c>
      <c r="B317" s="12">
        <f t="shared" si="4"/>
        <v>44075</v>
      </c>
      <c r="C317">
        <v>5.5708000000000002</v>
      </c>
      <c r="E317" s="1"/>
      <c r="F317" s="12"/>
    </row>
    <row r="318" spans="1:6" x14ac:dyDescent="0.35">
      <c r="A318" s="12">
        <v>44097</v>
      </c>
      <c r="B318" s="12">
        <f t="shared" si="4"/>
        <v>44075</v>
      </c>
      <c r="C318">
        <v>5.5305</v>
      </c>
      <c r="E318" s="1"/>
      <c r="F318" s="12"/>
    </row>
    <row r="319" spans="1:6" x14ac:dyDescent="0.35">
      <c r="A319" s="12">
        <v>44096</v>
      </c>
      <c r="B319" s="12">
        <f t="shared" si="4"/>
        <v>44075</v>
      </c>
      <c r="C319">
        <v>5.4322999999999997</v>
      </c>
      <c r="E319" s="1"/>
      <c r="F319" s="12"/>
    </row>
    <row r="320" spans="1:6" x14ac:dyDescent="0.35">
      <c r="A320" s="12">
        <v>44095</v>
      </c>
      <c r="B320" s="12">
        <f t="shared" si="4"/>
        <v>44075</v>
      </c>
      <c r="C320">
        <v>5.4433999999999996</v>
      </c>
      <c r="E320" s="1"/>
      <c r="F320" s="12"/>
    </row>
    <row r="321" spans="1:6" x14ac:dyDescent="0.35">
      <c r="A321" s="12">
        <v>44092</v>
      </c>
      <c r="B321" s="12">
        <f t="shared" si="4"/>
        <v>44075</v>
      </c>
      <c r="C321">
        <v>5.2882999999999996</v>
      </c>
      <c r="E321" s="1"/>
      <c r="F321" s="12"/>
    </row>
    <row r="322" spans="1:6" x14ac:dyDescent="0.35">
      <c r="A322" s="12">
        <v>44091</v>
      </c>
      <c r="B322" s="12">
        <f t="shared" si="4"/>
        <v>44075</v>
      </c>
      <c r="C322">
        <v>5.2587000000000002</v>
      </c>
      <c r="E322" s="1"/>
      <c r="F322" s="12"/>
    </row>
    <row r="323" spans="1:6" x14ac:dyDescent="0.35">
      <c r="A323" s="12">
        <v>44090</v>
      </c>
      <c r="B323" s="12">
        <f t="shared" ref="B323:B386" si="5">DATE(YEAR(A323),MONTH(A323),DAY(1))</f>
        <v>44075</v>
      </c>
      <c r="C323">
        <v>5.2526000000000002</v>
      </c>
      <c r="E323" s="1"/>
      <c r="F323" s="12"/>
    </row>
    <row r="324" spans="1:6" x14ac:dyDescent="0.35">
      <c r="A324" s="12">
        <v>44089</v>
      </c>
      <c r="B324" s="12">
        <f t="shared" si="5"/>
        <v>44075</v>
      </c>
      <c r="C324">
        <v>5.2721999999999998</v>
      </c>
      <c r="E324" s="1"/>
      <c r="F324" s="12"/>
    </row>
    <row r="325" spans="1:6" x14ac:dyDescent="0.35">
      <c r="A325" s="12">
        <v>44088</v>
      </c>
      <c r="B325" s="12">
        <f t="shared" si="5"/>
        <v>44075</v>
      </c>
      <c r="C325">
        <v>5.2977999999999996</v>
      </c>
      <c r="E325" s="1"/>
      <c r="F325" s="12"/>
    </row>
    <row r="326" spans="1:6" x14ac:dyDescent="0.35">
      <c r="A326" s="12">
        <v>44085</v>
      </c>
      <c r="B326" s="12">
        <f t="shared" si="5"/>
        <v>44075</v>
      </c>
      <c r="C326">
        <v>5.2847999999999997</v>
      </c>
      <c r="E326" s="1"/>
      <c r="F326" s="12"/>
    </row>
    <row r="327" spans="1:6" x14ac:dyDescent="0.35">
      <c r="A327" s="12">
        <v>44084</v>
      </c>
      <c r="B327" s="12">
        <f t="shared" si="5"/>
        <v>44075</v>
      </c>
      <c r="C327">
        <v>5.2930000000000001</v>
      </c>
      <c r="E327" s="1"/>
      <c r="F327" s="12"/>
    </row>
    <row r="328" spans="1:6" x14ac:dyDescent="0.35">
      <c r="A328" s="12">
        <v>44083</v>
      </c>
      <c r="B328" s="12">
        <f t="shared" si="5"/>
        <v>44075</v>
      </c>
      <c r="C328">
        <v>5.3018000000000001</v>
      </c>
      <c r="E328" s="1"/>
      <c r="F328" s="12"/>
    </row>
    <row r="329" spans="1:6" x14ac:dyDescent="0.35">
      <c r="A329" s="12">
        <v>44082</v>
      </c>
      <c r="B329" s="12">
        <f t="shared" si="5"/>
        <v>44075</v>
      </c>
      <c r="C329">
        <v>5.3692000000000002</v>
      </c>
      <c r="E329" s="1"/>
      <c r="F329" s="12"/>
    </row>
    <row r="330" spans="1:6" x14ac:dyDescent="0.35">
      <c r="A330" s="12">
        <v>44078</v>
      </c>
      <c r="B330" s="12">
        <f t="shared" si="5"/>
        <v>44075</v>
      </c>
      <c r="C330">
        <v>5.2842000000000002</v>
      </c>
      <c r="E330" s="1"/>
      <c r="F330" s="12"/>
    </row>
    <row r="331" spans="1:6" x14ac:dyDescent="0.35">
      <c r="A331" s="12">
        <v>44077</v>
      </c>
      <c r="B331" s="12">
        <f t="shared" si="5"/>
        <v>44075</v>
      </c>
      <c r="C331">
        <v>5.3072999999999997</v>
      </c>
      <c r="E331" s="1"/>
      <c r="F331" s="12"/>
    </row>
    <row r="332" spans="1:6" x14ac:dyDescent="0.35">
      <c r="A332" s="12">
        <v>44076</v>
      </c>
      <c r="B332" s="12">
        <f t="shared" si="5"/>
        <v>44075</v>
      </c>
      <c r="C332">
        <v>5.3734999999999999</v>
      </c>
      <c r="E332" s="1"/>
      <c r="F332" s="12"/>
    </row>
    <row r="333" spans="1:6" x14ac:dyDescent="0.35">
      <c r="A333" s="12">
        <v>44075</v>
      </c>
      <c r="B333" s="12">
        <f t="shared" si="5"/>
        <v>44075</v>
      </c>
      <c r="C333">
        <v>5.3726000000000003</v>
      </c>
      <c r="E333" s="1"/>
      <c r="F333" s="12"/>
    </row>
    <row r="334" spans="1:6" x14ac:dyDescent="0.35">
      <c r="A334" s="12">
        <v>44074</v>
      </c>
      <c r="B334" s="12">
        <f t="shared" si="5"/>
        <v>44044</v>
      </c>
      <c r="C334">
        <v>5.4706999999999999</v>
      </c>
      <c r="E334" s="1"/>
      <c r="F334" s="12"/>
    </row>
    <row r="335" spans="1:6" x14ac:dyDescent="0.35">
      <c r="A335" s="12">
        <v>44071</v>
      </c>
      <c r="B335" s="12">
        <f t="shared" si="5"/>
        <v>44044</v>
      </c>
      <c r="C335">
        <v>5.4672999999999998</v>
      </c>
      <c r="E335" s="1"/>
      <c r="F335" s="12"/>
    </row>
    <row r="336" spans="1:6" x14ac:dyDescent="0.35">
      <c r="A336" s="12">
        <v>44070</v>
      </c>
      <c r="B336" s="12">
        <f t="shared" si="5"/>
        <v>44044</v>
      </c>
      <c r="C336">
        <v>5.5949999999999998</v>
      </c>
      <c r="E336" s="1"/>
      <c r="F336" s="12"/>
    </row>
    <row r="337" spans="1:6" x14ac:dyDescent="0.35">
      <c r="A337" s="12">
        <v>44069</v>
      </c>
      <c r="B337" s="12">
        <f t="shared" si="5"/>
        <v>44044</v>
      </c>
      <c r="C337">
        <v>5.5674000000000001</v>
      </c>
      <c r="E337" s="1"/>
      <c r="F337" s="12"/>
    </row>
    <row r="338" spans="1:6" x14ac:dyDescent="0.35">
      <c r="A338" s="12">
        <v>44068</v>
      </c>
      <c r="B338" s="12">
        <f t="shared" si="5"/>
        <v>44044</v>
      </c>
      <c r="C338">
        <v>5.5991</v>
      </c>
      <c r="E338" s="1"/>
      <c r="F338" s="12"/>
    </row>
    <row r="339" spans="1:6" x14ac:dyDescent="0.35">
      <c r="A339" s="12">
        <v>44067</v>
      </c>
      <c r="B339" s="12">
        <f t="shared" si="5"/>
        <v>44044</v>
      </c>
      <c r="C339">
        <v>5.5948000000000002</v>
      </c>
      <c r="E339" s="1"/>
      <c r="F339" s="12"/>
    </row>
    <row r="340" spans="1:6" x14ac:dyDescent="0.35">
      <c r="A340" s="12">
        <v>44064</v>
      </c>
      <c r="B340" s="12">
        <f t="shared" si="5"/>
        <v>44044</v>
      </c>
      <c r="C340">
        <v>5.6058000000000003</v>
      </c>
      <c r="E340" s="1"/>
      <c r="F340" s="12"/>
    </row>
    <row r="341" spans="1:6" x14ac:dyDescent="0.35">
      <c r="A341" s="12">
        <v>44063</v>
      </c>
      <c r="B341" s="12">
        <f t="shared" si="5"/>
        <v>44044</v>
      </c>
      <c r="C341">
        <v>5.6504000000000003</v>
      </c>
      <c r="E341" s="1"/>
      <c r="F341" s="12"/>
    </row>
    <row r="342" spans="1:6" x14ac:dyDescent="0.35">
      <c r="A342" s="12">
        <v>44062</v>
      </c>
      <c r="B342" s="12">
        <f t="shared" si="5"/>
        <v>44044</v>
      </c>
      <c r="C342">
        <v>5.49</v>
      </c>
      <c r="E342" s="1"/>
      <c r="F342" s="12"/>
    </row>
    <row r="343" spans="1:6" x14ac:dyDescent="0.35">
      <c r="A343" s="12">
        <v>44061</v>
      </c>
      <c r="B343" s="12">
        <f t="shared" si="5"/>
        <v>44044</v>
      </c>
      <c r="C343">
        <v>5.4653</v>
      </c>
      <c r="E343" s="1"/>
      <c r="F343" s="12"/>
    </row>
    <row r="344" spans="1:6" x14ac:dyDescent="0.35">
      <c r="A344" s="12">
        <v>44060</v>
      </c>
      <c r="B344" s="12">
        <f t="shared" si="5"/>
        <v>44044</v>
      </c>
      <c r="C344">
        <v>5.4490999999999996</v>
      </c>
      <c r="E344" s="1"/>
      <c r="F344" s="12"/>
    </row>
    <row r="345" spans="1:6" x14ac:dyDescent="0.35">
      <c r="A345" s="12">
        <v>44057</v>
      </c>
      <c r="B345" s="12">
        <f t="shared" si="5"/>
        <v>44044</v>
      </c>
      <c r="C345">
        <v>5.3845999999999998</v>
      </c>
      <c r="E345" s="1"/>
      <c r="F345" s="12"/>
    </row>
    <row r="346" spans="1:6" x14ac:dyDescent="0.35">
      <c r="A346" s="12">
        <v>44056</v>
      </c>
      <c r="B346" s="12">
        <f t="shared" si="5"/>
        <v>44044</v>
      </c>
      <c r="C346">
        <v>5.3795000000000002</v>
      </c>
      <c r="E346" s="1"/>
      <c r="F346" s="12"/>
    </row>
    <row r="347" spans="1:6" x14ac:dyDescent="0.35">
      <c r="A347" s="12">
        <v>44055</v>
      </c>
      <c r="B347" s="12">
        <f t="shared" si="5"/>
        <v>44044</v>
      </c>
      <c r="C347">
        <v>5.4545000000000003</v>
      </c>
      <c r="E347" s="1"/>
      <c r="F347" s="12"/>
    </row>
    <row r="348" spans="1:6" x14ac:dyDescent="0.35">
      <c r="A348" s="12">
        <v>44054</v>
      </c>
      <c r="B348" s="12">
        <f t="shared" si="5"/>
        <v>44044</v>
      </c>
      <c r="C348">
        <v>5.4279000000000002</v>
      </c>
      <c r="E348" s="1"/>
      <c r="F348" s="12"/>
    </row>
    <row r="349" spans="1:6" x14ac:dyDescent="0.35">
      <c r="A349" s="12">
        <v>44053</v>
      </c>
      <c r="B349" s="12">
        <f t="shared" si="5"/>
        <v>44044</v>
      </c>
      <c r="C349">
        <v>5.3926999999999996</v>
      </c>
      <c r="E349" s="1"/>
      <c r="F349" s="12"/>
    </row>
    <row r="350" spans="1:6" x14ac:dyDescent="0.35">
      <c r="A350" s="12">
        <v>44050</v>
      </c>
      <c r="B350" s="12">
        <f t="shared" si="5"/>
        <v>44044</v>
      </c>
      <c r="C350">
        <v>5.4221000000000004</v>
      </c>
      <c r="E350" s="1"/>
      <c r="F350" s="12"/>
    </row>
    <row r="351" spans="1:6" x14ac:dyDescent="0.35">
      <c r="A351" s="12">
        <v>44049</v>
      </c>
      <c r="B351" s="12">
        <f t="shared" si="5"/>
        <v>44044</v>
      </c>
      <c r="C351">
        <v>5.3425000000000002</v>
      </c>
      <c r="E351" s="1"/>
      <c r="F351" s="12"/>
    </row>
    <row r="352" spans="1:6" x14ac:dyDescent="0.35">
      <c r="A352" s="12">
        <v>44048</v>
      </c>
      <c r="B352" s="12">
        <f t="shared" si="5"/>
        <v>44044</v>
      </c>
      <c r="C352">
        <v>5.2754000000000003</v>
      </c>
      <c r="E352" s="1"/>
      <c r="F352" s="12"/>
    </row>
    <row r="353" spans="1:6" x14ac:dyDescent="0.35">
      <c r="A353" s="12">
        <v>44047</v>
      </c>
      <c r="B353" s="12">
        <f t="shared" si="5"/>
        <v>44044</v>
      </c>
      <c r="C353">
        <v>5.3323</v>
      </c>
      <c r="E353" s="1"/>
      <c r="F353" s="12"/>
    </row>
    <row r="354" spans="1:6" x14ac:dyDescent="0.35">
      <c r="A354" s="12">
        <v>44046</v>
      </c>
      <c r="B354" s="12">
        <f t="shared" si="5"/>
        <v>44044</v>
      </c>
      <c r="C354">
        <v>5.3068999999999997</v>
      </c>
      <c r="E354" s="1"/>
      <c r="F354" s="12"/>
    </row>
    <row r="355" spans="1:6" x14ac:dyDescent="0.35">
      <c r="A355" s="12">
        <v>44043</v>
      </c>
      <c r="B355" s="12">
        <f t="shared" si="5"/>
        <v>44013</v>
      </c>
      <c r="C355">
        <v>5.2027000000000001</v>
      </c>
      <c r="E355" s="1"/>
      <c r="F355" s="12"/>
    </row>
    <row r="356" spans="1:6" x14ac:dyDescent="0.35">
      <c r="A356" s="12">
        <v>44042</v>
      </c>
      <c r="B356" s="12">
        <f t="shared" si="5"/>
        <v>44013</v>
      </c>
      <c r="C356">
        <v>5.1830999999999996</v>
      </c>
      <c r="E356" s="1"/>
      <c r="F356" s="12"/>
    </row>
    <row r="357" spans="1:6" x14ac:dyDescent="0.35">
      <c r="A357" s="12">
        <v>44041</v>
      </c>
      <c r="B357" s="12">
        <f t="shared" si="5"/>
        <v>44013</v>
      </c>
      <c r="C357">
        <v>5.1388999999999996</v>
      </c>
      <c r="E357" s="1"/>
      <c r="F357" s="12"/>
    </row>
    <row r="358" spans="1:6" x14ac:dyDescent="0.35">
      <c r="A358" s="12">
        <v>44040</v>
      </c>
      <c r="B358" s="12">
        <f t="shared" si="5"/>
        <v>44013</v>
      </c>
      <c r="C358">
        <v>5.1771000000000003</v>
      </c>
      <c r="E358" s="1"/>
      <c r="F358" s="12"/>
    </row>
    <row r="359" spans="1:6" x14ac:dyDescent="0.35">
      <c r="A359" s="12">
        <v>44039</v>
      </c>
      <c r="B359" s="12">
        <f t="shared" si="5"/>
        <v>44013</v>
      </c>
      <c r="C359">
        <v>5.1882999999999999</v>
      </c>
      <c r="E359" s="1"/>
      <c r="F359" s="12"/>
    </row>
    <row r="360" spans="1:6" x14ac:dyDescent="0.35">
      <c r="A360" s="12">
        <v>44036</v>
      </c>
      <c r="B360" s="12">
        <f t="shared" si="5"/>
        <v>44013</v>
      </c>
      <c r="C360">
        <v>5.2140000000000004</v>
      </c>
      <c r="E360" s="1"/>
      <c r="F360" s="12"/>
    </row>
    <row r="361" spans="1:6" x14ac:dyDescent="0.35">
      <c r="A361" s="12">
        <v>44035</v>
      </c>
      <c r="B361" s="12">
        <f t="shared" si="5"/>
        <v>44013</v>
      </c>
      <c r="C361">
        <v>5.1641000000000004</v>
      </c>
      <c r="E361" s="1"/>
      <c r="F361" s="12"/>
    </row>
    <row r="362" spans="1:6" x14ac:dyDescent="0.35">
      <c r="A362" s="12">
        <v>44034</v>
      </c>
      <c r="B362" s="12">
        <f t="shared" si="5"/>
        <v>44013</v>
      </c>
      <c r="C362">
        <v>5.1105</v>
      </c>
      <c r="E362" s="1"/>
      <c r="F362" s="12"/>
    </row>
    <row r="363" spans="1:6" x14ac:dyDescent="0.35">
      <c r="A363" s="12">
        <v>44033</v>
      </c>
      <c r="B363" s="12">
        <f t="shared" si="5"/>
        <v>44013</v>
      </c>
      <c r="C363">
        <v>5.2276999999999996</v>
      </c>
      <c r="E363" s="1"/>
      <c r="F363" s="12"/>
    </row>
    <row r="364" spans="1:6" x14ac:dyDescent="0.35">
      <c r="A364" s="12">
        <v>44032</v>
      </c>
      <c r="B364" s="12">
        <f t="shared" si="5"/>
        <v>44013</v>
      </c>
      <c r="C364">
        <v>5.3628999999999998</v>
      </c>
      <c r="E364" s="1"/>
      <c r="F364" s="12"/>
    </row>
    <row r="365" spans="1:6" x14ac:dyDescent="0.35">
      <c r="A365" s="12">
        <v>44029</v>
      </c>
      <c r="B365" s="12">
        <f t="shared" si="5"/>
        <v>44013</v>
      </c>
      <c r="C365">
        <v>5.3503999999999996</v>
      </c>
      <c r="E365" s="1"/>
      <c r="F365" s="12"/>
    </row>
    <row r="366" spans="1:6" x14ac:dyDescent="0.35">
      <c r="A366" s="12">
        <v>44028</v>
      </c>
      <c r="B366" s="12">
        <f t="shared" si="5"/>
        <v>44013</v>
      </c>
      <c r="C366">
        <v>5.3554000000000004</v>
      </c>
      <c r="E366" s="1"/>
      <c r="F366" s="12"/>
    </row>
    <row r="367" spans="1:6" x14ac:dyDescent="0.35">
      <c r="A367" s="12">
        <v>44027</v>
      </c>
      <c r="B367" s="12">
        <f t="shared" si="5"/>
        <v>44013</v>
      </c>
      <c r="C367">
        <v>5.3484999999999996</v>
      </c>
      <c r="E367" s="1"/>
      <c r="F367" s="12"/>
    </row>
    <row r="368" spans="1:6" x14ac:dyDescent="0.35">
      <c r="A368" s="12">
        <v>44026</v>
      </c>
      <c r="B368" s="12">
        <f t="shared" si="5"/>
        <v>44013</v>
      </c>
      <c r="C368">
        <v>5.4282000000000004</v>
      </c>
      <c r="E368" s="1"/>
      <c r="F368" s="12"/>
    </row>
    <row r="369" spans="1:6" x14ac:dyDescent="0.35">
      <c r="A369" s="12">
        <v>44025</v>
      </c>
      <c r="B369" s="12">
        <f t="shared" si="5"/>
        <v>44013</v>
      </c>
      <c r="C369">
        <v>5.3479999999999999</v>
      </c>
      <c r="E369" s="1"/>
      <c r="F369" s="12"/>
    </row>
    <row r="370" spans="1:6" x14ac:dyDescent="0.35">
      <c r="A370" s="12">
        <v>44022</v>
      </c>
      <c r="B370" s="12">
        <f t="shared" si="5"/>
        <v>44013</v>
      </c>
      <c r="C370">
        <v>5.3433999999999999</v>
      </c>
      <c r="E370" s="1"/>
      <c r="F370" s="12"/>
    </row>
    <row r="371" spans="1:6" x14ac:dyDescent="0.35">
      <c r="A371" s="12">
        <v>44021</v>
      </c>
      <c r="B371" s="12">
        <f t="shared" si="5"/>
        <v>44013</v>
      </c>
      <c r="C371">
        <v>5.2972000000000001</v>
      </c>
      <c r="E371" s="1"/>
      <c r="F371" s="12"/>
    </row>
    <row r="372" spans="1:6" x14ac:dyDescent="0.35">
      <c r="A372" s="12">
        <v>44020</v>
      </c>
      <c r="B372" s="12">
        <f t="shared" si="5"/>
        <v>44013</v>
      </c>
      <c r="C372">
        <v>5.3475999999999999</v>
      </c>
      <c r="E372" s="1"/>
      <c r="F372" s="12"/>
    </row>
    <row r="373" spans="1:6" x14ac:dyDescent="0.35">
      <c r="A373" s="12">
        <v>44019</v>
      </c>
      <c r="B373" s="12">
        <f t="shared" si="5"/>
        <v>44013</v>
      </c>
      <c r="C373">
        <v>5.3311999999999999</v>
      </c>
      <c r="E373" s="1"/>
      <c r="F373" s="12"/>
    </row>
    <row r="374" spans="1:6" x14ac:dyDescent="0.35">
      <c r="A374" s="12">
        <v>44018</v>
      </c>
      <c r="B374" s="12">
        <f t="shared" si="5"/>
        <v>44013</v>
      </c>
      <c r="C374">
        <v>5.3079000000000001</v>
      </c>
      <c r="E374" s="1"/>
      <c r="F374" s="12"/>
    </row>
    <row r="375" spans="1:6" x14ac:dyDescent="0.35">
      <c r="A375" s="12">
        <v>44015</v>
      </c>
      <c r="B375" s="12">
        <f t="shared" si="5"/>
        <v>44013</v>
      </c>
      <c r="C375">
        <v>5.3368000000000002</v>
      </c>
      <c r="E375" s="1"/>
      <c r="F375" s="12"/>
    </row>
    <row r="376" spans="1:6" x14ac:dyDescent="0.35">
      <c r="A376" s="12">
        <v>44014</v>
      </c>
      <c r="B376" s="12">
        <f t="shared" si="5"/>
        <v>44013</v>
      </c>
      <c r="C376">
        <v>5.3022</v>
      </c>
      <c r="E376" s="1"/>
      <c r="F376" s="12"/>
    </row>
    <row r="377" spans="1:6" x14ac:dyDescent="0.35">
      <c r="A377" s="12">
        <v>44013</v>
      </c>
      <c r="B377" s="12">
        <f t="shared" si="5"/>
        <v>44013</v>
      </c>
      <c r="C377">
        <v>5.3646000000000003</v>
      </c>
      <c r="E377" s="1"/>
      <c r="F377" s="12"/>
    </row>
    <row r="378" spans="1:6" x14ac:dyDescent="0.35">
      <c r="A378" s="12">
        <v>44012</v>
      </c>
      <c r="B378" s="12">
        <f t="shared" si="5"/>
        <v>43983</v>
      </c>
      <c r="C378">
        <v>5.4753999999999996</v>
      </c>
      <c r="E378" s="1"/>
      <c r="F378" s="12"/>
    </row>
    <row r="379" spans="1:6" x14ac:dyDescent="0.35">
      <c r="A379" s="12">
        <v>44011</v>
      </c>
      <c r="B379" s="12">
        <f t="shared" si="5"/>
        <v>43983</v>
      </c>
      <c r="C379">
        <v>5.4409999999999998</v>
      </c>
      <c r="E379" s="1"/>
      <c r="F379" s="12"/>
    </row>
    <row r="380" spans="1:6" x14ac:dyDescent="0.35">
      <c r="A380" s="12">
        <v>44008</v>
      </c>
      <c r="B380" s="12">
        <f t="shared" si="5"/>
        <v>43983</v>
      </c>
      <c r="C380">
        <v>5.4622999999999999</v>
      </c>
      <c r="E380" s="1"/>
      <c r="F380" s="12"/>
    </row>
    <row r="381" spans="1:6" x14ac:dyDescent="0.35">
      <c r="A381" s="12">
        <v>44007</v>
      </c>
      <c r="B381" s="12">
        <f t="shared" si="5"/>
        <v>43983</v>
      </c>
      <c r="C381">
        <v>5.3281000000000001</v>
      </c>
      <c r="E381" s="1"/>
      <c r="F381" s="12"/>
    </row>
    <row r="382" spans="1:6" x14ac:dyDescent="0.35">
      <c r="A382" s="12">
        <v>44006</v>
      </c>
      <c r="B382" s="12">
        <f t="shared" si="5"/>
        <v>43983</v>
      </c>
      <c r="C382">
        <v>5.2428999999999997</v>
      </c>
      <c r="E382" s="1"/>
      <c r="F382" s="12"/>
    </row>
    <row r="383" spans="1:6" x14ac:dyDescent="0.35">
      <c r="A383" s="12">
        <v>44005</v>
      </c>
      <c r="B383" s="12">
        <f t="shared" si="5"/>
        <v>43983</v>
      </c>
      <c r="C383">
        <v>5.1699000000000002</v>
      </c>
      <c r="E383" s="1"/>
      <c r="F383" s="12"/>
    </row>
    <row r="384" spans="1:6" x14ac:dyDescent="0.35">
      <c r="A384" s="12">
        <v>44004</v>
      </c>
      <c r="B384" s="12">
        <f t="shared" si="5"/>
        <v>43983</v>
      </c>
      <c r="C384">
        <v>5.2220000000000004</v>
      </c>
      <c r="E384" s="1"/>
      <c r="F384" s="12"/>
    </row>
    <row r="385" spans="1:6" x14ac:dyDescent="0.35">
      <c r="A385" s="12">
        <v>44001</v>
      </c>
      <c r="B385" s="12">
        <f t="shared" si="5"/>
        <v>43983</v>
      </c>
      <c r="C385">
        <v>5.3460000000000001</v>
      </c>
      <c r="E385" s="1"/>
      <c r="F385" s="12"/>
    </row>
    <row r="386" spans="1:6" x14ac:dyDescent="0.35">
      <c r="A386" s="12">
        <v>44000</v>
      </c>
      <c r="B386" s="12">
        <f t="shared" si="5"/>
        <v>43983</v>
      </c>
      <c r="C386">
        <v>5.3461999999999996</v>
      </c>
      <c r="E386" s="1"/>
      <c r="F386" s="12"/>
    </row>
    <row r="387" spans="1:6" x14ac:dyDescent="0.35">
      <c r="A387" s="12">
        <v>43999</v>
      </c>
      <c r="B387" s="12">
        <f t="shared" ref="B387:B450" si="6">DATE(YEAR(A387),MONTH(A387),DAY(1))</f>
        <v>43983</v>
      </c>
      <c r="C387">
        <v>5.2492000000000001</v>
      </c>
      <c r="E387" s="1"/>
      <c r="F387" s="12"/>
    </row>
    <row r="388" spans="1:6" x14ac:dyDescent="0.35">
      <c r="A388" s="12">
        <v>43998</v>
      </c>
      <c r="B388" s="12">
        <f t="shared" si="6"/>
        <v>43983</v>
      </c>
      <c r="C388">
        <v>5.1279000000000003</v>
      </c>
      <c r="E388" s="1"/>
      <c r="F388" s="12"/>
    </row>
    <row r="389" spans="1:6" x14ac:dyDescent="0.35">
      <c r="A389" s="12">
        <v>43997</v>
      </c>
      <c r="B389" s="12">
        <f t="shared" si="6"/>
        <v>43983</v>
      </c>
      <c r="C389">
        <v>5.1877000000000004</v>
      </c>
      <c r="E389" s="1"/>
      <c r="F389" s="12"/>
    </row>
    <row r="390" spans="1:6" x14ac:dyDescent="0.35">
      <c r="A390" s="12">
        <v>43994</v>
      </c>
      <c r="B390" s="12">
        <f t="shared" si="6"/>
        <v>43983</v>
      </c>
      <c r="C390">
        <v>5.0366999999999997</v>
      </c>
      <c r="E390" s="1"/>
      <c r="F390" s="12"/>
    </row>
    <row r="391" spans="1:6" x14ac:dyDescent="0.35">
      <c r="A391" s="12">
        <v>43992</v>
      </c>
      <c r="B391" s="12">
        <f t="shared" si="6"/>
        <v>43983</v>
      </c>
      <c r="C391">
        <v>4.8887999999999998</v>
      </c>
      <c r="E391" s="1"/>
      <c r="F391" s="12"/>
    </row>
    <row r="392" spans="1:6" x14ac:dyDescent="0.35">
      <c r="A392" s="12">
        <v>43991</v>
      </c>
      <c r="B392" s="12">
        <f t="shared" si="6"/>
        <v>43983</v>
      </c>
      <c r="C392">
        <v>4.9051</v>
      </c>
      <c r="E392" s="1"/>
      <c r="F392" s="12"/>
    </row>
    <row r="393" spans="1:6" x14ac:dyDescent="0.35">
      <c r="A393" s="12">
        <v>43990</v>
      </c>
      <c r="B393" s="12">
        <f t="shared" si="6"/>
        <v>43983</v>
      </c>
      <c r="C393">
        <v>4.9325000000000001</v>
      </c>
      <c r="E393" s="1"/>
      <c r="F393" s="12"/>
    </row>
    <row r="394" spans="1:6" x14ac:dyDescent="0.35">
      <c r="A394" s="12">
        <v>43987</v>
      </c>
      <c r="B394" s="12">
        <f t="shared" si="6"/>
        <v>43983</v>
      </c>
      <c r="C394">
        <v>4.9768999999999997</v>
      </c>
      <c r="E394" s="1"/>
      <c r="F394" s="12"/>
    </row>
    <row r="395" spans="1:6" x14ac:dyDescent="0.35">
      <c r="A395" s="12">
        <v>43986</v>
      </c>
      <c r="B395" s="12">
        <f t="shared" si="6"/>
        <v>43983</v>
      </c>
      <c r="C395">
        <v>5.1035000000000004</v>
      </c>
      <c r="E395" s="1"/>
      <c r="F395" s="12"/>
    </row>
    <row r="396" spans="1:6" x14ac:dyDescent="0.35">
      <c r="A396" s="12">
        <v>43985</v>
      </c>
      <c r="B396" s="12">
        <f t="shared" si="6"/>
        <v>43983</v>
      </c>
      <c r="C396">
        <v>5.0510000000000002</v>
      </c>
      <c r="E396" s="1"/>
      <c r="F396" s="12"/>
    </row>
    <row r="397" spans="1:6" x14ac:dyDescent="0.35">
      <c r="A397" s="12">
        <v>43984</v>
      </c>
      <c r="B397" s="12">
        <f t="shared" si="6"/>
        <v>43983</v>
      </c>
      <c r="C397">
        <v>5.2595000000000001</v>
      </c>
      <c r="E397" s="1"/>
      <c r="F397" s="12"/>
    </row>
    <row r="398" spans="1:6" x14ac:dyDescent="0.35">
      <c r="A398" s="12">
        <v>43983</v>
      </c>
      <c r="B398" s="12">
        <f t="shared" si="6"/>
        <v>43983</v>
      </c>
      <c r="C398">
        <v>5.3632999999999997</v>
      </c>
      <c r="E398" s="1"/>
      <c r="F398" s="12"/>
    </row>
    <row r="399" spans="1:6" x14ac:dyDescent="0.35">
      <c r="A399" s="12">
        <v>43980</v>
      </c>
      <c r="B399" s="12">
        <f t="shared" si="6"/>
        <v>43952</v>
      </c>
      <c r="C399">
        <v>5.4257</v>
      </c>
      <c r="E399" s="1"/>
      <c r="F399" s="12"/>
    </row>
    <row r="400" spans="1:6" x14ac:dyDescent="0.35">
      <c r="A400" s="12">
        <v>43979</v>
      </c>
      <c r="B400" s="12">
        <f t="shared" si="6"/>
        <v>43952</v>
      </c>
      <c r="C400">
        <v>5.3399000000000001</v>
      </c>
      <c r="E400" s="1"/>
      <c r="F400" s="12"/>
    </row>
    <row r="401" spans="1:6" x14ac:dyDescent="0.35">
      <c r="A401" s="12">
        <v>43978</v>
      </c>
      <c r="B401" s="12">
        <f t="shared" si="6"/>
        <v>43952</v>
      </c>
      <c r="C401">
        <v>5.2986000000000004</v>
      </c>
      <c r="E401" s="1"/>
      <c r="F401" s="12"/>
    </row>
    <row r="402" spans="1:6" x14ac:dyDescent="0.35">
      <c r="A402" s="12">
        <v>43977</v>
      </c>
      <c r="B402" s="12">
        <f t="shared" si="6"/>
        <v>43952</v>
      </c>
      <c r="C402">
        <v>5.3700999999999999</v>
      </c>
      <c r="E402" s="1"/>
      <c r="F402" s="12"/>
    </row>
    <row r="403" spans="1:6" x14ac:dyDescent="0.35">
      <c r="A403" s="12">
        <v>43976</v>
      </c>
      <c r="B403" s="12">
        <f t="shared" si="6"/>
        <v>43952</v>
      </c>
      <c r="C403">
        <v>5.4766000000000004</v>
      </c>
      <c r="E403" s="1"/>
      <c r="F403" s="12"/>
    </row>
    <row r="404" spans="1:6" x14ac:dyDescent="0.35">
      <c r="A404" s="12">
        <v>43973</v>
      </c>
      <c r="B404" s="12">
        <f t="shared" si="6"/>
        <v>43952</v>
      </c>
      <c r="C404">
        <v>5.5801999999999996</v>
      </c>
      <c r="E404" s="1"/>
      <c r="F404" s="12"/>
    </row>
    <row r="405" spans="1:6" x14ac:dyDescent="0.35">
      <c r="A405" s="12">
        <v>43972</v>
      </c>
      <c r="B405" s="12">
        <f t="shared" si="6"/>
        <v>43952</v>
      </c>
      <c r="C405">
        <v>5.6013000000000002</v>
      </c>
      <c r="E405" s="1"/>
      <c r="F405" s="12"/>
    </row>
    <row r="406" spans="1:6" x14ac:dyDescent="0.35">
      <c r="A406" s="12">
        <v>43971</v>
      </c>
      <c r="B406" s="12">
        <f t="shared" si="6"/>
        <v>43952</v>
      </c>
      <c r="C406">
        <v>5.6962000000000002</v>
      </c>
      <c r="E406" s="1"/>
      <c r="F406" s="12"/>
    </row>
    <row r="407" spans="1:6" x14ac:dyDescent="0.35">
      <c r="A407" s="12">
        <v>43970</v>
      </c>
      <c r="B407" s="12">
        <f t="shared" si="6"/>
        <v>43952</v>
      </c>
      <c r="C407">
        <v>5.7210000000000001</v>
      </c>
      <c r="E407" s="1"/>
      <c r="F407" s="12"/>
    </row>
    <row r="408" spans="1:6" x14ac:dyDescent="0.35">
      <c r="A408" s="12">
        <v>43969</v>
      </c>
      <c r="B408" s="12">
        <f t="shared" si="6"/>
        <v>43952</v>
      </c>
      <c r="C408">
        <v>5.7369000000000003</v>
      </c>
      <c r="E408" s="1"/>
      <c r="F408" s="12"/>
    </row>
    <row r="409" spans="1:6" x14ac:dyDescent="0.35">
      <c r="A409" s="12">
        <v>43966</v>
      </c>
      <c r="B409" s="12">
        <f t="shared" si="6"/>
        <v>43952</v>
      </c>
      <c r="C409">
        <v>5.8223000000000003</v>
      </c>
      <c r="E409" s="1"/>
      <c r="F409" s="12"/>
    </row>
    <row r="410" spans="1:6" x14ac:dyDescent="0.35">
      <c r="A410" s="12">
        <v>43965</v>
      </c>
      <c r="B410" s="12">
        <f t="shared" si="6"/>
        <v>43952</v>
      </c>
      <c r="C410">
        <v>5.9366000000000003</v>
      </c>
      <c r="E410" s="1"/>
      <c r="F410" s="12"/>
    </row>
    <row r="411" spans="1:6" x14ac:dyDescent="0.35">
      <c r="A411" s="12">
        <v>43964</v>
      </c>
      <c r="B411" s="12">
        <f t="shared" si="6"/>
        <v>43952</v>
      </c>
      <c r="C411">
        <v>5.9016000000000002</v>
      </c>
      <c r="E411" s="1"/>
      <c r="F411" s="12"/>
    </row>
    <row r="412" spans="1:6" x14ac:dyDescent="0.35">
      <c r="A412" s="12">
        <v>43963</v>
      </c>
      <c r="B412" s="12">
        <f t="shared" si="6"/>
        <v>43952</v>
      </c>
      <c r="C412">
        <v>5.7717000000000001</v>
      </c>
      <c r="E412" s="1"/>
      <c r="F412" s="12"/>
    </row>
    <row r="413" spans="1:6" x14ac:dyDescent="0.35">
      <c r="A413" s="12">
        <v>43962</v>
      </c>
      <c r="B413" s="12">
        <f t="shared" si="6"/>
        <v>43952</v>
      </c>
      <c r="C413">
        <v>5.7948000000000004</v>
      </c>
      <c r="E413" s="1"/>
      <c r="F413" s="12"/>
    </row>
    <row r="414" spans="1:6" x14ac:dyDescent="0.35">
      <c r="A414" s="12">
        <v>43959</v>
      </c>
      <c r="B414" s="12">
        <f t="shared" si="6"/>
        <v>43952</v>
      </c>
      <c r="C414">
        <v>5.7647000000000004</v>
      </c>
      <c r="E414" s="1"/>
      <c r="F414" s="12"/>
    </row>
    <row r="415" spans="1:6" x14ac:dyDescent="0.35">
      <c r="A415" s="12">
        <v>43958</v>
      </c>
      <c r="B415" s="12">
        <f t="shared" si="6"/>
        <v>43952</v>
      </c>
      <c r="C415">
        <v>5.8358999999999996</v>
      </c>
      <c r="E415" s="1"/>
      <c r="F415" s="12"/>
    </row>
    <row r="416" spans="1:6" x14ac:dyDescent="0.35">
      <c r="A416" s="12">
        <v>43957</v>
      </c>
      <c r="B416" s="12">
        <f t="shared" si="6"/>
        <v>43952</v>
      </c>
      <c r="C416">
        <v>5.6669999999999998</v>
      </c>
      <c r="E416" s="1"/>
      <c r="F416" s="12"/>
    </row>
    <row r="417" spans="1:6" x14ac:dyDescent="0.35">
      <c r="A417" s="12">
        <v>43956</v>
      </c>
      <c r="B417" s="12">
        <f t="shared" si="6"/>
        <v>43952</v>
      </c>
      <c r="C417">
        <v>5.5347999999999997</v>
      </c>
      <c r="E417" s="1"/>
      <c r="F417" s="12"/>
    </row>
    <row r="418" spans="1:6" x14ac:dyDescent="0.35">
      <c r="A418" s="12">
        <v>43955</v>
      </c>
      <c r="B418" s="12">
        <f t="shared" si="6"/>
        <v>43952</v>
      </c>
      <c r="C418">
        <v>5.5811000000000002</v>
      </c>
      <c r="E418" s="1"/>
      <c r="F418" s="12"/>
    </row>
    <row r="419" spans="1:6" x14ac:dyDescent="0.35">
      <c r="A419" s="12">
        <v>43951</v>
      </c>
      <c r="B419" s="12">
        <f t="shared" si="6"/>
        <v>43922</v>
      </c>
      <c r="C419">
        <v>5.4264000000000001</v>
      </c>
      <c r="E419" s="1"/>
      <c r="F419" s="12"/>
    </row>
    <row r="420" spans="1:6" x14ac:dyDescent="0.35">
      <c r="A420" s="12">
        <v>43950</v>
      </c>
      <c r="B420" s="12">
        <f t="shared" si="6"/>
        <v>43922</v>
      </c>
      <c r="C420">
        <v>5.4284999999999997</v>
      </c>
      <c r="E420" s="1"/>
      <c r="F420" s="12"/>
    </row>
    <row r="421" spans="1:6" x14ac:dyDescent="0.35">
      <c r="A421" s="12">
        <v>43949</v>
      </c>
      <c r="B421" s="12">
        <f t="shared" si="6"/>
        <v>43922</v>
      </c>
      <c r="C421">
        <v>5.5677000000000003</v>
      </c>
      <c r="E421" s="1"/>
      <c r="F421" s="12"/>
    </row>
    <row r="422" spans="1:6" x14ac:dyDescent="0.35">
      <c r="A422" s="12">
        <v>43948</v>
      </c>
      <c r="B422" s="12">
        <f t="shared" si="6"/>
        <v>43922</v>
      </c>
      <c r="C422">
        <v>5.6352000000000002</v>
      </c>
      <c r="E422" s="1"/>
      <c r="F422" s="12"/>
    </row>
    <row r="423" spans="1:6" x14ac:dyDescent="0.35">
      <c r="A423" s="12">
        <v>43945</v>
      </c>
      <c r="B423" s="12">
        <f t="shared" si="6"/>
        <v>43922</v>
      </c>
      <c r="C423">
        <v>5.6504000000000003</v>
      </c>
      <c r="E423" s="1"/>
      <c r="F423" s="12"/>
    </row>
    <row r="424" spans="1:6" x14ac:dyDescent="0.35">
      <c r="A424" s="12">
        <v>43944</v>
      </c>
      <c r="B424" s="12">
        <f t="shared" si="6"/>
        <v>43922</v>
      </c>
      <c r="C424">
        <v>5.4461000000000004</v>
      </c>
      <c r="E424" s="1"/>
      <c r="F424" s="12"/>
    </row>
    <row r="425" spans="1:6" x14ac:dyDescent="0.35">
      <c r="A425" s="12">
        <v>43943</v>
      </c>
      <c r="B425" s="12">
        <f t="shared" si="6"/>
        <v>43922</v>
      </c>
      <c r="C425">
        <v>5.3841000000000001</v>
      </c>
      <c r="E425" s="1"/>
      <c r="F425" s="12"/>
    </row>
    <row r="426" spans="1:6" x14ac:dyDescent="0.35">
      <c r="A426" s="12">
        <v>43941</v>
      </c>
      <c r="B426" s="12">
        <f t="shared" si="6"/>
        <v>43922</v>
      </c>
      <c r="C426">
        <v>5.2831000000000001</v>
      </c>
      <c r="E426" s="1"/>
      <c r="F426" s="12"/>
    </row>
    <row r="427" spans="1:6" x14ac:dyDescent="0.35">
      <c r="A427" s="12">
        <v>43938</v>
      </c>
      <c r="B427" s="12">
        <f t="shared" si="6"/>
        <v>43922</v>
      </c>
      <c r="C427">
        <v>5.2567000000000004</v>
      </c>
      <c r="E427" s="1"/>
      <c r="F427" s="12"/>
    </row>
    <row r="428" spans="1:6" x14ac:dyDescent="0.35">
      <c r="A428" s="12">
        <v>43937</v>
      </c>
      <c r="B428" s="12">
        <f t="shared" si="6"/>
        <v>43922</v>
      </c>
      <c r="C428">
        <v>5.2370999999999999</v>
      </c>
      <c r="E428" s="1"/>
      <c r="F428" s="12"/>
    </row>
    <row r="429" spans="1:6" x14ac:dyDescent="0.35">
      <c r="A429" s="12">
        <v>43936</v>
      </c>
      <c r="B429" s="12">
        <f t="shared" si="6"/>
        <v>43922</v>
      </c>
      <c r="C429">
        <v>5.2572999999999999</v>
      </c>
      <c r="E429" s="1"/>
      <c r="F429" s="12"/>
    </row>
    <row r="430" spans="1:6" x14ac:dyDescent="0.35">
      <c r="A430" s="12">
        <v>43935</v>
      </c>
      <c r="B430" s="12">
        <f t="shared" si="6"/>
        <v>43922</v>
      </c>
      <c r="C430">
        <v>5.1852</v>
      </c>
      <c r="E430" s="1"/>
      <c r="F430" s="12"/>
    </row>
    <row r="431" spans="1:6" x14ac:dyDescent="0.35">
      <c r="A431" s="12">
        <v>43934</v>
      </c>
      <c r="B431" s="12">
        <f t="shared" si="6"/>
        <v>43922</v>
      </c>
      <c r="C431">
        <v>5.1818</v>
      </c>
      <c r="E431" s="1"/>
      <c r="F431" s="12"/>
    </row>
    <row r="432" spans="1:6" x14ac:dyDescent="0.35">
      <c r="A432" s="12">
        <v>43930</v>
      </c>
      <c r="B432" s="12">
        <f t="shared" si="6"/>
        <v>43922</v>
      </c>
      <c r="C432">
        <v>5.0773000000000001</v>
      </c>
      <c r="E432" s="1"/>
      <c r="F432" s="12"/>
    </row>
    <row r="433" spans="1:6" x14ac:dyDescent="0.35">
      <c r="A433" s="12">
        <v>43929</v>
      </c>
      <c r="B433" s="12">
        <f t="shared" si="6"/>
        <v>43922</v>
      </c>
      <c r="C433">
        <v>5.2117000000000004</v>
      </c>
      <c r="E433" s="1"/>
      <c r="F433" s="12"/>
    </row>
    <row r="434" spans="1:6" x14ac:dyDescent="0.35">
      <c r="A434" s="12">
        <v>43928</v>
      </c>
      <c r="B434" s="12">
        <f t="shared" si="6"/>
        <v>43922</v>
      </c>
      <c r="C434">
        <v>5.2210999999999999</v>
      </c>
      <c r="E434" s="1"/>
      <c r="F434" s="12"/>
    </row>
    <row r="435" spans="1:6" x14ac:dyDescent="0.35">
      <c r="A435" s="12">
        <v>43927</v>
      </c>
      <c r="B435" s="12">
        <f t="shared" si="6"/>
        <v>43922</v>
      </c>
      <c r="C435">
        <v>5.2465000000000002</v>
      </c>
      <c r="E435" s="1"/>
      <c r="F435" s="12"/>
    </row>
    <row r="436" spans="1:6" x14ac:dyDescent="0.35">
      <c r="A436" s="12">
        <v>43924</v>
      </c>
      <c r="B436" s="12">
        <f t="shared" si="6"/>
        <v>43922</v>
      </c>
      <c r="C436">
        <v>5.2991000000000001</v>
      </c>
      <c r="E436" s="1"/>
      <c r="F436" s="12"/>
    </row>
    <row r="437" spans="1:6" x14ac:dyDescent="0.35">
      <c r="A437" s="12">
        <v>43923</v>
      </c>
      <c r="B437" s="12">
        <f t="shared" si="6"/>
        <v>43922</v>
      </c>
      <c r="C437">
        <v>5.2645</v>
      </c>
      <c r="E437" s="1"/>
      <c r="F437" s="12"/>
    </row>
    <row r="438" spans="1:6" x14ac:dyDescent="0.35">
      <c r="A438" s="12">
        <v>43922</v>
      </c>
      <c r="B438" s="12">
        <f t="shared" si="6"/>
        <v>43922</v>
      </c>
      <c r="C438">
        <v>5.2398999999999996</v>
      </c>
      <c r="E438" s="1"/>
      <c r="F438" s="12"/>
    </row>
    <row r="439" spans="1:6" x14ac:dyDescent="0.35">
      <c r="A439" s="12">
        <v>43921</v>
      </c>
      <c r="B439" s="12">
        <f t="shared" si="6"/>
        <v>43891</v>
      </c>
      <c r="C439">
        <v>5.1981000000000002</v>
      </c>
      <c r="E439" s="1"/>
      <c r="F439" s="12"/>
    </row>
    <row r="440" spans="1:6" x14ac:dyDescent="0.35">
      <c r="A440" s="12">
        <v>43920</v>
      </c>
      <c r="B440" s="12">
        <f t="shared" si="6"/>
        <v>43891</v>
      </c>
      <c r="C440">
        <v>5.1588000000000003</v>
      </c>
      <c r="E440" s="1"/>
      <c r="F440" s="12"/>
    </row>
    <row r="441" spans="1:6" x14ac:dyDescent="0.35">
      <c r="A441" s="12">
        <v>43917</v>
      </c>
      <c r="B441" s="12">
        <f t="shared" si="6"/>
        <v>43891</v>
      </c>
      <c r="C441">
        <v>5.1102999999999996</v>
      </c>
      <c r="E441" s="1"/>
      <c r="F441" s="12"/>
    </row>
    <row r="442" spans="1:6" x14ac:dyDescent="0.35">
      <c r="A442" s="12">
        <v>43916</v>
      </c>
      <c r="B442" s="12">
        <f t="shared" si="6"/>
        <v>43891</v>
      </c>
      <c r="C442">
        <v>5.0004</v>
      </c>
      <c r="E442" s="1"/>
      <c r="F442" s="12"/>
    </row>
    <row r="443" spans="1:6" x14ac:dyDescent="0.35">
      <c r="A443" s="12">
        <v>43915</v>
      </c>
      <c r="B443" s="12">
        <f t="shared" si="6"/>
        <v>43891</v>
      </c>
      <c r="C443">
        <v>5.07</v>
      </c>
      <c r="E443" s="1"/>
      <c r="F443" s="12"/>
    </row>
    <row r="444" spans="1:6" x14ac:dyDescent="0.35">
      <c r="A444" s="12">
        <v>43914</v>
      </c>
      <c r="B444" s="12">
        <f t="shared" si="6"/>
        <v>43891</v>
      </c>
      <c r="C444">
        <v>5.0707000000000004</v>
      </c>
      <c r="E444" s="1"/>
      <c r="F444" s="12"/>
    </row>
    <row r="445" spans="1:6" x14ac:dyDescent="0.35">
      <c r="A445" s="12">
        <v>43913</v>
      </c>
      <c r="B445" s="12">
        <f t="shared" si="6"/>
        <v>43891</v>
      </c>
      <c r="C445">
        <v>5.0797999999999996</v>
      </c>
      <c r="E445" s="1"/>
      <c r="F445" s="12"/>
    </row>
    <row r="446" spans="1:6" x14ac:dyDescent="0.35">
      <c r="A446" s="12">
        <v>43910</v>
      </c>
      <c r="B446" s="12">
        <f t="shared" si="6"/>
        <v>43891</v>
      </c>
      <c r="C446">
        <v>5.0240999999999998</v>
      </c>
      <c r="E446" s="1"/>
      <c r="F446" s="12"/>
    </row>
    <row r="447" spans="1:6" x14ac:dyDescent="0.35">
      <c r="A447" s="12">
        <v>43909</v>
      </c>
      <c r="B447" s="12">
        <f t="shared" si="6"/>
        <v>43891</v>
      </c>
      <c r="C447">
        <v>5.1436999999999999</v>
      </c>
      <c r="E447" s="1"/>
      <c r="F447" s="12"/>
    </row>
    <row r="448" spans="1:6" x14ac:dyDescent="0.35">
      <c r="A448" s="12">
        <v>43908</v>
      </c>
      <c r="B448" s="12">
        <f t="shared" si="6"/>
        <v>43891</v>
      </c>
      <c r="C448">
        <v>5.1101000000000001</v>
      </c>
      <c r="E448" s="1"/>
      <c r="F448" s="12"/>
    </row>
    <row r="449" spans="1:6" x14ac:dyDescent="0.35">
      <c r="A449" s="12">
        <v>43907</v>
      </c>
      <c r="B449" s="12">
        <f t="shared" si="6"/>
        <v>43891</v>
      </c>
      <c r="C449">
        <v>5.0488999999999997</v>
      </c>
      <c r="E449" s="1"/>
      <c r="F449" s="12"/>
    </row>
    <row r="450" spans="1:6" x14ac:dyDescent="0.35">
      <c r="A450" s="12">
        <v>43906</v>
      </c>
      <c r="B450" s="12">
        <f t="shared" si="6"/>
        <v>43891</v>
      </c>
      <c r="C450">
        <v>4.9463999999999997</v>
      </c>
      <c r="E450" s="1"/>
      <c r="F450" s="12"/>
    </row>
    <row r="451" spans="1:6" x14ac:dyDescent="0.35">
      <c r="A451" s="12">
        <v>43903</v>
      </c>
      <c r="B451" s="12">
        <f t="shared" ref="B451:B514" si="7">DATE(YEAR(A451),MONTH(A451),DAY(1))</f>
        <v>43891</v>
      </c>
      <c r="C451">
        <v>4.7355</v>
      </c>
      <c r="E451" s="1"/>
      <c r="F451" s="12"/>
    </row>
    <row r="452" spans="1:6" x14ac:dyDescent="0.35">
      <c r="A452" s="12">
        <v>43902</v>
      </c>
      <c r="B452" s="12">
        <f t="shared" si="7"/>
        <v>43891</v>
      </c>
      <c r="C452">
        <v>4.8825000000000003</v>
      </c>
      <c r="E452" s="1"/>
      <c r="F452" s="12"/>
    </row>
    <row r="453" spans="1:6" x14ac:dyDescent="0.35">
      <c r="A453" s="12">
        <v>43901</v>
      </c>
      <c r="B453" s="12">
        <f t="shared" si="7"/>
        <v>43891</v>
      </c>
      <c r="C453">
        <v>4.6731999999999996</v>
      </c>
      <c r="E453" s="1"/>
      <c r="F453" s="12"/>
    </row>
    <row r="454" spans="1:6" x14ac:dyDescent="0.35">
      <c r="A454" s="12">
        <v>43900</v>
      </c>
      <c r="B454" s="12">
        <f t="shared" si="7"/>
        <v>43891</v>
      </c>
      <c r="C454">
        <v>4.6687000000000003</v>
      </c>
      <c r="E454" s="1"/>
      <c r="F454" s="12"/>
    </row>
    <row r="455" spans="1:6" x14ac:dyDescent="0.35">
      <c r="A455" s="12">
        <v>43899</v>
      </c>
      <c r="B455" s="12">
        <f t="shared" si="7"/>
        <v>43891</v>
      </c>
      <c r="C455">
        <v>4.7373000000000003</v>
      </c>
      <c r="E455" s="1"/>
      <c r="F455" s="12"/>
    </row>
    <row r="456" spans="1:6" x14ac:dyDescent="0.35">
      <c r="A456" s="12">
        <v>43896</v>
      </c>
      <c r="B456" s="12">
        <f t="shared" si="7"/>
        <v>43891</v>
      </c>
      <c r="C456">
        <v>4.6452999999999998</v>
      </c>
      <c r="E456" s="1"/>
      <c r="F456" s="12"/>
    </row>
    <row r="457" spans="1:6" x14ac:dyDescent="0.35">
      <c r="A457" s="12">
        <v>43895</v>
      </c>
      <c r="B457" s="12">
        <f t="shared" si="7"/>
        <v>43891</v>
      </c>
      <c r="C457">
        <v>4.6200999999999999</v>
      </c>
      <c r="E457" s="1"/>
      <c r="F457" s="12"/>
    </row>
    <row r="458" spans="1:6" x14ac:dyDescent="0.35">
      <c r="A458" s="12">
        <v>43894</v>
      </c>
      <c r="B458" s="12">
        <f t="shared" si="7"/>
        <v>43891</v>
      </c>
      <c r="C458">
        <v>4.5251999999999999</v>
      </c>
      <c r="E458" s="1"/>
      <c r="F458" s="12"/>
    </row>
    <row r="459" spans="1:6" x14ac:dyDescent="0.35">
      <c r="A459" s="12">
        <v>43893</v>
      </c>
      <c r="B459" s="12">
        <f t="shared" si="7"/>
        <v>43891</v>
      </c>
      <c r="C459">
        <v>4.4877000000000002</v>
      </c>
      <c r="E459" s="1"/>
      <c r="F459" s="12"/>
    </row>
    <row r="460" spans="1:6" x14ac:dyDescent="0.35">
      <c r="A460" s="12">
        <v>43892</v>
      </c>
      <c r="B460" s="12">
        <f t="shared" si="7"/>
        <v>43891</v>
      </c>
      <c r="C460">
        <v>4.4939999999999998</v>
      </c>
      <c r="E460" s="1"/>
      <c r="F460" s="12"/>
    </row>
    <row r="461" spans="1:6" x14ac:dyDescent="0.35">
      <c r="A461" s="12">
        <v>43889</v>
      </c>
      <c r="B461" s="12">
        <f t="shared" si="7"/>
        <v>43862</v>
      </c>
      <c r="C461">
        <v>4.4981</v>
      </c>
      <c r="E461" s="1"/>
      <c r="F461" s="12"/>
    </row>
    <row r="462" spans="1:6" x14ac:dyDescent="0.35">
      <c r="A462" s="12">
        <v>43888</v>
      </c>
      <c r="B462" s="12">
        <f t="shared" si="7"/>
        <v>43862</v>
      </c>
      <c r="C462">
        <v>4.4757999999999996</v>
      </c>
      <c r="E462" s="1"/>
      <c r="F462" s="12"/>
    </row>
    <row r="463" spans="1:6" x14ac:dyDescent="0.35">
      <c r="A463" s="12">
        <v>43887</v>
      </c>
      <c r="B463" s="12">
        <f t="shared" si="7"/>
        <v>43862</v>
      </c>
      <c r="C463">
        <v>4.4352999999999998</v>
      </c>
      <c r="E463" s="1"/>
      <c r="F463" s="12"/>
    </row>
    <row r="464" spans="1:6" x14ac:dyDescent="0.35">
      <c r="A464" s="12">
        <v>43882</v>
      </c>
      <c r="B464" s="12">
        <f t="shared" si="7"/>
        <v>43862</v>
      </c>
      <c r="C464">
        <v>4.3917999999999999</v>
      </c>
      <c r="E464" s="1"/>
      <c r="F464" s="12"/>
    </row>
    <row r="465" spans="1:6" x14ac:dyDescent="0.35">
      <c r="A465" s="12">
        <v>43881</v>
      </c>
      <c r="B465" s="12">
        <f t="shared" si="7"/>
        <v>43862</v>
      </c>
      <c r="C465">
        <v>4.3867000000000003</v>
      </c>
      <c r="E465" s="1"/>
      <c r="F465" s="12"/>
    </row>
    <row r="466" spans="1:6" x14ac:dyDescent="0.35">
      <c r="A466" s="12">
        <v>43880</v>
      </c>
      <c r="B466" s="12">
        <f t="shared" si="7"/>
        <v>43862</v>
      </c>
      <c r="C466">
        <v>4.3722000000000003</v>
      </c>
      <c r="E466" s="1"/>
      <c r="F466" s="12"/>
    </row>
    <row r="467" spans="1:6" x14ac:dyDescent="0.35">
      <c r="A467" s="12">
        <v>43879</v>
      </c>
      <c r="B467" s="12">
        <f t="shared" si="7"/>
        <v>43862</v>
      </c>
      <c r="C467">
        <v>4.3464999999999998</v>
      </c>
      <c r="E467" s="1"/>
      <c r="F467" s="12"/>
    </row>
    <row r="468" spans="1:6" x14ac:dyDescent="0.35">
      <c r="A468" s="12">
        <v>43878</v>
      </c>
      <c r="B468" s="12">
        <f t="shared" si="7"/>
        <v>43862</v>
      </c>
      <c r="C468">
        <v>4.3151000000000002</v>
      </c>
      <c r="E468" s="1"/>
      <c r="F468" s="12"/>
    </row>
    <row r="469" spans="1:6" x14ac:dyDescent="0.35">
      <c r="A469" s="12">
        <v>43875</v>
      </c>
      <c r="B469" s="12">
        <f t="shared" si="7"/>
        <v>43862</v>
      </c>
      <c r="C469">
        <v>4.3156999999999996</v>
      </c>
      <c r="E469" s="1"/>
      <c r="F469" s="12"/>
    </row>
    <row r="470" spans="1:6" x14ac:dyDescent="0.35">
      <c r="A470" s="12">
        <v>43874</v>
      </c>
      <c r="B470" s="12">
        <f t="shared" si="7"/>
        <v>43862</v>
      </c>
      <c r="C470">
        <v>4.3383000000000003</v>
      </c>
      <c r="E470" s="1"/>
      <c r="F470" s="12"/>
    </row>
    <row r="471" spans="1:6" x14ac:dyDescent="0.35">
      <c r="A471" s="12">
        <v>43873</v>
      </c>
      <c r="B471" s="12">
        <f t="shared" si="7"/>
        <v>43862</v>
      </c>
      <c r="C471">
        <v>4.3360000000000003</v>
      </c>
      <c r="E471" s="1"/>
      <c r="F471" s="12"/>
    </row>
    <row r="472" spans="1:6" x14ac:dyDescent="0.35">
      <c r="A472" s="12">
        <v>43872</v>
      </c>
      <c r="B472" s="12">
        <f t="shared" si="7"/>
        <v>43862</v>
      </c>
      <c r="C472">
        <v>4.3141999999999996</v>
      </c>
      <c r="E472" s="1"/>
      <c r="F472" s="12"/>
    </row>
    <row r="473" spans="1:6" x14ac:dyDescent="0.35">
      <c r="A473" s="12">
        <v>43871</v>
      </c>
      <c r="B473" s="12">
        <f t="shared" si="7"/>
        <v>43862</v>
      </c>
      <c r="C473">
        <v>4.3189000000000002</v>
      </c>
      <c r="E473" s="1"/>
      <c r="F473" s="12"/>
    </row>
    <row r="474" spans="1:6" x14ac:dyDescent="0.35">
      <c r="A474" s="12">
        <v>43868</v>
      </c>
      <c r="B474" s="12">
        <f t="shared" si="7"/>
        <v>43862</v>
      </c>
      <c r="C474">
        <v>4.3070000000000004</v>
      </c>
      <c r="E474" s="1"/>
      <c r="F474" s="12"/>
    </row>
    <row r="475" spans="1:6" x14ac:dyDescent="0.35">
      <c r="A475" s="12">
        <v>43867</v>
      </c>
      <c r="B475" s="12">
        <f t="shared" si="7"/>
        <v>43862</v>
      </c>
      <c r="C475">
        <v>4.2470999999999997</v>
      </c>
      <c r="E475" s="1"/>
      <c r="F475" s="12"/>
    </row>
    <row r="476" spans="1:6" x14ac:dyDescent="0.35">
      <c r="A476" s="12">
        <v>43866</v>
      </c>
      <c r="B476" s="12">
        <f t="shared" si="7"/>
        <v>43862</v>
      </c>
      <c r="C476">
        <v>4.2443</v>
      </c>
      <c r="E476" s="1"/>
      <c r="F476" s="12"/>
    </row>
    <row r="477" spans="1:6" x14ac:dyDescent="0.35">
      <c r="A477" s="12">
        <v>43865</v>
      </c>
      <c r="B477" s="12">
        <f t="shared" si="7"/>
        <v>43862</v>
      </c>
      <c r="C477">
        <v>4.2374999999999998</v>
      </c>
      <c r="E477" s="1"/>
      <c r="F477" s="12"/>
    </row>
    <row r="478" spans="1:6" x14ac:dyDescent="0.35">
      <c r="A478" s="12">
        <v>43864</v>
      </c>
      <c r="B478" s="12">
        <f t="shared" si="7"/>
        <v>43862</v>
      </c>
      <c r="C478">
        <v>4.2469000000000001</v>
      </c>
      <c r="E478" s="1"/>
      <c r="F478" s="12"/>
    </row>
    <row r="479" spans="1:6" x14ac:dyDescent="0.35">
      <c r="A479" s="12">
        <v>43861</v>
      </c>
      <c r="B479" s="12">
        <f t="shared" si="7"/>
        <v>43831</v>
      </c>
      <c r="C479">
        <v>4.2689000000000004</v>
      </c>
      <c r="E479" s="1"/>
      <c r="F479" s="12"/>
    </row>
    <row r="480" spans="1:6" x14ac:dyDescent="0.35">
      <c r="A480" s="12">
        <v>43860</v>
      </c>
      <c r="B480" s="12">
        <f t="shared" si="7"/>
        <v>43831</v>
      </c>
      <c r="C480">
        <v>4.2516999999999996</v>
      </c>
      <c r="E480" s="1"/>
      <c r="F480" s="12"/>
    </row>
    <row r="481" spans="1:6" x14ac:dyDescent="0.35">
      <c r="A481" s="12">
        <v>43859</v>
      </c>
      <c r="B481" s="12">
        <f t="shared" si="7"/>
        <v>43831</v>
      </c>
      <c r="C481">
        <v>4.2007000000000003</v>
      </c>
      <c r="E481" s="1"/>
      <c r="F481" s="12"/>
    </row>
    <row r="482" spans="1:6" x14ac:dyDescent="0.35">
      <c r="A482" s="12">
        <v>43858</v>
      </c>
      <c r="B482" s="12">
        <f t="shared" si="7"/>
        <v>43831</v>
      </c>
      <c r="C482">
        <v>4.2058</v>
      </c>
      <c r="E482" s="1"/>
      <c r="F482" s="12"/>
    </row>
    <row r="483" spans="1:6" x14ac:dyDescent="0.35">
      <c r="A483" s="12">
        <v>43857</v>
      </c>
      <c r="B483" s="12">
        <f t="shared" si="7"/>
        <v>43831</v>
      </c>
      <c r="C483">
        <v>4.2190000000000003</v>
      </c>
      <c r="E483" s="1"/>
      <c r="F483" s="12"/>
    </row>
    <row r="484" spans="1:6" x14ac:dyDescent="0.35">
      <c r="A484" s="12">
        <v>43854</v>
      </c>
      <c r="B484" s="12">
        <f t="shared" si="7"/>
        <v>43831</v>
      </c>
      <c r="C484">
        <v>4.1763000000000003</v>
      </c>
      <c r="E484" s="1"/>
      <c r="F484" s="12"/>
    </row>
    <row r="485" spans="1:6" x14ac:dyDescent="0.35">
      <c r="A485" s="12">
        <v>43853</v>
      </c>
      <c r="B485" s="12">
        <f t="shared" si="7"/>
        <v>43831</v>
      </c>
      <c r="C485">
        <v>4.1656000000000004</v>
      </c>
      <c r="E485" s="1"/>
      <c r="F485" s="12"/>
    </row>
    <row r="486" spans="1:6" x14ac:dyDescent="0.35">
      <c r="A486" s="12">
        <v>43852</v>
      </c>
      <c r="B486" s="12">
        <f t="shared" si="7"/>
        <v>43831</v>
      </c>
      <c r="C486">
        <v>4.1882999999999999</v>
      </c>
      <c r="E486" s="1"/>
      <c r="F486" s="12"/>
    </row>
    <row r="487" spans="1:6" x14ac:dyDescent="0.35">
      <c r="A487" s="12">
        <v>43851</v>
      </c>
      <c r="B487" s="12">
        <f t="shared" si="7"/>
        <v>43831</v>
      </c>
      <c r="C487">
        <v>4.2008000000000001</v>
      </c>
      <c r="E487" s="1"/>
      <c r="F487" s="12"/>
    </row>
    <row r="488" spans="1:6" x14ac:dyDescent="0.35">
      <c r="A488" s="12">
        <v>43850</v>
      </c>
      <c r="B488" s="12">
        <f t="shared" si="7"/>
        <v>43831</v>
      </c>
      <c r="C488">
        <v>4.1822999999999997</v>
      </c>
      <c r="E488" s="1"/>
      <c r="F488" s="12"/>
    </row>
    <row r="489" spans="1:6" x14ac:dyDescent="0.35">
      <c r="A489" s="12">
        <v>43847</v>
      </c>
      <c r="B489" s="12">
        <f t="shared" si="7"/>
        <v>43831</v>
      </c>
      <c r="C489">
        <v>4.1830999999999996</v>
      </c>
      <c r="E489" s="1"/>
      <c r="F489" s="12"/>
    </row>
    <row r="490" spans="1:6" x14ac:dyDescent="0.35">
      <c r="A490" s="12">
        <v>43846</v>
      </c>
      <c r="B490" s="12">
        <f t="shared" si="7"/>
        <v>43831</v>
      </c>
      <c r="C490">
        <v>4.1719999999999997</v>
      </c>
      <c r="E490" s="1"/>
      <c r="F490" s="12"/>
    </row>
    <row r="491" spans="1:6" x14ac:dyDescent="0.35">
      <c r="A491" s="12">
        <v>43845</v>
      </c>
      <c r="B491" s="12">
        <f t="shared" si="7"/>
        <v>43831</v>
      </c>
      <c r="C491">
        <v>4.1616</v>
      </c>
      <c r="E491" s="1"/>
      <c r="F491" s="12"/>
    </row>
    <row r="492" spans="1:6" x14ac:dyDescent="0.35">
      <c r="A492" s="12">
        <v>43844</v>
      </c>
      <c r="B492" s="12">
        <f t="shared" si="7"/>
        <v>43831</v>
      </c>
      <c r="C492">
        <v>4.1436999999999999</v>
      </c>
      <c r="E492" s="1"/>
      <c r="F492" s="12"/>
    </row>
    <row r="493" spans="1:6" x14ac:dyDescent="0.35">
      <c r="A493" s="12">
        <v>43843</v>
      </c>
      <c r="B493" s="12">
        <f t="shared" si="7"/>
        <v>43831</v>
      </c>
      <c r="C493">
        <v>4.1303000000000001</v>
      </c>
      <c r="E493" s="1"/>
      <c r="F493" s="12"/>
    </row>
    <row r="494" spans="1:6" x14ac:dyDescent="0.35">
      <c r="A494" s="12">
        <v>43840</v>
      </c>
      <c r="B494" s="12">
        <f t="shared" si="7"/>
        <v>43831</v>
      </c>
      <c r="C494">
        <v>4.0739000000000001</v>
      </c>
      <c r="E494" s="1"/>
      <c r="F494" s="12"/>
    </row>
    <row r="495" spans="1:6" x14ac:dyDescent="0.35">
      <c r="A495" s="12">
        <v>43839</v>
      </c>
      <c r="B495" s="12">
        <f t="shared" si="7"/>
        <v>43831</v>
      </c>
      <c r="C495">
        <v>4.0738000000000003</v>
      </c>
      <c r="E495" s="1"/>
      <c r="F495" s="12"/>
    </row>
    <row r="496" spans="1:6" x14ac:dyDescent="0.35">
      <c r="A496" s="12">
        <v>43838</v>
      </c>
      <c r="B496" s="12">
        <f t="shared" si="7"/>
        <v>43831</v>
      </c>
      <c r="C496">
        <v>4.0666000000000002</v>
      </c>
      <c r="E496" s="1"/>
      <c r="F496" s="12"/>
    </row>
    <row r="497" spans="1:6" x14ac:dyDescent="0.35">
      <c r="A497" s="12">
        <v>43837</v>
      </c>
      <c r="B497" s="12">
        <f t="shared" si="7"/>
        <v>43831</v>
      </c>
      <c r="C497">
        <v>4.0834999999999999</v>
      </c>
      <c r="E497" s="1"/>
      <c r="F497" s="12"/>
    </row>
    <row r="498" spans="1:6" x14ac:dyDescent="0.35">
      <c r="A498" s="12">
        <v>43836</v>
      </c>
      <c r="B498" s="12">
        <f t="shared" si="7"/>
        <v>43831</v>
      </c>
      <c r="C498">
        <v>4.0548000000000002</v>
      </c>
      <c r="E498" s="1"/>
      <c r="F498" s="12"/>
    </row>
    <row r="499" spans="1:6" x14ac:dyDescent="0.35">
      <c r="A499" s="12">
        <v>43833</v>
      </c>
      <c r="B499" s="12">
        <f t="shared" si="7"/>
        <v>43831</v>
      </c>
      <c r="C499">
        <v>4.0515999999999996</v>
      </c>
      <c r="E499" s="1"/>
      <c r="F499" s="12"/>
    </row>
    <row r="500" spans="1:6" x14ac:dyDescent="0.35">
      <c r="A500" s="12">
        <v>43832</v>
      </c>
      <c r="B500" s="12">
        <f t="shared" si="7"/>
        <v>43831</v>
      </c>
      <c r="C500">
        <v>4.0206999999999997</v>
      </c>
      <c r="E500" s="1"/>
      <c r="F500" s="12"/>
    </row>
    <row r="501" spans="1:6" x14ac:dyDescent="0.35">
      <c r="A501" s="12">
        <v>43830</v>
      </c>
      <c r="B501" s="12">
        <f t="shared" si="7"/>
        <v>43800</v>
      </c>
      <c r="C501">
        <v>4.0301</v>
      </c>
      <c r="E501" s="1"/>
      <c r="F501" s="12"/>
    </row>
    <row r="502" spans="1:6" x14ac:dyDescent="0.35">
      <c r="A502" s="12">
        <v>43829</v>
      </c>
      <c r="B502" s="12">
        <f t="shared" si="7"/>
        <v>43800</v>
      </c>
      <c r="C502">
        <v>4.0301</v>
      </c>
      <c r="E502" s="1"/>
      <c r="F502" s="12"/>
    </row>
    <row r="503" spans="1:6" x14ac:dyDescent="0.35">
      <c r="A503" s="12">
        <v>43826</v>
      </c>
      <c r="B503" s="12">
        <f t="shared" si="7"/>
        <v>43800</v>
      </c>
      <c r="C503">
        <v>4.0538999999999996</v>
      </c>
      <c r="E503" s="1"/>
      <c r="F503" s="12"/>
    </row>
    <row r="504" spans="1:6" x14ac:dyDescent="0.35">
      <c r="A504" s="12">
        <v>43825</v>
      </c>
      <c r="B504" s="12">
        <f t="shared" si="7"/>
        <v>43800</v>
      </c>
      <c r="C504">
        <v>4.0594999999999999</v>
      </c>
      <c r="E504" s="1"/>
      <c r="F504" s="12"/>
    </row>
    <row r="505" spans="1:6" x14ac:dyDescent="0.35">
      <c r="A505" s="12">
        <v>43823</v>
      </c>
      <c r="B505" s="12">
        <f t="shared" si="7"/>
        <v>43800</v>
      </c>
      <c r="C505">
        <v>4.0792999999999999</v>
      </c>
      <c r="E505" s="1"/>
      <c r="F505" s="12"/>
    </row>
    <row r="506" spans="1:6" x14ac:dyDescent="0.35">
      <c r="A506" s="12">
        <v>43822</v>
      </c>
      <c r="B506" s="12">
        <f t="shared" si="7"/>
        <v>43800</v>
      </c>
      <c r="C506">
        <v>4.0750999999999999</v>
      </c>
      <c r="E506" s="1"/>
      <c r="F506" s="12"/>
    </row>
    <row r="507" spans="1:6" x14ac:dyDescent="0.35">
      <c r="A507" s="12">
        <v>43819</v>
      </c>
      <c r="B507" s="12">
        <f t="shared" si="7"/>
        <v>43800</v>
      </c>
      <c r="C507">
        <v>4.0770999999999997</v>
      </c>
      <c r="E507" s="1"/>
      <c r="F507" s="12"/>
    </row>
    <row r="508" spans="1:6" x14ac:dyDescent="0.35">
      <c r="A508" s="12">
        <v>43818</v>
      </c>
      <c r="B508" s="12">
        <f t="shared" si="7"/>
        <v>43800</v>
      </c>
      <c r="C508">
        <v>4.0627000000000004</v>
      </c>
      <c r="E508" s="1"/>
      <c r="F508" s="12"/>
    </row>
    <row r="509" spans="1:6" x14ac:dyDescent="0.35">
      <c r="A509" s="12">
        <v>43817</v>
      </c>
      <c r="B509" s="12">
        <f t="shared" si="7"/>
        <v>43800</v>
      </c>
      <c r="C509">
        <v>4.0541999999999998</v>
      </c>
      <c r="E509" s="1"/>
      <c r="F509" s="12"/>
    </row>
    <row r="510" spans="1:6" x14ac:dyDescent="0.35">
      <c r="A510" s="12">
        <v>43816</v>
      </c>
      <c r="B510" s="12">
        <f t="shared" si="7"/>
        <v>43800</v>
      </c>
      <c r="C510">
        <v>4.0681000000000003</v>
      </c>
      <c r="E510" s="1"/>
      <c r="F510" s="12"/>
    </row>
    <row r="511" spans="1:6" x14ac:dyDescent="0.35">
      <c r="A511" s="12">
        <v>43815</v>
      </c>
      <c r="B511" s="12">
        <f t="shared" si="7"/>
        <v>43800</v>
      </c>
      <c r="C511">
        <v>4.0795000000000003</v>
      </c>
      <c r="E511" s="1"/>
      <c r="F511" s="12"/>
    </row>
    <row r="512" spans="1:6" x14ac:dyDescent="0.35">
      <c r="A512" s="12">
        <v>43812</v>
      </c>
      <c r="B512" s="12">
        <f t="shared" si="7"/>
        <v>43800</v>
      </c>
      <c r="C512">
        <v>4.0942999999999996</v>
      </c>
      <c r="E512" s="1"/>
      <c r="F512" s="12"/>
    </row>
    <row r="513" spans="1:6" x14ac:dyDescent="0.35">
      <c r="A513" s="12">
        <v>43811</v>
      </c>
      <c r="B513" s="12">
        <f t="shared" si="7"/>
        <v>43800</v>
      </c>
      <c r="C513">
        <v>4.1086</v>
      </c>
      <c r="E513" s="1"/>
      <c r="F513" s="12"/>
    </row>
    <row r="514" spans="1:6" x14ac:dyDescent="0.35">
      <c r="A514" s="12">
        <v>43810</v>
      </c>
      <c r="B514" s="12">
        <f t="shared" si="7"/>
        <v>43800</v>
      </c>
      <c r="C514">
        <v>4.1147</v>
      </c>
      <c r="E514" s="1"/>
      <c r="F514" s="12"/>
    </row>
    <row r="515" spans="1:6" x14ac:dyDescent="0.35">
      <c r="A515" s="12">
        <v>43809</v>
      </c>
      <c r="B515" s="12">
        <f t="shared" ref="B515:B578" si="8">DATE(YEAR(A515),MONTH(A515),DAY(1))</f>
        <v>43800</v>
      </c>
      <c r="C515">
        <v>4.1421000000000001</v>
      </c>
      <c r="E515" s="1"/>
      <c r="F515" s="12"/>
    </row>
    <row r="516" spans="1:6" x14ac:dyDescent="0.35">
      <c r="A516" s="12">
        <v>43808</v>
      </c>
      <c r="B516" s="12">
        <f t="shared" si="8"/>
        <v>43800</v>
      </c>
      <c r="C516">
        <v>4.1497000000000002</v>
      </c>
      <c r="E516" s="1"/>
      <c r="F516" s="12"/>
    </row>
    <row r="517" spans="1:6" x14ac:dyDescent="0.35">
      <c r="A517" s="12">
        <v>43805</v>
      </c>
      <c r="B517" s="12">
        <f t="shared" si="8"/>
        <v>43800</v>
      </c>
      <c r="C517">
        <v>4.1776999999999997</v>
      </c>
      <c r="E517" s="1"/>
      <c r="F517" s="12"/>
    </row>
    <row r="518" spans="1:6" x14ac:dyDescent="0.35">
      <c r="A518" s="12">
        <v>43804</v>
      </c>
      <c r="B518" s="12">
        <f t="shared" si="8"/>
        <v>43800</v>
      </c>
      <c r="C518">
        <v>4.2130000000000001</v>
      </c>
      <c r="E518" s="1"/>
      <c r="F518" s="12"/>
    </row>
    <row r="519" spans="1:6" x14ac:dyDescent="0.35">
      <c r="A519" s="12">
        <v>43803</v>
      </c>
      <c r="B519" s="12">
        <f t="shared" si="8"/>
        <v>43800</v>
      </c>
      <c r="C519">
        <v>4.1920000000000002</v>
      </c>
      <c r="E519" s="1"/>
      <c r="F519" s="12"/>
    </row>
    <row r="520" spans="1:6" x14ac:dyDescent="0.35">
      <c r="A520" s="12">
        <v>43802</v>
      </c>
      <c r="B520" s="12">
        <f t="shared" si="8"/>
        <v>43800</v>
      </c>
      <c r="C520">
        <v>4.2001999999999997</v>
      </c>
      <c r="E520" s="1"/>
      <c r="F520" s="12"/>
    </row>
    <row r="521" spans="1:6" x14ac:dyDescent="0.35">
      <c r="A521" s="12">
        <v>43801</v>
      </c>
      <c r="B521" s="12">
        <f t="shared" si="8"/>
        <v>43800</v>
      </c>
      <c r="C521">
        <v>4.2255000000000003</v>
      </c>
      <c r="E521" s="1"/>
      <c r="F521" s="12"/>
    </row>
    <row r="522" spans="1:6" x14ac:dyDescent="0.35">
      <c r="A522" s="12">
        <v>43798</v>
      </c>
      <c r="B522" s="12">
        <f t="shared" si="8"/>
        <v>43770</v>
      </c>
      <c r="C522">
        <v>4.2233999999999998</v>
      </c>
      <c r="E522" s="1"/>
      <c r="F522" s="12"/>
    </row>
    <row r="523" spans="1:6" x14ac:dyDescent="0.35">
      <c r="A523" s="12">
        <v>43797</v>
      </c>
      <c r="B523" s="12">
        <f t="shared" si="8"/>
        <v>43770</v>
      </c>
      <c r="C523">
        <v>4.2473999999999998</v>
      </c>
      <c r="E523" s="1"/>
      <c r="F523" s="12"/>
    </row>
    <row r="524" spans="1:6" x14ac:dyDescent="0.35">
      <c r="A524" s="12">
        <v>43796</v>
      </c>
      <c r="B524" s="12">
        <f t="shared" si="8"/>
        <v>43770</v>
      </c>
      <c r="C524">
        <v>4.2595999999999998</v>
      </c>
      <c r="E524" s="1"/>
      <c r="F524" s="12"/>
    </row>
    <row r="525" spans="1:6" x14ac:dyDescent="0.35">
      <c r="A525" s="12">
        <v>43795</v>
      </c>
      <c r="B525" s="12">
        <f t="shared" si="8"/>
        <v>43770</v>
      </c>
      <c r="C525">
        <v>4.2553000000000001</v>
      </c>
      <c r="E525" s="1"/>
      <c r="F525" s="12"/>
    </row>
    <row r="526" spans="1:6" x14ac:dyDescent="0.35">
      <c r="A526" s="12">
        <v>43794</v>
      </c>
      <c r="B526" s="12">
        <f t="shared" si="8"/>
        <v>43770</v>
      </c>
      <c r="C526">
        <v>4.2083000000000004</v>
      </c>
      <c r="E526" s="1"/>
      <c r="F526" s="12"/>
    </row>
    <row r="527" spans="1:6" x14ac:dyDescent="0.35">
      <c r="A527" s="12">
        <v>43791</v>
      </c>
      <c r="B527" s="12">
        <f t="shared" si="8"/>
        <v>43770</v>
      </c>
      <c r="C527">
        <v>4.1825999999999999</v>
      </c>
      <c r="E527" s="1"/>
      <c r="F527" s="12"/>
    </row>
    <row r="528" spans="1:6" x14ac:dyDescent="0.35">
      <c r="A528" s="12">
        <v>43790</v>
      </c>
      <c r="B528" s="12">
        <f t="shared" si="8"/>
        <v>43770</v>
      </c>
      <c r="C528">
        <v>4.2005999999999997</v>
      </c>
      <c r="E528" s="1"/>
      <c r="F528" s="12"/>
    </row>
    <row r="529" spans="1:6" x14ac:dyDescent="0.35">
      <c r="A529" s="12">
        <v>43789</v>
      </c>
      <c r="B529" s="12">
        <f t="shared" si="8"/>
        <v>43770</v>
      </c>
      <c r="C529">
        <v>4.2027000000000001</v>
      </c>
      <c r="E529" s="1"/>
      <c r="F529" s="12"/>
    </row>
    <row r="530" spans="1:6" x14ac:dyDescent="0.35">
      <c r="A530" s="12">
        <v>43788</v>
      </c>
      <c r="B530" s="12">
        <f t="shared" si="8"/>
        <v>43770</v>
      </c>
      <c r="C530">
        <v>4.2077999999999998</v>
      </c>
      <c r="E530" s="1"/>
      <c r="F530" s="12"/>
    </row>
    <row r="531" spans="1:6" x14ac:dyDescent="0.35">
      <c r="A531" s="12">
        <v>43787</v>
      </c>
      <c r="B531" s="12">
        <f t="shared" si="8"/>
        <v>43770</v>
      </c>
      <c r="C531">
        <v>4.1821000000000002</v>
      </c>
      <c r="E531" s="1"/>
      <c r="F531" s="12"/>
    </row>
    <row r="532" spans="1:6" x14ac:dyDescent="0.35">
      <c r="A532" s="12">
        <v>43783</v>
      </c>
      <c r="B532" s="12">
        <f t="shared" si="8"/>
        <v>43770</v>
      </c>
      <c r="C532">
        <v>4.1825000000000001</v>
      </c>
      <c r="E532" s="1"/>
      <c r="F532" s="12"/>
    </row>
    <row r="533" spans="1:6" x14ac:dyDescent="0.35">
      <c r="A533" s="12">
        <v>43782</v>
      </c>
      <c r="B533" s="12">
        <f t="shared" si="8"/>
        <v>43770</v>
      </c>
      <c r="C533">
        <v>4.1760999999999999</v>
      </c>
      <c r="E533" s="1"/>
      <c r="F533" s="12"/>
    </row>
    <row r="534" spans="1:6" x14ac:dyDescent="0.35">
      <c r="A534" s="12">
        <v>43781</v>
      </c>
      <c r="B534" s="12">
        <f t="shared" si="8"/>
        <v>43770</v>
      </c>
      <c r="C534">
        <v>4.1749999999999998</v>
      </c>
      <c r="E534" s="1"/>
      <c r="F534" s="12"/>
    </row>
    <row r="535" spans="1:6" x14ac:dyDescent="0.35">
      <c r="A535" s="12">
        <v>43780</v>
      </c>
      <c r="B535" s="12">
        <f t="shared" si="8"/>
        <v>43770</v>
      </c>
      <c r="C535">
        <v>4.1553000000000004</v>
      </c>
      <c r="E535" s="1"/>
      <c r="F535" s="12"/>
    </row>
    <row r="536" spans="1:6" x14ac:dyDescent="0.35">
      <c r="A536" s="12">
        <v>43777</v>
      </c>
      <c r="B536" s="12">
        <f t="shared" si="8"/>
        <v>43770</v>
      </c>
      <c r="C536">
        <v>4.1359000000000004</v>
      </c>
      <c r="E536" s="1"/>
      <c r="F536" s="12"/>
    </row>
    <row r="537" spans="1:6" x14ac:dyDescent="0.35">
      <c r="A537" s="12">
        <v>43776</v>
      </c>
      <c r="B537" s="12">
        <f t="shared" si="8"/>
        <v>43770</v>
      </c>
      <c r="C537">
        <v>4.0921000000000003</v>
      </c>
      <c r="E537" s="1"/>
      <c r="F537" s="12"/>
    </row>
    <row r="538" spans="1:6" x14ac:dyDescent="0.35">
      <c r="A538" s="12">
        <v>43775</v>
      </c>
      <c r="B538" s="12">
        <f t="shared" si="8"/>
        <v>43770</v>
      </c>
      <c r="C538">
        <v>4.0345000000000004</v>
      </c>
      <c r="E538" s="1"/>
      <c r="F538" s="12"/>
    </row>
    <row r="539" spans="1:6" x14ac:dyDescent="0.35">
      <c r="A539" s="12">
        <v>43774</v>
      </c>
      <c r="B539" s="12">
        <f t="shared" si="8"/>
        <v>43770</v>
      </c>
      <c r="C539">
        <v>4.0037000000000003</v>
      </c>
      <c r="E539" s="1"/>
      <c r="F539" s="12"/>
    </row>
    <row r="540" spans="1:6" x14ac:dyDescent="0.35">
      <c r="A540" s="12">
        <v>43773</v>
      </c>
      <c r="B540" s="12">
        <f t="shared" si="8"/>
        <v>43770</v>
      </c>
      <c r="C540">
        <v>3.9916</v>
      </c>
      <c r="E540" s="1"/>
      <c r="F540" s="12"/>
    </row>
    <row r="541" spans="1:6" x14ac:dyDescent="0.35">
      <c r="A541" s="12">
        <v>43770</v>
      </c>
      <c r="B541" s="12">
        <f t="shared" si="8"/>
        <v>43770</v>
      </c>
      <c r="C541">
        <v>3.9780000000000002</v>
      </c>
      <c r="E541" s="1"/>
      <c r="F541" s="12"/>
    </row>
    <row r="542" spans="1:6" x14ac:dyDescent="0.35">
      <c r="A542" s="12">
        <v>43769</v>
      </c>
      <c r="B542" s="12">
        <f t="shared" si="8"/>
        <v>43739</v>
      </c>
      <c r="C542">
        <v>4.0034999999999998</v>
      </c>
      <c r="E542" s="1"/>
      <c r="F542" s="12"/>
    </row>
    <row r="543" spans="1:6" x14ac:dyDescent="0.35">
      <c r="A543" s="12">
        <v>43768</v>
      </c>
      <c r="B543" s="12">
        <f t="shared" si="8"/>
        <v>43739</v>
      </c>
      <c r="C543">
        <v>4.0179999999999998</v>
      </c>
      <c r="E543" s="1"/>
      <c r="F543" s="12"/>
    </row>
    <row r="544" spans="1:6" x14ac:dyDescent="0.35">
      <c r="A544" s="12">
        <v>43767</v>
      </c>
      <c r="B544" s="12">
        <f t="shared" si="8"/>
        <v>43739</v>
      </c>
      <c r="C544">
        <v>3.9940000000000002</v>
      </c>
      <c r="E544" s="1"/>
      <c r="F544" s="12"/>
    </row>
    <row r="545" spans="1:6" x14ac:dyDescent="0.35">
      <c r="A545" s="12">
        <v>43766</v>
      </c>
      <c r="B545" s="12">
        <f t="shared" si="8"/>
        <v>43739</v>
      </c>
      <c r="C545">
        <v>3.9786000000000001</v>
      </c>
      <c r="E545" s="1"/>
      <c r="F545" s="12"/>
    </row>
    <row r="546" spans="1:6" x14ac:dyDescent="0.35">
      <c r="A546" s="12">
        <v>43763</v>
      </c>
      <c r="B546" s="12">
        <f t="shared" si="8"/>
        <v>43739</v>
      </c>
      <c r="C546">
        <v>4.0126999999999997</v>
      </c>
      <c r="E546" s="1"/>
      <c r="F546" s="12"/>
    </row>
    <row r="547" spans="1:6" x14ac:dyDescent="0.35">
      <c r="A547" s="12">
        <v>43762</v>
      </c>
      <c r="B547" s="12">
        <f t="shared" si="8"/>
        <v>43739</v>
      </c>
      <c r="C547">
        <v>4.0083000000000002</v>
      </c>
      <c r="E547" s="1"/>
      <c r="F547" s="12"/>
    </row>
    <row r="548" spans="1:6" x14ac:dyDescent="0.35">
      <c r="A548" s="12">
        <v>43761</v>
      </c>
      <c r="B548" s="12">
        <f t="shared" si="8"/>
        <v>43739</v>
      </c>
      <c r="C548">
        <v>4.0715000000000003</v>
      </c>
      <c r="E548" s="1"/>
      <c r="F548" s="12"/>
    </row>
    <row r="549" spans="1:6" x14ac:dyDescent="0.35">
      <c r="A549" s="12">
        <v>43760</v>
      </c>
      <c r="B549" s="12">
        <f t="shared" si="8"/>
        <v>43739</v>
      </c>
      <c r="C549">
        <v>4.0852000000000004</v>
      </c>
      <c r="E549" s="1"/>
      <c r="F549" s="12"/>
    </row>
    <row r="550" spans="1:6" x14ac:dyDescent="0.35">
      <c r="A550" s="12">
        <v>43759</v>
      </c>
      <c r="B550" s="12">
        <f t="shared" si="8"/>
        <v>43739</v>
      </c>
      <c r="C550">
        <v>4.1313000000000004</v>
      </c>
      <c r="E550" s="1"/>
      <c r="F550" s="12"/>
    </row>
    <row r="551" spans="1:6" x14ac:dyDescent="0.35">
      <c r="A551" s="12">
        <v>43756</v>
      </c>
      <c r="B551" s="12">
        <f t="shared" si="8"/>
        <v>43739</v>
      </c>
      <c r="C551">
        <v>4.1369999999999996</v>
      </c>
      <c r="E551" s="1"/>
      <c r="F551" s="12"/>
    </row>
    <row r="552" spans="1:6" x14ac:dyDescent="0.35">
      <c r="A552" s="12">
        <v>43755</v>
      </c>
      <c r="B552" s="12">
        <f t="shared" si="8"/>
        <v>43739</v>
      </c>
      <c r="C552">
        <v>4.1452</v>
      </c>
      <c r="E552" s="1"/>
      <c r="F552" s="12"/>
    </row>
    <row r="553" spans="1:6" x14ac:dyDescent="0.35">
      <c r="A553" s="12">
        <v>43754</v>
      </c>
      <c r="B553" s="12">
        <f t="shared" si="8"/>
        <v>43739</v>
      </c>
      <c r="C553">
        <v>4.1707999999999998</v>
      </c>
      <c r="E553" s="1"/>
      <c r="F553" s="12"/>
    </row>
    <row r="554" spans="1:6" x14ac:dyDescent="0.35">
      <c r="A554" s="12">
        <v>43753</v>
      </c>
      <c r="B554" s="12">
        <f t="shared" si="8"/>
        <v>43739</v>
      </c>
      <c r="C554">
        <v>4.1482000000000001</v>
      </c>
      <c r="E554" s="1"/>
      <c r="F554" s="12"/>
    </row>
    <row r="555" spans="1:6" x14ac:dyDescent="0.35">
      <c r="A555" s="12">
        <v>43752</v>
      </c>
      <c r="B555" s="12">
        <f t="shared" si="8"/>
        <v>43739</v>
      </c>
      <c r="C555">
        <v>4.1257000000000001</v>
      </c>
      <c r="E555" s="1"/>
      <c r="F555" s="12"/>
    </row>
    <row r="556" spans="1:6" x14ac:dyDescent="0.35">
      <c r="A556" s="12">
        <v>43749</v>
      </c>
      <c r="B556" s="12">
        <f t="shared" si="8"/>
        <v>43739</v>
      </c>
      <c r="C556">
        <v>4.1054000000000004</v>
      </c>
      <c r="E556" s="1"/>
      <c r="F556" s="12"/>
    </row>
    <row r="557" spans="1:6" x14ac:dyDescent="0.35">
      <c r="A557" s="12">
        <v>43748</v>
      </c>
      <c r="B557" s="12">
        <f t="shared" si="8"/>
        <v>43739</v>
      </c>
      <c r="C557">
        <v>4.1139000000000001</v>
      </c>
    </row>
    <row r="558" spans="1:6" x14ac:dyDescent="0.35">
      <c r="A558" s="12">
        <v>43747</v>
      </c>
      <c r="B558" s="12">
        <f t="shared" si="8"/>
        <v>43739</v>
      </c>
      <c r="C558">
        <v>4.0948000000000002</v>
      </c>
    </row>
    <row r="559" spans="1:6" x14ac:dyDescent="0.35">
      <c r="A559" s="12">
        <v>43746</v>
      </c>
      <c r="B559" s="12">
        <f t="shared" si="8"/>
        <v>43739</v>
      </c>
      <c r="C559">
        <v>4.0861999999999998</v>
      </c>
    </row>
    <row r="560" spans="1:6" x14ac:dyDescent="0.35">
      <c r="A560" s="12">
        <v>43745</v>
      </c>
      <c r="B560" s="12">
        <f t="shared" si="8"/>
        <v>43739</v>
      </c>
      <c r="C560">
        <v>4.0682</v>
      </c>
    </row>
    <row r="561" spans="1:3" x14ac:dyDescent="0.35">
      <c r="A561" s="12">
        <v>43742</v>
      </c>
      <c r="B561" s="12">
        <f t="shared" si="8"/>
        <v>43739</v>
      </c>
      <c r="C561">
        <v>4.0603999999999996</v>
      </c>
    </row>
    <row r="562" spans="1:3" x14ac:dyDescent="0.35">
      <c r="A562" s="12">
        <v>43741</v>
      </c>
      <c r="B562" s="12">
        <f t="shared" si="8"/>
        <v>43739</v>
      </c>
      <c r="C562">
        <v>4.1006</v>
      </c>
    </row>
    <row r="563" spans="1:3" x14ac:dyDescent="0.35">
      <c r="A563" s="12">
        <v>43740</v>
      </c>
      <c r="B563" s="12">
        <f t="shared" si="8"/>
        <v>43739</v>
      </c>
      <c r="C563">
        <v>4.1539999999999999</v>
      </c>
    </row>
    <row r="564" spans="1:3" x14ac:dyDescent="0.35">
      <c r="A564" s="12">
        <v>43739</v>
      </c>
      <c r="B564" s="12">
        <f t="shared" si="8"/>
        <v>43739</v>
      </c>
      <c r="C564">
        <v>4.1734</v>
      </c>
    </row>
    <row r="565" spans="1:3" x14ac:dyDescent="0.35">
      <c r="A565" s="12">
        <v>43738</v>
      </c>
      <c r="B565" s="12">
        <f t="shared" si="8"/>
        <v>43709</v>
      </c>
      <c r="C565">
        <v>4.1638000000000002</v>
      </c>
    </row>
    <row r="566" spans="1:3" x14ac:dyDescent="0.35">
      <c r="A566" s="12">
        <v>43735</v>
      </c>
      <c r="B566" s="12">
        <f t="shared" si="8"/>
        <v>43709</v>
      </c>
      <c r="C566">
        <v>4.1581000000000001</v>
      </c>
    </row>
    <row r="567" spans="1:3" x14ac:dyDescent="0.35">
      <c r="A567" s="12">
        <v>43734</v>
      </c>
      <c r="B567" s="12">
        <f t="shared" si="8"/>
        <v>43709</v>
      </c>
      <c r="C567">
        <v>4.1463000000000001</v>
      </c>
    </row>
    <row r="568" spans="1:3" x14ac:dyDescent="0.35">
      <c r="A568" s="12">
        <v>43733</v>
      </c>
      <c r="B568" s="12">
        <f t="shared" si="8"/>
        <v>43709</v>
      </c>
      <c r="C568">
        <v>4.1821000000000002</v>
      </c>
    </row>
    <row r="569" spans="1:3" x14ac:dyDescent="0.35">
      <c r="A569" s="12">
        <v>43732</v>
      </c>
      <c r="B569" s="12">
        <f t="shared" si="8"/>
        <v>43709</v>
      </c>
      <c r="C569">
        <v>4.1715</v>
      </c>
    </row>
    <row r="570" spans="1:3" x14ac:dyDescent="0.35">
      <c r="A570" s="12">
        <v>43731</v>
      </c>
      <c r="B570" s="12">
        <f t="shared" si="8"/>
        <v>43709</v>
      </c>
      <c r="C570">
        <v>4.1727999999999996</v>
      </c>
    </row>
    <row r="571" spans="1:3" x14ac:dyDescent="0.35">
      <c r="A571" s="12">
        <v>43728</v>
      </c>
      <c r="B571" s="12">
        <f t="shared" si="8"/>
        <v>43709</v>
      </c>
      <c r="C571">
        <v>4.1680999999999999</v>
      </c>
    </row>
    <row r="572" spans="1:3" x14ac:dyDescent="0.35">
      <c r="A572" s="12">
        <v>43727</v>
      </c>
      <c r="B572" s="12">
        <f t="shared" si="8"/>
        <v>43709</v>
      </c>
      <c r="C572">
        <v>4.1387</v>
      </c>
    </row>
    <row r="573" spans="1:3" x14ac:dyDescent="0.35">
      <c r="A573" s="12">
        <v>43726</v>
      </c>
      <c r="B573" s="12">
        <f t="shared" si="8"/>
        <v>43709</v>
      </c>
      <c r="C573">
        <v>4.0965999999999996</v>
      </c>
    </row>
    <row r="574" spans="1:3" x14ac:dyDescent="0.35">
      <c r="A574" s="12">
        <v>43725</v>
      </c>
      <c r="B574" s="12">
        <f t="shared" si="8"/>
        <v>43709</v>
      </c>
      <c r="C574">
        <v>4.0991999999999997</v>
      </c>
    </row>
    <row r="575" spans="1:3" x14ac:dyDescent="0.35">
      <c r="A575" s="12">
        <v>43724</v>
      </c>
      <c r="B575" s="12">
        <f t="shared" si="8"/>
        <v>43709</v>
      </c>
      <c r="C575">
        <v>4.0865999999999998</v>
      </c>
    </row>
    <row r="576" spans="1:3" x14ac:dyDescent="0.35">
      <c r="A576" s="12">
        <v>43721</v>
      </c>
      <c r="B576" s="12">
        <f t="shared" si="8"/>
        <v>43709</v>
      </c>
      <c r="C576">
        <v>4.0609999999999999</v>
      </c>
    </row>
    <row r="577" spans="1:3" x14ac:dyDescent="0.35">
      <c r="A577" s="12">
        <v>43720</v>
      </c>
      <c r="B577" s="12">
        <f t="shared" si="8"/>
        <v>43709</v>
      </c>
      <c r="C577">
        <v>4.0488</v>
      </c>
    </row>
    <row r="578" spans="1:3" x14ac:dyDescent="0.35">
      <c r="A578" s="12">
        <v>43719</v>
      </c>
      <c r="B578" s="12">
        <f t="shared" si="8"/>
        <v>43709</v>
      </c>
      <c r="C578">
        <v>4.0625</v>
      </c>
    </row>
    <row r="579" spans="1:3" x14ac:dyDescent="0.35">
      <c r="A579" s="12">
        <v>43718</v>
      </c>
      <c r="B579" s="12">
        <f t="shared" ref="B579:B642" si="9">DATE(YEAR(A579),MONTH(A579),DAY(1))</f>
        <v>43709</v>
      </c>
      <c r="C579">
        <v>4.1101999999999999</v>
      </c>
    </row>
    <row r="580" spans="1:3" x14ac:dyDescent="0.35">
      <c r="A580" s="12">
        <v>43717</v>
      </c>
      <c r="B580" s="12">
        <f t="shared" si="9"/>
        <v>43709</v>
      </c>
      <c r="C580">
        <v>4.0759999999999996</v>
      </c>
    </row>
    <row r="581" spans="1:3" x14ac:dyDescent="0.35">
      <c r="A581" s="12">
        <v>43714</v>
      </c>
      <c r="B581" s="12">
        <f t="shared" si="9"/>
        <v>43709</v>
      </c>
      <c r="C581">
        <v>4.0644</v>
      </c>
    </row>
    <row r="582" spans="1:3" x14ac:dyDescent="0.35">
      <c r="A582" s="12">
        <v>43713</v>
      </c>
      <c r="B582" s="12">
        <f t="shared" si="9"/>
        <v>43709</v>
      </c>
      <c r="C582">
        <v>4.0853000000000002</v>
      </c>
    </row>
    <row r="583" spans="1:3" x14ac:dyDescent="0.35">
      <c r="A583" s="12">
        <v>43712</v>
      </c>
      <c r="B583" s="12">
        <f t="shared" si="9"/>
        <v>43709</v>
      </c>
      <c r="C583">
        <v>4.1242999999999999</v>
      </c>
    </row>
    <row r="584" spans="1:3" x14ac:dyDescent="0.35">
      <c r="A584" s="12">
        <v>43711</v>
      </c>
      <c r="B584" s="12">
        <f t="shared" si="9"/>
        <v>43709</v>
      </c>
      <c r="C584">
        <v>4.1650999999999998</v>
      </c>
    </row>
    <row r="585" spans="1:3" x14ac:dyDescent="0.35">
      <c r="A585" s="12">
        <v>43710</v>
      </c>
      <c r="B585" s="12">
        <f t="shared" si="9"/>
        <v>43709</v>
      </c>
      <c r="C585">
        <v>4.1574999999999998</v>
      </c>
    </row>
    <row r="586" spans="1:3" x14ac:dyDescent="0.35">
      <c r="A586" s="12">
        <v>43707</v>
      </c>
      <c r="B586" s="12">
        <f t="shared" si="9"/>
        <v>43678</v>
      </c>
      <c r="C586">
        <v>4.1379000000000001</v>
      </c>
    </row>
    <row r="587" spans="1:3" x14ac:dyDescent="0.35">
      <c r="A587" s="12">
        <v>43706</v>
      </c>
      <c r="B587" s="12">
        <f t="shared" si="9"/>
        <v>43678</v>
      </c>
      <c r="C587">
        <v>4.1673999999999998</v>
      </c>
    </row>
    <row r="588" spans="1:3" x14ac:dyDescent="0.35">
      <c r="A588" s="12">
        <v>43705</v>
      </c>
      <c r="B588" s="12">
        <f t="shared" si="9"/>
        <v>43678</v>
      </c>
      <c r="C588">
        <v>4.1553000000000004</v>
      </c>
    </row>
    <row r="589" spans="1:3" x14ac:dyDescent="0.35">
      <c r="A589" s="12">
        <v>43704</v>
      </c>
      <c r="B589" s="12">
        <f t="shared" si="9"/>
        <v>43678</v>
      </c>
      <c r="C589">
        <v>4.1551</v>
      </c>
    </row>
    <row r="590" spans="1:3" x14ac:dyDescent="0.35">
      <c r="A590" s="12">
        <v>43703</v>
      </c>
      <c r="B590" s="12">
        <f t="shared" si="9"/>
        <v>43678</v>
      </c>
      <c r="C590">
        <v>4.1360999999999999</v>
      </c>
    </row>
    <row r="591" spans="1:3" x14ac:dyDescent="0.35">
      <c r="A591" s="12">
        <v>43700</v>
      </c>
      <c r="B591" s="12">
        <f t="shared" si="9"/>
        <v>43678</v>
      </c>
      <c r="C591">
        <v>4.0845000000000002</v>
      </c>
    </row>
    <row r="592" spans="1:3" x14ac:dyDescent="0.35">
      <c r="A592" s="12">
        <v>43699</v>
      </c>
      <c r="B592" s="12">
        <f t="shared" si="9"/>
        <v>43678</v>
      </c>
      <c r="C592">
        <v>4.0438000000000001</v>
      </c>
    </row>
    <row r="593" spans="1:3" x14ac:dyDescent="0.35">
      <c r="A593" s="12">
        <v>43698</v>
      </c>
      <c r="B593" s="12">
        <f t="shared" si="9"/>
        <v>43678</v>
      </c>
      <c r="C593">
        <v>4.0247999999999999</v>
      </c>
    </row>
    <row r="594" spans="1:3" x14ac:dyDescent="0.35">
      <c r="A594" s="12">
        <v>43697</v>
      </c>
      <c r="B594" s="12">
        <f t="shared" si="9"/>
        <v>43678</v>
      </c>
      <c r="C594">
        <v>4.0419</v>
      </c>
    </row>
    <row r="595" spans="1:3" x14ac:dyDescent="0.35">
      <c r="A595" s="12">
        <v>43696</v>
      </c>
      <c r="B595" s="12">
        <f t="shared" si="9"/>
        <v>43678</v>
      </c>
      <c r="C595">
        <v>4.0267999999999997</v>
      </c>
    </row>
    <row r="596" spans="1:3" x14ac:dyDescent="0.35">
      <c r="A596" s="12">
        <v>43693</v>
      </c>
      <c r="B596" s="12">
        <f t="shared" si="9"/>
        <v>43678</v>
      </c>
      <c r="C596">
        <v>3.9927000000000001</v>
      </c>
    </row>
    <row r="597" spans="1:3" x14ac:dyDescent="0.35">
      <c r="A597" s="12">
        <v>43692</v>
      </c>
      <c r="B597" s="12">
        <f t="shared" si="9"/>
        <v>43678</v>
      </c>
      <c r="C597">
        <v>4.0182000000000002</v>
      </c>
    </row>
    <row r="598" spans="1:3" x14ac:dyDescent="0.35">
      <c r="A598" s="12">
        <v>43691</v>
      </c>
      <c r="B598" s="12">
        <f t="shared" si="9"/>
        <v>43678</v>
      </c>
      <c r="C598">
        <v>4.0068000000000001</v>
      </c>
    </row>
    <row r="599" spans="1:3" x14ac:dyDescent="0.35">
      <c r="A599" s="12">
        <v>43690</v>
      </c>
      <c r="B599" s="12">
        <f t="shared" si="9"/>
        <v>43678</v>
      </c>
      <c r="C599">
        <v>3.9729999999999999</v>
      </c>
    </row>
    <row r="600" spans="1:3" x14ac:dyDescent="0.35">
      <c r="A600" s="12">
        <v>43689</v>
      </c>
      <c r="B600" s="12">
        <f t="shared" si="9"/>
        <v>43678</v>
      </c>
      <c r="C600">
        <v>3.996</v>
      </c>
    </row>
    <row r="601" spans="1:3" x14ac:dyDescent="0.35">
      <c r="A601" s="12">
        <v>43686</v>
      </c>
      <c r="B601" s="12">
        <f t="shared" si="9"/>
        <v>43678</v>
      </c>
      <c r="C601">
        <v>3.9356</v>
      </c>
    </row>
    <row r="602" spans="1:3" x14ac:dyDescent="0.35">
      <c r="A602" s="12">
        <v>43685</v>
      </c>
      <c r="B602" s="12">
        <f t="shared" si="9"/>
        <v>43678</v>
      </c>
      <c r="C602">
        <v>3.9403000000000001</v>
      </c>
    </row>
    <row r="603" spans="1:3" x14ac:dyDescent="0.35">
      <c r="A603" s="12">
        <v>43684</v>
      </c>
      <c r="B603" s="12">
        <f t="shared" si="9"/>
        <v>43678</v>
      </c>
      <c r="C603">
        <v>3.9843999999999999</v>
      </c>
    </row>
    <row r="604" spans="1:3" x14ac:dyDescent="0.35">
      <c r="A604" s="12">
        <v>43683</v>
      </c>
      <c r="B604" s="12">
        <f t="shared" si="9"/>
        <v>43678</v>
      </c>
      <c r="C604">
        <v>3.9636999999999998</v>
      </c>
    </row>
    <row r="605" spans="1:3" x14ac:dyDescent="0.35">
      <c r="A605" s="12">
        <v>43682</v>
      </c>
      <c r="B605" s="12">
        <f t="shared" si="9"/>
        <v>43678</v>
      </c>
      <c r="C605">
        <v>3.9398</v>
      </c>
    </row>
    <row r="606" spans="1:3" x14ac:dyDescent="0.35">
      <c r="A606" s="12">
        <v>43679</v>
      </c>
      <c r="B606" s="12">
        <f t="shared" si="9"/>
        <v>43678</v>
      </c>
      <c r="C606">
        <v>3.8733</v>
      </c>
    </row>
    <row r="607" spans="1:3" x14ac:dyDescent="0.35">
      <c r="A607" s="12">
        <v>43678</v>
      </c>
      <c r="B607" s="12">
        <f t="shared" si="9"/>
        <v>43678</v>
      </c>
      <c r="C607">
        <v>3.8290000000000002</v>
      </c>
    </row>
    <row r="608" spans="1:3" x14ac:dyDescent="0.35">
      <c r="A608" s="12">
        <v>43677</v>
      </c>
      <c r="B608" s="12">
        <f t="shared" si="9"/>
        <v>43647</v>
      </c>
      <c r="C608">
        <v>3.7643</v>
      </c>
    </row>
    <row r="609" spans="1:3" x14ac:dyDescent="0.35">
      <c r="A609" s="12">
        <v>43676</v>
      </c>
      <c r="B609" s="12">
        <f t="shared" si="9"/>
        <v>43647</v>
      </c>
      <c r="C609">
        <v>3.7894000000000001</v>
      </c>
    </row>
    <row r="610" spans="1:3" x14ac:dyDescent="0.35">
      <c r="A610" s="12">
        <v>43675</v>
      </c>
      <c r="B610" s="12">
        <f t="shared" si="9"/>
        <v>43647</v>
      </c>
      <c r="C610">
        <v>3.7902999999999998</v>
      </c>
    </row>
    <row r="611" spans="1:3" x14ac:dyDescent="0.35">
      <c r="A611" s="12">
        <v>43672</v>
      </c>
      <c r="B611" s="12">
        <f t="shared" si="9"/>
        <v>43647</v>
      </c>
      <c r="C611">
        <v>3.7734999999999999</v>
      </c>
    </row>
    <row r="612" spans="1:3" x14ac:dyDescent="0.35">
      <c r="A612" s="12">
        <v>43671</v>
      </c>
      <c r="B612" s="12">
        <f t="shared" si="9"/>
        <v>43647</v>
      </c>
      <c r="C612">
        <v>3.7843</v>
      </c>
    </row>
    <row r="613" spans="1:3" x14ac:dyDescent="0.35">
      <c r="A613" s="12">
        <v>43670</v>
      </c>
      <c r="B613" s="12">
        <f t="shared" si="9"/>
        <v>43647</v>
      </c>
      <c r="C613">
        <v>3.7589999999999999</v>
      </c>
    </row>
    <row r="614" spans="1:3" x14ac:dyDescent="0.35">
      <c r="A614" s="12">
        <v>43669</v>
      </c>
      <c r="B614" s="12">
        <f t="shared" si="9"/>
        <v>43647</v>
      </c>
      <c r="C614">
        <v>3.7614999999999998</v>
      </c>
    </row>
    <row r="615" spans="1:3" x14ac:dyDescent="0.35">
      <c r="A615" s="12">
        <v>43668</v>
      </c>
      <c r="B615" s="12">
        <f t="shared" si="9"/>
        <v>43647</v>
      </c>
      <c r="C615">
        <v>3.7393999999999998</v>
      </c>
    </row>
    <row r="616" spans="1:3" x14ac:dyDescent="0.35">
      <c r="A616" s="12">
        <v>43665</v>
      </c>
      <c r="B616" s="12">
        <f t="shared" si="9"/>
        <v>43647</v>
      </c>
      <c r="C616">
        <v>3.7402000000000002</v>
      </c>
    </row>
    <row r="617" spans="1:3" x14ac:dyDescent="0.35">
      <c r="A617" s="12">
        <v>43664</v>
      </c>
      <c r="B617" s="12">
        <f t="shared" si="9"/>
        <v>43647</v>
      </c>
      <c r="C617">
        <v>3.7483</v>
      </c>
    </row>
    <row r="618" spans="1:3" x14ac:dyDescent="0.35">
      <c r="A618" s="12">
        <v>43663</v>
      </c>
      <c r="B618" s="12">
        <f t="shared" si="9"/>
        <v>43647</v>
      </c>
      <c r="C618">
        <v>3.7612000000000001</v>
      </c>
    </row>
    <row r="619" spans="1:3" x14ac:dyDescent="0.35">
      <c r="A619" s="12">
        <v>43662</v>
      </c>
      <c r="B619" s="12">
        <f t="shared" si="9"/>
        <v>43647</v>
      </c>
      <c r="C619">
        <v>3.7618</v>
      </c>
    </row>
    <row r="620" spans="1:3" x14ac:dyDescent="0.35">
      <c r="A620" s="12">
        <v>43661</v>
      </c>
      <c r="B620" s="12">
        <f t="shared" si="9"/>
        <v>43647</v>
      </c>
      <c r="C620">
        <v>3.7456999999999998</v>
      </c>
    </row>
    <row r="621" spans="1:3" x14ac:dyDescent="0.35">
      <c r="A621" s="12">
        <v>43658</v>
      </c>
      <c r="B621" s="12">
        <f t="shared" si="9"/>
        <v>43647</v>
      </c>
      <c r="C621">
        <v>3.7446000000000002</v>
      </c>
    </row>
    <row r="622" spans="1:3" x14ac:dyDescent="0.35">
      <c r="A622" s="12">
        <v>43657</v>
      </c>
      <c r="B622" s="12">
        <f t="shared" si="9"/>
        <v>43647</v>
      </c>
      <c r="C622">
        <v>3.7526999999999999</v>
      </c>
    </row>
    <row r="623" spans="1:3" x14ac:dyDescent="0.35">
      <c r="A623" s="12">
        <v>43656</v>
      </c>
      <c r="B623" s="12">
        <f t="shared" si="9"/>
        <v>43647</v>
      </c>
      <c r="C623">
        <v>3.7690999999999999</v>
      </c>
    </row>
    <row r="624" spans="1:3" x14ac:dyDescent="0.35">
      <c r="A624" s="12">
        <v>43655</v>
      </c>
      <c r="B624" s="12">
        <f t="shared" si="9"/>
        <v>43647</v>
      </c>
      <c r="C624">
        <v>3.7846000000000002</v>
      </c>
    </row>
    <row r="625" spans="1:3" x14ac:dyDescent="0.35">
      <c r="A625" s="12">
        <v>43654</v>
      </c>
      <c r="B625" s="12">
        <f t="shared" si="9"/>
        <v>43647</v>
      </c>
      <c r="C625">
        <v>3.8058999999999998</v>
      </c>
    </row>
    <row r="626" spans="1:3" x14ac:dyDescent="0.35">
      <c r="A626" s="12">
        <v>43651</v>
      </c>
      <c r="B626" s="12">
        <f t="shared" si="9"/>
        <v>43647</v>
      </c>
      <c r="C626">
        <v>3.8197999999999999</v>
      </c>
    </row>
    <row r="627" spans="1:3" x14ac:dyDescent="0.35">
      <c r="A627" s="12">
        <v>43650</v>
      </c>
      <c r="B627" s="12">
        <f t="shared" si="9"/>
        <v>43647</v>
      </c>
      <c r="C627">
        <v>3.7934000000000001</v>
      </c>
    </row>
    <row r="628" spans="1:3" x14ac:dyDescent="0.35">
      <c r="A628" s="12">
        <v>43649</v>
      </c>
      <c r="B628" s="12">
        <f t="shared" si="9"/>
        <v>43647</v>
      </c>
      <c r="C628">
        <v>3.8469000000000002</v>
      </c>
    </row>
    <row r="629" spans="1:3" x14ac:dyDescent="0.35">
      <c r="A629" s="12">
        <v>43648</v>
      </c>
      <c r="B629" s="12">
        <f t="shared" si="9"/>
        <v>43647</v>
      </c>
      <c r="C629">
        <v>3.8557999999999999</v>
      </c>
    </row>
    <row r="630" spans="1:3" x14ac:dyDescent="0.35">
      <c r="A630" s="12">
        <v>43647</v>
      </c>
      <c r="B630" s="12">
        <f t="shared" si="9"/>
        <v>43647</v>
      </c>
      <c r="C630">
        <v>3.8187000000000002</v>
      </c>
    </row>
    <row r="631" spans="1:3" x14ac:dyDescent="0.35">
      <c r="A631" s="12">
        <v>43644</v>
      </c>
      <c r="B631" s="12">
        <f t="shared" si="9"/>
        <v>43617</v>
      </c>
      <c r="C631">
        <v>3.8315999999999999</v>
      </c>
    </row>
    <row r="632" spans="1:3" x14ac:dyDescent="0.35">
      <c r="A632" s="12">
        <v>43643</v>
      </c>
      <c r="B632" s="12">
        <f t="shared" si="9"/>
        <v>43617</v>
      </c>
      <c r="C632">
        <v>3.8635999999999999</v>
      </c>
    </row>
    <row r="633" spans="1:3" x14ac:dyDescent="0.35">
      <c r="A633" s="12">
        <v>43642</v>
      </c>
      <c r="B633" s="12">
        <f t="shared" si="9"/>
        <v>43617</v>
      </c>
      <c r="C633">
        <v>3.8435000000000001</v>
      </c>
    </row>
    <row r="634" spans="1:3" x14ac:dyDescent="0.35">
      <c r="A634" s="12">
        <v>43641</v>
      </c>
      <c r="B634" s="12">
        <f t="shared" si="9"/>
        <v>43617</v>
      </c>
      <c r="C634">
        <v>3.8296999999999999</v>
      </c>
    </row>
    <row r="635" spans="1:3" x14ac:dyDescent="0.35">
      <c r="A635" s="12">
        <v>43640</v>
      </c>
      <c r="B635" s="12">
        <f t="shared" si="9"/>
        <v>43617</v>
      </c>
      <c r="C635">
        <v>3.8228</v>
      </c>
    </row>
    <row r="636" spans="1:3" x14ac:dyDescent="0.35">
      <c r="A636" s="12">
        <v>43637</v>
      </c>
      <c r="B636" s="12">
        <f t="shared" si="9"/>
        <v>43617</v>
      </c>
      <c r="C636">
        <v>3.8249</v>
      </c>
    </row>
    <row r="637" spans="1:3" x14ac:dyDescent="0.35">
      <c r="A637" s="12">
        <v>43635</v>
      </c>
      <c r="B637" s="12">
        <f t="shared" si="9"/>
        <v>43617</v>
      </c>
      <c r="C637">
        <v>3.8717000000000001</v>
      </c>
    </row>
    <row r="638" spans="1:3" x14ac:dyDescent="0.35">
      <c r="A638" s="12">
        <v>43634</v>
      </c>
      <c r="B638" s="12">
        <f t="shared" si="9"/>
        <v>43617</v>
      </c>
      <c r="C638">
        <v>3.8601999999999999</v>
      </c>
    </row>
    <row r="639" spans="1:3" x14ac:dyDescent="0.35">
      <c r="A639" s="12">
        <v>43633</v>
      </c>
      <c r="B639" s="12">
        <f t="shared" si="9"/>
        <v>43617</v>
      </c>
      <c r="C639">
        <v>3.8889</v>
      </c>
    </row>
    <row r="640" spans="1:3" x14ac:dyDescent="0.35">
      <c r="A640" s="12">
        <v>43630</v>
      </c>
      <c r="B640" s="12">
        <f t="shared" si="9"/>
        <v>43617</v>
      </c>
      <c r="C640">
        <v>3.8807</v>
      </c>
    </row>
    <row r="641" spans="1:3" x14ac:dyDescent="0.35">
      <c r="A641" s="12">
        <v>43629</v>
      </c>
      <c r="B641" s="12">
        <f t="shared" si="9"/>
        <v>43617</v>
      </c>
      <c r="C641">
        <v>3.8422999999999998</v>
      </c>
    </row>
    <row r="642" spans="1:3" x14ac:dyDescent="0.35">
      <c r="A642" s="12">
        <v>43628</v>
      </c>
      <c r="B642" s="12">
        <f t="shared" si="9"/>
        <v>43617</v>
      </c>
      <c r="C642">
        <v>3.8431000000000002</v>
      </c>
    </row>
    <row r="643" spans="1:3" x14ac:dyDescent="0.35">
      <c r="A643" s="12">
        <v>43627</v>
      </c>
      <c r="B643" s="12">
        <f t="shared" ref="B643:B706" si="10">DATE(YEAR(A643),MONTH(A643),DAY(1))</f>
        <v>43617</v>
      </c>
      <c r="C643">
        <v>3.8658000000000001</v>
      </c>
    </row>
    <row r="644" spans="1:3" x14ac:dyDescent="0.35">
      <c r="A644" s="12">
        <v>43626</v>
      </c>
      <c r="B644" s="12">
        <f t="shared" si="10"/>
        <v>43617</v>
      </c>
      <c r="C644">
        <v>3.8784000000000001</v>
      </c>
    </row>
    <row r="645" spans="1:3" x14ac:dyDescent="0.35">
      <c r="A645" s="12">
        <v>43623</v>
      </c>
      <c r="B645" s="12">
        <f t="shared" si="10"/>
        <v>43617</v>
      </c>
      <c r="C645">
        <v>3.8565</v>
      </c>
    </row>
    <row r="646" spans="1:3" x14ac:dyDescent="0.35">
      <c r="A646" s="12">
        <v>43622</v>
      </c>
      <c r="B646" s="12">
        <f t="shared" si="10"/>
        <v>43617</v>
      </c>
      <c r="C646">
        <v>3.8719999999999999</v>
      </c>
    </row>
    <row r="647" spans="1:3" x14ac:dyDescent="0.35">
      <c r="A647" s="12">
        <v>43621</v>
      </c>
      <c r="B647" s="12">
        <f t="shared" si="10"/>
        <v>43617</v>
      </c>
      <c r="C647">
        <v>3.8605</v>
      </c>
    </row>
    <row r="648" spans="1:3" x14ac:dyDescent="0.35">
      <c r="A648" s="12">
        <v>43620</v>
      </c>
      <c r="B648" s="12">
        <f t="shared" si="10"/>
        <v>43617</v>
      </c>
      <c r="C648">
        <v>3.8704000000000001</v>
      </c>
    </row>
    <row r="649" spans="1:3" x14ac:dyDescent="0.35">
      <c r="A649" s="12">
        <v>43619</v>
      </c>
      <c r="B649" s="12">
        <f t="shared" si="10"/>
        <v>43617</v>
      </c>
      <c r="C649">
        <v>3.8997000000000002</v>
      </c>
    </row>
    <row r="650" spans="1:3" x14ac:dyDescent="0.35">
      <c r="A650" s="12">
        <v>43616</v>
      </c>
      <c r="B650" s="12">
        <f t="shared" si="10"/>
        <v>43586</v>
      </c>
      <c r="C650">
        <v>3.9401000000000002</v>
      </c>
    </row>
    <row r="651" spans="1:3" x14ac:dyDescent="0.35">
      <c r="A651" s="12">
        <v>43615</v>
      </c>
      <c r="B651" s="12">
        <f t="shared" si="10"/>
        <v>43586</v>
      </c>
      <c r="C651">
        <v>3.9714</v>
      </c>
    </row>
    <row r="652" spans="1:3" x14ac:dyDescent="0.35">
      <c r="A652" s="12">
        <v>43614</v>
      </c>
      <c r="B652" s="12">
        <f t="shared" si="10"/>
        <v>43586</v>
      </c>
      <c r="C652">
        <v>3.9958999999999998</v>
      </c>
    </row>
    <row r="653" spans="1:3" x14ac:dyDescent="0.35">
      <c r="A653" s="12">
        <v>43613</v>
      </c>
      <c r="B653" s="12">
        <f t="shared" si="10"/>
        <v>43586</v>
      </c>
      <c r="C653">
        <v>4.0269000000000004</v>
      </c>
    </row>
    <row r="654" spans="1:3" x14ac:dyDescent="0.35">
      <c r="A654" s="12">
        <v>43612</v>
      </c>
      <c r="B654" s="12">
        <f t="shared" si="10"/>
        <v>43586</v>
      </c>
      <c r="C654">
        <v>4.0204000000000004</v>
      </c>
    </row>
    <row r="655" spans="1:3" x14ac:dyDescent="0.35">
      <c r="A655" s="12">
        <v>43609</v>
      </c>
      <c r="B655" s="12">
        <f t="shared" si="10"/>
        <v>43586</v>
      </c>
      <c r="C655">
        <v>4.0316000000000001</v>
      </c>
    </row>
    <row r="656" spans="1:3" x14ac:dyDescent="0.35">
      <c r="A656" s="12">
        <v>43608</v>
      </c>
      <c r="B656" s="12">
        <f t="shared" si="10"/>
        <v>43586</v>
      </c>
      <c r="C656">
        <v>4.0507</v>
      </c>
    </row>
    <row r="657" spans="1:3" x14ac:dyDescent="0.35">
      <c r="A657" s="12">
        <v>43607</v>
      </c>
      <c r="B657" s="12">
        <f t="shared" si="10"/>
        <v>43586</v>
      </c>
      <c r="C657">
        <v>4.0221999999999998</v>
      </c>
    </row>
    <row r="658" spans="1:3" x14ac:dyDescent="0.35">
      <c r="A658" s="12">
        <v>43606</v>
      </c>
      <c r="B658" s="12">
        <f t="shared" si="10"/>
        <v>43586</v>
      </c>
      <c r="C658">
        <v>4.0804</v>
      </c>
    </row>
    <row r="659" spans="1:3" x14ac:dyDescent="0.35">
      <c r="A659" s="12">
        <v>43605</v>
      </c>
      <c r="B659" s="12">
        <f t="shared" si="10"/>
        <v>43586</v>
      </c>
      <c r="C659">
        <v>4.1050000000000004</v>
      </c>
    </row>
    <row r="660" spans="1:3" x14ac:dyDescent="0.35">
      <c r="A660" s="12">
        <v>43602</v>
      </c>
      <c r="B660" s="12">
        <f t="shared" si="10"/>
        <v>43586</v>
      </c>
      <c r="C660">
        <v>4.0838000000000001</v>
      </c>
    </row>
    <row r="661" spans="1:3" x14ac:dyDescent="0.35">
      <c r="A661" s="12">
        <v>43601</v>
      </c>
      <c r="B661" s="12">
        <f t="shared" si="10"/>
        <v>43586</v>
      </c>
      <c r="C661">
        <v>4.0132000000000003</v>
      </c>
    </row>
    <row r="662" spans="1:3" x14ac:dyDescent="0.35">
      <c r="A662" s="12">
        <v>43600</v>
      </c>
      <c r="B662" s="12">
        <f t="shared" si="10"/>
        <v>43586</v>
      </c>
      <c r="C662">
        <v>4.0025000000000004</v>
      </c>
    </row>
    <row r="663" spans="1:3" x14ac:dyDescent="0.35">
      <c r="A663" s="12">
        <v>43599</v>
      </c>
      <c r="B663" s="12">
        <f t="shared" si="10"/>
        <v>43586</v>
      </c>
      <c r="C663">
        <v>3.9782000000000002</v>
      </c>
    </row>
    <row r="664" spans="1:3" x14ac:dyDescent="0.35">
      <c r="A664" s="12">
        <v>43598</v>
      </c>
      <c r="B664" s="12">
        <f t="shared" si="10"/>
        <v>43586</v>
      </c>
      <c r="C664">
        <v>3.9883999999999999</v>
      </c>
    </row>
    <row r="665" spans="1:3" x14ac:dyDescent="0.35">
      <c r="A665" s="12">
        <v>43595</v>
      </c>
      <c r="B665" s="12">
        <f t="shared" si="10"/>
        <v>43586</v>
      </c>
      <c r="C665">
        <v>3.9571999999999998</v>
      </c>
    </row>
    <row r="666" spans="1:3" x14ac:dyDescent="0.35">
      <c r="A666" s="12">
        <v>43594</v>
      </c>
      <c r="B666" s="12">
        <f t="shared" si="10"/>
        <v>43586</v>
      </c>
      <c r="C666">
        <v>3.9666999999999999</v>
      </c>
    </row>
    <row r="667" spans="1:3" x14ac:dyDescent="0.35">
      <c r="A667" s="12">
        <v>43593</v>
      </c>
      <c r="B667" s="12">
        <f t="shared" si="10"/>
        <v>43586</v>
      </c>
      <c r="C667">
        <v>3.9338000000000002</v>
      </c>
    </row>
    <row r="668" spans="1:3" x14ac:dyDescent="0.35">
      <c r="A668" s="12">
        <v>43592</v>
      </c>
      <c r="B668" s="12">
        <f t="shared" si="10"/>
        <v>43586</v>
      </c>
      <c r="C668">
        <v>3.9874000000000001</v>
      </c>
    </row>
    <row r="669" spans="1:3" x14ac:dyDescent="0.35">
      <c r="A669" s="12">
        <v>43591</v>
      </c>
      <c r="B669" s="12">
        <f t="shared" si="10"/>
        <v>43586</v>
      </c>
      <c r="C669">
        <v>3.9618000000000002</v>
      </c>
    </row>
    <row r="670" spans="1:3" x14ac:dyDescent="0.35">
      <c r="A670" s="12">
        <v>43588</v>
      </c>
      <c r="B670" s="12">
        <f t="shared" si="10"/>
        <v>43586</v>
      </c>
      <c r="C670">
        <v>3.9382000000000001</v>
      </c>
    </row>
    <row r="671" spans="1:3" x14ac:dyDescent="0.35">
      <c r="A671" s="12">
        <v>43587</v>
      </c>
      <c r="B671" s="12">
        <f t="shared" si="10"/>
        <v>43586</v>
      </c>
      <c r="C671">
        <v>3.9643999999999999</v>
      </c>
    </row>
    <row r="672" spans="1:3" x14ac:dyDescent="0.35">
      <c r="A672" s="12">
        <v>43585</v>
      </c>
      <c r="B672" s="12">
        <f t="shared" si="10"/>
        <v>43556</v>
      </c>
      <c r="C672">
        <v>3.9447000000000001</v>
      </c>
    </row>
    <row r="673" spans="1:3" x14ac:dyDescent="0.35">
      <c r="A673" s="12">
        <v>43584</v>
      </c>
      <c r="B673" s="12">
        <f t="shared" si="10"/>
        <v>43556</v>
      </c>
      <c r="C673">
        <v>3.9358</v>
      </c>
    </row>
    <row r="674" spans="1:3" x14ac:dyDescent="0.35">
      <c r="A674" s="12">
        <v>43581</v>
      </c>
      <c r="B674" s="12">
        <f t="shared" si="10"/>
        <v>43556</v>
      </c>
      <c r="C674">
        <v>3.9346999999999999</v>
      </c>
    </row>
    <row r="675" spans="1:3" x14ac:dyDescent="0.35">
      <c r="A675" s="12">
        <v>43580</v>
      </c>
      <c r="B675" s="12">
        <f t="shared" si="10"/>
        <v>43556</v>
      </c>
      <c r="C675">
        <v>3.9719000000000002</v>
      </c>
    </row>
    <row r="676" spans="1:3" x14ac:dyDescent="0.35">
      <c r="A676" s="12">
        <v>43579</v>
      </c>
      <c r="B676" s="12">
        <f t="shared" si="10"/>
        <v>43556</v>
      </c>
      <c r="C676">
        <v>3.9624000000000001</v>
      </c>
    </row>
    <row r="677" spans="1:3" x14ac:dyDescent="0.35">
      <c r="A677" s="12">
        <v>43578</v>
      </c>
      <c r="B677" s="12">
        <f t="shared" si="10"/>
        <v>43556</v>
      </c>
      <c r="C677">
        <v>3.9430000000000001</v>
      </c>
    </row>
    <row r="678" spans="1:3" x14ac:dyDescent="0.35">
      <c r="A678" s="12">
        <v>43577</v>
      </c>
      <c r="B678" s="12">
        <f t="shared" si="10"/>
        <v>43556</v>
      </c>
      <c r="C678">
        <v>3.9224000000000001</v>
      </c>
    </row>
    <row r="679" spans="1:3" x14ac:dyDescent="0.35">
      <c r="A679" s="12">
        <v>43573</v>
      </c>
      <c r="B679" s="12">
        <f t="shared" si="10"/>
        <v>43556</v>
      </c>
      <c r="C679">
        <v>3.9363999999999999</v>
      </c>
    </row>
    <row r="680" spans="1:3" x14ac:dyDescent="0.35">
      <c r="A680" s="12">
        <v>43572</v>
      </c>
      <c r="B680" s="12">
        <f t="shared" si="10"/>
        <v>43556</v>
      </c>
      <c r="C680">
        <v>3.9218999999999999</v>
      </c>
    </row>
    <row r="681" spans="1:3" x14ac:dyDescent="0.35">
      <c r="A681" s="12">
        <v>43571</v>
      </c>
      <c r="B681" s="12">
        <f t="shared" si="10"/>
        <v>43556</v>
      </c>
      <c r="C681">
        <v>3.8906999999999998</v>
      </c>
    </row>
    <row r="682" spans="1:3" x14ac:dyDescent="0.35">
      <c r="A682" s="12">
        <v>43570</v>
      </c>
      <c r="B682" s="12">
        <f t="shared" si="10"/>
        <v>43556</v>
      </c>
      <c r="C682">
        <v>3.8723999999999998</v>
      </c>
    </row>
    <row r="683" spans="1:3" x14ac:dyDescent="0.35">
      <c r="A683" s="12">
        <v>43567</v>
      </c>
      <c r="B683" s="12">
        <f t="shared" si="10"/>
        <v>43556</v>
      </c>
      <c r="C683">
        <v>3.8679000000000001</v>
      </c>
    </row>
    <row r="684" spans="1:3" x14ac:dyDescent="0.35">
      <c r="A684" s="12">
        <v>43566</v>
      </c>
      <c r="B684" s="12">
        <f t="shared" si="10"/>
        <v>43556</v>
      </c>
      <c r="C684">
        <v>3.8393000000000002</v>
      </c>
    </row>
    <row r="685" spans="1:3" x14ac:dyDescent="0.35">
      <c r="A685" s="12">
        <v>43565</v>
      </c>
      <c r="B685" s="12">
        <f t="shared" si="10"/>
        <v>43556</v>
      </c>
      <c r="C685">
        <v>3.8338999999999999</v>
      </c>
    </row>
    <row r="686" spans="1:3" x14ac:dyDescent="0.35">
      <c r="A686" s="12">
        <v>43564</v>
      </c>
      <c r="B686" s="12">
        <f t="shared" si="10"/>
        <v>43556</v>
      </c>
      <c r="C686">
        <v>3.8557000000000001</v>
      </c>
    </row>
    <row r="687" spans="1:3" x14ac:dyDescent="0.35">
      <c r="A687" s="12">
        <v>43563</v>
      </c>
      <c r="B687" s="12">
        <f t="shared" si="10"/>
        <v>43556</v>
      </c>
      <c r="C687">
        <v>3.8652000000000002</v>
      </c>
    </row>
    <row r="688" spans="1:3" x14ac:dyDescent="0.35">
      <c r="A688" s="12">
        <v>43560</v>
      </c>
      <c r="B688" s="12">
        <f t="shared" si="10"/>
        <v>43556</v>
      </c>
      <c r="C688">
        <v>3.8616000000000001</v>
      </c>
    </row>
    <row r="689" spans="1:3" x14ac:dyDescent="0.35">
      <c r="A689" s="12">
        <v>43559</v>
      </c>
      <c r="B689" s="12">
        <f t="shared" si="10"/>
        <v>43556</v>
      </c>
      <c r="C689">
        <v>3.8706999999999998</v>
      </c>
    </row>
    <row r="690" spans="1:3" x14ac:dyDescent="0.35">
      <c r="A690" s="12">
        <v>43558</v>
      </c>
      <c r="B690" s="12">
        <f t="shared" si="10"/>
        <v>43556</v>
      </c>
      <c r="C690">
        <v>3.843</v>
      </c>
    </row>
    <row r="691" spans="1:3" x14ac:dyDescent="0.35">
      <c r="A691" s="12">
        <v>43557</v>
      </c>
      <c r="B691" s="12">
        <f t="shared" si="10"/>
        <v>43556</v>
      </c>
      <c r="C691">
        <v>3.8654999999999999</v>
      </c>
    </row>
    <row r="692" spans="1:3" x14ac:dyDescent="0.35">
      <c r="A692" s="12">
        <v>43556</v>
      </c>
      <c r="B692" s="12">
        <f t="shared" si="10"/>
        <v>43556</v>
      </c>
      <c r="C692">
        <v>3.8675999999999999</v>
      </c>
    </row>
    <row r="693" spans="1:3" x14ac:dyDescent="0.35">
      <c r="A693" s="12">
        <v>43553</v>
      </c>
      <c r="B693" s="12">
        <f t="shared" si="10"/>
        <v>43525</v>
      </c>
      <c r="C693">
        <v>3.8961000000000001</v>
      </c>
    </row>
    <row r="694" spans="1:3" x14ac:dyDescent="0.35">
      <c r="A694" s="12">
        <v>43552</v>
      </c>
      <c r="B694" s="12">
        <f t="shared" si="10"/>
        <v>43525</v>
      </c>
      <c r="C694">
        <v>3.9676</v>
      </c>
    </row>
    <row r="695" spans="1:3" x14ac:dyDescent="0.35">
      <c r="A695" s="12">
        <v>43551</v>
      </c>
      <c r="B695" s="12">
        <f t="shared" si="10"/>
        <v>43525</v>
      </c>
      <c r="C695">
        <v>3.9382999999999999</v>
      </c>
    </row>
    <row r="696" spans="1:3" x14ac:dyDescent="0.35">
      <c r="A696" s="12">
        <v>43550</v>
      </c>
      <c r="B696" s="12">
        <f t="shared" si="10"/>
        <v>43525</v>
      </c>
      <c r="C696">
        <v>3.8639999999999999</v>
      </c>
    </row>
    <row r="697" spans="1:3" x14ac:dyDescent="0.35">
      <c r="A697" s="12">
        <v>43549</v>
      </c>
      <c r="B697" s="12">
        <f t="shared" si="10"/>
        <v>43525</v>
      </c>
      <c r="C697">
        <v>3.8763999999999998</v>
      </c>
    </row>
    <row r="698" spans="1:3" x14ac:dyDescent="0.35">
      <c r="A698" s="12">
        <v>43546</v>
      </c>
      <c r="B698" s="12">
        <f t="shared" si="10"/>
        <v>43525</v>
      </c>
      <c r="C698">
        <v>3.8809</v>
      </c>
    </row>
    <row r="699" spans="1:3" x14ac:dyDescent="0.35">
      <c r="A699" s="12">
        <v>43545</v>
      </c>
      <c r="B699" s="12">
        <f t="shared" si="10"/>
        <v>43525</v>
      </c>
      <c r="C699">
        <v>3.7961</v>
      </c>
    </row>
    <row r="700" spans="1:3" x14ac:dyDescent="0.35">
      <c r="A700" s="12">
        <v>43544</v>
      </c>
      <c r="B700" s="12">
        <f t="shared" si="10"/>
        <v>43525</v>
      </c>
      <c r="C700">
        <v>3.7890999999999999</v>
      </c>
    </row>
    <row r="701" spans="1:3" x14ac:dyDescent="0.35">
      <c r="A701" s="12">
        <v>43543</v>
      </c>
      <c r="B701" s="12">
        <f t="shared" si="10"/>
        <v>43525</v>
      </c>
      <c r="C701">
        <v>3.7755999999999998</v>
      </c>
    </row>
    <row r="702" spans="1:3" x14ac:dyDescent="0.35">
      <c r="A702" s="12">
        <v>43542</v>
      </c>
      <c r="B702" s="12">
        <f t="shared" si="10"/>
        <v>43525</v>
      </c>
      <c r="C702">
        <v>3.8105000000000002</v>
      </c>
    </row>
    <row r="703" spans="1:3" x14ac:dyDescent="0.35">
      <c r="A703" s="12">
        <v>43539</v>
      </c>
      <c r="B703" s="12">
        <f t="shared" si="10"/>
        <v>43525</v>
      </c>
      <c r="C703">
        <v>3.8338000000000001</v>
      </c>
    </row>
    <row r="704" spans="1:3" x14ac:dyDescent="0.35">
      <c r="A704" s="12">
        <v>43538</v>
      </c>
      <c r="B704" s="12">
        <f t="shared" si="10"/>
        <v>43525</v>
      </c>
      <c r="C704">
        <v>3.8321000000000001</v>
      </c>
    </row>
    <row r="705" spans="1:3" x14ac:dyDescent="0.35">
      <c r="A705" s="12">
        <v>43537</v>
      </c>
      <c r="B705" s="12">
        <f t="shared" si="10"/>
        <v>43525</v>
      </c>
      <c r="C705">
        <v>3.8258999999999999</v>
      </c>
    </row>
    <row r="706" spans="1:3" x14ac:dyDescent="0.35">
      <c r="A706" s="12">
        <v>43536</v>
      </c>
      <c r="B706" s="12">
        <f t="shared" si="10"/>
        <v>43525</v>
      </c>
      <c r="C706">
        <v>3.8123</v>
      </c>
    </row>
    <row r="707" spans="1:3" x14ac:dyDescent="0.35">
      <c r="A707" s="12">
        <v>43535</v>
      </c>
      <c r="B707" s="12">
        <f t="shared" ref="B707:B770" si="11">DATE(YEAR(A707),MONTH(A707),DAY(1))</f>
        <v>43525</v>
      </c>
      <c r="C707">
        <v>3.8454999999999999</v>
      </c>
    </row>
    <row r="708" spans="1:3" x14ac:dyDescent="0.35">
      <c r="A708" s="12">
        <v>43532</v>
      </c>
      <c r="B708" s="12">
        <f t="shared" si="11"/>
        <v>43525</v>
      </c>
      <c r="C708">
        <v>3.8672</v>
      </c>
    </row>
    <row r="709" spans="1:3" x14ac:dyDescent="0.35">
      <c r="A709" s="12">
        <v>43531</v>
      </c>
      <c r="B709" s="12">
        <f t="shared" si="11"/>
        <v>43525</v>
      </c>
      <c r="C709">
        <v>3.8481000000000001</v>
      </c>
    </row>
    <row r="710" spans="1:3" x14ac:dyDescent="0.35">
      <c r="A710" s="12">
        <v>43530</v>
      </c>
      <c r="B710" s="12">
        <f t="shared" si="11"/>
        <v>43525</v>
      </c>
      <c r="C710">
        <v>3.8296999999999999</v>
      </c>
    </row>
    <row r="711" spans="1:3" x14ac:dyDescent="0.35">
      <c r="A711" s="12">
        <v>43525</v>
      </c>
      <c r="B711" s="12">
        <f t="shared" si="11"/>
        <v>43525</v>
      </c>
      <c r="C711">
        <v>3.7826</v>
      </c>
    </row>
    <row r="712" spans="1:3" x14ac:dyDescent="0.35">
      <c r="A712" s="12">
        <v>43524</v>
      </c>
      <c r="B712" s="12">
        <f t="shared" si="11"/>
        <v>43497</v>
      </c>
      <c r="C712">
        <v>3.7378999999999998</v>
      </c>
    </row>
    <row r="713" spans="1:3" x14ac:dyDescent="0.35">
      <c r="A713" s="12">
        <v>43523</v>
      </c>
      <c r="B713" s="12">
        <f t="shared" si="11"/>
        <v>43497</v>
      </c>
      <c r="C713">
        <v>3.7345000000000002</v>
      </c>
    </row>
    <row r="714" spans="1:3" x14ac:dyDescent="0.35">
      <c r="A714" s="12">
        <v>43522</v>
      </c>
      <c r="B714" s="12">
        <f t="shared" si="11"/>
        <v>43497</v>
      </c>
      <c r="C714">
        <v>3.7589000000000001</v>
      </c>
    </row>
    <row r="715" spans="1:3" x14ac:dyDescent="0.35">
      <c r="A715" s="12">
        <v>43521</v>
      </c>
      <c r="B715" s="12">
        <f t="shared" si="11"/>
        <v>43497</v>
      </c>
      <c r="C715">
        <v>3.7279</v>
      </c>
    </row>
    <row r="716" spans="1:3" x14ac:dyDescent="0.35">
      <c r="A716" s="12">
        <v>43518</v>
      </c>
      <c r="B716" s="12">
        <f t="shared" si="11"/>
        <v>43497</v>
      </c>
      <c r="C716">
        <v>3.7423999999999999</v>
      </c>
    </row>
    <row r="717" spans="1:3" x14ac:dyDescent="0.35">
      <c r="A717" s="12">
        <v>43517</v>
      </c>
      <c r="B717" s="12">
        <f t="shared" si="11"/>
        <v>43497</v>
      </c>
      <c r="C717">
        <v>3.7589000000000001</v>
      </c>
    </row>
    <row r="718" spans="1:3" x14ac:dyDescent="0.35">
      <c r="A718" s="12">
        <v>43516</v>
      </c>
      <c r="B718" s="12">
        <f t="shared" si="11"/>
        <v>43497</v>
      </c>
      <c r="C718">
        <v>3.7094</v>
      </c>
    </row>
    <row r="719" spans="1:3" x14ac:dyDescent="0.35">
      <c r="A719" s="12">
        <v>43515</v>
      </c>
      <c r="B719" s="12">
        <f t="shared" si="11"/>
        <v>43497</v>
      </c>
      <c r="C719">
        <v>3.72</v>
      </c>
    </row>
    <row r="720" spans="1:3" x14ac:dyDescent="0.35">
      <c r="A720" s="12">
        <v>43514</v>
      </c>
      <c r="B720" s="12">
        <f t="shared" si="11"/>
        <v>43497</v>
      </c>
      <c r="C720">
        <v>3.7309999999999999</v>
      </c>
    </row>
    <row r="721" spans="1:3" x14ac:dyDescent="0.35">
      <c r="A721" s="12">
        <v>43511</v>
      </c>
      <c r="B721" s="12">
        <f t="shared" si="11"/>
        <v>43497</v>
      </c>
      <c r="C721">
        <v>3.7149000000000001</v>
      </c>
    </row>
    <row r="722" spans="1:3" x14ac:dyDescent="0.35">
      <c r="A722" s="12">
        <v>43510</v>
      </c>
      <c r="B722" s="12">
        <f t="shared" si="11"/>
        <v>43497</v>
      </c>
      <c r="C722">
        <v>3.7749999999999999</v>
      </c>
    </row>
    <row r="723" spans="1:3" x14ac:dyDescent="0.35">
      <c r="A723" s="12">
        <v>43509</v>
      </c>
      <c r="B723" s="12">
        <f t="shared" si="11"/>
        <v>43497</v>
      </c>
      <c r="C723">
        <v>3.7271000000000001</v>
      </c>
    </row>
    <row r="724" spans="1:3" x14ac:dyDescent="0.35">
      <c r="A724" s="12">
        <v>43508</v>
      </c>
      <c r="B724" s="12">
        <f t="shared" si="11"/>
        <v>43497</v>
      </c>
      <c r="C724">
        <v>3.7290000000000001</v>
      </c>
    </row>
    <row r="725" spans="1:3" x14ac:dyDescent="0.35">
      <c r="A725" s="12">
        <v>43507</v>
      </c>
      <c r="B725" s="12">
        <f t="shared" si="11"/>
        <v>43497</v>
      </c>
      <c r="C725">
        <v>3.7385000000000002</v>
      </c>
    </row>
    <row r="726" spans="1:3" x14ac:dyDescent="0.35">
      <c r="A726" s="12">
        <v>43504</v>
      </c>
      <c r="B726" s="12">
        <f t="shared" si="11"/>
        <v>43497</v>
      </c>
      <c r="C726">
        <v>3.7178</v>
      </c>
    </row>
    <row r="727" spans="1:3" x14ac:dyDescent="0.35">
      <c r="A727" s="12">
        <v>43503</v>
      </c>
      <c r="B727" s="12">
        <f t="shared" si="11"/>
        <v>43497</v>
      </c>
      <c r="C727">
        <v>3.7187000000000001</v>
      </c>
    </row>
    <row r="728" spans="1:3" x14ac:dyDescent="0.35">
      <c r="A728" s="12">
        <v>43502</v>
      </c>
      <c r="B728" s="12">
        <f t="shared" si="11"/>
        <v>43497</v>
      </c>
      <c r="C728">
        <v>3.7012999999999998</v>
      </c>
    </row>
    <row r="729" spans="1:3" x14ac:dyDescent="0.35">
      <c r="A729" s="12">
        <v>43501</v>
      </c>
      <c r="B729" s="12">
        <f t="shared" si="11"/>
        <v>43497</v>
      </c>
      <c r="C729">
        <v>3.6735000000000002</v>
      </c>
    </row>
    <row r="730" spans="1:3" x14ac:dyDescent="0.35">
      <c r="A730" s="12">
        <v>43500</v>
      </c>
      <c r="B730" s="12">
        <f t="shared" si="11"/>
        <v>43497</v>
      </c>
      <c r="C730">
        <v>3.6749999999999998</v>
      </c>
    </row>
    <row r="731" spans="1:3" x14ac:dyDescent="0.35">
      <c r="A731" s="12">
        <v>43497</v>
      </c>
      <c r="B731" s="12">
        <f t="shared" si="11"/>
        <v>43497</v>
      </c>
      <c r="C731">
        <v>3.6688000000000001</v>
      </c>
    </row>
    <row r="732" spans="1:3" x14ac:dyDescent="0.35">
      <c r="A732" s="12">
        <v>43496</v>
      </c>
      <c r="B732" s="12">
        <f t="shared" si="11"/>
        <v>43466</v>
      </c>
      <c r="C732">
        <v>3.6513</v>
      </c>
    </row>
    <row r="733" spans="1:3" x14ac:dyDescent="0.35">
      <c r="A733" s="12">
        <v>43495</v>
      </c>
      <c r="B733" s="12">
        <f t="shared" si="11"/>
        <v>43466</v>
      </c>
      <c r="C733">
        <v>3.7145000000000001</v>
      </c>
    </row>
    <row r="734" spans="1:3" x14ac:dyDescent="0.35">
      <c r="A734" s="12">
        <v>43494</v>
      </c>
      <c r="B734" s="12">
        <f t="shared" si="11"/>
        <v>43466</v>
      </c>
      <c r="C734">
        <v>3.7364000000000002</v>
      </c>
    </row>
    <row r="735" spans="1:3" x14ac:dyDescent="0.35">
      <c r="A735" s="12">
        <v>43493</v>
      </c>
      <c r="B735" s="12">
        <f t="shared" si="11"/>
        <v>43466</v>
      </c>
      <c r="C735">
        <v>3.7669999999999999</v>
      </c>
    </row>
    <row r="736" spans="1:3" x14ac:dyDescent="0.35">
      <c r="A736" s="12">
        <v>43490</v>
      </c>
      <c r="B736" s="12">
        <f t="shared" si="11"/>
        <v>43466</v>
      </c>
      <c r="C736">
        <v>3.7612999999999999</v>
      </c>
    </row>
    <row r="737" spans="1:3" x14ac:dyDescent="0.35">
      <c r="A737" s="12">
        <v>43489</v>
      </c>
      <c r="B737" s="12">
        <f t="shared" si="11"/>
        <v>43466</v>
      </c>
      <c r="C737">
        <v>3.7808999999999999</v>
      </c>
    </row>
    <row r="738" spans="1:3" x14ac:dyDescent="0.35">
      <c r="A738" s="12">
        <v>43488</v>
      </c>
      <c r="B738" s="12">
        <f t="shared" si="11"/>
        <v>43466</v>
      </c>
      <c r="C738">
        <v>3.7988</v>
      </c>
    </row>
    <row r="739" spans="1:3" x14ac:dyDescent="0.35">
      <c r="A739" s="12">
        <v>43487</v>
      </c>
      <c r="B739" s="12">
        <f t="shared" si="11"/>
        <v>43466</v>
      </c>
      <c r="C739">
        <v>3.7608999999999999</v>
      </c>
    </row>
    <row r="740" spans="1:3" x14ac:dyDescent="0.35">
      <c r="A740" s="12">
        <v>43486</v>
      </c>
      <c r="B740" s="12">
        <f t="shared" si="11"/>
        <v>43466</v>
      </c>
      <c r="C740">
        <v>3.7698999999999998</v>
      </c>
    </row>
    <row r="741" spans="1:3" x14ac:dyDescent="0.35">
      <c r="A741" s="12">
        <v>43483</v>
      </c>
      <c r="B741" s="12">
        <f t="shared" si="11"/>
        <v>43466</v>
      </c>
      <c r="C741">
        <v>3.7480000000000002</v>
      </c>
    </row>
    <row r="742" spans="1:3" x14ac:dyDescent="0.35">
      <c r="A742" s="12">
        <v>43482</v>
      </c>
      <c r="B742" s="12">
        <f t="shared" si="11"/>
        <v>43466</v>
      </c>
      <c r="C742">
        <v>3.7585000000000002</v>
      </c>
    </row>
    <row r="743" spans="1:3" x14ac:dyDescent="0.35">
      <c r="A743" s="12">
        <v>43481</v>
      </c>
      <c r="B743" s="12">
        <f t="shared" si="11"/>
        <v>43466</v>
      </c>
      <c r="C743">
        <v>3.7191000000000001</v>
      </c>
    </row>
    <row r="744" spans="1:3" x14ac:dyDescent="0.35">
      <c r="A744" s="12">
        <v>43480</v>
      </c>
      <c r="B744" s="12">
        <f t="shared" si="11"/>
        <v>43466</v>
      </c>
      <c r="C744">
        <v>3.7042999999999999</v>
      </c>
    </row>
    <row r="745" spans="1:3" x14ac:dyDescent="0.35">
      <c r="A745" s="12">
        <v>43479</v>
      </c>
      <c r="B745" s="12">
        <f t="shared" si="11"/>
        <v>43466</v>
      </c>
      <c r="C745">
        <v>3.7254999999999998</v>
      </c>
    </row>
    <row r="746" spans="1:3" x14ac:dyDescent="0.35">
      <c r="A746" s="12">
        <v>43476</v>
      </c>
      <c r="B746" s="12">
        <f t="shared" si="11"/>
        <v>43466</v>
      </c>
      <c r="C746">
        <v>3.7134999999999998</v>
      </c>
    </row>
    <row r="747" spans="1:3" x14ac:dyDescent="0.35">
      <c r="A747" s="12">
        <v>43475</v>
      </c>
      <c r="B747" s="12">
        <f t="shared" si="11"/>
        <v>43466</v>
      </c>
      <c r="C747">
        <v>3.6863000000000001</v>
      </c>
    </row>
    <row r="748" spans="1:3" x14ac:dyDescent="0.35">
      <c r="A748" s="12">
        <v>43474</v>
      </c>
      <c r="B748" s="12">
        <f t="shared" si="11"/>
        <v>43466</v>
      </c>
      <c r="C748">
        <v>3.6924999999999999</v>
      </c>
    </row>
    <row r="749" spans="1:3" x14ac:dyDescent="0.35">
      <c r="A749" s="12">
        <v>43473</v>
      </c>
      <c r="B749" s="12">
        <f t="shared" si="11"/>
        <v>43466</v>
      </c>
      <c r="C749">
        <v>3.7202000000000002</v>
      </c>
    </row>
    <row r="750" spans="1:3" x14ac:dyDescent="0.35">
      <c r="A750" s="12">
        <v>43472</v>
      </c>
      <c r="B750" s="12">
        <f t="shared" si="11"/>
        <v>43466</v>
      </c>
      <c r="C750">
        <v>3.7056</v>
      </c>
    </row>
    <row r="751" spans="1:3" x14ac:dyDescent="0.35">
      <c r="A751" s="12">
        <v>43469</v>
      </c>
      <c r="B751" s="12">
        <f t="shared" si="11"/>
        <v>43466</v>
      </c>
      <c r="C751">
        <v>3.7621000000000002</v>
      </c>
    </row>
    <row r="752" spans="1:3" x14ac:dyDescent="0.35">
      <c r="A752" s="12">
        <v>43468</v>
      </c>
      <c r="B752" s="12">
        <f t="shared" si="11"/>
        <v>43466</v>
      </c>
      <c r="C752">
        <v>3.7677</v>
      </c>
    </row>
    <row r="753" spans="1:3" x14ac:dyDescent="0.35">
      <c r="A753" s="12">
        <v>43467</v>
      </c>
      <c r="B753" s="12">
        <f t="shared" si="11"/>
        <v>43466</v>
      </c>
      <c r="C753">
        <v>3.8589000000000002</v>
      </c>
    </row>
    <row r="754" spans="1:3" x14ac:dyDescent="0.35">
      <c r="A754" s="12">
        <v>43465</v>
      </c>
      <c r="B754" s="12">
        <f t="shared" si="11"/>
        <v>43435</v>
      </c>
      <c r="C754">
        <v>3.8742000000000001</v>
      </c>
    </row>
    <row r="755" spans="1:3" x14ac:dyDescent="0.35">
      <c r="A755" s="12">
        <v>43462</v>
      </c>
      <c r="B755" s="12">
        <f t="shared" si="11"/>
        <v>43435</v>
      </c>
      <c r="C755">
        <v>3.8742000000000001</v>
      </c>
    </row>
    <row r="756" spans="1:3" x14ac:dyDescent="0.35">
      <c r="A756" s="12">
        <v>43461</v>
      </c>
      <c r="B756" s="12">
        <f t="shared" si="11"/>
        <v>43435</v>
      </c>
      <c r="C756">
        <v>3.9323999999999999</v>
      </c>
    </row>
    <row r="757" spans="1:3" x14ac:dyDescent="0.35">
      <c r="A757" s="12">
        <v>43460</v>
      </c>
      <c r="B757" s="12">
        <f t="shared" si="11"/>
        <v>43435</v>
      </c>
      <c r="C757">
        <v>3.9251999999999998</v>
      </c>
    </row>
    <row r="758" spans="1:3" x14ac:dyDescent="0.35">
      <c r="A758" s="12">
        <v>43458</v>
      </c>
      <c r="B758" s="12">
        <f t="shared" si="11"/>
        <v>43435</v>
      </c>
      <c r="C758">
        <v>3.8839000000000001</v>
      </c>
    </row>
    <row r="759" spans="1:3" x14ac:dyDescent="0.35">
      <c r="A759" s="12">
        <v>43455</v>
      </c>
      <c r="B759" s="12">
        <f t="shared" si="11"/>
        <v>43435</v>
      </c>
      <c r="C759">
        <v>3.8664999999999998</v>
      </c>
    </row>
    <row r="760" spans="1:3" x14ac:dyDescent="0.35">
      <c r="A760" s="12">
        <v>43454</v>
      </c>
      <c r="B760" s="12">
        <f t="shared" si="11"/>
        <v>43435</v>
      </c>
      <c r="C760">
        <v>3.8437000000000001</v>
      </c>
    </row>
    <row r="761" spans="1:3" x14ac:dyDescent="0.35">
      <c r="A761" s="12">
        <v>43453</v>
      </c>
      <c r="B761" s="12">
        <f t="shared" si="11"/>
        <v>43435</v>
      </c>
      <c r="C761">
        <v>3.8900999999999999</v>
      </c>
    </row>
    <row r="762" spans="1:3" x14ac:dyDescent="0.35">
      <c r="A762" s="12">
        <v>43452</v>
      </c>
      <c r="B762" s="12">
        <f t="shared" si="11"/>
        <v>43435</v>
      </c>
      <c r="C762">
        <v>3.8990999999999998</v>
      </c>
    </row>
    <row r="763" spans="1:3" x14ac:dyDescent="0.35">
      <c r="A763" s="12">
        <v>43451</v>
      </c>
      <c r="B763" s="12">
        <f t="shared" si="11"/>
        <v>43435</v>
      </c>
      <c r="C763">
        <v>3.9115000000000002</v>
      </c>
    </row>
    <row r="764" spans="1:3" x14ac:dyDescent="0.35">
      <c r="A764" s="12">
        <v>43448</v>
      </c>
      <c r="B764" s="12">
        <f t="shared" si="11"/>
        <v>43435</v>
      </c>
      <c r="C764">
        <v>3.9083999999999999</v>
      </c>
    </row>
    <row r="765" spans="1:3" x14ac:dyDescent="0.35">
      <c r="A765" s="12">
        <v>43447</v>
      </c>
      <c r="B765" s="12">
        <f t="shared" si="11"/>
        <v>43435</v>
      </c>
      <c r="C765">
        <v>3.8784000000000001</v>
      </c>
    </row>
    <row r="766" spans="1:3" x14ac:dyDescent="0.35">
      <c r="A766" s="12">
        <v>43446</v>
      </c>
      <c r="B766" s="12">
        <f t="shared" si="11"/>
        <v>43435</v>
      </c>
      <c r="C766">
        <v>3.8622999999999998</v>
      </c>
    </row>
    <row r="767" spans="1:3" x14ac:dyDescent="0.35">
      <c r="A767" s="12">
        <v>43445</v>
      </c>
      <c r="B767" s="12">
        <f t="shared" si="11"/>
        <v>43435</v>
      </c>
      <c r="C767">
        <v>3.9007000000000001</v>
      </c>
    </row>
    <row r="768" spans="1:3" x14ac:dyDescent="0.35">
      <c r="A768" s="12">
        <v>43444</v>
      </c>
      <c r="B768" s="12">
        <f t="shared" si="11"/>
        <v>43435</v>
      </c>
      <c r="C768">
        <v>3.9104000000000001</v>
      </c>
    </row>
    <row r="769" spans="1:3" x14ac:dyDescent="0.35">
      <c r="A769" s="12">
        <v>43441</v>
      </c>
      <c r="B769" s="12">
        <f t="shared" si="11"/>
        <v>43435</v>
      </c>
      <c r="C769">
        <v>3.8957999999999999</v>
      </c>
    </row>
    <row r="770" spans="1:3" x14ac:dyDescent="0.35">
      <c r="A770" s="12">
        <v>43440</v>
      </c>
      <c r="B770" s="12">
        <f t="shared" si="11"/>
        <v>43435</v>
      </c>
      <c r="C770">
        <v>3.9171999999999998</v>
      </c>
    </row>
    <row r="771" spans="1:3" x14ac:dyDescent="0.35">
      <c r="A771" s="12">
        <v>43439</v>
      </c>
      <c r="B771" s="12">
        <f t="shared" ref="B771:B834" si="12">DATE(YEAR(A771),MONTH(A771),DAY(1))</f>
        <v>43435</v>
      </c>
      <c r="C771">
        <v>3.8555000000000001</v>
      </c>
    </row>
    <row r="772" spans="1:3" x14ac:dyDescent="0.35">
      <c r="A772" s="12">
        <v>43438</v>
      </c>
      <c r="B772" s="12">
        <f t="shared" si="12"/>
        <v>43435</v>
      </c>
      <c r="C772">
        <v>3.8307000000000002</v>
      </c>
    </row>
    <row r="773" spans="1:3" x14ac:dyDescent="0.35">
      <c r="A773" s="12">
        <v>43437</v>
      </c>
      <c r="B773" s="12">
        <f t="shared" si="12"/>
        <v>43435</v>
      </c>
      <c r="C773">
        <v>3.8279000000000001</v>
      </c>
    </row>
    <row r="774" spans="1:3" x14ac:dyDescent="0.35">
      <c r="A774" s="12">
        <v>43434</v>
      </c>
      <c r="B774" s="12">
        <f t="shared" si="12"/>
        <v>43405</v>
      </c>
      <c r="C774">
        <v>3.8626999999999998</v>
      </c>
    </row>
    <row r="775" spans="1:3" x14ac:dyDescent="0.35">
      <c r="A775" s="12">
        <v>43433</v>
      </c>
      <c r="B775" s="12">
        <f t="shared" si="12"/>
        <v>43405</v>
      </c>
      <c r="C775">
        <v>3.8561999999999999</v>
      </c>
    </row>
    <row r="776" spans="1:3" x14ac:dyDescent="0.35">
      <c r="A776" s="12">
        <v>43432</v>
      </c>
      <c r="B776" s="12">
        <f t="shared" si="12"/>
        <v>43405</v>
      </c>
      <c r="C776">
        <v>3.8624999999999998</v>
      </c>
    </row>
    <row r="777" spans="1:3" x14ac:dyDescent="0.35">
      <c r="A777" s="12">
        <v>43431</v>
      </c>
      <c r="B777" s="12">
        <f t="shared" si="12"/>
        <v>43405</v>
      </c>
      <c r="C777">
        <v>3.8919000000000001</v>
      </c>
    </row>
    <row r="778" spans="1:3" x14ac:dyDescent="0.35">
      <c r="A778" s="12">
        <v>43430</v>
      </c>
      <c r="B778" s="12">
        <f t="shared" si="12"/>
        <v>43405</v>
      </c>
      <c r="C778">
        <v>3.8649</v>
      </c>
    </row>
    <row r="779" spans="1:3" x14ac:dyDescent="0.35">
      <c r="A779" s="12">
        <v>43427</v>
      </c>
      <c r="B779" s="12">
        <f t="shared" si="12"/>
        <v>43405</v>
      </c>
      <c r="C779">
        <v>3.8075000000000001</v>
      </c>
    </row>
    <row r="780" spans="1:3" x14ac:dyDescent="0.35">
      <c r="A780" s="12">
        <v>43426</v>
      </c>
      <c r="B780" s="12">
        <f t="shared" si="12"/>
        <v>43405</v>
      </c>
      <c r="C780">
        <v>3.8096999999999999</v>
      </c>
    </row>
    <row r="781" spans="1:3" x14ac:dyDescent="0.35">
      <c r="A781" s="12">
        <v>43425</v>
      </c>
      <c r="B781" s="12">
        <f t="shared" si="12"/>
        <v>43405</v>
      </c>
      <c r="C781">
        <v>3.7866</v>
      </c>
    </row>
    <row r="782" spans="1:3" x14ac:dyDescent="0.35">
      <c r="A782" s="12">
        <v>43424</v>
      </c>
      <c r="B782" s="12">
        <f t="shared" si="12"/>
        <v>43405</v>
      </c>
      <c r="C782">
        <v>3.7574000000000001</v>
      </c>
    </row>
    <row r="783" spans="1:3" x14ac:dyDescent="0.35">
      <c r="A783" s="12">
        <v>43423</v>
      </c>
      <c r="B783" s="12">
        <f t="shared" si="12"/>
        <v>43405</v>
      </c>
      <c r="C783">
        <v>3.7547000000000001</v>
      </c>
    </row>
    <row r="784" spans="1:3" x14ac:dyDescent="0.35">
      <c r="A784" s="12">
        <v>43420</v>
      </c>
      <c r="B784" s="12">
        <f t="shared" si="12"/>
        <v>43405</v>
      </c>
      <c r="C784">
        <v>3.7519</v>
      </c>
    </row>
    <row r="785" spans="1:3" x14ac:dyDescent="0.35">
      <c r="A785" s="12">
        <v>43418</v>
      </c>
      <c r="B785" s="12">
        <f t="shared" si="12"/>
        <v>43405</v>
      </c>
      <c r="C785">
        <v>3.7917999999999998</v>
      </c>
    </row>
    <row r="786" spans="1:3" x14ac:dyDescent="0.35">
      <c r="A786" s="12">
        <v>43417</v>
      </c>
      <c r="B786" s="12">
        <f t="shared" si="12"/>
        <v>43405</v>
      </c>
      <c r="C786">
        <v>3.7786</v>
      </c>
    </row>
    <row r="787" spans="1:3" x14ac:dyDescent="0.35">
      <c r="A787" s="12">
        <v>43416</v>
      </c>
      <c r="B787" s="12">
        <f t="shared" si="12"/>
        <v>43405</v>
      </c>
      <c r="C787">
        <v>3.7471999999999999</v>
      </c>
    </row>
    <row r="788" spans="1:3" x14ac:dyDescent="0.35">
      <c r="A788" s="12">
        <v>43413</v>
      </c>
      <c r="B788" s="12">
        <f t="shared" si="12"/>
        <v>43405</v>
      </c>
      <c r="C788">
        <v>3.75</v>
      </c>
    </row>
    <row r="789" spans="1:3" x14ac:dyDescent="0.35">
      <c r="A789" s="12">
        <v>43412</v>
      </c>
      <c r="B789" s="12">
        <f t="shared" si="12"/>
        <v>43405</v>
      </c>
      <c r="C789">
        <v>3.7385000000000002</v>
      </c>
    </row>
    <row r="790" spans="1:3" x14ac:dyDescent="0.35">
      <c r="A790" s="12">
        <v>43411</v>
      </c>
      <c r="B790" s="12">
        <f t="shared" si="12"/>
        <v>43405</v>
      </c>
      <c r="C790">
        <v>3.7585999999999999</v>
      </c>
    </row>
    <row r="791" spans="1:3" x14ac:dyDescent="0.35">
      <c r="A791" s="12">
        <v>43410</v>
      </c>
      <c r="B791" s="12">
        <f t="shared" si="12"/>
        <v>43405</v>
      </c>
      <c r="C791">
        <v>3.7486000000000002</v>
      </c>
    </row>
    <row r="792" spans="1:3" x14ac:dyDescent="0.35">
      <c r="A792" s="12">
        <v>43409</v>
      </c>
      <c r="B792" s="12">
        <f t="shared" si="12"/>
        <v>43405</v>
      </c>
      <c r="C792">
        <v>3.7042000000000002</v>
      </c>
    </row>
    <row r="793" spans="1:3" x14ac:dyDescent="0.35">
      <c r="A793" s="12">
        <v>43405</v>
      </c>
      <c r="B793" s="12">
        <f t="shared" si="12"/>
        <v>43405</v>
      </c>
      <c r="C793">
        <v>3.6968000000000001</v>
      </c>
    </row>
    <row r="794" spans="1:3" x14ac:dyDescent="0.35">
      <c r="A794" s="12">
        <v>43404</v>
      </c>
      <c r="B794" s="12">
        <f t="shared" si="12"/>
        <v>43374</v>
      </c>
      <c r="C794">
        <v>3.7170999999999998</v>
      </c>
    </row>
    <row r="795" spans="1:3" x14ac:dyDescent="0.35">
      <c r="A795" s="12">
        <v>43403</v>
      </c>
      <c r="B795" s="12">
        <f t="shared" si="12"/>
        <v>43374</v>
      </c>
      <c r="C795">
        <v>3.7012999999999998</v>
      </c>
    </row>
    <row r="796" spans="1:3" x14ac:dyDescent="0.35">
      <c r="A796" s="12">
        <v>43402</v>
      </c>
      <c r="B796" s="12">
        <f t="shared" si="12"/>
        <v>43374</v>
      </c>
      <c r="C796">
        <v>3.6362000000000001</v>
      </c>
    </row>
    <row r="797" spans="1:3" x14ac:dyDescent="0.35">
      <c r="A797" s="12">
        <v>43399</v>
      </c>
      <c r="B797" s="12">
        <f t="shared" si="12"/>
        <v>43374</v>
      </c>
      <c r="C797">
        <v>3.6745999999999999</v>
      </c>
    </row>
    <row r="798" spans="1:3" x14ac:dyDescent="0.35">
      <c r="A798" s="12">
        <v>43398</v>
      </c>
      <c r="B798" s="12">
        <f t="shared" si="12"/>
        <v>43374</v>
      </c>
      <c r="C798">
        <v>3.7008000000000001</v>
      </c>
    </row>
    <row r="799" spans="1:3" x14ac:dyDescent="0.35">
      <c r="A799" s="12">
        <v>43397</v>
      </c>
      <c r="B799" s="12">
        <f t="shared" si="12"/>
        <v>43374</v>
      </c>
      <c r="C799">
        <v>3.7054</v>
      </c>
    </row>
    <row r="800" spans="1:3" x14ac:dyDescent="0.35">
      <c r="A800" s="12">
        <v>43396</v>
      </c>
      <c r="B800" s="12">
        <f t="shared" si="12"/>
        <v>43374</v>
      </c>
      <c r="C800">
        <v>3.7073999999999998</v>
      </c>
    </row>
    <row r="801" spans="1:3" x14ac:dyDescent="0.35">
      <c r="A801" s="12">
        <v>43395</v>
      </c>
      <c r="B801" s="12">
        <f t="shared" si="12"/>
        <v>43374</v>
      </c>
      <c r="C801">
        <v>3.6897000000000002</v>
      </c>
    </row>
    <row r="802" spans="1:3" x14ac:dyDescent="0.35">
      <c r="A802" s="12">
        <v>43392</v>
      </c>
      <c r="B802" s="12">
        <f t="shared" si="12"/>
        <v>43374</v>
      </c>
      <c r="C802">
        <v>3.7073</v>
      </c>
    </row>
    <row r="803" spans="1:3" x14ac:dyDescent="0.35">
      <c r="A803" s="12">
        <v>43391</v>
      </c>
      <c r="B803" s="12">
        <f t="shared" si="12"/>
        <v>43374</v>
      </c>
      <c r="C803">
        <v>3.6957</v>
      </c>
    </row>
    <row r="804" spans="1:3" x14ac:dyDescent="0.35">
      <c r="A804" s="12">
        <v>43390</v>
      </c>
      <c r="B804" s="12">
        <f t="shared" si="12"/>
        <v>43374</v>
      </c>
      <c r="C804">
        <v>3.7002000000000002</v>
      </c>
    </row>
    <row r="805" spans="1:3" x14ac:dyDescent="0.35">
      <c r="A805" s="12">
        <v>43389</v>
      </c>
      <c r="B805" s="12">
        <f t="shared" si="12"/>
        <v>43374</v>
      </c>
      <c r="C805">
        <v>3.7073</v>
      </c>
    </row>
    <row r="806" spans="1:3" x14ac:dyDescent="0.35">
      <c r="A806" s="12">
        <v>43388</v>
      </c>
      <c r="B806" s="12">
        <f t="shared" si="12"/>
        <v>43374</v>
      </c>
      <c r="C806">
        <v>3.7326000000000001</v>
      </c>
    </row>
    <row r="807" spans="1:3" x14ac:dyDescent="0.35">
      <c r="A807" s="12">
        <v>43384</v>
      </c>
      <c r="B807" s="12">
        <f t="shared" si="12"/>
        <v>43374</v>
      </c>
      <c r="C807">
        <v>3.7454000000000001</v>
      </c>
    </row>
    <row r="808" spans="1:3" x14ac:dyDescent="0.35">
      <c r="A808" s="12">
        <v>43383</v>
      </c>
      <c r="B808" s="12">
        <f t="shared" si="12"/>
        <v>43374</v>
      </c>
      <c r="C808">
        <v>3.7504</v>
      </c>
    </row>
    <row r="809" spans="1:3" x14ac:dyDescent="0.35">
      <c r="A809" s="12">
        <v>43382</v>
      </c>
      <c r="B809" s="12">
        <f t="shared" si="12"/>
        <v>43374</v>
      </c>
      <c r="C809">
        <v>3.7385000000000002</v>
      </c>
    </row>
    <row r="810" spans="1:3" x14ac:dyDescent="0.35">
      <c r="A810" s="12">
        <v>43381</v>
      </c>
      <c r="B810" s="12">
        <f t="shared" si="12"/>
        <v>43374</v>
      </c>
      <c r="C810">
        <v>3.7582</v>
      </c>
    </row>
    <row r="811" spans="1:3" x14ac:dyDescent="0.35">
      <c r="A811" s="12">
        <v>43378</v>
      </c>
      <c r="B811" s="12">
        <f t="shared" si="12"/>
        <v>43374</v>
      </c>
      <c r="C811">
        <v>3.8693</v>
      </c>
    </row>
    <row r="812" spans="1:3" x14ac:dyDescent="0.35">
      <c r="A812" s="12">
        <v>43377</v>
      </c>
      <c r="B812" s="12">
        <f t="shared" si="12"/>
        <v>43374</v>
      </c>
      <c r="C812">
        <v>3.9041000000000001</v>
      </c>
    </row>
    <row r="813" spans="1:3" x14ac:dyDescent="0.35">
      <c r="A813" s="12">
        <v>43376</v>
      </c>
      <c r="B813" s="12">
        <f t="shared" si="12"/>
        <v>43374</v>
      </c>
      <c r="C813">
        <v>3.8536000000000001</v>
      </c>
    </row>
    <row r="814" spans="1:3" x14ac:dyDescent="0.35">
      <c r="A814" s="12">
        <v>43375</v>
      </c>
      <c r="B814" s="12">
        <f t="shared" si="12"/>
        <v>43374</v>
      </c>
      <c r="C814">
        <v>3.9499</v>
      </c>
    </row>
    <row r="815" spans="1:3" x14ac:dyDescent="0.35">
      <c r="A815" s="12">
        <v>43374</v>
      </c>
      <c r="B815" s="12">
        <f t="shared" si="12"/>
        <v>43374</v>
      </c>
      <c r="C815">
        <v>4.0266999999999999</v>
      </c>
    </row>
    <row r="816" spans="1:3" x14ac:dyDescent="0.35">
      <c r="A816" s="12">
        <v>43371</v>
      </c>
      <c r="B816" s="12">
        <f t="shared" si="12"/>
        <v>43344</v>
      </c>
      <c r="C816">
        <v>4.0033000000000003</v>
      </c>
    </row>
    <row r="817" spans="1:3" x14ac:dyDescent="0.35">
      <c r="A817" s="12">
        <v>43370</v>
      </c>
      <c r="B817" s="12">
        <f t="shared" si="12"/>
        <v>43344</v>
      </c>
      <c r="C817">
        <v>4.0086000000000004</v>
      </c>
    </row>
    <row r="818" spans="1:3" x14ac:dyDescent="0.35">
      <c r="A818" s="12">
        <v>43369</v>
      </c>
      <c r="B818" s="12">
        <f t="shared" si="12"/>
        <v>43344</v>
      </c>
      <c r="C818">
        <v>4.0564</v>
      </c>
    </row>
    <row r="819" spans="1:3" x14ac:dyDescent="0.35">
      <c r="A819" s="12">
        <v>43368</v>
      </c>
      <c r="B819" s="12">
        <f t="shared" si="12"/>
        <v>43344</v>
      </c>
      <c r="C819">
        <v>4.1280000000000001</v>
      </c>
    </row>
    <row r="820" spans="1:3" x14ac:dyDescent="0.35">
      <c r="A820" s="12">
        <v>43367</v>
      </c>
      <c r="B820" s="12">
        <f t="shared" si="12"/>
        <v>43344</v>
      </c>
      <c r="C820">
        <v>4.0587999999999997</v>
      </c>
    </row>
    <row r="821" spans="1:3" x14ac:dyDescent="0.35">
      <c r="A821" s="12">
        <v>43364</v>
      </c>
      <c r="B821" s="12">
        <f t="shared" si="12"/>
        <v>43344</v>
      </c>
      <c r="C821">
        <v>4.0721999999999996</v>
      </c>
    </row>
    <row r="822" spans="1:3" x14ac:dyDescent="0.35">
      <c r="A822" s="12">
        <v>43363</v>
      </c>
      <c r="B822" s="12">
        <f t="shared" si="12"/>
        <v>43344</v>
      </c>
      <c r="C822">
        <v>4.0991</v>
      </c>
    </row>
    <row r="823" spans="1:3" x14ac:dyDescent="0.35">
      <c r="A823" s="12">
        <v>43362</v>
      </c>
      <c r="B823" s="12">
        <f t="shared" si="12"/>
        <v>43344</v>
      </c>
      <c r="C823">
        <v>4.1345000000000001</v>
      </c>
    </row>
    <row r="824" spans="1:3" x14ac:dyDescent="0.35">
      <c r="A824" s="12">
        <v>43361</v>
      </c>
      <c r="B824" s="12">
        <f t="shared" si="12"/>
        <v>43344</v>
      </c>
      <c r="C824">
        <v>4.1363000000000003</v>
      </c>
    </row>
    <row r="825" spans="1:3" x14ac:dyDescent="0.35">
      <c r="A825" s="12">
        <v>43360</v>
      </c>
      <c r="B825" s="12">
        <f t="shared" si="12"/>
        <v>43344</v>
      </c>
      <c r="C825">
        <v>4.1688999999999998</v>
      </c>
    </row>
    <row r="826" spans="1:3" x14ac:dyDescent="0.35">
      <c r="A826" s="12">
        <v>43357</v>
      </c>
      <c r="B826" s="12">
        <f t="shared" si="12"/>
        <v>43344</v>
      </c>
      <c r="C826">
        <v>4.1872999999999996</v>
      </c>
    </row>
    <row r="827" spans="1:3" x14ac:dyDescent="0.35">
      <c r="A827" s="12">
        <v>43356</v>
      </c>
      <c r="B827" s="12">
        <f t="shared" si="12"/>
        <v>43344</v>
      </c>
      <c r="C827">
        <v>4.1631</v>
      </c>
    </row>
    <row r="828" spans="1:3" x14ac:dyDescent="0.35">
      <c r="A828" s="12">
        <v>43355</v>
      </c>
      <c r="B828" s="12">
        <f t="shared" si="12"/>
        <v>43344</v>
      </c>
      <c r="C828">
        <v>4.1253000000000002</v>
      </c>
    </row>
    <row r="829" spans="1:3" x14ac:dyDescent="0.35">
      <c r="A829" s="12">
        <v>43354</v>
      </c>
      <c r="B829" s="12">
        <f t="shared" si="12"/>
        <v>43344</v>
      </c>
      <c r="C829">
        <v>4.1635</v>
      </c>
    </row>
    <row r="830" spans="1:3" x14ac:dyDescent="0.35">
      <c r="A830" s="12">
        <v>43353</v>
      </c>
      <c r="B830" s="12">
        <f t="shared" si="12"/>
        <v>43344</v>
      </c>
      <c r="C830">
        <v>4.1001000000000003</v>
      </c>
    </row>
    <row r="831" spans="1:3" x14ac:dyDescent="0.35">
      <c r="A831" s="12">
        <v>43349</v>
      </c>
      <c r="B831" s="12">
        <f t="shared" si="12"/>
        <v>43344</v>
      </c>
      <c r="C831">
        <v>4.1454000000000004</v>
      </c>
    </row>
    <row r="832" spans="1:3" x14ac:dyDescent="0.35">
      <c r="A832" s="12">
        <v>43348</v>
      </c>
      <c r="B832" s="12">
        <f t="shared" si="12"/>
        <v>43344</v>
      </c>
      <c r="C832">
        <v>4.1603000000000003</v>
      </c>
    </row>
    <row r="833" spans="1:3" x14ac:dyDescent="0.35">
      <c r="A833" s="12">
        <v>43347</v>
      </c>
      <c r="B833" s="12">
        <f t="shared" si="12"/>
        <v>43344</v>
      </c>
      <c r="C833">
        <v>4.1646000000000001</v>
      </c>
    </row>
    <row r="834" spans="1:3" x14ac:dyDescent="0.35">
      <c r="A834" s="12">
        <v>43346</v>
      </c>
      <c r="B834" s="12">
        <f t="shared" si="12"/>
        <v>43344</v>
      </c>
      <c r="C834">
        <v>4.1273</v>
      </c>
    </row>
    <row r="835" spans="1:3" x14ac:dyDescent="0.35">
      <c r="A835" s="12">
        <v>43343</v>
      </c>
      <c r="B835" s="12">
        <f t="shared" ref="B835:B898" si="13">DATE(YEAR(A835),MONTH(A835),DAY(1))</f>
        <v>43313</v>
      </c>
      <c r="C835">
        <v>4.1346999999999996</v>
      </c>
    </row>
    <row r="836" spans="1:3" x14ac:dyDescent="0.35">
      <c r="A836" s="12">
        <v>43342</v>
      </c>
      <c r="B836" s="12">
        <f t="shared" si="13"/>
        <v>43313</v>
      </c>
      <c r="C836">
        <v>4.1806000000000001</v>
      </c>
    </row>
    <row r="837" spans="1:3" x14ac:dyDescent="0.35">
      <c r="A837" s="12">
        <v>43341</v>
      </c>
      <c r="B837" s="12">
        <f t="shared" si="13"/>
        <v>43313</v>
      </c>
      <c r="C837">
        <v>4.1346999999999996</v>
      </c>
    </row>
    <row r="838" spans="1:3" x14ac:dyDescent="0.35">
      <c r="A838" s="12">
        <v>43340</v>
      </c>
      <c r="B838" s="12">
        <f t="shared" si="13"/>
        <v>43313</v>
      </c>
      <c r="C838">
        <v>4.1185999999999998</v>
      </c>
    </row>
    <row r="839" spans="1:3" x14ac:dyDescent="0.35">
      <c r="A839" s="12">
        <v>43339</v>
      </c>
      <c r="B839" s="12">
        <f t="shared" si="13"/>
        <v>43313</v>
      </c>
      <c r="C839">
        <v>4.0681000000000003</v>
      </c>
    </row>
    <row r="840" spans="1:3" x14ac:dyDescent="0.35">
      <c r="A840" s="12">
        <v>43336</v>
      </c>
      <c r="B840" s="12">
        <f t="shared" si="13"/>
        <v>43313</v>
      </c>
      <c r="C840">
        <v>4.0848000000000004</v>
      </c>
    </row>
    <row r="841" spans="1:3" x14ac:dyDescent="0.35">
      <c r="A841" s="12">
        <v>43335</v>
      </c>
      <c r="B841" s="12">
        <f t="shared" si="13"/>
        <v>43313</v>
      </c>
      <c r="C841">
        <v>4.0720999999999998</v>
      </c>
    </row>
    <row r="842" spans="1:3" x14ac:dyDescent="0.35">
      <c r="A842" s="12">
        <v>43334</v>
      </c>
      <c r="B842" s="12">
        <f t="shared" si="13"/>
        <v>43313</v>
      </c>
      <c r="C842">
        <v>4.0734000000000004</v>
      </c>
    </row>
    <row r="843" spans="1:3" x14ac:dyDescent="0.35">
      <c r="A843" s="12">
        <v>43333</v>
      </c>
      <c r="B843" s="12">
        <f t="shared" si="13"/>
        <v>43313</v>
      </c>
      <c r="C843">
        <v>3.9866999999999999</v>
      </c>
    </row>
    <row r="844" spans="1:3" x14ac:dyDescent="0.35">
      <c r="A844" s="12">
        <v>43332</v>
      </c>
      <c r="B844" s="12">
        <f t="shared" si="13"/>
        <v>43313</v>
      </c>
      <c r="C844">
        <v>3.9424000000000001</v>
      </c>
    </row>
    <row r="845" spans="1:3" x14ac:dyDescent="0.35">
      <c r="A845" s="12">
        <v>43329</v>
      </c>
      <c r="B845" s="12">
        <f t="shared" si="13"/>
        <v>43313</v>
      </c>
      <c r="C845">
        <v>3.9382999999999999</v>
      </c>
    </row>
    <row r="846" spans="1:3" x14ac:dyDescent="0.35">
      <c r="A846" s="12">
        <v>43328</v>
      </c>
      <c r="B846" s="12">
        <f t="shared" si="13"/>
        <v>43313</v>
      </c>
      <c r="C846">
        <v>3.8803999999999998</v>
      </c>
    </row>
    <row r="847" spans="1:3" x14ac:dyDescent="0.35">
      <c r="A847" s="12">
        <v>43327</v>
      </c>
      <c r="B847" s="12">
        <f t="shared" si="13"/>
        <v>43313</v>
      </c>
      <c r="C847">
        <v>3.9127999999999998</v>
      </c>
    </row>
    <row r="848" spans="1:3" x14ac:dyDescent="0.35">
      <c r="A848" s="12">
        <v>43326</v>
      </c>
      <c r="B848" s="12">
        <f t="shared" si="13"/>
        <v>43313</v>
      </c>
      <c r="C848">
        <v>3.8805999999999998</v>
      </c>
    </row>
    <row r="849" spans="1:3" x14ac:dyDescent="0.35">
      <c r="A849" s="12">
        <v>43325</v>
      </c>
      <c r="B849" s="12">
        <f t="shared" si="13"/>
        <v>43313</v>
      </c>
      <c r="C849">
        <v>3.8982000000000001</v>
      </c>
    </row>
    <row r="850" spans="1:3" x14ac:dyDescent="0.35">
      <c r="A850" s="12">
        <v>43322</v>
      </c>
      <c r="B850" s="12">
        <f t="shared" si="13"/>
        <v>43313</v>
      </c>
      <c r="C850">
        <v>3.8466</v>
      </c>
    </row>
    <row r="851" spans="1:3" x14ac:dyDescent="0.35">
      <c r="A851" s="12">
        <v>43321</v>
      </c>
      <c r="B851" s="12">
        <f t="shared" si="13"/>
        <v>43313</v>
      </c>
      <c r="C851">
        <v>3.8024</v>
      </c>
    </row>
    <row r="852" spans="1:3" x14ac:dyDescent="0.35">
      <c r="A852" s="12">
        <v>43320</v>
      </c>
      <c r="B852" s="12">
        <f t="shared" si="13"/>
        <v>43313</v>
      </c>
      <c r="C852">
        <v>3.7513000000000001</v>
      </c>
    </row>
    <row r="853" spans="1:3" x14ac:dyDescent="0.35">
      <c r="A853" s="12">
        <v>43319</v>
      </c>
      <c r="B853" s="12">
        <f t="shared" si="13"/>
        <v>43313</v>
      </c>
      <c r="C853">
        <v>3.7111999999999998</v>
      </c>
    </row>
    <row r="854" spans="1:3" x14ac:dyDescent="0.35">
      <c r="A854" s="12">
        <v>43318</v>
      </c>
      <c r="B854" s="12">
        <f t="shared" si="13"/>
        <v>43313</v>
      </c>
      <c r="C854">
        <v>3.7208000000000001</v>
      </c>
    </row>
    <row r="855" spans="1:3" x14ac:dyDescent="0.35">
      <c r="A855" s="12">
        <v>43315</v>
      </c>
      <c r="B855" s="12">
        <f t="shared" si="13"/>
        <v>43313</v>
      </c>
      <c r="C855">
        <v>3.7195</v>
      </c>
    </row>
    <row r="856" spans="1:3" x14ac:dyDescent="0.35">
      <c r="A856" s="12">
        <v>43314</v>
      </c>
      <c r="B856" s="12">
        <f t="shared" si="13"/>
        <v>43313</v>
      </c>
      <c r="C856">
        <v>3.7639</v>
      </c>
    </row>
    <row r="857" spans="1:3" x14ac:dyDescent="0.35">
      <c r="A857" s="12">
        <v>43313</v>
      </c>
      <c r="B857" s="12">
        <f t="shared" si="13"/>
        <v>43313</v>
      </c>
      <c r="C857">
        <v>3.7484999999999999</v>
      </c>
    </row>
    <row r="858" spans="1:3" x14ac:dyDescent="0.35">
      <c r="A858" s="12">
        <v>43312</v>
      </c>
      <c r="B858" s="12">
        <f t="shared" si="13"/>
        <v>43282</v>
      </c>
      <c r="C858">
        <v>3.7543000000000002</v>
      </c>
    </row>
    <row r="859" spans="1:3" x14ac:dyDescent="0.35">
      <c r="A859" s="12">
        <v>43311</v>
      </c>
      <c r="B859" s="12">
        <f t="shared" si="13"/>
        <v>43282</v>
      </c>
      <c r="C859">
        <v>3.7149000000000001</v>
      </c>
    </row>
    <row r="860" spans="1:3" x14ac:dyDescent="0.35">
      <c r="A860" s="12">
        <v>43308</v>
      </c>
      <c r="B860" s="12">
        <f t="shared" si="13"/>
        <v>43282</v>
      </c>
      <c r="C860">
        <v>3.7158000000000002</v>
      </c>
    </row>
    <row r="861" spans="1:3" x14ac:dyDescent="0.35">
      <c r="A861" s="12">
        <v>43307</v>
      </c>
      <c r="B861" s="12">
        <f t="shared" si="13"/>
        <v>43282</v>
      </c>
      <c r="C861">
        <v>3.7237</v>
      </c>
    </row>
    <row r="862" spans="1:3" x14ac:dyDescent="0.35">
      <c r="A862" s="12">
        <v>43306</v>
      </c>
      <c r="B862" s="12">
        <f t="shared" si="13"/>
        <v>43282</v>
      </c>
      <c r="C862">
        <v>3.7113999999999998</v>
      </c>
    </row>
    <row r="863" spans="1:3" x14ac:dyDescent="0.35">
      <c r="A863" s="12">
        <v>43305</v>
      </c>
      <c r="B863" s="12">
        <f t="shared" si="13"/>
        <v>43282</v>
      </c>
      <c r="C863">
        <v>3.7452999999999999</v>
      </c>
    </row>
    <row r="864" spans="1:3" x14ac:dyDescent="0.35">
      <c r="A864" s="12">
        <v>43304</v>
      </c>
      <c r="B864" s="12">
        <f t="shared" si="13"/>
        <v>43282</v>
      </c>
      <c r="C864">
        <v>3.7909000000000002</v>
      </c>
    </row>
    <row r="865" spans="1:3" x14ac:dyDescent="0.35">
      <c r="A865" s="12">
        <v>43301</v>
      </c>
      <c r="B865" s="12">
        <f t="shared" si="13"/>
        <v>43282</v>
      </c>
      <c r="C865">
        <v>3.7787000000000002</v>
      </c>
    </row>
    <row r="866" spans="1:3" x14ac:dyDescent="0.35">
      <c r="A866" s="12">
        <v>43300</v>
      </c>
      <c r="B866" s="12">
        <f t="shared" si="13"/>
        <v>43282</v>
      </c>
      <c r="C866">
        <v>3.8841000000000001</v>
      </c>
    </row>
    <row r="867" spans="1:3" x14ac:dyDescent="0.35">
      <c r="A867" s="12">
        <v>43299</v>
      </c>
      <c r="B867" s="12">
        <f t="shared" si="13"/>
        <v>43282</v>
      </c>
      <c r="C867">
        <v>3.8468</v>
      </c>
    </row>
    <row r="868" spans="1:3" x14ac:dyDescent="0.35">
      <c r="A868" s="12">
        <v>43298</v>
      </c>
      <c r="B868" s="12">
        <f t="shared" si="13"/>
        <v>43282</v>
      </c>
      <c r="C868">
        <v>3.8664999999999998</v>
      </c>
    </row>
    <row r="869" spans="1:3" x14ac:dyDescent="0.35">
      <c r="A869" s="12">
        <v>43297</v>
      </c>
      <c r="B869" s="12">
        <f t="shared" si="13"/>
        <v>43282</v>
      </c>
      <c r="C869">
        <v>3.8573</v>
      </c>
    </row>
    <row r="870" spans="1:3" x14ac:dyDescent="0.35">
      <c r="A870" s="12">
        <v>43294</v>
      </c>
      <c r="B870" s="12">
        <f t="shared" si="13"/>
        <v>43282</v>
      </c>
      <c r="C870">
        <v>3.8738999999999999</v>
      </c>
    </row>
    <row r="871" spans="1:3" x14ac:dyDescent="0.35">
      <c r="A871" s="12">
        <v>43293</v>
      </c>
      <c r="B871" s="12">
        <f t="shared" si="13"/>
        <v>43282</v>
      </c>
      <c r="C871">
        <v>3.8557999999999999</v>
      </c>
    </row>
    <row r="872" spans="1:3" x14ac:dyDescent="0.35">
      <c r="A872" s="12">
        <v>43292</v>
      </c>
      <c r="B872" s="12">
        <f t="shared" si="13"/>
        <v>43282</v>
      </c>
      <c r="C872">
        <v>3.8411</v>
      </c>
    </row>
    <row r="873" spans="1:3" x14ac:dyDescent="0.35">
      <c r="A873" s="12">
        <v>43291</v>
      </c>
      <c r="B873" s="12">
        <f t="shared" si="13"/>
        <v>43282</v>
      </c>
      <c r="C873">
        <v>3.8445999999999998</v>
      </c>
    </row>
    <row r="874" spans="1:3" x14ac:dyDescent="0.35">
      <c r="A874" s="12">
        <v>43290</v>
      </c>
      <c r="B874" s="12">
        <f t="shared" si="13"/>
        <v>43282</v>
      </c>
      <c r="C874">
        <v>3.8679999999999999</v>
      </c>
    </row>
    <row r="875" spans="1:3" x14ac:dyDescent="0.35">
      <c r="A875" s="12">
        <v>43287</v>
      </c>
      <c r="B875" s="12">
        <f t="shared" si="13"/>
        <v>43282</v>
      </c>
      <c r="C875">
        <v>3.9258000000000002</v>
      </c>
    </row>
    <row r="876" spans="1:3" x14ac:dyDescent="0.35">
      <c r="A876" s="12">
        <v>43286</v>
      </c>
      <c r="B876" s="12">
        <f t="shared" si="13"/>
        <v>43282</v>
      </c>
      <c r="C876">
        <v>3.9186000000000001</v>
      </c>
    </row>
    <row r="877" spans="1:3" x14ac:dyDescent="0.35">
      <c r="A877" s="12">
        <v>43285</v>
      </c>
      <c r="B877" s="12">
        <f t="shared" si="13"/>
        <v>43282</v>
      </c>
      <c r="C877">
        <v>3.9051999999999998</v>
      </c>
    </row>
    <row r="878" spans="1:3" x14ac:dyDescent="0.35">
      <c r="A878" s="12">
        <v>43284</v>
      </c>
      <c r="B878" s="12">
        <f t="shared" si="13"/>
        <v>43282</v>
      </c>
      <c r="C878">
        <v>3.8914</v>
      </c>
    </row>
    <row r="879" spans="1:3" x14ac:dyDescent="0.35">
      <c r="A879" s="12">
        <v>43283</v>
      </c>
      <c r="B879" s="12">
        <f t="shared" si="13"/>
        <v>43282</v>
      </c>
      <c r="C879">
        <v>3.9049</v>
      </c>
    </row>
    <row r="880" spans="1:3" x14ac:dyDescent="0.35">
      <c r="A880" s="12">
        <v>43280</v>
      </c>
      <c r="B880" s="12">
        <f t="shared" si="13"/>
        <v>43252</v>
      </c>
      <c r="C880">
        <v>3.8552</v>
      </c>
    </row>
    <row r="881" spans="1:3" x14ac:dyDescent="0.35">
      <c r="A881" s="12">
        <v>43279</v>
      </c>
      <c r="B881" s="12">
        <f t="shared" si="13"/>
        <v>43252</v>
      </c>
      <c r="C881">
        <v>3.8515000000000001</v>
      </c>
    </row>
    <row r="882" spans="1:3" x14ac:dyDescent="0.35">
      <c r="A882" s="12">
        <v>43278</v>
      </c>
      <c r="B882" s="12">
        <f t="shared" si="13"/>
        <v>43252</v>
      </c>
      <c r="C882">
        <v>3.8351999999999999</v>
      </c>
    </row>
    <row r="883" spans="1:3" x14ac:dyDescent="0.35">
      <c r="A883" s="12">
        <v>43277</v>
      </c>
      <c r="B883" s="12">
        <f t="shared" si="13"/>
        <v>43252</v>
      </c>
      <c r="C883">
        <v>3.7715000000000001</v>
      </c>
    </row>
    <row r="884" spans="1:3" x14ac:dyDescent="0.35">
      <c r="A884" s="12">
        <v>43276</v>
      </c>
      <c r="B884" s="12">
        <f t="shared" si="13"/>
        <v>43252</v>
      </c>
      <c r="C884">
        <v>3.7753999999999999</v>
      </c>
    </row>
    <row r="885" spans="1:3" x14ac:dyDescent="0.35">
      <c r="A885" s="12">
        <v>43273</v>
      </c>
      <c r="B885" s="12">
        <f t="shared" si="13"/>
        <v>43252</v>
      </c>
      <c r="C885">
        <v>3.7656999999999998</v>
      </c>
    </row>
    <row r="886" spans="1:3" x14ac:dyDescent="0.35">
      <c r="A886" s="12">
        <v>43272</v>
      </c>
      <c r="B886" s="12">
        <f t="shared" si="13"/>
        <v>43252</v>
      </c>
      <c r="C886">
        <v>3.7888000000000002</v>
      </c>
    </row>
    <row r="887" spans="1:3" x14ac:dyDescent="0.35">
      <c r="A887" s="12">
        <v>43271</v>
      </c>
      <c r="B887" s="12">
        <f t="shared" si="13"/>
        <v>43252</v>
      </c>
      <c r="C887">
        <v>3.7328999999999999</v>
      </c>
    </row>
    <row r="888" spans="1:3" x14ac:dyDescent="0.35">
      <c r="A888" s="12">
        <v>43270</v>
      </c>
      <c r="B888" s="12">
        <f t="shared" si="13"/>
        <v>43252</v>
      </c>
      <c r="C888">
        <v>3.7559999999999998</v>
      </c>
    </row>
    <row r="889" spans="1:3" x14ac:dyDescent="0.35">
      <c r="A889" s="12">
        <v>43269</v>
      </c>
      <c r="B889" s="12">
        <f t="shared" si="13"/>
        <v>43252</v>
      </c>
      <c r="C889">
        <v>3.7536999999999998</v>
      </c>
    </row>
    <row r="890" spans="1:3" x14ac:dyDescent="0.35">
      <c r="A890" s="12">
        <v>43266</v>
      </c>
      <c r="B890" s="12">
        <f t="shared" si="13"/>
        <v>43252</v>
      </c>
      <c r="C890">
        <v>3.7732000000000001</v>
      </c>
    </row>
    <row r="891" spans="1:3" x14ac:dyDescent="0.35">
      <c r="A891" s="12">
        <v>43265</v>
      </c>
      <c r="B891" s="12">
        <f t="shared" si="13"/>
        <v>43252</v>
      </c>
      <c r="C891">
        <v>3.7050999999999998</v>
      </c>
    </row>
    <row r="892" spans="1:3" x14ac:dyDescent="0.35">
      <c r="A892" s="12">
        <v>43264</v>
      </c>
      <c r="B892" s="12">
        <f t="shared" si="13"/>
        <v>43252</v>
      </c>
      <c r="C892">
        <v>3.7048000000000001</v>
      </c>
    </row>
    <row r="893" spans="1:3" x14ac:dyDescent="0.35">
      <c r="A893" s="12">
        <v>43263</v>
      </c>
      <c r="B893" s="12">
        <f t="shared" si="13"/>
        <v>43252</v>
      </c>
      <c r="C893">
        <v>3.7038000000000002</v>
      </c>
    </row>
    <row r="894" spans="1:3" x14ac:dyDescent="0.35">
      <c r="A894" s="12">
        <v>43262</v>
      </c>
      <c r="B894" s="12">
        <f t="shared" si="13"/>
        <v>43252</v>
      </c>
      <c r="C894">
        <v>3.6907000000000001</v>
      </c>
    </row>
    <row r="895" spans="1:3" x14ac:dyDescent="0.35">
      <c r="A895" s="12">
        <v>43259</v>
      </c>
      <c r="B895" s="12">
        <f t="shared" si="13"/>
        <v>43252</v>
      </c>
      <c r="C895">
        <v>3.7852999999999999</v>
      </c>
    </row>
    <row r="896" spans="1:3" x14ac:dyDescent="0.35">
      <c r="A896" s="12">
        <v>43258</v>
      </c>
      <c r="B896" s="12">
        <f t="shared" si="13"/>
        <v>43252</v>
      </c>
      <c r="C896">
        <v>3.8994</v>
      </c>
    </row>
    <row r="897" spans="1:3" x14ac:dyDescent="0.35">
      <c r="A897" s="12">
        <v>43257</v>
      </c>
      <c r="B897" s="12">
        <f t="shared" si="13"/>
        <v>43252</v>
      </c>
      <c r="C897">
        <v>3.8187000000000002</v>
      </c>
    </row>
    <row r="898" spans="1:3" x14ac:dyDescent="0.35">
      <c r="A898" s="12">
        <v>43256</v>
      </c>
      <c r="B898" s="12">
        <f t="shared" si="13"/>
        <v>43252</v>
      </c>
      <c r="C898">
        <v>3.7746</v>
      </c>
    </row>
    <row r="899" spans="1:3" x14ac:dyDescent="0.35">
      <c r="A899" s="12">
        <v>43255</v>
      </c>
      <c r="B899" s="12">
        <f t="shared" ref="B899:B962" si="14">DATE(YEAR(A899),MONTH(A899),DAY(1))</f>
        <v>43252</v>
      </c>
      <c r="C899">
        <v>3.7418</v>
      </c>
    </row>
    <row r="900" spans="1:3" x14ac:dyDescent="0.35">
      <c r="A900" s="12">
        <v>43252</v>
      </c>
      <c r="B900" s="12">
        <f t="shared" si="14"/>
        <v>43252</v>
      </c>
      <c r="C900">
        <v>3.7406999999999999</v>
      </c>
    </row>
    <row r="901" spans="1:3" x14ac:dyDescent="0.35">
      <c r="A901" s="12">
        <v>43250</v>
      </c>
      <c r="B901" s="12">
        <f t="shared" si="14"/>
        <v>43221</v>
      </c>
      <c r="C901">
        <v>3.7364000000000002</v>
      </c>
    </row>
    <row r="902" spans="1:3" x14ac:dyDescent="0.35">
      <c r="A902" s="12">
        <v>43249</v>
      </c>
      <c r="B902" s="12">
        <f t="shared" si="14"/>
        <v>43221</v>
      </c>
      <c r="C902">
        <v>3.7282999999999999</v>
      </c>
    </row>
    <row r="903" spans="1:3" x14ac:dyDescent="0.35">
      <c r="A903" s="12">
        <v>43248</v>
      </c>
      <c r="B903" s="12">
        <f t="shared" si="14"/>
        <v>43221</v>
      </c>
      <c r="C903">
        <v>3.7086000000000001</v>
      </c>
    </row>
    <row r="904" spans="1:3" x14ac:dyDescent="0.35">
      <c r="A904" s="12">
        <v>43245</v>
      </c>
      <c r="B904" s="12">
        <f t="shared" si="14"/>
        <v>43221</v>
      </c>
      <c r="C904">
        <v>3.6581000000000001</v>
      </c>
    </row>
    <row r="905" spans="1:3" x14ac:dyDescent="0.35">
      <c r="A905" s="12">
        <v>43244</v>
      </c>
      <c r="B905" s="12">
        <f t="shared" si="14"/>
        <v>43221</v>
      </c>
      <c r="C905">
        <v>3.6429999999999998</v>
      </c>
    </row>
    <row r="906" spans="1:3" x14ac:dyDescent="0.35">
      <c r="A906" s="12">
        <v>43243</v>
      </c>
      <c r="B906" s="12">
        <f t="shared" si="14"/>
        <v>43221</v>
      </c>
      <c r="C906">
        <v>3.6501000000000001</v>
      </c>
    </row>
    <row r="907" spans="1:3" x14ac:dyDescent="0.35">
      <c r="A907" s="12">
        <v>43242</v>
      </c>
      <c r="B907" s="12">
        <f t="shared" si="14"/>
        <v>43221</v>
      </c>
      <c r="C907">
        <v>3.6496</v>
      </c>
    </row>
    <row r="908" spans="1:3" x14ac:dyDescent="0.35">
      <c r="A908" s="12">
        <v>43241</v>
      </c>
      <c r="B908" s="12">
        <f t="shared" si="14"/>
        <v>43221</v>
      </c>
      <c r="C908">
        <v>3.7065999999999999</v>
      </c>
    </row>
    <row r="909" spans="1:3" x14ac:dyDescent="0.35">
      <c r="A909" s="12">
        <v>43238</v>
      </c>
      <c r="B909" s="12">
        <f t="shared" si="14"/>
        <v>43221</v>
      </c>
      <c r="C909">
        <v>3.7496999999999998</v>
      </c>
    </row>
    <row r="910" spans="1:3" x14ac:dyDescent="0.35">
      <c r="A910" s="12">
        <v>43237</v>
      </c>
      <c r="B910" s="12">
        <f t="shared" si="14"/>
        <v>43221</v>
      </c>
      <c r="C910">
        <v>3.6867999999999999</v>
      </c>
    </row>
    <row r="911" spans="1:3" x14ac:dyDescent="0.35">
      <c r="A911" s="12">
        <v>43236</v>
      </c>
      <c r="B911" s="12">
        <f t="shared" si="14"/>
        <v>43221</v>
      </c>
      <c r="C911">
        <v>3.6797</v>
      </c>
    </row>
    <row r="912" spans="1:3" x14ac:dyDescent="0.35">
      <c r="A912" s="12">
        <v>43235</v>
      </c>
      <c r="B912" s="12">
        <f t="shared" si="14"/>
        <v>43221</v>
      </c>
      <c r="C912">
        <v>3.6747000000000001</v>
      </c>
    </row>
    <row r="913" spans="1:3" x14ac:dyDescent="0.35">
      <c r="A913" s="12">
        <v>43234</v>
      </c>
      <c r="B913" s="12">
        <f t="shared" si="14"/>
        <v>43221</v>
      </c>
      <c r="C913">
        <v>3.6091000000000002</v>
      </c>
    </row>
    <row r="914" spans="1:3" x14ac:dyDescent="0.35">
      <c r="A914" s="12">
        <v>43231</v>
      </c>
      <c r="B914" s="12">
        <f t="shared" si="14"/>
        <v>43221</v>
      </c>
      <c r="C914">
        <v>3.5710000000000002</v>
      </c>
    </row>
    <row r="915" spans="1:3" x14ac:dyDescent="0.35">
      <c r="A915" s="12">
        <v>43230</v>
      </c>
      <c r="B915" s="12">
        <f t="shared" si="14"/>
        <v>43221</v>
      </c>
      <c r="C915">
        <v>3.5560999999999998</v>
      </c>
    </row>
    <row r="916" spans="1:3" x14ac:dyDescent="0.35">
      <c r="A916" s="12">
        <v>43229</v>
      </c>
      <c r="B916" s="12">
        <f t="shared" si="14"/>
        <v>43221</v>
      </c>
      <c r="C916">
        <v>3.5937000000000001</v>
      </c>
    </row>
    <row r="917" spans="1:3" x14ac:dyDescent="0.35">
      <c r="A917" s="12">
        <v>43228</v>
      </c>
      <c r="B917" s="12">
        <f t="shared" si="14"/>
        <v>43221</v>
      </c>
      <c r="C917">
        <v>3.5781999999999998</v>
      </c>
    </row>
    <row r="918" spans="1:3" x14ac:dyDescent="0.35">
      <c r="A918" s="12">
        <v>43227</v>
      </c>
      <c r="B918" s="12">
        <f t="shared" si="14"/>
        <v>43221</v>
      </c>
      <c r="C918">
        <v>3.5451999999999999</v>
      </c>
    </row>
    <row r="919" spans="1:3" x14ac:dyDescent="0.35">
      <c r="A919" s="12">
        <v>43224</v>
      </c>
      <c r="B919" s="12">
        <f t="shared" si="14"/>
        <v>43221</v>
      </c>
      <c r="C919">
        <v>3.5301999999999998</v>
      </c>
    </row>
    <row r="920" spans="1:3" x14ac:dyDescent="0.35">
      <c r="A920" s="12">
        <v>43223</v>
      </c>
      <c r="B920" s="12">
        <f t="shared" si="14"/>
        <v>43221</v>
      </c>
      <c r="C920">
        <v>3.5478000000000001</v>
      </c>
    </row>
    <row r="921" spans="1:3" x14ac:dyDescent="0.35">
      <c r="A921" s="12">
        <v>43222</v>
      </c>
      <c r="B921" s="12">
        <f t="shared" si="14"/>
        <v>43221</v>
      </c>
      <c r="C921">
        <v>3.5417999999999998</v>
      </c>
    </row>
    <row r="922" spans="1:3" x14ac:dyDescent="0.35">
      <c r="A922" s="12">
        <v>43220</v>
      </c>
      <c r="B922" s="12">
        <f t="shared" si="14"/>
        <v>43191</v>
      </c>
      <c r="C922">
        <v>3.4805000000000001</v>
      </c>
    </row>
    <row r="923" spans="1:3" x14ac:dyDescent="0.35">
      <c r="A923" s="12">
        <v>43217</v>
      </c>
      <c r="B923" s="12">
        <f t="shared" si="14"/>
        <v>43191</v>
      </c>
      <c r="C923">
        <v>3.4670000000000001</v>
      </c>
    </row>
    <row r="924" spans="1:3" x14ac:dyDescent="0.35">
      <c r="A924" s="12">
        <v>43216</v>
      </c>
      <c r="B924" s="12">
        <f t="shared" si="14"/>
        <v>43191</v>
      </c>
      <c r="C924">
        <v>3.4971000000000001</v>
      </c>
    </row>
    <row r="925" spans="1:3" x14ac:dyDescent="0.35">
      <c r="A925" s="12">
        <v>43215</v>
      </c>
      <c r="B925" s="12">
        <f t="shared" si="14"/>
        <v>43191</v>
      </c>
      <c r="C925">
        <v>3.5034000000000001</v>
      </c>
    </row>
    <row r="926" spans="1:3" x14ac:dyDescent="0.35">
      <c r="A926" s="12">
        <v>43214</v>
      </c>
      <c r="B926" s="12">
        <f t="shared" si="14"/>
        <v>43191</v>
      </c>
      <c r="C926">
        <v>3.4661</v>
      </c>
    </row>
    <row r="927" spans="1:3" x14ac:dyDescent="0.35">
      <c r="A927" s="12">
        <v>43213</v>
      </c>
      <c r="B927" s="12">
        <f t="shared" si="14"/>
        <v>43191</v>
      </c>
      <c r="C927">
        <v>3.4415</v>
      </c>
    </row>
    <row r="928" spans="1:3" x14ac:dyDescent="0.35">
      <c r="A928" s="12">
        <v>43210</v>
      </c>
      <c r="B928" s="12">
        <f t="shared" si="14"/>
        <v>43191</v>
      </c>
      <c r="C928">
        <v>3.4096000000000002</v>
      </c>
    </row>
    <row r="929" spans="1:3" x14ac:dyDescent="0.35">
      <c r="A929" s="12">
        <v>43209</v>
      </c>
      <c r="B929" s="12">
        <f t="shared" si="14"/>
        <v>43191</v>
      </c>
      <c r="C929">
        <v>3.3971</v>
      </c>
    </row>
    <row r="930" spans="1:3" x14ac:dyDescent="0.35">
      <c r="A930" s="12">
        <v>43208</v>
      </c>
      <c r="B930" s="12">
        <f t="shared" si="14"/>
        <v>43191</v>
      </c>
      <c r="C930">
        <v>3.3837999999999999</v>
      </c>
    </row>
    <row r="931" spans="1:3" x14ac:dyDescent="0.35">
      <c r="A931" s="12">
        <v>43207</v>
      </c>
      <c r="B931" s="12">
        <f t="shared" si="14"/>
        <v>43191</v>
      </c>
      <c r="C931">
        <v>3.4035000000000002</v>
      </c>
    </row>
    <row r="932" spans="1:3" x14ac:dyDescent="0.35">
      <c r="A932" s="12">
        <v>43206</v>
      </c>
      <c r="B932" s="12">
        <f t="shared" si="14"/>
        <v>43191</v>
      </c>
      <c r="C932">
        <v>3.4257</v>
      </c>
    </row>
    <row r="933" spans="1:3" x14ac:dyDescent="0.35">
      <c r="A933" s="12">
        <v>43203</v>
      </c>
      <c r="B933" s="12">
        <f t="shared" si="14"/>
        <v>43191</v>
      </c>
      <c r="C933">
        <v>3.4098999999999999</v>
      </c>
    </row>
    <row r="934" spans="1:3" x14ac:dyDescent="0.35">
      <c r="A934" s="12">
        <v>43202</v>
      </c>
      <c r="B934" s="12">
        <f t="shared" si="14"/>
        <v>43191</v>
      </c>
      <c r="C934">
        <v>3.3852000000000002</v>
      </c>
    </row>
    <row r="935" spans="1:3" x14ac:dyDescent="0.35">
      <c r="A935" s="12">
        <v>43201</v>
      </c>
      <c r="B935" s="12">
        <f t="shared" si="14"/>
        <v>43191</v>
      </c>
      <c r="C935">
        <v>3.4045999999999998</v>
      </c>
    </row>
    <row r="936" spans="1:3" x14ac:dyDescent="0.35">
      <c r="A936" s="12">
        <v>43200</v>
      </c>
      <c r="B936" s="12">
        <f t="shared" si="14"/>
        <v>43191</v>
      </c>
      <c r="C936">
        <v>3.4188999999999998</v>
      </c>
    </row>
    <row r="937" spans="1:3" x14ac:dyDescent="0.35">
      <c r="A937" s="12">
        <v>43199</v>
      </c>
      <c r="B937" s="12">
        <f t="shared" si="14"/>
        <v>43191</v>
      </c>
      <c r="C937">
        <v>3.3896999999999999</v>
      </c>
    </row>
    <row r="938" spans="1:3" x14ac:dyDescent="0.35">
      <c r="A938" s="12">
        <v>43196</v>
      </c>
      <c r="B938" s="12">
        <f t="shared" si="14"/>
        <v>43191</v>
      </c>
      <c r="C938">
        <v>3.3660000000000001</v>
      </c>
    </row>
    <row r="939" spans="1:3" x14ac:dyDescent="0.35">
      <c r="A939" s="12">
        <v>43195</v>
      </c>
      <c r="B939" s="12">
        <f t="shared" si="14"/>
        <v>43191</v>
      </c>
      <c r="C939">
        <v>3.319</v>
      </c>
    </row>
    <row r="940" spans="1:3" x14ac:dyDescent="0.35">
      <c r="A940" s="12">
        <v>43194</v>
      </c>
      <c r="B940" s="12">
        <f t="shared" si="14"/>
        <v>43191</v>
      </c>
      <c r="C940">
        <v>3.3532000000000002</v>
      </c>
    </row>
    <row r="941" spans="1:3" x14ac:dyDescent="0.35">
      <c r="A941" s="12">
        <v>43193</v>
      </c>
      <c r="B941" s="12">
        <f t="shared" si="14"/>
        <v>43191</v>
      </c>
      <c r="C941">
        <v>3.3132999999999999</v>
      </c>
    </row>
    <row r="942" spans="1:3" x14ac:dyDescent="0.35">
      <c r="A942" s="12">
        <v>43192</v>
      </c>
      <c r="B942" s="12">
        <f t="shared" si="14"/>
        <v>43191</v>
      </c>
      <c r="C942">
        <v>3.3098000000000001</v>
      </c>
    </row>
    <row r="943" spans="1:3" x14ac:dyDescent="0.35">
      <c r="A943" s="12">
        <v>43188</v>
      </c>
      <c r="B943" s="12">
        <f t="shared" si="14"/>
        <v>43160</v>
      </c>
      <c r="C943">
        <v>3.3231999999999999</v>
      </c>
    </row>
    <row r="944" spans="1:3" x14ac:dyDescent="0.35">
      <c r="A944" s="12">
        <v>43187</v>
      </c>
      <c r="B944" s="12">
        <f t="shared" si="14"/>
        <v>43160</v>
      </c>
      <c r="C944">
        <v>3.3374000000000001</v>
      </c>
    </row>
    <row r="945" spans="1:3" x14ac:dyDescent="0.35">
      <c r="A945" s="12">
        <v>43186</v>
      </c>
      <c r="B945" s="12">
        <f t="shared" si="14"/>
        <v>43160</v>
      </c>
      <c r="C945">
        <v>3.3250000000000002</v>
      </c>
    </row>
    <row r="946" spans="1:3" x14ac:dyDescent="0.35">
      <c r="A946" s="12">
        <v>43185</v>
      </c>
      <c r="B946" s="12">
        <f t="shared" si="14"/>
        <v>43160</v>
      </c>
      <c r="C946">
        <v>3.3028</v>
      </c>
    </row>
    <row r="947" spans="1:3" x14ac:dyDescent="0.35">
      <c r="A947" s="12">
        <v>43182</v>
      </c>
      <c r="B947" s="12">
        <f t="shared" si="14"/>
        <v>43160</v>
      </c>
      <c r="C947">
        <v>3.3035000000000001</v>
      </c>
    </row>
    <row r="948" spans="1:3" x14ac:dyDescent="0.35">
      <c r="A948" s="12">
        <v>43181</v>
      </c>
      <c r="B948" s="12">
        <f t="shared" si="14"/>
        <v>43160</v>
      </c>
      <c r="C948">
        <v>3.3027000000000002</v>
      </c>
    </row>
    <row r="949" spans="1:3" x14ac:dyDescent="0.35">
      <c r="A949" s="12">
        <v>43180</v>
      </c>
      <c r="B949" s="12">
        <f t="shared" si="14"/>
        <v>43160</v>
      </c>
      <c r="C949">
        <v>3.2915000000000001</v>
      </c>
    </row>
    <row r="950" spans="1:3" x14ac:dyDescent="0.35">
      <c r="A950" s="12">
        <v>43179</v>
      </c>
      <c r="B950" s="12">
        <f t="shared" si="14"/>
        <v>43160</v>
      </c>
      <c r="C950">
        <v>3.2974999999999999</v>
      </c>
    </row>
    <row r="951" spans="1:3" x14ac:dyDescent="0.35">
      <c r="A951" s="12">
        <v>43178</v>
      </c>
      <c r="B951" s="12">
        <f t="shared" si="14"/>
        <v>43160</v>
      </c>
      <c r="C951">
        <v>3.2905000000000002</v>
      </c>
    </row>
    <row r="952" spans="1:3" x14ac:dyDescent="0.35">
      <c r="A952" s="12">
        <v>43175</v>
      </c>
      <c r="B952" s="12">
        <f t="shared" si="14"/>
        <v>43160</v>
      </c>
      <c r="C952">
        <v>3.2898999999999998</v>
      </c>
    </row>
    <row r="953" spans="1:3" x14ac:dyDescent="0.35">
      <c r="A953" s="12">
        <v>43174</v>
      </c>
      <c r="B953" s="12">
        <f t="shared" si="14"/>
        <v>43160</v>
      </c>
      <c r="C953">
        <v>3.2852999999999999</v>
      </c>
    </row>
    <row r="954" spans="1:3" x14ac:dyDescent="0.35">
      <c r="A954" s="12">
        <v>43173</v>
      </c>
      <c r="B954" s="12">
        <f t="shared" si="14"/>
        <v>43160</v>
      </c>
      <c r="C954">
        <v>3.2578</v>
      </c>
    </row>
    <row r="955" spans="1:3" x14ac:dyDescent="0.35">
      <c r="A955" s="12">
        <v>43172</v>
      </c>
      <c r="B955" s="12">
        <f t="shared" si="14"/>
        <v>43160</v>
      </c>
      <c r="C955">
        <v>3.2486000000000002</v>
      </c>
    </row>
    <row r="956" spans="1:3" x14ac:dyDescent="0.35">
      <c r="A956" s="12">
        <v>43171</v>
      </c>
      <c r="B956" s="12">
        <f t="shared" si="14"/>
        <v>43160</v>
      </c>
      <c r="C956">
        <v>3.26</v>
      </c>
    </row>
    <row r="957" spans="1:3" x14ac:dyDescent="0.35">
      <c r="A957" s="12">
        <v>43168</v>
      </c>
      <c r="B957" s="12">
        <f t="shared" si="14"/>
        <v>43160</v>
      </c>
      <c r="C957">
        <v>3.2490000000000001</v>
      </c>
    </row>
    <row r="958" spans="1:3" x14ac:dyDescent="0.35">
      <c r="A958" s="12">
        <v>43167</v>
      </c>
      <c r="B958" s="12">
        <f t="shared" si="14"/>
        <v>43160</v>
      </c>
      <c r="C958">
        <v>3.2511999999999999</v>
      </c>
    </row>
    <row r="959" spans="1:3" x14ac:dyDescent="0.35">
      <c r="A959" s="12">
        <v>43166</v>
      </c>
      <c r="B959" s="12">
        <f t="shared" si="14"/>
        <v>43160</v>
      </c>
      <c r="C959">
        <v>3.2311999999999999</v>
      </c>
    </row>
    <row r="960" spans="1:3" x14ac:dyDescent="0.35">
      <c r="A960" s="12">
        <v>43165</v>
      </c>
      <c r="B960" s="12">
        <f t="shared" si="14"/>
        <v>43160</v>
      </c>
      <c r="C960">
        <v>3.2240000000000002</v>
      </c>
    </row>
    <row r="961" spans="1:3" x14ac:dyDescent="0.35">
      <c r="A961" s="12">
        <v>43164</v>
      </c>
      <c r="B961" s="12">
        <f t="shared" si="14"/>
        <v>43160</v>
      </c>
      <c r="C961">
        <v>3.2576000000000001</v>
      </c>
    </row>
    <row r="962" spans="1:3" x14ac:dyDescent="0.35">
      <c r="A962" s="12">
        <v>43161</v>
      </c>
      <c r="B962" s="12">
        <f t="shared" si="14"/>
        <v>43160</v>
      </c>
      <c r="C962">
        <v>3.2608000000000001</v>
      </c>
    </row>
    <row r="963" spans="1:3" x14ac:dyDescent="0.35">
      <c r="A963" s="12">
        <v>43160</v>
      </c>
      <c r="B963" s="12">
        <f t="shared" ref="B963:B1026" si="15">DATE(YEAR(A963),MONTH(A963),DAY(1))</f>
        <v>43160</v>
      </c>
      <c r="C963">
        <v>3.2614000000000001</v>
      </c>
    </row>
    <row r="964" spans="1:3" x14ac:dyDescent="0.35">
      <c r="A964" s="12">
        <v>43159</v>
      </c>
      <c r="B964" s="12">
        <f t="shared" si="15"/>
        <v>43132</v>
      </c>
      <c r="C964">
        <v>3.2443</v>
      </c>
    </row>
    <row r="965" spans="1:3" x14ac:dyDescent="0.35">
      <c r="A965" s="12">
        <v>43158</v>
      </c>
      <c r="B965" s="12">
        <f t="shared" si="15"/>
        <v>43132</v>
      </c>
      <c r="C965">
        <v>3.2376999999999998</v>
      </c>
    </row>
    <row r="966" spans="1:3" x14ac:dyDescent="0.35">
      <c r="A966" s="12">
        <v>43157</v>
      </c>
      <c r="B966" s="12">
        <f t="shared" si="15"/>
        <v>43132</v>
      </c>
      <c r="C966">
        <v>3.2345000000000002</v>
      </c>
    </row>
    <row r="967" spans="1:3" x14ac:dyDescent="0.35">
      <c r="A967" s="12">
        <v>43154</v>
      </c>
      <c r="B967" s="12">
        <f t="shared" si="15"/>
        <v>43132</v>
      </c>
      <c r="C967">
        <v>3.2410999999999999</v>
      </c>
    </row>
    <row r="968" spans="1:3" x14ac:dyDescent="0.35">
      <c r="A968" s="12">
        <v>43153</v>
      </c>
      <c r="B968" s="12">
        <f t="shared" si="15"/>
        <v>43132</v>
      </c>
      <c r="C968">
        <v>3.2591999999999999</v>
      </c>
    </row>
    <row r="969" spans="1:3" x14ac:dyDescent="0.35">
      <c r="A969" s="12">
        <v>43152</v>
      </c>
      <c r="B969" s="12">
        <f t="shared" si="15"/>
        <v>43132</v>
      </c>
      <c r="C969">
        <v>3.2549000000000001</v>
      </c>
    </row>
    <row r="970" spans="1:3" x14ac:dyDescent="0.35">
      <c r="A970" s="12">
        <v>43151</v>
      </c>
      <c r="B970" s="12">
        <f t="shared" si="15"/>
        <v>43132</v>
      </c>
      <c r="C970">
        <v>3.2501000000000002</v>
      </c>
    </row>
    <row r="971" spans="1:3" x14ac:dyDescent="0.35">
      <c r="A971" s="12">
        <v>43150</v>
      </c>
      <c r="B971" s="12">
        <f t="shared" si="15"/>
        <v>43132</v>
      </c>
      <c r="C971">
        <v>3.2341000000000002</v>
      </c>
    </row>
    <row r="972" spans="1:3" x14ac:dyDescent="0.35">
      <c r="A972" s="12">
        <v>43147</v>
      </c>
      <c r="B972" s="12">
        <f t="shared" si="15"/>
        <v>43132</v>
      </c>
      <c r="C972">
        <v>3.2374999999999998</v>
      </c>
    </row>
    <row r="973" spans="1:3" x14ac:dyDescent="0.35">
      <c r="A973" s="12">
        <v>43146</v>
      </c>
      <c r="B973" s="12">
        <f t="shared" si="15"/>
        <v>43132</v>
      </c>
      <c r="C973">
        <v>3.2202000000000002</v>
      </c>
    </row>
    <row r="974" spans="1:3" x14ac:dyDescent="0.35">
      <c r="A974" s="12">
        <v>43145</v>
      </c>
      <c r="B974" s="12">
        <f t="shared" si="15"/>
        <v>43132</v>
      </c>
      <c r="C974">
        <v>3.2530999999999999</v>
      </c>
    </row>
    <row r="975" spans="1:3" x14ac:dyDescent="0.35">
      <c r="A975" s="12">
        <v>43140</v>
      </c>
      <c r="B975" s="12">
        <f t="shared" si="15"/>
        <v>43132</v>
      </c>
      <c r="C975">
        <v>3.2814999999999999</v>
      </c>
    </row>
    <row r="976" spans="1:3" x14ac:dyDescent="0.35">
      <c r="A976" s="12">
        <v>43139</v>
      </c>
      <c r="B976" s="12">
        <f t="shared" si="15"/>
        <v>43132</v>
      </c>
      <c r="C976">
        <v>3.2686000000000002</v>
      </c>
    </row>
    <row r="977" spans="1:3" x14ac:dyDescent="0.35">
      <c r="A977" s="12">
        <v>43138</v>
      </c>
      <c r="B977" s="12">
        <f t="shared" si="15"/>
        <v>43132</v>
      </c>
      <c r="C977">
        <v>3.2461000000000002</v>
      </c>
    </row>
    <row r="978" spans="1:3" x14ac:dyDescent="0.35">
      <c r="A978" s="12">
        <v>43137</v>
      </c>
      <c r="B978" s="12">
        <f t="shared" si="15"/>
        <v>43132</v>
      </c>
      <c r="C978">
        <v>3.2606999999999999</v>
      </c>
    </row>
    <row r="979" spans="1:3" x14ac:dyDescent="0.35">
      <c r="A979" s="12">
        <v>43136</v>
      </c>
      <c r="B979" s="12">
        <f t="shared" si="15"/>
        <v>43132</v>
      </c>
      <c r="C979">
        <v>3.2349000000000001</v>
      </c>
    </row>
    <row r="980" spans="1:3" x14ac:dyDescent="0.35">
      <c r="A980" s="12">
        <v>43133</v>
      </c>
      <c r="B980" s="12">
        <f t="shared" si="15"/>
        <v>43132</v>
      </c>
      <c r="C980">
        <v>3.2054</v>
      </c>
    </row>
    <row r="981" spans="1:3" x14ac:dyDescent="0.35">
      <c r="A981" s="12">
        <v>43132</v>
      </c>
      <c r="B981" s="12">
        <f t="shared" si="15"/>
        <v>43132</v>
      </c>
      <c r="C981">
        <v>3.1724000000000001</v>
      </c>
    </row>
    <row r="982" spans="1:3" x14ac:dyDescent="0.35">
      <c r="A982" s="12">
        <v>43131</v>
      </c>
      <c r="B982" s="12">
        <f t="shared" si="15"/>
        <v>43101</v>
      </c>
      <c r="C982">
        <v>3.1617999999999999</v>
      </c>
    </row>
    <row r="983" spans="1:3" x14ac:dyDescent="0.35">
      <c r="A983" s="12">
        <v>43130</v>
      </c>
      <c r="B983" s="12">
        <f t="shared" si="15"/>
        <v>43101</v>
      </c>
      <c r="C983">
        <v>3.1655000000000002</v>
      </c>
    </row>
    <row r="984" spans="1:3" x14ac:dyDescent="0.35">
      <c r="A984" s="12">
        <v>43129</v>
      </c>
      <c r="B984" s="12">
        <f t="shared" si="15"/>
        <v>43101</v>
      </c>
      <c r="C984">
        <v>3.1648000000000001</v>
      </c>
    </row>
    <row r="985" spans="1:3" x14ac:dyDescent="0.35">
      <c r="A985" s="12">
        <v>43126</v>
      </c>
      <c r="B985" s="12">
        <f t="shared" si="15"/>
        <v>43101</v>
      </c>
      <c r="C985">
        <v>3.1444000000000001</v>
      </c>
    </row>
    <row r="986" spans="1:3" x14ac:dyDescent="0.35">
      <c r="A986" s="12">
        <v>43125</v>
      </c>
      <c r="B986" s="12">
        <f t="shared" si="15"/>
        <v>43101</v>
      </c>
      <c r="C986">
        <v>3.1379999999999999</v>
      </c>
    </row>
    <row r="987" spans="1:3" x14ac:dyDescent="0.35">
      <c r="A987" s="12">
        <v>43124</v>
      </c>
      <c r="B987" s="12">
        <f t="shared" si="15"/>
        <v>43101</v>
      </c>
      <c r="C987">
        <v>3.1964000000000001</v>
      </c>
    </row>
    <row r="988" spans="1:3" x14ac:dyDescent="0.35">
      <c r="A988" s="12">
        <v>43123</v>
      </c>
      <c r="B988" s="12">
        <f t="shared" si="15"/>
        <v>43101</v>
      </c>
      <c r="C988">
        <v>3.2242999999999999</v>
      </c>
    </row>
    <row r="989" spans="1:3" x14ac:dyDescent="0.35">
      <c r="A989" s="12">
        <v>43122</v>
      </c>
      <c r="B989" s="12">
        <f t="shared" si="15"/>
        <v>43101</v>
      </c>
      <c r="C989">
        <v>3.1928000000000001</v>
      </c>
    </row>
    <row r="990" spans="1:3" x14ac:dyDescent="0.35">
      <c r="A990" s="12">
        <v>43119</v>
      </c>
      <c r="B990" s="12">
        <f t="shared" si="15"/>
        <v>43101</v>
      </c>
      <c r="C990">
        <v>3.2081</v>
      </c>
    </row>
    <row r="991" spans="1:3" x14ac:dyDescent="0.35">
      <c r="A991" s="12">
        <v>43118</v>
      </c>
      <c r="B991" s="12">
        <f t="shared" si="15"/>
        <v>43101</v>
      </c>
      <c r="C991">
        <v>3.2122999999999999</v>
      </c>
    </row>
    <row r="992" spans="1:3" x14ac:dyDescent="0.35">
      <c r="A992" s="12">
        <v>43117</v>
      </c>
      <c r="B992" s="12">
        <f t="shared" si="15"/>
        <v>43101</v>
      </c>
      <c r="C992">
        <v>3.2317999999999998</v>
      </c>
    </row>
    <row r="993" spans="1:3" x14ac:dyDescent="0.35">
      <c r="A993" s="12">
        <v>43116</v>
      </c>
      <c r="B993" s="12">
        <f t="shared" si="15"/>
        <v>43101</v>
      </c>
      <c r="C993">
        <v>3.2212999999999998</v>
      </c>
    </row>
    <row r="994" spans="1:3" x14ac:dyDescent="0.35">
      <c r="A994" s="12">
        <v>43115</v>
      </c>
      <c r="B994" s="12">
        <f t="shared" si="15"/>
        <v>43101</v>
      </c>
      <c r="C994">
        <v>3.1957</v>
      </c>
    </row>
    <row r="995" spans="1:3" x14ac:dyDescent="0.35">
      <c r="A995" s="12">
        <v>43112</v>
      </c>
      <c r="B995" s="12">
        <f t="shared" si="15"/>
        <v>43101</v>
      </c>
      <c r="C995">
        <v>3.2191999999999998</v>
      </c>
    </row>
    <row r="996" spans="1:3" x14ac:dyDescent="0.35">
      <c r="A996" s="12">
        <v>43111</v>
      </c>
      <c r="B996" s="12">
        <f t="shared" si="15"/>
        <v>43101</v>
      </c>
      <c r="C996">
        <v>3.2294999999999998</v>
      </c>
    </row>
    <row r="997" spans="1:3" x14ac:dyDescent="0.35">
      <c r="A997" s="12">
        <v>43110</v>
      </c>
      <c r="B997" s="12">
        <f t="shared" si="15"/>
        <v>43101</v>
      </c>
      <c r="C997">
        <v>3.2461000000000002</v>
      </c>
    </row>
    <row r="998" spans="1:3" x14ac:dyDescent="0.35">
      <c r="A998" s="12">
        <v>43109</v>
      </c>
      <c r="B998" s="12">
        <f t="shared" si="15"/>
        <v>43101</v>
      </c>
      <c r="C998">
        <v>3.2391000000000001</v>
      </c>
    </row>
    <row r="999" spans="1:3" x14ac:dyDescent="0.35">
      <c r="A999" s="12">
        <v>43108</v>
      </c>
      <c r="B999" s="12">
        <f t="shared" si="15"/>
        <v>43101</v>
      </c>
      <c r="C999">
        <v>3.2351000000000001</v>
      </c>
    </row>
    <row r="1000" spans="1:3" x14ac:dyDescent="0.35">
      <c r="A1000" s="12">
        <v>43105</v>
      </c>
      <c r="B1000" s="12">
        <f t="shared" si="15"/>
        <v>43101</v>
      </c>
      <c r="C1000">
        <v>3.2403</v>
      </c>
    </row>
    <row r="1001" spans="1:3" x14ac:dyDescent="0.35">
      <c r="A1001" s="12">
        <v>43104</v>
      </c>
      <c r="B1001" s="12">
        <f t="shared" si="15"/>
        <v>43101</v>
      </c>
      <c r="C1001">
        <v>3.2311999999999999</v>
      </c>
    </row>
    <row r="1002" spans="1:3" x14ac:dyDescent="0.35">
      <c r="A1002" s="12">
        <v>43103</v>
      </c>
      <c r="B1002" s="12">
        <f t="shared" si="15"/>
        <v>43101</v>
      </c>
      <c r="C1002">
        <v>3.2528999999999999</v>
      </c>
    </row>
    <row r="1003" spans="1:3" x14ac:dyDescent="0.35">
      <c r="A1003" s="12">
        <v>43102</v>
      </c>
      <c r="B1003" s="12">
        <f t="shared" si="15"/>
        <v>43101</v>
      </c>
      <c r="C1003">
        <v>3.2690999999999999</v>
      </c>
    </row>
    <row r="1004" spans="1:3" x14ac:dyDescent="0.35">
      <c r="A1004" s="12">
        <v>43098</v>
      </c>
      <c r="B1004" s="12">
        <f t="shared" si="15"/>
        <v>43070</v>
      </c>
      <c r="C1004">
        <v>3.3073999999999999</v>
      </c>
    </row>
    <row r="1005" spans="1:3" x14ac:dyDescent="0.35">
      <c r="A1005" s="12">
        <v>43097</v>
      </c>
      <c r="B1005" s="12">
        <f t="shared" si="15"/>
        <v>43070</v>
      </c>
      <c r="C1005">
        <v>3.3073999999999999</v>
      </c>
    </row>
    <row r="1006" spans="1:3" x14ac:dyDescent="0.35">
      <c r="A1006" s="12">
        <v>43096</v>
      </c>
      <c r="B1006" s="12">
        <f t="shared" si="15"/>
        <v>43070</v>
      </c>
      <c r="C1006">
        <v>3.3024</v>
      </c>
    </row>
    <row r="1007" spans="1:3" x14ac:dyDescent="0.35">
      <c r="A1007" s="12">
        <v>43095</v>
      </c>
      <c r="B1007" s="12">
        <f t="shared" si="15"/>
        <v>43070</v>
      </c>
      <c r="C1007">
        <v>3.3193999999999999</v>
      </c>
    </row>
    <row r="1008" spans="1:3" x14ac:dyDescent="0.35">
      <c r="A1008" s="12">
        <v>43091</v>
      </c>
      <c r="B1008" s="12">
        <f t="shared" si="15"/>
        <v>43070</v>
      </c>
      <c r="C1008">
        <v>3.3203</v>
      </c>
    </row>
    <row r="1009" spans="1:3" x14ac:dyDescent="0.35">
      <c r="A1009" s="12">
        <v>43090</v>
      </c>
      <c r="B1009" s="12">
        <f t="shared" si="15"/>
        <v>43070</v>
      </c>
      <c r="C1009">
        <v>3.3039000000000001</v>
      </c>
    </row>
    <row r="1010" spans="1:3" x14ac:dyDescent="0.35">
      <c r="A1010" s="12">
        <v>43089</v>
      </c>
      <c r="B1010" s="12">
        <f t="shared" si="15"/>
        <v>43070</v>
      </c>
      <c r="C1010">
        <v>3.2902999999999998</v>
      </c>
    </row>
    <row r="1011" spans="1:3" x14ac:dyDescent="0.35">
      <c r="A1011" s="12">
        <v>43088</v>
      </c>
      <c r="B1011" s="12">
        <f t="shared" si="15"/>
        <v>43070</v>
      </c>
      <c r="C1011">
        <v>3.2877000000000001</v>
      </c>
    </row>
    <row r="1012" spans="1:3" x14ac:dyDescent="0.35">
      <c r="A1012" s="12">
        <v>43087</v>
      </c>
      <c r="B1012" s="12">
        <f t="shared" si="15"/>
        <v>43070</v>
      </c>
      <c r="C1012">
        <v>3.2875000000000001</v>
      </c>
    </row>
    <row r="1013" spans="1:3" x14ac:dyDescent="0.35">
      <c r="A1013" s="12">
        <v>43084</v>
      </c>
      <c r="B1013" s="12">
        <f t="shared" si="15"/>
        <v>43070</v>
      </c>
      <c r="C1013">
        <v>3.3176000000000001</v>
      </c>
    </row>
    <row r="1014" spans="1:3" x14ac:dyDescent="0.35">
      <c r="A1014" s="12">
        <v>43083</v>
      </c>
      <c r="B1014" s="12">
        <f t="shared" si="15"/>
        <v>43070</v>
      </c>
      <c r="C1014">
        <v>3.3325999999999998</v>
      </c>
    </row>
    <row r="1015" spans="1:3" x14ac:dyDescent="0.35">
      <c r="A1015" s="12">
        <v>43082</v>
      </c>
      <c r="B1015" s="12">
        <f t="shared" si="15"/>
        <v>43070</v>
      </c>
      <c r="C1015">
        <v>3.3029999999999999</v>
      </c>
    </row>
    <row r="1016" spans="1:3" x14ac:dyDescent="0.35">
      <c r="A1016" s="12">
        <v>43081</v>
      </c>
      <c r="B1016" s="12">
        <f t="shared" si="15"/>
        <v>43070</v>
      </c>
      <c r="C1016">
        <v>3.3142999999999998</v>
      </c>
    </row>
    <row r="1017" spans="1:3" x14ac:dyDescent="0.35">
      <c r="A1017" s="12">
        <v>43080</v>
      </c>
      <c r="B1017" s="12">
        <f t="shared" si="15"/>
        <v>43070</v>
      </c>
      <c r="C1017">
        <v>3.2839</v>
      </c>
    </row>
    <row r="1018" spans="1:3" x14ac:dyDescent="0.35">
      <c r="A1018" s="12">
        <v>43077</v>
      </c>
      <c r="B1018" s="12">
        <f t="shared" si="15"/>
        <v>43070</v>
      </c>
      <c r="C1018">
        <v>3.2805</v>
      </c>
    </row>
    <row r="1019" spans="1:3" x14ac:dyDescent="0.35">
      <c r="A1019" s="12">
        <v>43076</v>
      </c>
      <c r="B1019" s="12">
        <f t="shared" si="15"/>
        <v>43070</v>
      </c>
      <c r="C1019">
        <v>3.2886000000000002</v>
      </c>
    </row>
    <row r="1020" spans="1:3" x14ac:dyDescent="0.35">
      <c r="A1020" s="12">
        <v>43075</v>
      </c>
      <c r="B1020" s="12">
        <f t="shared" si="15"/>
        <v>43070</v>
      </c>
      <c r="C1020">
        <v>3.2347999999999999</v>
      </c>
    </row>
    <row r="1021" spans="1:3" x14ac:dyDescent="0.35">
      <c r="A1021" s="12">
        <v>43074</v>
      </c>
      <c r="B1021" s="12">
        <f t="shared" si="15"/>
        <v>43070</v>
      </c>
      <c r="C1021">
        <v>3.2315999999999998</v>
      </c>
    </row>
    <row r="1022" spans="1:3" x14ac:dyDescent="0.35">
      <c r="A1022" s="12">
        <v>43073</v>
      </c>
      <c r="B1022" s="12">
        <f t="shared" si="15"/>
        <v>43070</v>
      </c>
      <c r="C1022">
        <v>3.25</v>
      </c>
    </row>
    <row r="1023" spans="1:3" x14ac:dyDescent="0.35">
      <c r="A1023" s="12">
        <v>43070</v>
      </c>
      <c r="B1023" s="12">
        <f t="shared" si="15"/>
        <v>43070</v>
      </c>
      <c r="C1023">
        <v>3.2629999999999999</v>
      </c>
    </row>
    <row r="1024" spans="1:3" x14ac:dyDescent="0.35">
      <c r="A1024" s="12">
        <v>43069</v>
      </c>
      <c r="B1024" s="12">
        <f t="shared" si="15"/>
        <v>43040</v>
      </c>
      <c r="C1024">
        <v>3.2610000000000001</v>
      </c>
    </row>
    <row r="1025" spans="1:3" x14ac:dyDescent="0.35">
      <c r="A1025" s="12">
        <v>43068</v>
      </c>
      <c r="B1025" s="12">
        <f t="shared" si="15"/>
        <v>43040</v>
      </c>
      <c r="C1025">
        <v>3.2130000000000001</v>
      </c>
    </row>
    <row r="1026" spans="1:3" x14ac:dyDescent="0.35">
      <c r="A1026" s="12">
        <v>43067</v>
      </c>
      <c r="B1026" s="12">
        <f t="shared" si="15"/>
        <v>43040</v>
      </c>
      <c r="C1026">
        <v>3.2225999999999999</v>
      </c>
    </row>
    <row r="1027" spans="1:3" x14ac:dyDescent="0.35">
      <c r="A1027" s="12">
        <v>43066</v>
      </c>
      <c r="B1027" s="12">
        <f t="shared" ref="B1027:B1090" si="16">DATE(YEAR(A1027),MONTH(A1027),DAY(1))</f>
        <v>43040</v>
      </c>
      <c r="C1027">
        <v>3.2212000000000001</v>
      </c>
    </row>
    <row r="1028" spans="1:3" x14ac:dyDescent="0.35">
      <c r="A1028" s="12">
        <v>43063</v>
      </c>
      <c r="B1028" s="12">
        <f t="shared" si="16"/>
        <v>43040</v>
      </c>
      <c r="C1028">
        <v>3.2294</v>
      </c>
    </row>
    <row r="1029" spans="1:3" x14ac:dyDescent="0.35">
      <c r="A1029" s="12">
        <v>43062</v>
      </c>
      <c r="B1029" s="12">
        <f t="shared" si="16"/>
        <v>43040</v>
      </c>
      <c r="C1029">
        <v>3.2364999999999999</v>
      </c>
    </row>
    <row r="1030" spans="1:3" x14ac:dyDescent="0.35">
      <c r="A1030" s="12">
        <v>43061</v>
      </c>
      <c r="B1030" s="12">
        <f t="shared" si="16"/>
        <v>43040</v>
      </c>
      <c r="C1030">
        <v>3.2555000000000001</v>
      </c>
    </row>
    <row r="1031" spans="1:3" x14ac:dyDescent="0.35">
      <c r="A1031" s="12">
        <v>43060</v>
      </c>
      <c r="B1031" s="12">
        <f t="shared" si="16"/>
        <v>43040</v>
      </c>
      <c r="C1031">
        <v>3.2585000000000002</v>
      </c>
    </row>
    <row r="1032" spans="1:3" x14ac:dyDescent="0.35">
      <c r="A1032" s="12">
        <v>43059</v>
      </c>
      <c r="B1032" s="12">
        <f t="shared" si="16"/>
        <v>43040</v>
      </c>
      <c r="C1032">
        <v>3.2608000000000001</v>
      </c>
    </row>
    <row r="1033" spans="1:3" x14ac:dyDescent="0.35">
      <c r="A1033" s="12">
        <v>43056</v>
      </c>
      <c r="B1033" s="12">
        <f t="shared" si="16"/>
        <v>43040</v>
      </c>
      <c r="C1033">
        <v>3.2782</v>
      </c>
    </row>
    <row r="1034" spans="1:3" x14ac:dyDescent="0.35">
      <c r="A1034" s="12">
        <v>43055</v>
      </c>
      <c r="B1034" s="12">
        <f t="shared" si="16"/>
        <v>43040</v>
      </c>
      <c r="C1034">
        <v>3.2801999999999998</v>
      </c>
    </row>
    <row r="1035" spans="1:3" x14ac:dyDescent="0.35">
      <c r="A1035" s="12">
        <v>43053</v>
      </c>
      <c r="B1035" s="12">
        <f t="shared" si="16"/>
        <v>43040</v>
      </c>
      <c r="C1035">
        <v>3.2827999999999999</v>
      </c>
    </row>
    <row r="1036" spans="1:3" x14ac:dyDescent="0.35">
      <c r="A1036" s="12">
        <v>43052</v>
      </c>
      <c r="B1036" s="12">
        <f t="shared" si="16"/>
        <v>43040</v>
      </c>
      <c r="C1036">
        <v>3.2867000000000002</v>
      </c>
    </row>
    <row r="1037" spans="1:3" x14ac:dyDescent="0.35">
      <c r="A1037" s="12">
        <v>43049</v>
      </c>
      <c r="B1037" s="12">
        <f t="shared" si="16"/>
        <v>43040</v>
      </c>
      <c r="C1037">
        <v>3.2654999999999998</v>
      </c>
    </row>
    <row r="1038" spans="1:3" x14ac:dyDescent="0.35">
      <c r="A1038" s="12">
        <v>43048</v>
      </c>
      <c r="B1038" s="12">
        <f t="shared" si="16"/>
        <v>43040</v>
      </c>
      <c r="C1038">
        <v>3.2509000000000001</v>
      </c>
    </row>
    <row r="1039" spans="1:3" x14ac:dyDescent="0.35">
      <c r="A1039" s="12">
        <v>43047</v>
      </c>
      <c r="B1039" s="12">
        <f t="shared" si="16"/>
        <v>43040</v>
      </c>
      <c r="C1039">
        <v>3.2503000000000002</v>
      </c>
    </row>
    <row r="1040" spans="1:3" x14ac:dyDescent="0.35">
      <c r="A1040" s="12">
        <v>43046</v>
      </c>
      <c r="B1040" s="12">
        <f t="shared" si="16"/>
        <v>43040</v>
      </c>
      <c r="C1040">
        <v>3.2726999999999999</v>
      </c>
    </row>
    <row r="1041" spans="1:3" x14ac:dyDescent="0.35">
      <c r="A1041" s="12">
        <v>43045</v>
      </c>
      <c r="B1041" s="12">
        <f t="shared" si="16"/>
        <v>43040</v>
      </c>
      <c r="C1041">
        <v>3.2845</v>
      </c>
    </row>
    <row r="1042" spans="1:3" x14ac:dyDescent="0.35">
      <c r="A1042" s="12">
        <v>43042</v>
      </c>
      <c r="B1042" s="12">
        <f t="shared" si="16"/>
        <v>43040</v>
      </c>
      <c r="C1042">
        <v>3.2913999999999999</v>
      </c>
    </row>
    <row r="1043" spans="1:3" x14ac:dyDescent="0.35">
      <c r="A1043" s="12">
        <v>43040</v>
      </c>
      <c r="B1043" s="12">
        <f t="shared" si="16"/>
        <v>43040</v>
      </c>
      <c r="C1043">
        <v>3.2730000000000001</v>
      </c>
    </row>
    <row r="1044" spans="1:3" x14ac:dyDescent="0.35">
      <c r="A1044" s="12">
        <v>43039</v>
      </c>
      <c r="B1044" s="12">
        <f t="shared" si="16"/>
        <v>43009</v>
      </c>
      <c r="C1044">
        <v>3.2763</v>
      </c>
    </row>
    <row r="1045" spans="1:3" x14ac:dyDescent="0.35">
      <c r="A1045" s="12">
        <v>43038</v>
      </c>
      <c r="B1045" s="12">
        <f t="shared" si="16"/>
        <v>43009</v>
      </c>
      <c r="C1045">
        <v>3.2541000000000002</v>
      </c>
    </row>
    <row r="1046" spans="1:3" x14ac:dyDescent="0.35">
      <c r="A1046" s="12">
        <v>43035</v>
      </c>
      <c r="B1046" s="12">
        <f t="shared" si="16"/>
        <v>43009</v>
      </c>
      <c r="C1046">
        <v>3.2795000000000001</v>
      </c>
    </row>
    <row r="1047" spans="1:3" x14ac:dyDescent="0.35">
      <c r="A1047" s="12">
        <v>43034</v>
      </c>
      <c r="B1047" s="12">
        <f t="shared" si="16"/>
        <v>43009</v>
      </c>
      <c r="C1047">
        <v>3.2437999999999998</v>
      </c>
    </row>
    <row r="1048" spans="1:3" x14ac:dyDescent="0.35">
      <c r="A1048" s="12">
        <v>43033</v>
      </c>
      <c r="B1048" s="12">
        <f t="shared" si="16"/>
        <v>43009</v>
      </c>
      <c r="C1048">
        <v>3.2381000000000002</v>
      </c>
    </row>
    <row r="1049" spans="1:3" x14ac:dyDescent="0.35">
      <c r="A1049" s="12">
        <v>43032</v>
      </c>
      <c r="B1049" s="12">
        <f t="shared" si="16"/>
        <v>43009</v>
      </c>
      <c r="C1049">
        <v>3.2464</v>
      </c>
    </row>
    <row r="1050" spans="1:3" x14ac:dyDescent="0.35">
      <c r="A1050" s="12">
        <v>43031</v>
      </c>
      <c r="B1050" s="12">
        <f t="shared" si="16"/>
        <v>43009</v>
      </c>
      <c r="C1050">
        <v>3.1997</v>
      </c>
    </row>
    <row r="1051" spans="1:3" x14ac:dyDescent="0.35">
      <c r="A1051" s="12">
        <v>43028</v>
      </c>
      <c r="B1051" s="12">
        <f t="shared" si="16"/>
        <v>43009</v>
      </c>
      <c r="C1051">
        <v>3.1827000000000001</v>
      </c>
    </row>
    <row r="1052" spans="1:3" x14ac:dyDescent="0.35">
      <c r="A1052" s="12">
        <v>43027</v>
      </c>
      <c r="B1052" s="12">
        <f t="shared" si="16"/>
        <v>43009</v>
      </c>
      <c r="C1052">
        <v>3.1726999999999999</v>
      </c>
    </row>
    <row r="1053" spans="1:3" x14ac:dyDescent="0.35">
      <c r="A1053" s="12">
        <v>43026</v>
      </c>
      <c r="B1053" s="12">
        <f t="shared" si="16"/>
        <v>43009</v>
      </c>
      <c r="C1053">
        <v>3.1667000000000001</v>
      </c>
    </row>
    <row r="1054" spans="1:3" x14ac:dyDescent="0.35">
      <c r="A1054" s="12">
        <v>43025</v>
      </c>
      <c r="B1054" s="12">
        <f t="shared" si="16"/>
        <v>43009</v>
      </c>
      <c r="C1054">
        <v>3.1762999999999999</v>
      </c>
    </row>
    <row r="1055" spans="1:3" x14ac:dyDescent="0.35">
      <c r="A1055" s="12">
        <v>43024</v>
      </c>
      <c r="B1055" s="12">
        <f t="shared" si="16"/>
        <v>43009</v>
      </c>
      <c r="C1055">
        <v>3.1600999999999999</v>
      </c>
    </row>
    <row r="1056" spans="1:3" x14ac:dyDescent="0.35">
      <c r="A1056" s="12">
        <v>43021</v>
      </c>
      <c r="B1056" s="12">
        <f t="shared" si="16"/>
        <v>43009</v>
      </c>
      <c r="C1056">
        <v>3.1566999999999998</v>
      </c>
    </row>
    <row r="1057" spans="1:3" x14ac:dyDescent="0.35">
      <c r="A1057" s="12">
        <v>43019</v>
      </c>
      <c r="B1057" s="12">
        <f t="shared" si="16"/>
        <v>43009</v>
      </c>
      <c r="C1057">
        <v>3.1633</v>
      </c>
    </row>
    <row r="1058" spans="1:3" x14ac:dyDescent="0.35">
      <c r="A1058" s="12">
        <v>43018</v>
      </c>
      <c r="B1058" s="12">
        <f t="shared" si="16"/>
        <v>43009</v>
      </c>
      <c r="C1058">
        <v>3.1682000000000001</v>
      </c>
    </row>
    <row r="1059" spans="1:3" x14ac:dyDescent="0.35">
      <c r="A1059" s="12">
        <v>43017</v>
      </c>
      <c r="B1059" s="12">
        <f t="shared" si="16"/>
        <v>43009</v>
      </c>
      <c r="C1059">
        <v>3.1764000000000001</v>
      </c>
    </row>
    <row r="1060" spans="1:3" x14ac:dyDescent="0.35">
      <c r="A1060" s="12">
        <v>43014</v>
      </c>
      <c r="B1060" s="12">
        <f t="shared" si="16"/>
        <v>43009</v>
      </c>
      <c r="C1060">
        <v>3.1642000000000001</v>
      </c>
    </row>
    <row r="1061" spans="1:3" x14ac:dyDescent="0.35">
      <c r="A1061" s="12">
        <v>43013</v>
      </c>
      <c r="B1061" s="12">
        <f t="shared" si="16"/>
        <v>43009</v>
      </c>
      <c r="C1061">
        <v>3.1341000000000001</v>
      </c>
    </row>
    <row r="1062" spans="1:3" x14ac:dyDescent="0.35">
      <c r="A1062" s="12">
        <v>43012</v>
      </c>
      <c r="B1062" s="12">
        <f t="shared" si="16"/>
        <v>43009</v>
      </c>
      <c r="C1062">
        <v>3.1309</v>
      </c>
    </row>
    <row r="1063" spans="1:3" x14ac:dyDescent="0.35">
      <c r="A1063" s="12">
        <v>43011</v>
      </c>
      <c r="B1063" s="12">
        <f t="shared" si="16"/>
        <v>43009</v>
      </c>
      <c r="C1063">
        <v>3.1496</v>
      </c>
    </row>
    <row r="1064" spans="1:3" x14ac:dyDescent="0.35">
      <c r="A1064" s="12">
        <v>43010</v>
      </c>
      <c r="B1064" s="12">
        <f t="shared" si="16"/>
        <v>43009</v>
      </c>
      <c r="C1064">
        <v>3.1636000000000002</v>
      </c>
    </row>
    <row r="1065" spans="1:3" x14ac:dyDescent="0.35">
      <c r="A1065" s="12">
        <v>43007</v>
      </c>
      <c r="B1065" s="12">
        <f t="shared" si="16"/>
        <v>42979</v>
      </c>
      <c r="C1065">
        <v>3.1674000000000002</v>
      </c>
    </row>
    <row r="1066" spans="1:3" x14ac:dyDescent="0.35">
      <c r="A1066" s="12">
        <v>43006</v>
      </c>
      <c r="B1066" s="12">
        <f t="shared" si="16"/>
        <v>42979</v>
      </c>
      <c r="C1066">
        <v>3.1865000000000001</v>
      </c>
    </row>
    <row r="1067" spans="1:3" x14ac:dyDescent="0.35">
      <c r="A1067" s="12">
        <v>43005</v>
      </c>
      <c r="B1067" s="12">
        <f t="shared" si="16"/>
        <v>42979</v>
      </c>
      <c r="C1067">
        <v>3.1926000000000001</v>
      </c>
    </row>
    <row r="1068" spans="1:3" x14ac:dyDescent="0.35">
      <c r="A1068" s="12">
        <v>43004</v>
      </c>
      <c r="B1068" s="12">
        <f t="shared" si="16"/>
        <v>42979</v>
      </c>
      <c r="C1068">
        <v>3.1667999999999998</v>
      </c>
    </row>
    <row r="1069" spans="1:3" x14ac:dyDescent="0.35">
      <c r="A1069" s="12">
        <v>43003</v>
      </c>
      <c r="B1069" s="12">
        <f t="shared" si="16"/>
        <v>42979</v>
      </c>
      <c r="C1069">
        <v>3.1406000000000001</v>
      </c>
    </row>
    <row r="1070" spans="1:3" x14ac:dyDescent="0.35">
      <c r="A1070" s="12">
        <v>43000</v>
      </c>
      <c r="B1070" s="12">
        <f t="shared" si="16"/>
        <v>42979</v>
      </c>
      <c r="C1070">
        <v>3.1278999999999999</v>
      </c>
    </row>
    <row r="1071" spans="1:3" x14ac:dyDescent="0.35">
      <c r="A1071" s="12">
        <v>42999</v>
      </c>
      <c r="B1071" s="12">
        <f t="shared" si="16"/>
        <v>42979</v>
      </c>
      <c r="C1071">
        <v>3.1341000000000001</v>
      </c>
    </row>
    <row r="1072" spans="1:3" x14ac:dyDescent="0.35">
      <c r="A1072" s="12">
        <v>42998</v>
      </c>
      <c r="B1072" s="12">
        <f t="shared" si="16"/>
        <v>42979</v>
      </c>
      <c r="C1072">
        <v>3.1274999999999999</v>
      </c>
    </row>
    <row r="1073" spans="1:3" x14ac:dyDescent="0.35">
      <c r="A1073" s="12">
        <v>42997</v>
      </c>
      <c r="B1073" s="12">
        <f t="shared" si="16"/>
        <v>42979</v>
      </c>
      <c r="C1073">
        <v>3.1316999999999999</v>
      </c>
    </row>
    <row r="1074" spans="1:3" x14ac:dyDescent="0.35">
      <c r="A1074" s="12">
        <v>42996</v>
      </c>
      <c r="B1074" s="12">
        <f t="shared" si="16"/>
        <v>42979</v>
      </c>
      <c r="C1074">
        <v>3.1233</v>
      </c>
    </row>
    <row r="1075" spans="1:3" x14ac:dyDescent="0.35">
      <c r="A1075" s="12">
        <v>42993</v>
      </c>
      <c r="B1075" s="12">
        <f t="shared" si="16"/>
        <v>42979</v>
      </c>
      <c r="C1075">
        <v>3.1248999999999998</v>
      </c>
    </row>
    <row r="1076" spans="1:3" x14ac:dyDescent="0.35">
      <c r="A1076" s="12">
        <v>42992</v>
      </c>
      <c r="B1076" s="12">
        <f t="shared" si="16"/>
        <v>42979</v>
      </c>
      <c r="C1076">
        <v>3.1347999999999998</v>
      </c>
    </row>
    <row r="1077" spans="1:3" x14ac:dyDescent="0.35">
      <c r="A1077" s="12">
        <v>42991</v>
      </c>
      <c r="B1077" s="12">
        <f t="shared" si="16"/>
        <v>42979</v>
      </c>
      <c r="C1077">
        <v>3.1337000000000002</v>
      </c>
    </row>
    <row r="1078" spans="1:3" x14ac:dyDescent="0.35">
      <c r="A1078" s="12">
        <v>42990</v>
      </c>
      <c r="B1078" s="12">
        <f t="shared" si="16"/>
        <v>42979</v>
      </c>
      <c r="C1078">
        <v>3.1137999999999999</v>
      </c>
    </row>
    <row r="1079" spans="1:3" x14ac:dyDescent="0.35">
      <c r="A1079" s="12">
        <v>42989</v>
      </c>
      <c r="B1079" s="12">
        <f t="shared" si="16"/>
        <v>42979</v>
      </c>
      <c r="C1079">
        <v>3.0846</v>
      </c>
    </row>
    <row r="1080" spans="1:3" x14ac:dyDescent="0.35">
      <c r="A1080" s="12">
        <v>42986</v>
      </c>
      <c r="B1080" s="12">
        <f t="shared" si="16"/>
        <v>42979</v>
      </c>
      <c r="C1080">
        <v>3.0901999999999998</v>
      </c>
    </row>
    <row r="1081" spans="1:3" x14ac:dyDescent="0.35">
      <c r="A1081" s="12">
        <v>42984</v>
      </c>
      <c r="B1081" s="12">
        <f t="shared" si="16"/>
        <v>42979</v>
      </c>
      <c r="C1081">
        <v>3.1126999999999998</v>
      </c>
    </row>
    <row r="1082" spans="1:3" x14ac:dyDescent="0.35">
      <c r="A1082" s="12">
        <v>42983</v>
      </c>
      <c r="B1082" s="12">
        <f t="shared" si="16"/>
        <v>42979</v>
      </c>
      <c r="C1082">
        <v>3.1196999999999999</v>
      </c>
    </row>
    <row r="1083" spans="1:3" x14ac:dyDescent="0.35">
      <c r="A1083" s="12">
        <v>42982</v>
      </c>
      <c r="B1083" s="12">
        <f t="shared" si="16"/>
        <v>42979</v>
      </c>
      <c r="C1083">
        <v>3.1383000000000001</v>
      </c>
    </row>
    <row r="1084" spans="1:3" x14ac:dyDescent="0.35">
      <c r="A1084" s="12">
        <v>42979</v>
      </c>
      <c r="B1084" s="12">
        <f t="shared" si="16"/>
        <v>42979</v>
      </c>
      <c r="C1084">
        <v>3.1326999999999998</v>
      </c>
    </row>
    <row r="1085" spans="1:3" x14ac:dyDescent="0.35">
      <c r="A1085" s="12">
        <v>42978</v>
      </c>
      <c r="B1085" s="12">
        <f t="shared" si="16"/>
        <v>42948</v>
      </c>
      <c r="C1085">
        <v>3.1465000000000001</v>
      </c>
    </row>
    <row r="1086" spans="1:3" x14ac:dyDescent="0.35">
      <c r="A1086" s="12">
        <v>42977</v>
      </c>
      <c r="B1086" s="12">
        <f t="shared" si="16"/>
        <v>42948</v>
      </c>
      <c r="C1086">
        <v>3.1631999999999998</v>
      </c>
    </row>
    <row r="1087" spans="1:3" x14ac:dyDescent="0.35">
      <c r="A1087" s="12">
        <v>42976</v>
      </c>
      <c r="B1087" s="12">
        <f t="shared" si="16"/>
        <v>42948</v>
      </c>
      <c r="C1087">
        <v>3.1688999999999998</v>
      </c>
    </row>
    <row r="1088" spans="1:3" x14ac:dyDescent="0.35">
      <c r="A1088" s="12">
        <v>42975</v>
      </c>
      <c r="B1088" s="12">
        <f t="shared" si="16"/>
        <v>42948</v>
      </c>
      <c r="C1088">
        <v>3.1556999999999999</v>
      </c>
    </row>
    <row r="1089" spans="1:3" x14ac:dyDescent="0.35">
      <c r="A1089" s="12">
        <v>42972</v>
      </c>
      <c r="B1089" s="12">
        <f t="shared" si="16"/>
        <v>42948</v>
      </c>
      <c r="C1089">
        <v>3.1456</v>
      </c>
    </row>
    <row r="1090" spans="1:3" x14ac:dyDescent="0.35">
      <c r="A1090" s="12">
        <v>42971</v>
      </c>
      <c r="B1090" s="12">
        <f t="shared" si="16"/>
        <v>42948</v>
      </c>
      <c r="C1090">
        <v>3.1398000000000001</v>
      </c>
    </row>
    <row r="1091" spans="1:3" x14ac:dyDescent="0.35">
      <c r="A1091" s="12">
        <v>42970</v>
      </c>
      <c r="B1091" s="12">
        <f t="shared" ref="B1091:B1154" si="17">DATE(YEAR(A1091),MONTH(A1091),DAY(1))</f>
        <v>42948</v>
      </c>
      <c r="C1091">
        <v>3.1562999999999999</v>
      </c>
    </row>
    <row r="1092" spans="1:3" x14ac:dyDescent="0.35">
      <c r="A1092" s="12">
        <v>42969</v>
      </c>
      <c r="B1092" s="12">
        <f t="shared" si="17"/>
        <v>42948</v>
      </c>
      <c r="C1092">
        <v>3.1533000000000002</v>
      </c>
    </row>
    <row r="1093" spans="1:3" x14ac:dyDescent="0.35">
      <c r="A1093" s="12">
        <v>42968</v>
      </c>
      <c r="B1093" s="12">
        <f t="shared" si="17"/>
        <v>42948</v>
      </c>
      <c r="C1093">
        <v>3.1436999999999999</v>
      </c>
    </row>
    <row r="1094" spans="1:3" x14ac:dyDescent="0.35">
      <c r="A1094" s="12">
        <v>42965</v>
      </c>
      <c r="B1094" s="12">
        <f t="shared" si="17"/>
        <v>42948</v>
      </c>
      <c r="C1094">
        <v>3.1648000000000001</v>
      </c>
    </row>
    <row r="1095" spans="1:3" x14ac:dyDescent="0.35">
      <c r="A1095" s="12">
        <v>42964</v>
      </c>
      <c r="B1095" s="12">
        <f t="shared" si="17"/>
        <v>42948</v>
      </c>
      <c r="C1095">
        <v>3.1597</v>
      </c>
    </row>
    <row r="1096" spans="1:3" x14ac:dyDescent="0.35">
      <c r="A1096" s="12">
        <v>42963</v>
      </c>
      <c r="B1096" s="12">
        <f t="shared" si="17"/>
        <v>42948</v>
      </c>
      <c r="C1096">
        <v>3.1663999999999999</v>
      </c>
    </row>
    <row r="1097" spans="1:3" x14ac:dyDescent="0.35">
      <c r="A1097" s="12">
        <v>42962</v>
      </c>
      <c r="B1097" s="12">
        <f t="shared" si="17"/>
        <v>42948</v>
      </c>
      <c r="C1097">
        <v>3.1970000000000001</v>
      </c>
    </row>
    <row r="1098" spans="1:3" x14ac:dyDescent="0.35">
      <c r="A1098" s="12">
        <v>42961</v>
      </c>
      <c r="B1098" s="12">
        <f t="shared" si="17"/>
        <v>42948</v>
      </c>
      <c r="C1098">
        <v>3.1882000000000001</v>
      </c>
    </row>
    <row r="1099" spans="1:3" x14ac:dyDescent="0.35">
      <c r="A1099" s="12">
        <v>42958</v>
      </c>
      <c r="B1099" s="12">
        <f t="shared" si="17"/>
        <v>42948</v>
      </c>
      <c r="C1099">
        <v>3.1688999999999998</v>
      </c>
    </row>
    <row r="1100" spans="1:3" x14ac:dyDescent="0.35">
      <c r="A1100" s="12">
        <v>42957</v>
      </c>
      <c r="B1100" s="12">
        <f t="shared" si="17"/>
        <v>42948</v>
      </c>
      <c r="C1100">
        <v>3.1537000000000002</v>
      </c>
    </row>
    <row r="1101" spans="1:3" x14ac:dyDescent="0.35">
      <c r="A1101" s="12">
        <v>42956</v>
      </c>
      <c r="B1101" s="12">
        <f t="shared" si="17"/>
        <v>42948</v>
      </c>
      <c r="C1101">
        <v>3.1457999999999999</v>
      </c>
    </row>
    <row r="1102" spans="1:3" x14ac:dyDescent="0.35">
      <c r="A1102" s="12">
        <v>42955</v>
      </c>
      <c r="B1102" s="12">
        <f t="shared" si="17"/>
        <v>42948</v>
      </c>
      <c r="C1102">
        <v>3.1314000000000002</v>
      </c>
    </row>
    <row r="1103" spans="1:3" x14ac:dyDescent="0.35">
      <c r="A1103" s="12">
        <v>42954</v>
      </c>
      <c r="B1103" s="12">
        <f t="shared" si="17"/>
        <v>42948</v>
      </c>
      <c r="C1103">
        <v>3.1261000000000001</v>
      </c>
    </row>
    <row r="1104" spans="1:3" x14ac:dyDescent="0.35">
      <c r="A1104" s="12">
        <v>42951</v>
      </c>
      <c r="B1104" s="12">
        <f t="shared" si="17"/>
        <v>42948</v>
      </c>
      <c r="C1104">
        <v>3.1217999999999999</v>
      </c>
    </row>
    <row r="1105" spans="1:3" x14ac:dyDescent="0.35">
      <c r="A1105" s="12">
        <v>42950</v>
      </c>
      <c r="B1105" s="12">
        <f t="shared" si="17"/>
        <v>42948</v>
      </c>
      <c r="C1105">
        <v>3.1187999999999998</v>
      </c>
    </row>
    <row r="1106" spans="1:3" x14ac:dyDescent="0.35">
      <c r="A1106" s="12">
        <v>42949</v>
      </c>
      <c r="B1106" s="12">
        <f t="shared" si="17"/>
        <v>42948</v>
      </c>
      <c r="C1106">
        <v>3.1261999999999999</v>
      </c>
    </row>
    <row r="1107" spans="1:3" x14ac:dyDescent="0.35">
      <c r="A1107" s="12">
        <v>42948</v>
      </c>
      <c r="B1107" s="12">
        <f t="shared" si="17"/>
        <v>42948</v>
      </c>
      <c r="C1107">
        <v>3.1154000000000002</v>
      </c>
    </row>
    <row r="1108" spans="1:3" x14ac:dyDescent="0.35">
      <c r="A1108" s="12">
        <v>42947</v>
      </c>
      <c r="B1108" s="12">
        <f t="shared" si="17"/>
        <v>42917</v>
      </c>
      <c r="C1108">
        <v>3.1301000000000001</v>
      </c>
    </row>
    <row r="1109" spans="1:3" x14ac:dyDescent="0.35">
      <c r="A1109" s="12">
        <v>42944</v>
      </c>
      <c r="B1109" s="12">
        <f t="shared" si="17"/>
        <v>42917</v>
      </c>
      <c r="C1109">
        <v>3.1450999999999998</v>
      </c>
    </row>
    <row r="1110" spans="1:3" x14ac:dyDescent="0.35">
      <c r="A1110" s="12">
        <v>42943</v>
      </c>
      <c r="B1110" s="12">
        <f t="shared" si="17"/>
        <v>42917</v>
      </c>
      <c r="C1110">
        <v>3.1507000000000001</v>
      </c>
    </row>
    <row r="1111" spans="1:3" x14ac:dyDescent="0.35">
      <c r="A1111" s="12">
        <v>42942</v>
      </c>
      <c r="B1111" s="12">
        <f t="shared" si="17"/>
        <v>42917</v>
      </c>
      <c r="C1111">
        <v>3.1650999999999998</v>
      </c>
    </row>
    <row r="1112" spans="1:3" x14ac:dyDescent="0.35">
      <c r="A1112" s="12">
        <v>42941</v>
      </c>
      <c r="B1112" s="12">
        <f t="shared" si="17"/>
        <v>42917</v>
      </c>
      <c r="C1112">
        <v>3.1549999999999998</v>
      </c>
    </row>
    <row r="1113" spans="1:3" x14ac:dyDescent="0.35">
      <c r="A1113" s="12">
        <v>42940</v>
      </c>
      <c r="B1113" s="12">
        <f t="shared" si="17"/>
        <v>42917</v>
      </c>
      <c r="C1113">
        <v>3.1453000000000002</v>
      </c>
    </row>
    <row r="1114" spans="1:3" x14ac:dyDescent="0.35">
      <c r="A1114" s="12">
        <v>42937</v>
      </c>
      <c r="B1114" s="12">
        <f t="shared" si="17"/>
        <v>42917</v>
      </c>
      <c r="C1114">
        <v>3.125</v>
      </c>
    </row>
    <row r="1115" spans="1:3" x14ac:dyDescent="0.35">
      <c r="A1115" s="12">
        <v>42936</v>
      </c>
      <c r="B1115" s="12">
        <f t="shared" si="17"/>
        <v>42917</v>
      </c>
      <c r="C1115">
        <v>3.1396000000000002</v>
      </c>
    </row>
    <row r="1116" spans="1:3" x14ac:dyDescent="0.35">
      <c r="A1116" s="12">
        <v>42935</v>
      </c>
      <c r="B1116" s="12">
        <f t="shared" si="17"/>
        <v>42917</v>
      </c>
      <c r="C1116">
        <v>3.1526999999999998</v>
      </c>
    </row>
    <row r="1117" spans="1:3" x14ac:dyDescent="0.35">
      <c r="A1117" s="12">
        <v>42934</v>
      </c>
      <c r="B1117" s="12">
        <f t="shared" si="17"/>
        <v>42917</v>
      </c>
      <c r="C1117">
        <v>3.1661999999999999</v>
      </c>
    </row>
    <row r="1118" spans="1:3" x14ac:dyDescent="0.35">
      <c r="A1118" s="12">
        <v>42933</v>
      </c>
      <c r="B1118" s="12">
        <f t="shared" si="17"/>
        <v>42917</v>
      </c>
      <c r="C1118">
        <v>3.1815000000000002</v>
      </c>
    </row>
    <row r="1119" spans="1:3" x14ac:dyDescent="0.35">
      <c r="A1119" s="12">
        <v>42930</v>
      </c>
      <c r="B1119" s="12">
        <f t="shared" si="17"/>
        <v>42917</v>
      </c>
      <c r="C1119">
        <v>3.1892999999999998</v>
      </c>
    </row>
    <row r="1120" spans="1:3" x14ac:dyDescent="0.35">
      <c r="A1120" s="12">
        <v>42929</v>
      </c>
      <c r="B1120" s="12">
        <f t="shared" si="17"/>
        <v>42917</v>
      </c>
      <c r="C1120">
        <v>3.2101999999999999</v>
      </c>
    </row>
    <row r="1121" spans="1:3" x14ac:dyDescent="0.35">
      <c r="A1121" s="12">
        <v>42928</v>
      </c>
      <c r="B1121" s="12">
        <f t="shared" si="17"/>
        <v>42917</v>
      </c>
      <c r="C1121">
        <v>3.2258</v>
      </c>
    </row>
    <row r="1122" spans="1:3" x14ac:dyDescent="0.35">
      <c r="A1122" s="12">
        <v>42927</v>
      </c>
      <c r="B1122" s="12">
        <f t="shared" si="17"/>
        <v>42917</v>
      </c>
      <c r="C1122">
        <v>3.2515999999999998</v>
      </c>
    </row>
    <row r="1123" spans="1:3" x14ac:dyDescent="0.35">
      <c r="A1123" s="12">
        <v>42926</v>
      </c>
      <c r="B1123" s="12">
        <f t="shared" si="17"/>
        <v>42917</v>
      </c>
      <c r="C1123">
        <v>3.2644000000000002</v>
      </c>
    </row>
    <row r="1124" spans="1:3" x14ac:dyDescent="0.35">
      <c r="A1124" s="12">
        <v>42923</v>
      </c>
      <c r="B1124" s="12">
        <f t="shared" si="17"/>
        <v>42917</v>
      </c>
      <c r="C1124">
        <v>3.2888999999999999</v>
      </c>
    </row>
    <row r="1125" spans="1:3" x14ac:dyDescent="0.35">
      <c r="A1125" s="12">
        <v>42922</v>
      </c>
      <c r="B1125" s="12">
        <f t="shared" si="17"/>
        <v>42917</v>
      </c>
      <c r="C1125">
        <v>3.3058000000000001</v>
      </c>
    </row>
    <row r="1126" spans="1:3" x14ac:dyDescent="0.35">
      <c r="A1126" s="12">
        <v>42921</v>
      </c>
      <c r="B1126" s="12">
        <f t="shared" si="17"/>
        <v>42917</v>
      </c>
      <c r="C1126">
        <v>3.3187000000000002</v>
      </c>
    </row>
    <row r="1127" spans="1:3" x14ac:dyDescent="0.35">
      <c r="A1127" s="12">
        <v>42920</v>
      </c>
      <c r="B1127" s="12">
        <f t="shared" si="17"/>
        <v>42917</v>
      </c>
      <c r="C1127">
        <v>3.3043999999999998</v>
      </c>
    </row>
    <row r="1128" spans="1:3" x14ac:dyDescent="0.35">
      <c r="A1128" s="12">
        <v>42919</v>
      </c>
      <c r="B1128" s="12">
        <f t="shared" si="17"/>
        <v>42917</v>
      </c>
      <c r="C1128">
        <v>3.3008999999999999</v>
      </c>
    </row>
    <row r="1129" spans="1:3" x14ac:dyDescent="0.35">
      <c r="A1129" s="12">
        <v>42916</v>
      </c>
      <c r="B1129" s="12">
        <f t="shared" si="17"/>
        <v>42887</v>
      </c>
      <c r="C1129">
        <v>3.3075999999999999</v>
      </c>
    </row>
    <row r="1130" spans="1:3" x14ac:dyDescent="0.35">
      <c r="A1130" s="12">
        <v>42915</v>
      </c>
      <c r="B1130" s="12">
        <f t="shared" si="17"/>
        <v>42887</v>
      </c>
      <c r="C1130">
        <v>3.2946</v>
      </c>
    </row>
    <row r="1131" spans="1:3" x14ac:dyDescent="0.35">
      <c r="A1131" s="12">
        <v>42914</v>
      </c>
      <c r="B1131" s="12">
        <f t="shared" si="17"/>
        <v>42887</v>
      </c>
      <c r="C1131">
        <v>3.3024</v>
      </c>
    </row>
    <row r="1132" spans="1:3" x14ac:dyDescent="0.35">
      <c r="A1132" s="12">
        <v>42913</v>
      </c>
      <c r="B1132" s="12">
        <f t="shared" si="17"/>
        <v>42887</v>
      </c>
      <c r="C1132">
        <v>3.3166000000000002</v>
      </c>
    </row>
    <row r="1133" spans="1:3" x14ac:dyDescent="0.35">
      <c r="A1133" s="12">
        <v>42912</v>
      </c>
      <c r="B1133" s="12">
        <f t="shared" si="17"/>
        <v>42887</v>
      </c>
      <c r="C1133">
        <v>3.3121999999999998</v>
      </c>
    </row>
    <row r="1134" spans="1:3" x14ac:dyDescent="0.35">
      <c r="A1134" s="12">
        <v>42909</v>
      </c>
      <c r="B1134" s="12">
        <f t="shared" si="17"/>
        <v>42887</v>
      </c>
      <c r="C1134">
        <v>3.3336000000000001</v>
      </c>
    </row>
    <row r="1135" spans="1:3" x14ac:dyDescent="0.35">
      <c r="A1135" s="12">
        <v>42908</v>
      </c>
      <c r="B1135" s="12">
        <f t="shared" si="17"/>
        <v>42887</v>
      </c>
      <c r="C1135">
        <v>3.3355999999999999</v>
      </c>
    </row>
    <row r="1136" spans="1:3" x14ac:dyDescent="0.35">
      <c r="A1136" s="12">
        <v>42907</v>
      </c>
      <c r="B1136" s="12">
        <f t="shared" si="17"/>
        <v>42887</v>
      </c>
      <c r="C1136">
        <v>3.3241000000000001</v>
      </c>
    </row>
    <row r="1137" spans="1:3" x14ac:dyDescent="0.35">
      <c r="A1137" s="12">
        <v>42906</v>
      </c>
      <c r="B1137" s="12">
        <f t="shared" si="17"/>
        <v>42887</v>
      </c>
      <c r="C1137">
        <v>3.3138999999999998</v>
      </c>
    </row>
    <row r="1138" spans="1:3" x14ac:dyDescent="0.35">
      <c r="A1138" s="12">
        <v>42905</v>
      </c>
      <c r="B1138" s="12">
        <f t="shared" si="17"/>
        <v>42887</v>
      </c>
      <c r="C1138">
        <v>3.2968999999999999</v>
      </c>
    </row>
    <row r="1139" spans="1:3" x14ac:dyDescent="0.35">
      <c r="A1139" s="12">
        <v>42902</v>
      </c>
      <c r="B1139" s="12">
        <f t="shared" si="17"/>
        <v>42887</v>
      </c>
      <c r="C1139">
        <v>3.2886000000000002</v>
      </c>
    </row>
    <row r="1140" spans="1:3" x14ac:dyDescent="0.35">
      <c r="A1140" s="12">
        <v>42900</v>
      </c>
      <c r="B1140" s="12">
        <f t="shared" si="17"/>
        <v>42887</v>
      </c>
      <c r="C1140">
        <v>3.2829999999999999</v>
      </c>
    </row>
    <row r="1141" spans="1:3" x14ac:dyDescent="0.35">
      <c r="A1141" s="12">
        <v>42899</v>
      </c>
      <c r="B1141" s="12">
        <f t="shared" si="17"/>
        <v>42887</v>
      </c>
      <c r="C1141">
        <v>3.3201999999999998</v>
      </c>
    </row>
    <row r="1142" spans="1:3" x14ac:dyDescent="0.35">
      <c r="A1142" s="12">
        <v>42898</v>
      </c>
      <c r="B1142" s="12">
        <f t="shared" si="17"/>
        <v>42887</v>
      </c>
      <c r="C1142">
        <v>3.298</v>
      </c>
    </row>
    <row r="1143" spans="1:3" x14ac:dyDescent="0.35">
      <c r="A1143" s="12">
        <v>42895</v>
      </c>
      <c r="B1143" s="12">
        <f t="shared" si="17"/>
        <v>42887</v>
      </c>
      <c r="C1143">
        <v>3.2734000000000001</v>
      </c>
    </row>
    <row r="1144" spans="1:3" x14ac:dyDescent="0.35">
      <c r="A1144" s="12">
        <v>42894</v>
      </c>
      <c r="B1144" s="12">
        <f t="shared" si="17"/>
        <v>42887</v>
      </c>
      <c r="C1144">
        <v>3.2831999999999999</v>
      </c>
    </row>
    <row r="1145" spans="1:3" x14ac:dyDescent="0.35">
      <c r="A1145" s="12">
        <v>42893</v>
      </c>
      <c r="B1145" s="12">
        <f t="shared" si="17"/>
        <v>42887</v>
      </c>
      <c r="C1145">
        <v>3.2740999999999998</v>
      </c>
    </row>
    <row r="1146" spans="1:3" x14ac:dyDescent="0.35">
      <c r="A1146" s="12">
        <v>42892</v>
      </c>
      <c r="B1146" s="12">
        <f t="shared" si="17"/>
        <v>42887</v>
      </c>
      <c r="C1146">
        <v>3.2810999999999999</v>
      </c>
    </row>
    <row r="1147" spans="1:3" x14ac:dyDescent="0.35">
      <c r="A1147" s="12">
        <v>42891</v>
      </c>
      <c r="B1147" s="12">
        <f t="shared" si="17"/>
        <v>42887</v>
      </c>
      <c r="C1147">
        <v>3.2814000000000001</v>
      </c>
    </row>
    <row r="1148" spans="1:3" x14ac:dyDescent="0.35">
      <c r="A1148" s="12">
        <v>42888</v>
      </c>
      <c r="B1148" s="12">
        <f t="shared" si="17"/>
        <v>42887</v>
      </c>
      <c r="C1148">
        <v>3.2395</v>
      </c>
    </row>
    <row r="1149" spans="1:3" x14ac:dyDescent="0.35">
      <c r="A1149" s="12">
        <v>42887</v>
      </c>
      <c r="B1149" s="12">
        <f t="shared" si="17"/>
        <v>42887</v>
      </c>
      <c r="C1149">
        <v>3.2301000000000002</v>
      </c>
    </row>
    <row r="1150" spans="1:3" x14ac:dyDescent="0.35">
      <c r="A1150" s="12">
        <v>42886</v>
      </c>
      <c r="B1150" s="12">
        <f t="shared" si="17"/>
        <v>42856</v>
      </c>
      <c r="C1150">
        <v>3.2431000000000001</v>
      </c>
    </row>
    <row r="1151" spans="1:3" x14ac:dyDescent="0.35">
      <c r="A1151" s="12">
        <v>42885</v>
      </c>
      <c r="B1151" s="12">
        <f t="shared" si="17"/>
        <v>42856</v>
      </c>
      <c r="C1151">
        <v>3.2652999999999999</v>
      </c>
    </row>
    <row r="1152" spans="1:3" x14ac:dyDescent="0.35">
      <c r="A1152" s="12">
        <v>42884</v>
      </c>
      <c r="B1152" s="12">
        <f t="shared" si="17"/>
        <v>42856</v>
      </c>
      <c r="C1152">
        <v>3.2703000000000002</v>
      </c>
    </row>
    <row r="1153" spans="1:3" x14ac:dyDescent="0.35">
      <c r="A1153" s="12">
        <v>42881</v>
      </c>
      <c r="B1153" s="12">
        <f t="shared" si="17"/>
        <v>42856</v>
      </c>
      <c r="C1153">
        <v>3.2608000000000001</v>
      </c>
    </row>
    <row r="1154" spans="1:3" x14ac:dyDescent="0.35">
      <c r="A1154" s="12">
        <v>42880</v>
      </c>
      <c r="B1154" s="12">
        <f t="shared" si="17"/>
        <v>42856</v>
      </c>
      <c r="C1154">
        <v>3.2818000000000001</v>
      </c>
    </row>
    <row r="1155" spans="1:3" x14ac:dyDescent="0.35">
      <c r="A1155" s="12">
        <v>42879</v>
      </c>
      <c r="B1155" s="12">
        <f t="shared" ref="B1155:B1218" si="18">DATE(YEAR(A1155),MONTH(A1155),DAY(1))</f>
        <v>42856</v>
      </c>
      <c r="C1155">
        <v>3.2623000000000002</v>
      </c>
    </row>
    <row r="1156" spans="1:3" x14ac:dyDescent="0.35">
      <c r="A1156" s="12">
        <v>42878</v>
      </c>
      <c r="B1156" s="12">
        <f t="shared" si="18"/>
        <v>42856</v>
      </c>
      <c r="C1156">
        <v>3.2648000000000001</v>
      </c>
    </row>
    <row r="1157" spans="1:3" x14ac:dyDescent="0.35">
      <c r="A1157" s="12">
        <v>42877</v>
      </c>
      <c r="B1157" s="12">
        <f t="shared" si="18"/>
        <v>42856</v>
      </c>
      <c r="C1157">
        <v>3.2856999999999998</v>
      </c>
    </row>
    <row r="1158" spans="1:3" x14ac:dyDescent="0.35">
      <c r="A1158" s="12">
        <v>42874</v>
      </c>
      <c r="B1158" s="12">
        <f t="shared" si="18"/>
        <v>42856</v>
      </c>
      <c r="C1158">
        <v>3.2871999999999999</v>
      </c>
    </row>
    <row r="1159" spans="1:3" x14ac:dyDescent="0.35">
      <c r="A1159" s="12">
        <v>42873</v>
      </c>
      <c r="B1159" s="12">
        <f t="shared" si="18"/>
        <v>42856</v>
      </c>
      <c r="C1159">
        <v>3.3755999999999999</v>
      </c>
    </row>
    <row r="1160" spans="1:3" x14ac:dyDescent="0.35">
      <c r="A1160" s="12">
        <v>42872</v>
      </c>
      <c r="B1160" s="12">
        <f t="shared" si="18"/>
        <v>42856</v>
      </c>
      <c r="C1160">
        <v>3.1070000000000002</v>
      </c>
    </row>
    <row r="1161" spans="1:3" x14ac:dyDescent="0.35">
      <c r="A1161" s="12">
        <v>42871</v>
      </c>
      <c r="B1161" s="12">
        <f t="shared" si="18"/>
        <v>42856</v>
      </c>
      <c r="C1161">
        <v>3.0918000000000001</v>
      </c>
    </row>
    <row r="1162" spans="1:3" x14ac:dyDescent="0.35">
      <c r="A1162" s="12">
        <v>42870</v>
      </c>
      <c r="B1162" s="12">
        <f t="shared" si="18"/>
        <v>42856</v>
      </c>
      <c r="C1162">
        <v>3.1004999999999998</v>
      </c>
    </row>
    <row r="1163" spans="1:3" x14ac:dyDescent="0.35">
      <c r="A1163" s="12">
        <v>42867</v>
      </c>
      <c r="B1163" s="12">
        <f t="shared" si="18"/>
        <v>42856</v>
      </c>
      <c r="C1163">
        <v>3.1284000000000001</v>
      </c>
    </row>
    <row r="1164" spans="1:3" x14ac:dyDescent="0.35">
      <c r="A1164" s="12">
        <v>42866</v>
      </c>
      <c r="B1164" s="12">
        <f t="shared" si="18"/>
        <v>42856</v>
      </c>
      <c r="C1164">
        <v>3.1553</v>
      </c>
    </row>
    <row r="1165" spans="1:3" x14ac:dyDescent="0.35">
      <c r="A1165" s="12">
        <v>42865</v>
      </c>
      <c r="B1165" s="12">
        <f t="shared" si="18"/>
        <v>42856</v>
      </c>
      <c r="C1165">
        <v>3.16</v>
      </c>
    </row>
    <row r="1166" spans="1:3" x14ac:dyDescent="0.35">
      <c r="A1166" s="12">
        <v>42864</v>
      </c>
      <c r="B1166" s="12">
        <f t="shared" si="18"/>
        <v>42856</v>
      </c>
      <c r="C1166">
        <v>3.1850999999999998</v>
      </c>
    </row>
    <row r="1167" spans="1:3" x14ac:dyDescent="0.35">
      <c r="A1167" s="12">
        <v>42863</v>
      </c>
      <c r="B1167" s="12">
        <f t="shared" si="18"/>
        <v>42856</v>
      </c>
      <c r="C1167">
        <v>3.1932</v>
      </c>
    </row>
    <row r="1168" spans="1:3" x14ac:dyDescent="0.35">
      <c r="A1168" s="12">
        <v>42860</v>
      </c>
      <c r="B1168" s="12">
        <f t="shared" si="18"/>
        <v>42856</v>
      </c>
      <c r="C1168">
        <v>3.1758000000000002</v>
      </c>
    </row>
    <row r="1169" spans="1:3" x14ac:dyDescent="0.35">
      <c r="A1169" s="12">
        <v>42859</v>
      </c>
      <c r="B1169" s="12">
        <f t="shared" si="18"/>
        <v>42856</v>
      </c>
      <c r="C1169">
        <v>3.1774</v>
      </c>
    </row>
    <row r="1170" spans="1:3" x14ac:dyDescent="0.35">
      <c r="A1170" s="12">
        <v>42858</v>
      </c>
      <c r="B1170" s="12">
        <f t="shared" si="18"/>
        <v>42856</v>
      </c>
      <c r="C1170">
        <v>3.1482999999999999</v>
      </c>
    </row>
    <row r="1171" spans="1:3" x14ac:dyDescent="0.35">
      <c r="A1171" s="12">
        <v>42857</v>
      </c>
      <c r="B1171" s="12">
        <f t="shared" si="18"/>
        <v>42856</v>
      </c>
      <c r="C1171">
        <v>3.1718000000000002</v>
      </c>
    </row>
    <row r="1172" spans="1:3" x14ac:dyDescent="0.35">
      <c r="A1172" s="12">
        <v>42853</v>
      </c>
      <c r="B1172" s="12">
        <f t="shared" si="18"/>
        <v>42826</v>
      </c>
      <c r="C1172">
        <v>3.1978</v>
      </c>
    </row>
    <row r="1173" spans="1:3" x14ac:dyDescent="0.35">
      <c r="A1173" s="12">
        <v>42852</v>
      </c>
      <c r="B1173" s="12">
        <f t="shared" si="18"/>
        <v>42826</v>
      </c>
      <c r="C1173">
        <v>3.1757</v>
      </c>
    </row>
    <row r="1174" spans="1:3" x14ac:dyDescent="0.35">
      <c r="A1174" s="12">
        <v>42851</v>
      </c>
      <c r="B1174" s="12">
        <f t="shared" si="18"/>
        <v>42826</v>
      </c>
      <c r="C1174">
        <v>3.1840999999999999</v>
      </c>
    </row>
    <row r="1175" spans="1:3" x14ac:dyDescent="0.35">
      <c r="A1175" s="12">
        <v>42850</v>
      </c>
      <c r="B1175" s="12">
        <f t="shared" si="18"/>
        <v>42826</v>
      </c>
      <c r="C1175">
        <v>3.1570999999999998</v>
      </c>
    </row>
    <row r="1176" spans="1:3" x14ac:dyDescent="0.35">
      <c r="A1176" s="12">
        <v>42849</v>
      </c>
      <c r="B1176" s="12">
        <f t="shared" si="18"/>
        <v>42826</v>
      </c>
      <c r="C1176">
        <v>3.1244999999999998</v>
      </c>
    </row>
    <row r="1177" spans="1:3" x14ac:dyDescent="0.35">
      <c r="A1177" s="12">
        <v>42845</v>
      </c>
      <c r="B1177" s="12">
        <f t="shared" si="18"/>
        <v>42826</v>
      </c>
      <c r="C1177">
        <v>3.1446999999999998</v>
      </c>
    </row>
    <row r="1178" spans="1:3" x14ac:dyDescent="0.35">
      <c r="A1178" s="12">
        <v>42844</v>
      </c>
      <c r="B1178" s="12">
        <f t="shared" si="18"/>
        <v>42826</v>
      </c>
      <c r="C1178">
        <v>3.1288</v>
      </c>
    </row>
    <row r="1179" spans="1:3" x14ac:dyDescent="0.35">
      <c r="A1179" s="12">
        <v>42843</v>
      </c>
      <c r="B1179" s="12">
        <f t="shared" si="18"/>
        <v>42826</v>
      </c>
      <c r="C1179">
        <v>3.0952000000000002</v>
      </c>
    </row>
    <row r="1180" spans="1:3" x14ac:dyDescent="0.35">
      <c r="A1180" s="12">
        <v>42842</v>
      </c>
      <c r="B1180" s="12">
        <f t="shared" si="18"/>
        <v>42826</v>
      </c>
      <c r="C1180">
        <v>3.1030000000000002</v>
      </c>
    </row>
    <row r="1181" spans="1:3" x14ac:dyDescent="0.35">
      <c r="A1181" s="12">
        <v>42838</v>
      </c>
      <c r="B1181" s="12">
        <f t="shared" si="18"/>
        <v>42826</v>
      </c>
      <c r="C1181">
        <v>3.1263000000000001</v>
      </c>
    </row>
    <row r="1182" spans="1:3" x14ac:dyDescent="0.35">
      <c r="A1182" s="12">
        <v>42837</v>
      </c>
      <c r="B1182" s="12">
        <f t="shared" si="18"/>
        <v>42826</v>
      </c>
      <c r="C1182">
        <v>3.1457000000000002</v>
      </c>
    </row>
    <row r="1183" spans="1:3" x14ac:dyDescent="0.35">
      <c r="A1183" s="12">
        <v>42836</v>
      </c>
      <c r="B1183" s="12">
        <f t="shared" si="18"/>
        <v>42826</v>
      </c>
      <c r="C1183">
        <v>3.1417999999999999</v>
      </c>
    </row>
    <row r="1184" spans="1:3" x14ac:dyDescent="0.35">
      <c r="A1184" s="12">
        <v>42835</v>
      </c>
      <c r="B1184" s="12">
        <f t="shared" si="18"/>
        <v>42826</v>
      </c>
      <c r="C1184">
        <v>3.1402999999999999</v>
      </c>
    </row>
    <row r="1185" spans="1:3" x14ac:dyDescent="0.35">
      <c r="A1185" s="12">
        <v>42832</v>
      </c>
      <c r="B1185" s="12">
        <f t="shared" si="18"/>
        <v>42826</v>
      </c>
      <c r="C1185">
        <v>3.1295999999999999</v>
      </c>
    </row>
    <row r="1186" spans="1:3" x14ac:dyDescent="0.35">
      <c r="A1186" s="12">
        <v>42831</v>
      </c>
      <c r="B1186" s="12">
        <f t="shared" si="18"/>
        <v>42826</v>
      </c>
      <c r="C1186">
        <v>3.1154000000000002</v>
      </c>
    </row>
    <row r="1187" spans="1:3" x14ac:dyDescent="0.35">
      <c r="A1187" s="12">
        <v>42830</v>
      </c>
      <c r="B1187" s="12">
        <f t="shared" si="18"/>
        <v>42826</v>
      </c>
      <c r="C1187">
        <v>3.0916999999999999</v>
      </c>
    </row>
    <row r="1188" spans="1:3" x14ac:dyDescent="0.35">
      <c r="A1188" s="12">
        <v>42829</v>
      </c>
      <c r="B1188" s="12">
        <f t="shared" si="18"/>
        <v>42826</v>
      </c>
      <c r="C1188">
        <v>3.1225000000000001</v>
      </c>
    </row>
    <row r="1189" spans="1:3" x14ac:dyDescent="0.35">
      <c r="A1189" s="12">
        <v>42828</v>
      </c>
      <c r="B1189" s="12">
        <f t="shared" si="18"/>
        <v>42826</v>
      </c>
      <c r="C1189">
        <v>3.1160999999999999</v>
      </c>
    </row>
    <row r="1190" spans="1:3" x14ac:dyDescent="0.35">
      <c r="A1190" s="12">
        <v>42825</v>
      </c>
      <c r="B1190" s="12">
        <f t="shared" si="18"/>
        <v>42795</v>
      </c>
      <c r="C1190">
        <v>3.1678000000000002</v>
      </c>
    </row>
    <row r="1191" spans="1:3" x14ac:dyDescent="0.35">
      <c r="A1191" s="12">
        <v>42824</v>
      </c>
      <c r="B1191" s="12">
        <f t="shared" si="18"/>
        <v>42795</v>
      </c>
      <c r="C1191">
        <v>3.1240999999999999</v>
      </c>
    </row>
    <row r="1192" spans="1:3" x14ac:dyDescent="0.35">
      <c r="A1192" s="12">
        <v>42823</v>
      </c>
      <c r="B1192" s="12">
        <f t="shared" si="18"/>
        <v>42795</v>
      </c>
      <c r="C1192">
        <v>3.1223000000000001</v>
      </c>
    </row>
    <row r="1193" spans="1:3" x14ac:dyDescent="0.35">
      <c r="A1193" s="12">
        <v>42822</v>
      </c>
      <c r="B1193" s="12">
        <f t="shared" si="18"/>
        <v>42795</v>
      </c>
      <c r="C1193">
        <v>3.1297000000000001</v>
      </c>
    </row>
    <row r="1194" spans="1:3" x14ac:dyDescent="0.35">
      <c r="A1194" s="12">
        <v>42821</v>
      </c>
      <c r="B1194" s="12">
        <f t="shared" si="18"/>
        <v>42795</v>
      </c>
      <c r="C1194">
        <v>3.125</v>
      </c>
    </row>
    <row r="1195" spans="1:3" x14ac:dyDescent="0.35">
      <c r="A1195" s="12">
        <v>42818</v>
      </c>
      <c r="B1195" s="12">
        <f t="shared" si="18"/>
        <v>42795</v>
      </c>
      <c r="C1195">
        <v>3.1276000000000002</v>
      </c>
    </row>
    <row r="1196" spans="1:3" x14ac:dyDescent="0.35">
      <c r="A1196" s="12">
        <v>42817</v>
      </c>
      <c r="B1196" s="12">
        <f t="shared" si="18"/>
        <v>42795</v>
      </c>
      <c r="C1196">
        <v>3.1242000000000001</v>
      </c>
    </row>
    <row r="1197" spans="1:3" x14ac:dyDescent="0.35">
      <c r="A1197" s="12">
        <v>42816</v>
      </c>
      <c r="B1197" s="12">
        <f t="shared" si="18"/>
        <v>42795</v>
      </c>
      <c r="C1197">
        <v>3.0933000000000002</v>
      </c>
    </row>
    <row r="1198" spans="1:3" x14ac:dyDescent="0.35">
      <c r="A1198" s="12">
        <v>42815</v>
      </c>
      <c r="B1198" s="12">
        <f t="shared" si="18"/>
        <v>42795</v>
      </c>
      <c r="C1198">
        <v>3.0758999999999999</v>
      </c>
    </row>
    <row r="1199" spans="1:3" x14ac:dyDescent="0.35">
      <c r="A1199" s="12">
        <v>42814</v>
      </c>
      <c r="B1199" s="12">
        <f t="shared" si="18"/>
        <v>42795</v>
      </c>
      <c r="C1199">
        <v>3.0891999999999999</v>
      </c>
    </row>
    <row r="1200" spans="1:3" x14ac:dyDescent="0.35">
      <c r="A1200" s="12">
        <v>42811</v>
      </c>
      <c r="B1200" s="12">
        <f t="shared" si="18"/>
        <v>42795</v>
      </c>
      <c r="C1200">
        <v>3.1069</v>
      </c>
    </row>
    <row r="1201" spans="1:3" x14ac:dyDescent="0.35">
      <c r="A1201" s="12">
        <v>42810</v>
      </c>
      <c r="B1201" s="12">
        <f t="shared" si="18"/>
        <v>42795</v>
      </c>
      <c r="C1201">
        <v>3.1074000000000002</v>
      </c>
    </row>
    <row r="1202" spans="1:3" x14ac:dyDescent="0.35">
      <c r="A1202" s="12">
        <v>42809</v>
      </c>
      <c r="B1202" s="12">
        <f t="shared" si="18"/>
        <v>42795</v>
      </c>
      <c r="C1202">
        <v>3.1623000000000001</v>
      </c>
    </row>
    <row r="1203" spans="1:3" x14ac:dyDescent="0.35">
      <c r="A1203" s="12">
        <v>42808</v>
      </c>
      <c r="B1203" s="12">
        <f t="shared" si="18"/>
        <v>42795</v>
      </c>
      <c r="C1203">
        <v>3.1633</v>
      </c>
    </row>
    <row r="1204" spans="1:3" x14ac:dyDescent="0.35">
      <c r="A1204" s="12">
        <v>42807</v>
      </c>
      <c r="B1204" s="12">
        <f t="shared" si="18"/>
        <v>42795</v>
      </c>
      <c r="C1204">
        <v>3.1535000000000002</v>
      </c>
    </row>
    <row r="1205" spans="1:3" x14ac:dyDescent="0.35">
      <c r="A1205" s="12">
        <v>42804</v>
      </c>
      <c r="B1205" s="12">
        <f t="shared" si="18"/>
        <v>42795</v>
      </c>
      <c r="C1205">
        <v>3.1617000000000002</v>
      </c>
    </row>
    <row r="1206" spans="1:3" x14ac:dyDescent="0.35">
      <c r="A1206" s="12">
        <v>42803</v>
      </c>
      <c r="B1206" s="12">
        <f t="shared" si="18"/>
        <v>42795</v>
      </c>
      <c r="C1206">
        <v>3.1728999999999998</v>
      </c>
    </row>
    <row r="1207" spans="1:3" x14ac:dyDescent="0.35">
      <c r="A1207" s="12">
        <v>42802</v>
      </c>
      <c r="B1207" s="12">
        <f t="shared" si="18"/>
        <v>42795</v>
      </c>
      <c r="C1207">
        <v>3.1471</v>
      </c>
    </row>
    <row r="1208" spans="1:3" x14ac:dyDescent="0.35">
      <c r="A1208" s="12">
        <v>42801</v>
      </c>
      <c r="B1208" s="12">
        <f t="shared" si="18"/>
        <v>42795</v>
      </c>
      <c r="C1208">
        <v>3.1179000000000001</v>
      </c>
    </row>
    <row r="1209" spans="1:3" x14ac:dyDescent="0.35">
      <c r="A1209" s="12">
        <v>42800</v>
      </c>
      <c r="B1209" s="12">
        <f t="shared" si="18"/>
        <v>42795</v>
      </c>
      <c r="C1209">
        <v>3.1105</v>
      </c>
    </row>
    <row r="1210" spans="1:3" x14ac:dyDescent="0.35">
      <c r="A1210" s="12">
        <v>42797</v>
      </c>
      <c r="B1210" s="12">
        <f t="shared" si="18"/>
        <v>42795</v>
      </c>
      <c r="C1210">
        <v>3.1358000000000001</v>
      </c>
    </row>
    <row r="1211" spans="1:3" x14ac:dyDescent="0.35">
      <c r="A1211" s="12">
        <v>42796</v>
      </c>
      <c r="B1211" s="12">
        <f t="shared" si="18"/>
        <v>42795</v>
      </c>
      <c r="C1211">
        <v>3.1132</v>
      </c>
    </row>
    <row r="1212" spans="1:3" x14ac:dyDescent="0.35">
      <c r="A1212" s="12">
        <v>42795</v>
      </c>
      <c r="B1212" s="12">
        <f t="shared" si="18"/>
        <v>42795</v>
      </c>
      <c r="C1212">
        <v>3.097</v>
      </c>
    </row>
    <row r="1213" spans="1:3" x14ac:dyDescent="0.35">
      <c r="A1213" s="12">
        <v>42790</v>
      </c>
      <c r="B1213" s="12">
        <f t="shared" si="18"/>
        <v>42767</v>
      </c>
      <c r="C1213">
        <v>3.0987</v>
      </c>
    </row>
    <row r="1214" spans="1:3" x14ac:dyDescent="0.35">
      <c r="A1214" s="12">
        <v>42789</v>
      </c>
      <c r="B1214" s="12">
        <f t="shared" si="18"/>
        <v>42767</v>
      </c>
      <c r="C1214">
        <v>3.0632000000000001</v>
      </c>
    </row>
    <row r="1215" spans="1:3" x14ac:dyDescent="0.35">
      <c r="A1215" s="12">
        <v>42788</v>
      </c>
      <c r="B1215" s="12">
        <f t="shared" si="18"/>
        <v>42767</v>
      </c>
      <c r="C1215">
        <v>3.0817999999999999</v>
      </c>
    </row>
    <row r="1216" spans="1:3" x14ac:dyDescent="0.35">
      <c r="A1216" s="12">
        <v>42787</v>
      </c>
      <c r="B1216" s="12">
        <f t="shared" si="18"/>
        <v>42767</v>
      </c>
      <c r="C1216">
        <v>3.0964</v>
      </c>
    </row>
    <row r="1217" spans="1:3" x14ac:dyDescent="0.35">
      <c r="A1217" s="12">
        <v>42786</v>
      </c>
      <c r="B1217" s="12">
        <f t="shared" si="18"/>
        <v>42767</v>
      </c>
      <c r="C1217">
        <v>3.0912000000000002</v>
      </c>
    </row>
    <row r="1218" spans="1:3" x14ac:dyDescent="0.35">
      <c r="A1218" s="12">
        <v>42783</v>
      </c>
      <c r="B1218" s="12">
        <f t="shared" si="18"/>
        <v>42767</v>
      </c>
      <c r="C1218">
        <v>3.0943999999999998</v>
      </c>
    </row>
    <row r="1219" spans="1:3" x14ac:dyDescent="0.35">
      <c r="A1219" s="12">
        <v>42782</v>
      </c>
      <c r="B1219" s="12">
        <f t="shared" ref="B1219:B1282" si="19">DATE(YEAR(A1219),MONTH(A1219),DAY(1))</f>
        <v>42767</v>
      </c>
      <c r="C1219">
        <v>3.0503999999999998</v>
      </c>
    </row>
    <row r="1220" spans="1:3" x14ac:dyDescent="0.35">
      <c r="A1220" s="12">
        <v>42781</v>
      </c>
      <c r="B1220" s="12">
        <f t="shared" si="19"/>
        <v>42767</v>
      </c>
      <c r="C1220">
        <v>3.0773000000000001</v>
      </c>
    </row>
    <row r="1221" spans="1:3" x14ac:dyDescent="0.35">
      <c r="A1221" s="12">
        <v>42780</v>
      </c>
      <c r="B1221" s="12">
        <f t="shared" si="19"/>
        <v>42767</v>
      </c>
      <c r="C1221">
        <v>3.0998000000000001</v>
      </c>
    </row>
    <row r="1222" spans="1:3" x14ac:dyDescent="0.35">
      <c r="A1222" s="12">
        <v>42779</v>
      </c>
      <c r="B1222" s="12">
        <f t="shared" si="19"/>
        <v>42767</v>
      </c>
      <c r="C1222">
        <v>3.1168999999999998</v>
      </c>
    </row>
    <row r="1223" spans="1:3" x14ac:dyDescent="0.35">
      <c r="A1223" s="12">
        <v>42776</v>
      </c>
      <c r="B1223" s="12">
        <f t="shared" si="19"/>
        <v>42767</v>
      </c>
      <c r="C1223">
        <v>3.1149</v>
      </c>
    </row>
    <row r="1224" spans="1:3" x14ac:dyDescent="0.35">
      <c r="A1224" s="12">
        <v>42775</v>
      </c>
      <c r="B1224" s="12">
        <f t="shared" si="19"/>
        <v>42767</v>
      </c>
      <c r="C1224">
        <v>3.1179000000000001</v>
      </c>
    </row>
    <row r="1225" spans="1:3" x14ac:dyDescent="0.35">
      <c r="A1225" s="12">
        <v>42774</v>
      </c>
      <c r="B1225" s="12">
        <f t="shared" si="19"/>
        <v>42767</v>
      </c>
      <c r="C1225">
        <v>3.1248</v>
      </c>
    </row>
    <row r="1226" spans="1:3" x14ac:dyDescent="0.35">
      <c r="A1226" s="12">
        <v>42773</v>
      </c>
      <c r="B1226" s="12">
        <f t="shared" si="19"/>
        <v>42767</v>
      </c>
      <c r="C1226">
        <v>3.1297999999999999</v>
      </c>
    </row>
    <row r="1227" spans="1:3" x14ac:dyDescent="0.35">
      <c r="A1227" s="12">
        <v>42772</v>
      </c>
      <c r="B1227" s="12">
        <f t="shared" si="19"/>
        <v>42767</v>
      </c>
      <c r="C1227">
        <v>3.1173000000000002</v>
      </c>
    </row>
    <row r="1228" spans="1:3" x14ac:dyDescent="0.35">
      <c r="A1228" s="12">
        <v>42769</v>
      </c>
      <c r="B1228" s="12">
        <f t="shared" si="19"/>
        <v>42767</v>
      </c>
      <c r="C1228">
        <v>3.1234999999999999</v>
      </c>
    </row>
    <row r="1229" spans="1:3" x14ac:dyDescent="0.35">
      <c r="A1229" s="12">
        <v>42768</v>
      </c>
      <c r="B1229" s="12">
        <f t="shared" si="19"/>
        <v>42767</v>
      </c>
      <c r="C1229">
        <v>3.1190000000000002</v>
      </c>
    </row>
    <row r="1230" spans="1:3" x14ac:dyDescent="0.35">
      <c r="A1230" s="12">
        <v>42767</v>
      </c>
      <c r="B1230" s="12">
        <f t="shared" si="19"/>
        <v>42767</v>
      </c>
      <c r="C1230">
        <v>3.1473</v>
      </c>
    </row>
    <row r="1231" spans="1:3" x14ac:dyDescent="0.35">
      <c r="A1231" s="12">
        <v>42766</v>
      </c>
      <c r="B1231" s="12">
        <f t="shared" si="19"/>
        <v>42736</v>
      </c>
      <c r="C1231">
        <v>3.1263999999999998</v>
      </c>
    </row>
    <row r="1232" spans="1:3" x14ac:dyDescent="0.35">
      <c r="A1232" s="12">
        <v>42765</v>
      </c>
      <c r="B1232" s="12">
        <f t="shared" si="19"/>
        <v>42736</v>
      </c>
      <c r="C1232">
        <v>3.1309999999999998</v>
      </c>
    </row>
    <row r="1233" spans="1:3" x14ac:dyDescent="0.35">
      <c r="A1233" s="12">
        <v>42762</v>
      </c>
      <c r="B1233" s="12">
        <f t="shared" si="19"/>
        <v>42736</v>
      </c>
      <c r="C1233">
        <v>3.1589999999999998</v>
      </c>
    </row>
    <row r="1234" spans="1:3" x14ac:dyDescent="0.35">
      <c r="A1234" s="12">
        <v>42761</v>
      </c>
      <c r="B1234" s="12">
        <f t="shared" si="19"/>
        <v>42736</v>
      </c>
      <c r="C1234">
        <v>3.1798000000000002</v>
      </c>
    </row>
    <row r="1235" spans="1:3" x14ac:dyDescent="0.35">
      <c r="A1235" s="12">
        <v>42760</v>
      </c>
      <c r="B1235" s="12">
        <f t="shared" si="19"/>
        <v>42736</v>
      </c>
      <c r="C1235">
        <v>3.1678999999999999</v>
      </c>
    </row>
    <row r="1236" spans="1:3" x14ac:dyDescent="0.35">
      <c r="A1236" s="12">
        <v>42759</v>
      </c>
      <c r="B1236" s="12">
        <f t="shared" si="19"/>
        <v>42736</v>
      </c>
      <c r="C1236">
        <v>3.1642999999999999</v>
      </c>
    </row>
    <row r="1237" spans="1:3" x14ac:dyDescent="0.35">
      <c r="A1237" s="12">
        <v>42758</v>
      </c>
      <c r="B1237" s="12">
        <f t="shared" si="19"/>
        <v>42736</v>
      </c>
      <c r="C1237">
        <v>3.1602999999999999</v>
      </c>
    </row>
    <row r="1238" spans="1:3" x14ac:dyDescent="0.35">
      <c r="A1238" s="12">
        <v>42755</v>
      </c>
      <c r="B1238" s="12">
        <f t="shared" si="19"/>
        <v>42736</v>
      </c>
      <c r="C1238">
        <v>3.1911999999999998</v>
      </c>
    </row>
    <row r="1239" spans="1:3" x14ac:dyDescent="0.35">
      <c r="A1239" s="12">
        <v>42754</v>
      </c>
      <c r="B1239" s="12">
        <f t="shared" si="19"/>
        <v>42736</v>
      </c>
      <c r="C1239">
        <v>3.2107000000000001</v>
      </c>
    </row>
    <row r="1240" spans="1:3" x14ac:dyDescent="0.35">
      <c r="A1240" s="12">
        <v>42753</v>
      </c>
      <c r="B1240" s="12">
        <f t="shared" si="19"/>
        <v>42736</v>
      </c>
      <c r="C1240">
        <v>3.2204999999999999</v>
      </c>
    </row>
    <row r="1241" spans="1:3" x14ac:dyDescent="0.35">
      <c r="A1241" s="12">
        <v>42752</v>
      </c>
      <c r="B1241" s="12">
        <f t="shared" si="19"/>
        <v>42736</v>
      </c>
      <c r="C1241">
        <v>3.2094</v>
      </c>
    </row>
    <row r="1242" spans="1:3" x14ac:dyDescent="0.35">
      <c r="A1242" s="12">
        <v>42751</v>
      </c>
      <c r="B1242" s="12">
        <f t="shared" si="19"/>
        <v>42736</v>
      </c>
      <c r="C1242">
        <v>3.2227999999999999</v>
      </c>
    </row>
    <row r="1243" spans="1:3" x14ac:dyDescent="0.35">
      <c r="A1243" s="12">
        <v>42748</v>
      </c>
      <c r="B1243" s="12">
        <f t="shared" si="19"/>
        <v>42736</v>
      </c>
      <c r="C1243">
        <v>3.2027999999999999</v>
      </c>
    </row>
    <row r="1244" spans="1:3" x14ac:dyDescent="0.35">
      <c r="A1244" s="12">
        <v>42747</v>
      </c>
      <c r="B1244" s="12">
        <f t="shared" si="19"/>
        <v>42736</v>
      </c>
      <c r="C1244">
        <v>3.1655000000000002</v>
      </c>
    </row>
    <row r="1245" spans="1:3" x14ac:dyDescent="0.35">
      <c r="A1245" s="12">
        <v>42746</v>
      </c>
      <c r="B1245" s="12">
        <f t="shared" si="19"/>
        <v>42736</v>
      </c>
      <c r="C1245">
        <v>3.2147999999999999</v>
      </c>
    </row>
    <row r="1246" spans="1:3" x14ac:dyDescent="0.35">
      <c r="A1246" s="12">
        <v>42745</v>
      </c>
      <c r="B1246" s="12">
        <f t="shared" si="19"/>
        <v>42736</v>
      </c>
      <c r="C1246">
        <v>3.1911999999999998</v>
      </c>
    </row>
    <row r="1247" spans="1:3" x14ac:dyDescent="0.35">
      <c r="A1247" s="12">
        <v>42744</v>
      </c>
      <c r="B1247" s="12">
        <f t="shared" si="19"/>
        <v>42736</v>
      </c>
      <c r="C1247">
        <v>3.2090999999999998</v>
      </c>
    </row>
    <row r="1248" spans="1:3" x14ac:dyDescent="0.35">
      <c r="A1248" s="12">
        <v>42741</v>
      </c>
      <c r="B1248" s="12">
        <f t="shared" si="19"/>
        <v>42736</v>
      </c>
      <c r="C1248">
        <v>3.2050999999999998</v>
      </c>
    </row>
    <row r="1249" spans="1:3" x14ac:dyDescent="0.35">
      <c r="A1249" s="12">
        <v>42740</v>
      </c>
      <c r="B1249" s="12">
        <f t="shared" si="19"/>
        <v>42736</v>
      </c>
      <c r="C1249">
        <v>3.2122999999999999</v>
      </c>
    </row>
    <row r="1250" spans="1:3" x14ac:dyDescent="0.35">
      <c r="A1250" s="12">
        <v>42739</v>
      </c>
      <c r="B1250" s="12">
        <f t="shared" si="19"/>
        <v>42736</v>
      </c>
      <c r="C1250">
        <v>3.2326999999999999</v>
      </c>
    </row>
    <row r="1251" spans="1:3" x14ac:dyDescent="0.35">
      <c r="A1251" s="12">
        <v>42738</v>
      </c>
      <c r="B1251" s="12">
        <f t="shared" si="19"/>
        <v>42736</v>
      </c>
      <c r="C1251">
        <v>3.2625999999999999</v>
      </c>
    </row>
    <row r="1252" spans="1:3" x14ac:dyDescent="0.35">
      <c r="A1252" s="12">
        <v>42737</v>
      </c>
      <c r="B1252" s="12">
        <f t="shared" si="19"/>
        <v>42736</v>
      </c>
      <c r="C1252">
        <v>3.2723</v>
      </c>
    </row>
    <row r="1253" spans="1:3" x14ac:dyDescent="0.35">
      <c r="A1253" s="12">
        <v>42734</v>
      </c>
      <c r="B1253" s="12">
        <f t="shared" si="19"/>
        <v>42705</v>
      </c>
      <c r="C1253">
        <v>3.2585000000000002</v>
      </c>
    </row>
    <row r="1254" spans="1:3" x14ac:dyDescent="0.35">
      <c r="A1254" s="12">
        <v>42733</v>
      </c>
      <c r="B1254" s="12">
        <f t="shared" si="19"/>
        <v>42705</v>
      </c>
      <c r="C1254">
        <v>3.2585000000000002</v>
      </c>
    </row>
    <row r="1255" spans="1:3" x14ac:dyDescent="0.35">
      <c r="A1255" s="12">
        <v>42732</v>
      </c>
      <c r="B1255" s="12">
        <f t="shared" si="19"/>
        <v>42705</v>
      </c>
      <c r="C1255">
        <v>3.2768000000000002</v>
      </c>
    </row>
    <row r="1256" spans="1:3" x14ac:dyDescent="0.35">
      <c r="A1256" s="12">
        <v>42731</v>
      </c>
      <c r="B1256" s="12">
        <f t="shared" si="19"/>
        <v>42705</v>
      </c>
      <c r="C1256">
        <v>3.2770000000000001</v>
      </c>
    </row>
    <row r="1257" spans="1:3" x14ac:dyDescent="0.35">
      <c r="A1257" s="12">
        <v>42730</v>
      </c>
      <c r="B1257" s="12">
        <f t="shared" si="19"/>
        <v>42705</v>
      </c>
      <c r="C1257">
        <v>3.2694999999999999</v>
      </c>
    </row>
    <row r="1258" spans="1:3" x14ac:dyDescent="0.35">
      <c r="A1258" s="12">
        <v>42727</v>
      </c>
      <c r="B1258" s="12">
        <f t="shared" si="19"/>
        <v>42705</v>
      </c>
      <c r="C1258">
        <v>3.2690000000000001</v>
      </c>
    </row>
    <row r="1259" spans="1:3" x14ac:dyDescent="0.35">
      <c r="A1259" s="12">
        <v>42726</v>
      </c>
      <c r="B1259" s="12">
        <f t="shared" si="19"/>
        <v>42705</v>
      </c>
      <c r="C1259">
        <v>3.3296000000000001</v>
      </c>
    </row>
    <row r="1260" spans="1:3" x14ac:dyDescent="0.35">
      <c r="A1260" s="12">
        <v>42725</v>
      </c>
      <c r="B1260" s="12">
        <f t="shared" si="19"/>
        <v>42705</v>
      </c>
      <c r="C1260">
        <v>3.3290999999999999</v>
      </c>
    </row>
    <row r="1261" spans="1:3" x14ac:dyDescent="0.35">
      <c r="A1261" s="12">
        <v>42724</v>
      </c>
      <c r="B1261" s="12">
        <f t="shared" si="19"/>
        <v>42705</v>
      </c>
      <c r="C1261">
        <v>3.3580000000000001</v>
      </c>
    </row>
    <row r="1262" spans="1:3" x14ac:dyDescent="0.35">
      <c r="A1262" s="12">
        <v>42723</v>
      </c>
      <c r="B1262" s="12">
        <f t="shared" si="19"/>
        <v>42705</v>
      </c>
      <c r="C1262">
        <v>3.3772000000000002</v>
      </c>
    </row>
    <row r="1263" spans="1:3" x14ac:dyDescent="0.35">
      <c r="A1263" s="12">
        <v>42720</v>
      </c>
      <c r="B1263" s="12">
        <f t="shared" si="19"/>
        <v>42705</v>
      </c>
      <c r="C1263">
        <v>3.3706</v>
      </c>
    </row>
    <row r="1264" spans="1:3" x14ac:dyDescent="0.35">
      <c r="A1264" s="12">
        <v>42719</v>
      </c>
      <c r="B1264" s="12">
        <f t="shared" si="19"/>
        <v>42705</v>
      </c>
      <c r="C1264">
        <v>3.3824000000000001</v>
      </c>
    </row>
    <row r="1265" spans="1:3" x14ac:dyDescent="0.35">
      <c r="A1265" s="12">
        <v>42718</v>
      </c>
      <c r="B1265" s="12">
        <f t="shared" si="19"/>
        <v>42705</v>
      </c>
      <c r="C1265">
        <v>3.3096999999999999</v>
      </c>
    </row>
    <row r="1266" spans="1:3" x14ac:dyDescent="0.35">
      <c r="A1266" s="12">
        <v>42717</v>
      </c>
      <c r="B1266" s="12">
        <f t="shared" si="19"/>
        <v>42705</v>
      </c>
      <c r="C1266">
        <v>3.3334000000000001</v>
      </c>
    </row>
    <row r="1267" spans="1:3" x14ac:dyDescent="0.35">
      <c r="A1267" s="12">
        <v>42716</v>
      </c>
      <c r="B1267" s="12">
        <f t="shared" si="19"/>
        <v>42705</v>
      </c>
      <c r="C1267">
        <v>3.3691</v>
      </c>
    </row>
    <row r="1268" spans="1:3" x14ac:dyDescent="0.35">
      <c r="A1268" s="12">
        <v>42713</v>
      </c>
      <c r="B1268" s="12">
        <f t="shared" si="19"/>
        <v>42705</v>
      </c>
      <c r="C1268">
        <v>3.3852000000000002</v>
      </c>
    </row>
    <row r="1269" spans="1:3" x14ac:dyDescent="0.35">
      <c r="A1269" s="12">
        <v>42712</v>
      </c>
      <c r="B1269" s="12">
        <f t="shared" si="19"/>
        <v>42705</v>
      </c>
      <c r="C1269">
        <v>3.4001999999999999</v>
      </c>
    </row>
    <row r="1270" spans="1:3" x14ac:dyDescent="0.35">
      <c r="A1270" s="12">
        <v>42711</v>
      </c>
      <c r="B1270" s="12">
        <f t="shared" si="19"/>
        <v>42705</v>
      </c>
      <c r="C1270">
        <v>3.3889</v>
      </c>
    </row>
    <row r="1271" spans="1:3" x14ac:dyDescent="0.35">
      <c r="A1271" s="12">
        <v>42710</v>
      </c>
      <c r="B1271" s="12">
        <f t="shared" si="19"/>
        <v>42705</v>
      </c>
      <c r="C1271">
        <v>3.4348000000000001</v>
      </c>
    </row>
    <row r="1272" spans="1:3" x14ac:dyDescent="0.35">
      <c r="A1272" s="12">
        <v>42709</v>
      </c>
      <c r="B1272" s="12">
        <f t="shared" si="19"/>
        <v>42705</v>
      </c>
      <c r="C1272">
        <v>3.4592000000000001</v>
      </c>
    </row>
    <row r="1273" spans="1:3" x14ac:dyDescent="0.35">
      <c r="A1273" s="12">
        <v>42706</v>
      </c>
      <c r="B1273" s="12">
        <f t="shared" si="19"/>
        <v>42705</v>
      </c>
      <c r="C1273">
        <v>3.4643999999999999</v>
      </c>
    </row>
    <row r="1274" spans="1:3" x14ac:dyDescent="0.35">
      <c r="A1274" s="12">
        <v>42705</v>
      </c>
      <c r="B1274" s="12">
        <f t="shared" si="19"/>
        <v>42705</v>
      </c>
      <c r="C1274">
        <v>3.4356</v>
      </c>
    </row>
    <row r="1275" spans="1:3" x14ac:dyDescent="0.35">
      <c r="A1275" s="12">
        <v>42704</v>
      </c>
      <c r="B1275" s="12">
        <f t="shared" si="19"/>
        <v>42675</v>
      </c>
      <c r="C1275">
        <v>3.3961000000000001</v>
      </c>
    </row>
    <row r="1276" spans="1:3" x14ac:dyDescent="0.35">
      <c r="A1276" s="12">
        <v>42703</v>
      </c>
      <c r="B1276" s="12">
        <f t="shared" si="19"/>
        <v>42675</v>
      </c>
      <c r="C1276">
        <v>3.4054000000000002</v>
      </c>
    </row>
    <row r="1277" spans="1:3" x14ac:dyDescent="0.35">
      <c r="A1277" s="12">
        <v>42702</v>
      </c>
      <c r="B1277" s="12">
        <f t="shared" si="19"/>
        <v>42675</v>
      </c>
      <c r="C1277">
        <v>3.399</v>
      </c>
    </row>
    <row r="1278" spans="1:3" x14ac:dyDescent="0.35">
      <c r="A1278" s="12">
        <v>42699</v>
      </c>
      <c r="B1278" s="12">
        <f t="shared" si="19"/>
        <v>42675</v>
      </c>
      <c r="C1278">
        <v>3.4272999999999998</v>
      </c>
    </row>
    <row r="1279" spans="1:3" x14ac:dyDescent="0.35">
      <c r="A1279" s="12">
        <v>42698</v>
      </c>
      <c r="B1279" s="12">
        <f t="shared" si="19"/>
        <v>42675</v>
      </c>
      <c r="C1279">
        <v>3.3980999999999999</v>
      </c>
    </row>
    <row r="1280" spans="1:3" x14ac:dyDescent="0.35">
      <c r="A1280" s="12">
        <v>42697</v>
      </c>
      <c r="B1280" s="12">
        <f t="shared" si="19"/>
        <v>42675</v>
      </c>
      <c r="C1280">
        <v>3.3921000000000001</v>
      </c>
    </row>
    <row r="1281" spans="1:3" x14ac:dyDescent="0.35">
      <c r="A1281" s="12">
        <v>42696</v>
      </c>
      <c r="B1281" s="12">
        <f t="shared" si="19"/>
        <v>42675</v>
      </c>
      <c r="C1281">
        <v>3.347</v>
      </c>
    </row>
    <row r="1282" spans="1:3" x14ac:dyDescent="0.35">
      <c r="A1282" s="12">
        <v>42695</v>
      </c>
      <c r="B1282" s="12">
        <f t="shared" si="19"/>
        <v>42675</v>
      </c>
      <c r="C1282">
        <v>3.3511000000000002</v>
      </c>
    </row>
    <row r="1283" spans="1:3" x14ac:dyDescent="0.35">
      <c r="A1283" s="12">
        <v>42692</v>
      </c>
      <c r="B1283" s="12">
        <f t="shared" ref="B1283:B1346" si="20">DATE(YEAR(A1283),MONTH(A1283),DAY(1))</f>
        <v>42675</v>
      </c>
      <c r="C1283">
        <v>3.3910999999999998</v>
      </c>
    </row>
    <row r="1284" spans="1:3" x14ac:dyDescent="0.35">
      <c r="A1284" s="12">
        <v>42691</v>
      </c>
      <c r="B1284" s="12">
        <f t="shared" si="20"/>
        <v>42675</v>
      </c>
      <c r="C1284">
        <v>3.4045999999999998</v>
      </c>
    </row>
    <row r="1285" spans="1:3" x14ac:dyDescent="0.35">
      <c r="A1285" s="12">
        <v>42690</v>
      </c>
      <c r="B1285" s="12">
        <f t="shared" si="20"/>
        <v>42675</v>
      </c>
      <c r="C1285">
        <v>3.4177</v>
      </c>
    </row>
    <row r="1286" spans="1:3" x14ac:dyDescent="0.35">
      <c r="A1286" s="12">
        <v>42688</v>
      </c>
      <c r="B1286" s="12">
        <f t="shared" si="20"/>
        <v>42675</v>
      </c>
      <c r="C1286">
        <v>3.444</v>
      </c>
    </row>
    <row r="1287" spans="1:3" x14ac:dyDescent="0.35">
      <c r="A1287" s="12">
        <v>42685</v>
      </c>
      <c r="B1287" s="12">
        <f t="shared" si="20"/>
        <v>42675</v>
      </c>
      <c r="C1287">
        <v>3.4371</v>
      </c>
    </row>
    <row r="1288" spans="1:3" x14ac:dyDescent="0.35">
      <c r="A1288" s="12">
        <v>42684</v>
      </c>
      <c r="B1288" s="12">
        <f t="shared" si="20"/>
        <v>42675</v>
      </c>
      <c r="C1288">
        <v>3.3098000000000001</v>
      </c>
    </row>
    <row r="1289" spans="1:3" x14ac:dyDescent="0.35">
      <c r="A1289" s="12">
        <v>42683</v>
      </c>
      <c r="B1289" s="12">
        <f t="shared" si="20"/>
        <v>42675</v>
      </c>
      <c r="C1289">
        <v>3.2252000000000001</v>
      </c>
    </row>
    <row r="1290" spans="1:3" x14ac:dyDescent="0.35">
      <c r="A1290" s="12">
        <v>42682</v>
      </c>
      <c r="B1290" s="12">
        <f t="shared" si="20"/>
        <v>42675</v>
      </c>
      <c r="C1290">
        <v>3.2018</v>
      </c>
    </row>
    <row r="1291" spans="1:3" x14ac:dyDescent="0.35">
      <c r="A1291" s="12">
        <v>42681</v>
      </c>
      <c r="B1291" s="12">
        <f t="shared" si="20"/>
        <v>42675</v>
      </c>
      <c r="C1291">
        <v>3.2018</v>
      </c>
    </row>
    <row r="1292" spans="1:3" x14ac:dyDescent="0.35">
      <c r="A1292" s="12">
        <v>42678</v>
      </c>
      <c r="B1292" s="12">
        <f t="shared" si="20"/>
        <v>42675</v>
      </c>
      <c r="C1292">
        <v>3.2443</v>
      </c>
    </row>
    <row r="1293" spans="1:3" x14ac:dyDescent="0.35">
      <c r="A1293" s="12">
        <v>42677</v>
      </c>
      <c r="B1293" s="12">
        <f t="shared" si="20"/>
        <v>42675</v>
      </c>
      <c r="C1293">
        <v>3.2303999999999999</v>
      </c>
    </row>
    <row r="1294" spans="1:3" x14ac:dyDescent="0.35">
      <c r="A1294" s="12">
        <v>42675</v>
      </c>
      <c r="B1294" s="12">
        <f t="shared" si="20"/>
        <v>42675</v>
      </c>
      <c r="C1294">
        <v>3.2046999999999999</v>
      </c>
    </row>
    <row r="1295" spans="1:3" x14ac:dyDescent="0.35">
      <c r="A1295" s="12">
        <v>42674</v>
      </c>
      <c r="B1295" s="12">
        <f t="shared" si="20"/>
        <v>42644</v>
      </c>
      <c r="C1295">
        <v>3.1804999999999999</v>
      </c>
    </row>
    <row r="1296" spans="1:3" x14ac:dyDescent="0.35">
      <c r="A1296" s="12">
        <v>42671</v>
      </c>
      <c r="B1296" s="12">
        <f t="shared" si="20"/>
        <v>42644</v>
      </c>
      <c r="C1296">
        <v>3.1808999999999998</v>
      </c>
    </row>
    <row r="1297" spans="1:3" x14ac:dyDescent="0.35">
      <c r="A1297" s="12">
        <v>42670</v>
      </c>
      <c r="B1297" s="12">
        <f t="shared" si="20"/>
        <v>42644</v>
      </c>
      <c r="C1297">
        <v>3.1423000000000001</v>
      </c>
    </row>
    <row r="1298" spans="1:3" x14ac:dyDescent="0.35">
      <c r="A1298" s="12">
        <v>42669</v>
      </c>
      <c r="B1298" s="12">
        <f t="shared" si="20"/>
        <v>42644</v>
      </c>
      <c r="C1298">
        <v>3.1213000000000002</v>
      </c>
    </row>
    <row r="1299" spans="1:3" x14ac:dyDescent="0.35">
      <c r="A1299" s="12">
        <v>42668</v>
      </c>
      <c r="B1299" s="12">
        <f t="shared" si="20"/>
        <v>42644</v>
      </c>
      <c r="C1299">
        <v>3.1187</v>
      </c>
    </row>
    <row r="1300" spans="1:3" x14ac:dyDescent="0.35">
      <c r="A1300" s="12">
        <v>42667</v>
      </c>
      <c r="B1300" s="12">
        <f t="shared" si="20"/>
        <v>42644</v>
      </c>
      <c r="C1300">
        <v>3.1305000000000001</v>
      </c>
    </row>
    <row r="1301" spans="1:3" x14ac:dyDescent="0.35">
      <c r="A1301" s="12">
        <v>42664</v>
      </c>
      <c r="B1301" s="12">
        <f t="shared" si="20"/>
        <v>42644</v>
      </c>
      <c r="C1301">
        <v>3.1587000000000001</v>
      </c>
    </row>
    <row r="1302" spans="1:3" x14ac:dyDescent="0.35">
      <c r="A1302" s="12">
        <v>42663</v>
      </c>
      <c r="B1302" s="12">
        <f t="shared" si="20"/>
        <v>42644</v>
      </c>
      <c r="C1302">
        <v>3.1598999999999999</v>
      </c>
    </row>
    <row r="1303" spans="1:3" x14ac:dyDescent="0.35">
      <c r="A1303" s="12">
        <v>42662</v>
      </c>
      <c r="B1303" s="12">
        <f t="shared" si="20"/>
        <v>42644</v>
      </c>
      <c r="C1303">
        <v>3.1793999999999998</v>
      </c>
    </row>
    <row r="1304" spans="1:3" x14ac:dyDescent="0.35">
      <c r="A1304" s="12">
        <v>42661</v>
      </c>
      <c r="B1304" s="12">
        <f t="shared" si="20"/>
        <v>42644</v>
      </c>
      <c r="C1304">
        <v>3.1867999999999999</v>
      </c>
    </row>
    <row r="1305" spans="1:3" x14ac:dyDescent="0.35">
      <c r="A1305" s="12">
        <v>42660</v>
      </c>
      <c r="B1305" s="12">
        <f t="shared" si="20"/>
        <v>42644</v>
      </c>
      <c r="C1305">
        <v>3.1957</v>
      </c>
    </row>
    <row r="1306" spans="1:3" x14ac:dyDescent="0.35">
      <c r="A1306" s="12">
        <v>42657</v>
      </c>
      <c r="B1306" s="12">
        <f t="shared" si="20"/>
        <v>42644</v>
      </c>
      <c r="C1306">
        <v>3.1858</v>
      </c>
    </row>
    <row r="1307" spans="1:3" x14ac:dyDescent="0.35">
      <c r="A1307" s="12">
        <v>42656</v>
      </c>
      <c r="B1307" s="12">
        <f t="shared" si="20"/>
        <v>42644</v>
      </c>
      <c r="C1307">
        <v>3.2081</v>
      </c>
    </row>
    <row r="1308" spans="1:3" x14ac:dyDescent="0.35">
      <c r="A1308" s="12">
        <v>42654</v>
      </c>
      <c r="B1308" s="12">
        <f t="shared" si="20"/>
        <v>42644</v>
      </c>
      <c r="C1308">
        <v>3.2130000000000001</v>
      </c>
    </row>
    <row r="1309" spans="1:3" x14ac:dyDescent="0.35">
      <c r="A1309" s="12">
        <v>42653</v>
      </c>
      <c r="B1309" s="12">
        <f t="shared" si="20"/>
        <v>42644</v>
      </c>
      <c r="C1309">
        <v>3.2119</v>
      </c>
    </row>
    <row r="1310" spans="1:3" x14ac:dyDescent="0.35">
      <c r="A1310" s="12">
        <v>42650</v>
      </c>
      <c r="B1310" s="12">
        <f t="shared" si="20"/>
        <v>42644</v>
      </c>
      <c r="C1310">
        <v>3.2128000000000001</v>
      </c>
    </row>
    <row r="1311" spans="1:3" x14ac:dyDescent="0.35">
      <c r="A1311" s="12">
        <v>42649</v>
      </c>
      <c r="B1311" s="12">
        <f t="shared" si="20"/>
        <v>42644</v>
      </c>
      <c r="C1311">
        <v>3.2303999999999999</v>
      </c>
    </row>
    <row r="1312" spans="1:3" x14ac:dyDescent="0.35">
      <c r="A1312" s="12">
        <v>42648</v>
      </c>
      <c r="B1312" s="12">
        <f t="shared" si="20"/>
        <v>42644</v>
      </c>
      <c r="C1312">
        <v>3.2353000000000001</v>
      </c>
    </row>
    <row r="1313" spans="1:3" x14ac:dyDescent="0.35">
      <c r="A1313" s="12">
        <v>42647</v>
      </c>
      <c r="B1313" s="12">
        <f t="shared" si="20"/>
        <v>42644</v>
      </c>
      <c r="C1313">
        <v>3.2197</v>
      </c>
    </row>
    <row r="1314" spans="1:3" x14ac:dyDescent="0.35">
      <c r="A1314" s="12">
        <v>42646</v>
      </c>
      <c r="B1314" s="12">
        <f t="shared" si="20"/>
        <v>42644</v>
      </c>
      <c r="C1314">
        <v>3.2332000000000001</v>
      </c>
    </row>
    <row r="1315" spans="1:3" x14ac:dyDescent="0.35">
      <c r="A1315" s="12">
        <v>42643</v>
      </c>
      <c r="B1315" s="12">
        <f t="shared" si="20"/>
        <v>42614</v>
      </c>
      <c r="C1315">
        <v>3.2456</v>
      </c>
    </row>
    <row r="1316" spans="1:3" x14ac:dyDescent="0.35">
      <c r="A1316" s="12">
        <v>42642</v>
      </c>
      <c r="B1316" s="12">
        <f t="shared" si="20"/>
        <v>42614</v>
      </c>
      <c r="C1316">
        <v>3.2229000000000001</v>
      </c>
    </row>
    <row r="1317" spans="1:3" x14ac:dyDescent="0.35">
      <c r="A1317" s="12">
        <v>42641</v>
      </c>
      <c r="B1317" s="12">
        <f t="shared" si="20"/>
        <v>42614</v>
      </c>
      <c r="C1317">
        <v>3.2469999999999999</v>
      </c>
    </row>
    <row r="1318" spans="1:3" x14ac:dyDescent="0.35">
      <c r="A1318" s="12">
        <v>42640</v>
      </c>
      <c r="B1318" s="12">
        <f t="shared" si="20"/>
        <v>42614</v>
      </c>
      <c r="C1318">
        <v>3.2351999999999999</v>
      </c>
    </row>
    <row r="1319" spans="1:3" x14ac:dyDescent="0.35">
      <c r="A1319" s="12">
        <v>42639</v>
      </c>
      <c r="B1319" s="12">
        <f t="shared" si="20"/>
        <v>42614</v>
      </c>
      <c r="C1319">
        <v>3.2393999999999998</v>
      </c>
    </row>
    <row r="1320" spans="1:3" x14ac:dyDescent="0.35">
      <c r="A1320" s="12">
        <v>42636</v>
      </c>
      <c r="B1320" s="12">
        <f t="shared" si="20"/>
        <v>42614</v>
      </c>
      <c r="C1320">
        <v>3.2235999999999998</v>
      </c>
    </row>
    <row r="1321" spans="1:3" x14ac:dyDescent="0.35">
      <c r="A1321" s="12">
        <v>42635</v>
      </c>
      <c r="B1321" s="12">
        <f t="shared" si="20"/>
        <v>42614</v>
      </c>
      <c r="C1321">
        <v>3.2008999999999999</v>
      </c>
    </row>
    <row r="1322" spans="1:3" x14ac:dyDescent="0.35">
      <c r="A1322" s="12">
        <v>42634</v>
      </c>
      <c r="B1322" s="12">
        <f t="shared" si="20"/>
        <v>42614</v>
      </c>
      <c r="C1322">
        <v>3.2402000000000002</v>
      </c>
    </row>
    <row r="1323" spans="1:3" x14ac:dyDescent="0.35">
      <c r="A1323" s="12">
        <v>42633</v>
      </c>
      <c r="B1323" s="12">
        <f t="shared" si="20"/>
        <v>42614</v>
      </c>
      <c r="C1323">
        <v>3.2534000000000001</v>
      </c>
    </row>
    <row r="1324" spans="1:3" x14ac:dyDescent="0.35">
      <c r="A1324" s="12">
        <v>42632</v>
      </c>
      <c r="B1324" s="12">
        <f t="shared" si="20"/>
        <v>42614</v>
      </c>
      <c r="C1324">
        <v>3.2629999999999999</v>
      </c>
    </row>
    <row r="1325" spans="1:3" x14ac:dyDescent="0.35">
      <c r="A1325" s="12">
        <v>42629</v>
      </c>
      <c r="B1325" s="12">
        <f t="shared" si="20"/>
        <v>42614</v>
      </c>
      <c r="C1325">
        <v>3.2997999999999998</v>
      </c>
    </row>
    <row r="1326" spans="1:3" x14ac:dyDescent="0.35">
      <c r="A1326" s="12">
        <v>42628</v>
      </c>
      <c r="B1326" s="12">
        <f t="shared" si="20"/>
        <v>42614</v>
      </c>
      <c r="C1326">
        <v>3.3319999999999999</v>
      </c>
    </row>
    <row r="1327" spans="1:3" x14ac:dyDescent="0.35">
      <c r="A1327" s="12">
        <v>42627</v>
      </c>
      <c r="B1327" s="12">
        <f t="shared" si="20"/>
        <v>42614</v>
      </c>
      <c r="C1327">
        <v>3.3256000000000001</v>
      </c>
    </row>
    <row r="1328" spans="1:3" x14ac:dyDescent="0.35">
      <c r="A1328" s="12">
        <v>42626</v>
      </c>
      <c r="B1328" s="12">
        <f t="shared" si="20"/>
        <v>42614</v>
      </c>
      <c r="C1328">
        <v>3.2966000000000002</v>
      </c>
    </row>
    <row r="1329" spans="1:3" x14ac:dyDescent="0.35">
      <c r="A1329" s="12">
        <v>42625</v>
      </c>
      <c r="B1329" s="12">
        <f t="shared" si="20"/>
        <v>42614</v>
      </c>
      <c r="C1329">
        <v>3.2848000000000002</v>
      </c>
    </row>
    <row r="1330" spans="1:3" x14ac:dyDescent="0.35">
      <c r="A1330" s="12">
        <v>42622</v>
      </c>
      <c r="B1330" s="12">
        <f t="shared" si="20"/>
        <v>42614</v>
      </c>
      <c r="C1330">
        <v>3.2631999999999999</v>
      </c>
    </row>
    <row r="1331" spans="1:3" x14ac:dyDescent="0.35">
      <c r="A1331" s="12">
        <v>42621</v>
      </c>
      <c r="B1331" s="12">
        <f t="shared" si="20"/>
        <v>42614</v>
      </c>
      <c r="C1331">
        <v>3.1928000000000001</v>
      </c>
    </row>
    <row r="1332" spans="1:3" x14ac:dyDescent="0.35">
      <c r="A1332" s="12">
        <v>42619</v>
      </c>
      <c r="B1332" s="12">
        <f t="shared" si="20"/>
        <v>42614</v>
      </c>
      <c r="C1332">
        <v>3.2446000000000002</v>
      </c>
    </row>
    <row r="1333" spans="1:3" x14ac:dyDescent="0.35">
      <c r="A1333" s="12">
        <v>42618</v>
      </c>
      <c r="B1333" s="12">
        <f t="shared" si="20"/>
        <v>42614</v>
      </c>
      <c r="C1333">
        <v>3.2715000000000001</v>
      </c>
    </row>
    <row r="1334" spans="1:3" x14ac:dyDescent="0.35">
      <c r="A1334" s="12">
        <v>42615</v>
      </c>
      <c r="B1334" s="12">
        <f t="shared" si="20"/>
        <v>42614</v>
      </c>
      <c r="C1334">
        <v>3.2425000000000002</v>
      </c>
    </row>
    <row r="1335" spans="1:3" x14ac:dyDescent="0.35">
      <c r="A1335" s="12">
        <v>42614</v>
      </c>
      <c r="B1335" s="12">
        <f t="shared" si="20"/>
        <v>42614</v>
      </c>
      <c r="C1335">
        <v>3.2465999999999999</v>
      </c>
    </row>
    <row r="1336" spans="1:3" x14ac:dyDescent="0.35">
      <c r="A1336" s="12">
        <v>42613</v>
      </c>
      <c r="B1336" s="12">
        <f t="shared" si="20"/>
        <v>42583</v>
      </c>
      <c r="C1336">
        <v>3.2397</v>
      </c>
    </row>
    <row r="1337" spans="1:3" x14ac:dyDescent="0.35">
      <c r="A1337" s="12">
        <v>42612</v>
      </c>
      <c r="B1337" s="12">
        <f t="shared" si="20"/>
        <v>42583</v>
      </c>
      <c r="C1337">
        <v>3.2519</v>
      </c>
    </row>
    <row r="1338" spans="1:3" x14ac:dyDescent="0.35">
      <c r="A1338" s="12">
        <v>42611</v>
      </c>
      <c r="B1338" s="12">
        <f t="shared" si="20"/>
        <v>42583</v>
      </c>
      <c r="C1338">
        <v>3.2606999999999999</v>
      </c>
    </row>
    <row r="1339" spans="1:3" x14ac:dyDescent="0.35">
      <c r="A1339" s="12">
        <v>42608</v>
      </c>
      <c r="B1339" s="12">
        <f t="shared" si="20"/>
        <v>42583</v>
      </c>
      <c r="C1339">
        <v>3.2147000000000001</v>
      </c>
    </row>
    <row r="1340" spans="1:3" x14ac:dyDescent="0.35">
      <c r="A1340" s="12">
        <v>42607</v>
      </c>
      <c r="B1340" s="12">
        <f t="shared" si="20"/>
        <v>42583</v>
      </c>
      <c r="C1340">
        <v>3.2313000000000001</v>
      </c>
    </row>
    <row r="1341" spans="1:3" x14ac:dyDescent="0.35">
      <c r="A1341" s="12">
        <v>42606</v>
      </c>
      <c r="B1341" s="12">
        <f t="shared" si="20"/>
        <v>42583</v>
      </c>
      <c r="C1341">
        <v>3.2366000000000001</v>
      </c>
    </row>
    <row r="1342" spans="1:3" x14ac:dyDescent="0.35">
      <c r="A1342" s="12">
        <v>42605</v>
      </c>
      <c r="B1342" s="12">
        <f t="shared" si="20"/>
        <v>42583</v>
      </c>
      <c r="C1342">
        <v>3.2046999999999999</v>
      </c>
    </row>
    <row r="1343" spans="1:3" x14ac:dyDescent="0.35">
      <c r="A1343" s="12">
        <v>42604</v>
      </c>
      <c r="B1343" s="12">
        <f t="shared" si="20"/>
        <v>42583</v>
      </c>
      <c r="C1343">
        <v>3.2157</v>
      </c>
    </row>
    <row r="1344" spans="1:3" x14ac:dyDescent="0.35">
      <c r="A1344" s="12">
        <v>42601</v>
      </c>
      <c r="B1344" s="12">
        <f t="shared" si="20"/>
        <v>42583</v>
      </c>
      <c r="C1344">
        <v>3.2261000000000002</v>
      </c>
    </row>
    <row r="1345" spans="1:3" x14ac:dyDescent="0.35">
      <c r="A1345" s="12">
        <v>42600</v>
      </c>
      <c r="B1345" s="12">
        <f t="shared" si="20"/>
        <v>42583</v>
      </c>
      <c r="C1345">
        <v>3.2208999999999999</v>
      </c>
    </row>
    <row r="1346" spans="1:3" x14ac:dyDescent="0.35">
      <c r="A1346" s="12">
        <v>42599</v>
      </c>
      <c r="B1346" s="12">
        <f t="shared" si="20"/>
        <v>42583</v>
      </c>
      <c r="C1346">
        <v>3.2242000000000002</v>
      </c>
    </row>
    <row r="1347" spans="1:3" x14ac:dyDescent="0.35">
      <c r="A1347" s="12">
        <v>42598</v>
      </c>
      <c r="B1347" s="12">
        <f t="shared" ref="B1347:B1410" si="21">DATE(YEAR(A1347),MONTH(A1347),DAY(1))</f>
        <v>42583</v>
      </c>
      <c r="C1347">
        <v>3.1743000000000001</v>
      </c>
    </row>
    <row r="1348" spans="1:3" x14ac:dyDescent="0.35">
      <c r="A1348" s="12">
        <v>42597</v>
      </c>
      <c r="B1348" s="12">
        <f t="shared" si="21"/>
        <v>42583</v>
      </c>
      <c r="C1348">
        <v>3.1665999999999999</v>
      </c>
    </row>
    <row r="1349" spans="1:3" x14ac:dyDescent="0.35">
      <c r="A1349" s="12">
        <v>42594</v>
      </c>
      <c r="B1349" s="12">
        <f t="shared" si="21"/>
        <v>42583</v>
      </c>
      <c r="C1349">
        <v>3.1596000000000002</v>
      </c>
    </row>
    <row r="1350" spans="1:3" x14ac:dyDescent="0.35">
      <c r="A1350" s="12">
        <v>42593</v>
      </c>
      <c r="B1350" s="12">
        <f t="shared" si="21"/>
        <v>42583</v>
      </c>
      <c r="C1350">
        <v>3.1358000000000001</v>
      </c>
    </row>
    <row r="1351" spans="1:3" x14ac:dyDescent="0.35">
      <c r="A1351" s="12">
        <v>42592</v>
      </c>
      <c r="B1351" s="12">
        <f t="shared" si="21"/>
        <v>42583</v>
      </c>
      <c r="C1351">
        <v>3.1295999999999999</v>
      </c>
    </row>
    <row r="1352" spans="1:3" x14ac:dyDescent="0.35">
      <c r="A1352" s="12">
        <v>42591</v>
      </c>
      <c r="B1352" s="12">
        <f t="shared" si="21"/>
        <v>42583</v>
      </c>
      <c r="C1352">
        <v>3.1497000000000002</v>
      </c>
    </row>
    <row r="1353" spans="1:3" x14ac:dyDescent="0.35">
      <c r="A1353" s="12">
        <v>42590</v>
      </c>
      <c r="B1353" s="12">
        <f t="shared" si="21"/>
        <v>42583</v>
      </c>
      <c r="C1353">
        <v>3.1764999999999999</v>
      </c>
    </row>
    <row r="1354" spans="1:3" x14ac:dyDescent="0.35">
      <c r="A1354" s="12">
        <v>42587</v>
      </c>
      <c r="B1354" s="12">
        <f t="shared" si="21"/>
        <v>42583</v>
      </c>
      <c r="C1354">
        <v>3.1852999999999998</v>
      </c>
    </row>
    <row r="1355" spans="1:3" x14ac:dyDescent="0.35">
      <c r="A1355" s="12">
        <v>42586</v>
      </c>
      <c r="B1355" s="12">
        <f t="shared" si="21"/>
        <v>42583</v>
      </c>
      <c r="C1355">
        <v>3.2176999999999998</v>
      </c>
    </row>
    <row r="1356" spans="1:3" x14ac:dyDescent="0.35">
      <c r="A1356" s="12">
        <v>42585</v>
      </c>
      <c r="B1356" s="12">
        <f t="shared" si="21"/>
        <v>42583</v>
      </c>
      <c r="C1356">
        <v>3.2726999999999999</v>
      </c>
    </row>
    <row r="1357" spans="1:3" x14ac:dyDescent="0.35">
      <c r="A1357" s="12">
        <v>42584</v>
      </c>
      <c r="B1357" s="12">
        <f t="shared" si="21"/>
        <v>42583</v>
      </c>
      <c r="C1357">
        <v>3.2484000000000002</v>
      </c>
    </row>
    <row r="1358" spans="1:3" x14ac:dyDescent="0.35">
      <c r="A1358" s="12">
        <v>42583</v>
      </c>
      <c r="B1358" s="12">
        <f t="shared" si="21"/>
        <v>42583</v>
      </c>
      <c r="C1358">
        <v>3.2656000000000001</v>
      </c>
    </row>
    <row r="1359" spans="1:3" x14ac:dyDescent="0.35">
      <c r="A1359" s="12">
        <v>42580</v>
      </c>
      <c r="B1359" s="12">
        <f t="shared" si="21"/>
        <v>42552</v>
      </c>
      <c r="C1359">
        <v>3.2383999999999999</v>
      </c>
    </row>
    <row r="1360" spans="1:3" x14ac:dyDescent="0.35">
      <c r="A1360" s="12">
        <v>42577</v>
      </c>
      <c r="B1360" s="12">
        <f t="shared" si="21"/>
        <v>42552</v>
      </c>
      <c r="C1360">
        <v>3.2784</v>
      </c>
    </row>
    <row r="1361" spans="1:3" x14ac:dyDescent="0.35">
      <c r="A1361" s="12">
        <v>42576</v>
      </c>
      <c r="B1361" s="12">
        <f t="shared" si="21"/>
        <v>42552</v>
      </c>
      <c r="C1361">
        <v>3.2812999999999999</v>
      </c>
    </row>
    <row r="1362" spans="1:3" x14ac:dyDescent="0.35">
      <c r="A1362" s="12">
        <v>42573</v>
      </c>
      <c r="B1362" s="12">
        <f t="shared" si="21"/>
        <v>42552</v>
      </c>
      <c r="C1362">
        <v>3.2848000000000002</v>
      </c>
    </row>
    <row r="1363" spans="1:3" x14ac:dyDescent="0.35">
      <c r="A1363" s="12">
        <v>42572</v>
      </c>
      <c r="B1363" s="12">
        <f t="shared" si="21"/>
        <v>42552</v>
      </c>
      <c r="C1363">
        <v>3.2578999999999998</v>
      </c>
    </row>
    <row r="1364" spans="1:3" x14ac:dyDescent="0.35">
      <c r="A1364" s="12">
        <v>42571</v>
      </c>
      <c r="B1364" s="12">
        <f t="shared" si="21"/>
        <v>42552</v>
      </c>
      <c r="C1364">
        <v>3.2505999999999999</v>
      </c>
    </row>
    <row r="1365" spans="1:3" x14ac:dyDescent="0.35">
      <c r="A1365" s="12">
        <v>42570</v>
      </c>
      <c r="B1365" s="12">
        <f t="shared" si="21"/>
        <v>42552</v>
      </c>
      <c r="C1365">
        <v>3.2795000000000001</v>
      </c>
    </row>
    <row r="1366" spans="1:3" x14ac:dyDescent="0.35">
      <c r="A1366" s="12">
        <v>42569</v>
      </c>
      <c r="B1366" s="12">
        <f t="shared" si="21"/>
        <v>42552</v>
      </c>
      <c r="C1366">
        <v>3.2627999999999999</v>
      </c>
    </row>
    <row r="1367" spans="1:3" x14ac:dyDescent="0.35">
      <c r="A1367" s="12">
        <v>42566</v>
      </c>
      <c r="B1367" s="12">
        <f t="shared" si="21"/>
        <v>42552</v>
      </c>
      <c r="C1367">
        <v>3.2650000000000001</v>
      </c>
    </row>
    <row r="1368" spans="1:3" x14ac:dyDescent="0.35">
      <c r="A1368" s="12">
        <v>42565</v>
      </c>
      <c r="B1368" s="12">
        <f t="shared" si="21"/>
        <v>42552</v>
      </c>
      <c r="C1368">
        <v>3.2305000000000001</v>
      </c>
    </row>
    <row r="1369" spans="1:3" x14ac:dyDescent="0.35">
      <c r="A1369" s="12">
        <v>42564</v>
      </c>
      <c r="B1369" s="12">
        <f t="shared" si="21"/>
        <v>42552</v>
      </c>
      <c r="C1369">
        <v>3.2890000000000001</v>
      </c>
    </row>
    <row r="1370" spans="1:3" x14ac:dyDescent="0.35">
      <c r="A1370" s="12">
        <v>42563</v>
      </c>
      <c r="B1370" s="12">
        <f t="shared" si="21"/>
        <v>42552</v>
      </c>
      <c r="C1370">
        <v>3.2744</v>
      </c>
    </row>
    <row r="1371" spans="1:3" x14ac:dyDescent="0.35">
      <c r="A1371" s="12">
        <v>42562</v>
      </c>
      <c r="B1371" s="12">
        <f t="shared" si="21"/>
        <v>42552</v>
      </c>
      <c r="C1371">
        <v>3.3025000000000002</v>
      </c>
    </row>
    <row r="1372" spans="1:3" x14ac:dyDescent="0.35">
      <c r="A1372" s="12">
        <v>42559</v>
      </c>
      <c r="B1372" s="12">
        <f t="shared" si="21"/>
        <v>42552</v>
      </c>
      <c r="C1372">
        <v>3.2961999999999998</v>
      </c>
    </row>
    <row r="1373" spans="1:3" x14ac:dyDescent="0.35">
      <c r="A1373" s="12">
        <v>42558</v>
      </c>
      <c r="B1373" s="12">
        <f t="shared" si="21"/>
        <v>42552</v>
      </c>
      <c r="C1373">
        <v>3.3382000000000001</v>
      </c>
    </row>
    <row r="1374" spans="1:3" x14ac:dyDescent="0.35">
      <c r="A1374" s="12">
        <v>42557</v>
      </c>
      <c r="B1374" s="12">
        <f t="shared" si="21"/>
        <v>42552</v>
      </c>
      <c r="C1374">
        <v>3.3235999999999999</v>
      </c>
    </row>
    <row r="1375" spans="1:3" x14ac:dyDescent="0.35">
      <c r="A1375" s="12">
        <v>42556</v>
      </c>
      <c r="B1375" s="12">
        <f t="shared" si="21"/>
        <v>42552</v>
      </c>
      <c r="C1375">
        <v>3.2898000000000001</v>
      </c>
    </row>
    <row r="1376" spans="1:3" x14ac:dyDescent="0.35">
      <c r="A1376" s="12">
        <v>42555</v>
      </c>
      <c r="B1376" s="12">
        <f t="shared" si="21"/>
        <v>42552</v>
      </c>
      <c r="C1376">
        <v>3.2473999999999998</v>
      </c>
    </row>
    <row r="1377" spans="1:3" x14ac:dyDescent="0.35">
      <c r="A1377" s="12">
        <v>42552</v>
      </c>
      <c r="B1377" s="12">
        <f t="shared" si="21"/>
        <v>42552</v>
      </c>
      <c r="C1377">
        <v>3.2292000000000001</v>
      </c>
    </row>
    <row r="1378" spans="1:3" x14ac:dyDescent="0.35">
      <c r="A1378" s="12">
        <v>42551</v>
      </c>
      <c r="B1378" s="12">
        <f t="shared" si="21"/>
        <v>42522</v>
      </c>
      <c r="C1378">
        <v>3.2092000000000001</v>
      </c>
    </row>
    <row r="1379" spans="1:3" x14ac:dyDescent="0.35">
      <c r="A1379" s="12">
        <v>42550</v>
      </c>
      <c r="B1379" s="12">
        <f t="shared" si="21"/>
        <v>42522</v>
      </c>
      <c r="C1379">
        <v>3.2429000000000001</v>
      </c>
    </row>
    <row r="1380" spans="1:3" x14ac:dyDescent="0.35">
      <c r="A1380" s="12">
        <v>42549</v>
      </c>
      <c r="B1380" s="12">
        <f t="shared" si="21"/>
        <v>42522</v>
      </c>
      <c r="C1380">
        <v>3.3260999999999998</v>
      </c>
    </row>
    <row r="1381" spans="1:3" x14ac:dyDescent="0.35">
      <c r="A1381" s="12">
        <v>42548</v>
      </c>
      <c r="B1381" s="12">
        <f t="shared" si="21"/>
        <v>42522</v>
      </c>
      <c r="C1381">
        <v>3.3927999999999998</v>
      </c>
    </row>
    <row r="1382" spans="1:3" x14ac:dyDescent="0.35">
      <c r="A1382" s="12">
        <v>42545</v>
      </c>
      <c r="B1382" s="12">
        <f t="shared" si="21"/>
        <v>42522</v>
      </c>
      <c r="C1382">
        <v>3.3765999999999998</v>
      </c>
    </row>
    <row r="1383" spans="1:3" x14ac:dyDescent="0.35">
      <c r="A1383" s="12">
        <v>42544</v>
      </c>
      <c r="B1383" s="12">
        <f t="shared" si="21"/>
        <v>42522</v>
      </c>
      <c r="C1383">
        <v>3.3527</v>
      </c>
    </row>
    <row r="1384" spans="1:3" x14ac:dyDescent="0.35">
      <c r="A1384" s="12">
        <v>42543</v>
      </c>
      <c r="B1384" s="12">
        <f t="shared" si="21"/>
        <v>42522</v>
      </c>
      <c r="C1384">
        <v>3.3877000000000002</v>
      </c>
    </row>
    <row r="1385" spans="1:3" x14ac:dyDescent="0.35">
      <c r="A1385" s="12">
        <v>42542</v>
      </c>
      <c r="B1385" s="12">
        <f t="shared" si="21"/>
        <v>42522</v>
      </c>
      <c r="C1385">
        <v>3.3891</v>
      </c>
    </row>
    <row r="1386" spans="1:3" x14ac:dyDescent="0.35">
      <c r="A1386" s="12">
        <v>42541</v>
      </c>
      <c r="B1386" s="12">
        <f t="shared" si="21"/>
        <v>42522</v>
      </c>
      <c r="C1386">
        <v>3.3828999999999998</v>
      </c>
    </row>
    <row r="1387" spans="1:3" x14ac:dyDescent="0.35">
      <c r="A1387" s="12">
        <v>42538</v>
      </c>
      <c r="B1387" s="12">
        <f t="shared" si="21"/>
        <v>42522</v>
      </c>
      <c r="C1387">
        <v>3.4365999999999999</v>
      </c>
    </row>
    <row r="1388" spans="1:3" x14ac:dyDescent="0.35">
      <c r="A1388" s="12">
        <v>42537</v>
      </c>
      <c r="B1388" s="12">
        <f t="shared" si="21"/>
        <v>42522</v>
      </c>
      <c r="C1388">
        <v>3.4897999999999998</v>
      </c>
    </row>
    <row r="1389" spans="1:3" x14ac:dyDescent="0.35">
      <c r="A1389" s="12">
        <v>42536</v>
      </c>
      <c r="B1389" s="12">
        <f t="shared" si="21"/>
        <v>42522</v>
      </c>
      <c r="C1389">
        <v>3.4762</v>
      </c>
    </row>
    <row r="1390" spans="1:3" x14ac:dyDescent="0.35">
      <c r="A1390" s="12">
        <v>42535</v>
      </c>
      <c r="B1390" s="12">
        <f t="shared" si="21"/>
        <v>42522</v>
      </c>
      <c r="C1390">
        <v>3.4832999999999998</v>
      </c>
    </row>
    <row r="1391" spans="1:3" x14ac:dyDescent="0.35">
      <c r="A1391" s="12">
        <v>42534</v>
      </c>
      <c r="B1391" s="12">
        <f t="shared" si="21"/>
        <v>42522</v>
      </c>
      <c r="C1391">
        <v>3.4527000000000001</v>
      </c>
    </row>
    <row r="1392" spans="1:3" x14ac:dyDescent="0.35">
      <c r="A1392" s="12">
        <v>42531</v>
      </c>
      <c r="B1392" s="12">
        <f t="shared" si="21"/>
        <v>42522</v>
      </c>
      <c r="C1392">
        <v>3.4255</v>
      </c>
    </row>
    <row r="1393" spans="1:3" x14ac:dyDescent="0.35">
      <c r="A1393" s="12">
        <v>42530</v>
      </c>
      <c r="B1393" s="12">
        <f t="shared" si="21"/>
        <v>42522</v>
      </c>
      <c r="C1393">
        <v>3.3811</v>
      </c>
    </row>
    <row r="1394" spans="1:3" x14ac:dyDescent="0.35">
      <c r="A1394" s="12">
        <v>42529</v>
      </c>
      <c r="B1394" s="12">
        <f t="shared" si="21"/>
        <v>42522</v>
      </c>
      <c r="C1394">
        <v>3.3892000000000002</v>
      </c>
    </row>
    <row r="1395" spans="1:3" x14ac:dyDescent="0.35">
      <c r="A1395" s="12">
        <v>42528</v>
      </c>
      <c r="B1395" s="12">
        <f t="shared" si="21"/>
        <v>42522</v>
      </c>
      <c r="C1395">
        <v>3.4739</v>
      </c>
    </row>
    <row r="1396" spans="1:3" x14ac:dyDescent="0.35">
      <c r="A1396" s="12">
        <v>42527</v>
      </c>
      <c r="B1396" s="12">
        <f t="shared" si="21"/>
        <v>42522</v>
      </c>
      <c r="C1396">
        <v>3.5091999999999999</v>
      </c>
    </row>
    <row r="1397" spans="1:3" x14ac:dyDescent="0.35">
      <c r="A1397" s="12">
        <v>42524</v>
      </c>
      <c r="B1397" s="12">
        <f t="shared" si="21"/>
        <v>42522</v>
      </c>
      <c r="C1397">
        <v>3.5402999999999998</v>
      </c>
    </row>
    <row r="1398" spans="1:3" x14ac:dyDescent="0.35">
      <c r="A1398" s="12">
        <v>42523</v>
      </c>
      <c r="B1398" s="12">
        <f t="shared" si="21"/>
        <v>42522</v>
      </c>
      <c r="C1398">
        <v>3.5954999999999999</v>
      </c>
    </row>
    <row r="1399" spans="1:3" x14ac:dyDescent="0.35">
      <c r="A1399" s="12">
        <v>42522</v>
      </c>
      <c r="B1399" s="12">
        <f t="shared" si="21"/>
        <v>42522</v>
      </c>
      <c r="C1399">
        <v>3.6120000000000001</v>
      </c>
    </row>
    <row r="1400" spans="1:3" x14ac:dyDescent="0.35">
      <c r="A1400" s="12">
        <v>42521</v>
      </c>
      <c r="B1400" s="12">
        <f t="shared" si="21"/>
        <v>42491</v>
      </c>
      <c r="C1400">
        <v>3.5945</v>
      </c>
    </row>
    <row r="1401" spans="1:3" x14ac:dyDescent="0.35">
      <c r="A1401" s="12">
        <v>42520</v>
      </c>
      <c r="B1401" s="12">
        <f t="shared" si="21"/>
        <v>42491</v>
      </c>
      <c r="C1401">
        <v>3.5991</v>
      </c>
    </row>
    <row r="1402" spans="1:3" x14ac:dyDescent="0.35">
      <c r="A1402" s="12">
        <v>42517</v>
      </c>
      <c r="B1402" s="12">
        <f t="shared" si="21"/>
        <v>42491</v>
      </c>
      <c r="C1402">
        <v>3.6162000000000001</v>
      </c>
    </row>
    <row r="1403" spans="1:3" x14ac:dyDescent="0.35">
      <c r="A1403" s="12">
        <v>42515</v>
      </c>
      <c r="B1403" s="12">
        <f t="shared" si="21"/>
        <v>42491</v>
      </c>
      <c r="C1403">
        <v>3.5798000000000001</v>
      </c>
    </row>
    <row r="1404" spans="1:3" x14ac:dyDescent="0.35">
      <c r="A1404" s="12">
        <v>42514</v>
      </c>
      <c r="B1404" s="12">
        <f t="shared" si="21"/>
        <v>42491</v>
      </c>
      <c r="C1404">
        <v>3.5485000000000002</v>
      </c>
    </row>
    <row r="1405" spans="1:3" x14ac:dyDescent="0.35">
      <c r="A1405" s="12">
        <v>42513</v>
      </c>
      <c r="B1405" s="12">
        <f t="shared" si="21"/>
        <v>42491</v>
      </c>
      <c r="C1405">
        <v>3.5653999999999999</v>
      </c>
    </row>
    <row r="1406" spans="1:3" x14ac:dyDescent="0.35">
      <c r="A1406" s="12">
        <v>42510</v>
      </c>
      <c r="B1406" s="12">
        <f t="shared" si="21"/>
        <v>42491</v>
      </c>
      <c r="C1406">
        <v>3.5413000000000001</v>
      </c>
    </row>
    <row r="1407" spans="1:3" x14ac:dyDescent="0.35">
      <c r="A1407" s="12">
        <v>42509</v>
      </c>
      <c r="B1407" s="12">
        <f t="shared" si="21"/>
        <v>42491</v>
      </c>
      <c r="C1407">
        <v>3.5996999999999999</v>
      </c>
    </row>
    <row r="1408" spans="1:3" x14ac:dyDescent="0.35">
      <c r="A1408" s="12">
        <v>42508</v>
      </c>
      <c r="B1408" s="12">
        <f t="shared" si="21"/>
        <v>42491</v>
      </c>
      <c r="C1408">
        <v>3.5362</v>
      </c>
    </row>
    <row r="1409" spans="1:3" x14ac:dyDescent="0.35">
      <c r="A1409" s="12">
        <v>42507</v>
      </c>
      <c r="B1409" s="12">
        <f t="shared" si="21"/>
        <v>42491</v>
      </c>
      <c r="C1409">
        <v>3.5030999999999999</v>
      </c>
    </row>
    <row r="1410" spans="1:3" x14ac:dyDescent="0.35">
      <c r="A1410" s="12">
        <v>42506</v>
      </c>
      <c r="B1410" s="12">
        <f t="shared" si="21"/>
        <v>42491</v>
      </c>
      <c r="C1410">
        <v>3.5028999999999999</v>
      </c>
    </row>
    <row r="1411" spans="1:3" x14ac:dyDescent="0.35">
      <c r="A1411" s="12">
        <v>42503</v>
      </c>
      <c r="B1411" s="12">
        <f t="shared" ref="B1411:B1474" si="22">DATE(YEAR(A1411),MONTH(A1411),DAY(1))</f>
        <v>42491</v>
      </c>
      <c r="C1411">
        <v>3.5034999999999998</v>
      </c>
    </row>
    <row r="1412" spans="1:3" x14ac:dyDescent="0.35">
      <c r="A1412" s="12">
        <v>42502</v>
      </c>
      <c r="B1412" s="12">
        <f t="shared" si="22"/>
        <v>42491</v>
      </c>
      <c r="C1412">
        <v>3.4870999999999999</v>
      </c>
    </row>
    <row r="1413" spans="1:3" x14ac:dyDescent="0.35">
      <c r="A1413" s="12">
        <v>42501</v>
      </c>
      <c r="B1413" s="12">
        <f t="shared" si="22"/>
        <v>42491</v>
      </c>
      <c r="C1413">
        <v>3.4639000000000002</v>
      </c>
    </row>
    <row r="1414" spans="1:3" x14ac:dyDescent="0.35">
      <c r="A1414" s="12">
        <v>42500</v>
      </c>
      <c r="B1414" s="12">
        <f t="shared" si="22"/>
        <v>42491</v>
      </c>
      <c r="C1414">
        <v>3.4765999999999999</v>
      </c>
    </row>
    <row r="1415" spans="1:3" x14ac:dyDescent="0.35">
      <c r="A1415" s="12">
        <v>42499</v>
      </c>
      <c r="B1415" s="12">
        <f t="shared" si="22"/>
        <v>42491</v>
      </c>
      <c r="C1415">
        <v>3.5379999999999998</v>
      </c>
    </row>
    <row r="1416" spans="1:3" x14ac:dyDescent="0.35">
      <c r="A1416" s="12">
        <v>42496</v>
      </c>
      <c r="B1416" s="12">
        <f t="shared" si="22"/>
        <v>42491</v>
      </c>
      <c r="C1416">
        <v>3.5356000000000001</v>
      </c>
    </row>
    <row r="1417" spans="1:3" x14ac:dyDescent="0.35">
      <c r="A1417" s="12">
        <v>42495</v>
      </c>
      <c r="B1417" s="12">
        <f t="shared" si="22"/>
        <v>42491</v>
      </c>
      <c r="C1417">
        <v>3.5289999999999999</v>
      </c>
    </row>
    <row r="1418" spans="1:3" x14ac:dyDescent="0.35">
      <c r="A1418" s="12">
        <v>42494</v>
      </c>
      <c r="B1418" s="12">
        <f t="shared" si="22"/>
        <v>42491</v>
      </c>
      <c r="C1418">
        <v>3.5390999999999999</v>
      </c>
    </row>
    <row r="1419" spans="1:3" x14ac:dyDescent="0.35">
      <c r="A1419" s="12">
        <v>42493</v>
      </c>
      <c r="B1419" s="12">
        <f t="shared" si="22"/>
        <v>42491</v>
      </c>
      <c r="C1419">
        <v>3.5543999999999998</v>
      </c>
    </row>
    <row r="1420" spans="1:3" x14ac:dyDescent="0.35">
      <c r="A1420" s="12">
        <v>42492</v>
      </c>
      <c r="B1420" s="12">
        <f t="shared" si="22"/>
        <v>42491</v>
      </c>
      <c r="C1420">
        <v>3.4984999999999999</v>
      </c>
    </row>
    <row r="1421" spans="1:3" x14ac:dyDescent="0.35">
      <c r="A1421" s="12">
        <v>42489</v>
      </c>
      <c r="B1421" s="12">
        <f t="shared" si="22"/>
        <v>42461</v>
      </c>
      <c r="C1421">
        <v>3.4502000000000002</v>
      </c>
    </row>
    <row r="1422" spans="1:3" x14ac:dyDescent="0.35">
      <c r="A1422" s="12">
        <v>42488</v>
      </c>
      <c r="B1422" s="12">
        <f t="shared" si="22"/>
        <v>42461</v>
      </c>
      <c r="C1422">
        <v>3.4986000000000002</v>
      </c>
    </row>
    <row r="1423" spans="1:3" x14ac:dyDescent="0.35">
      <c r="A1423" s="12">
        <v>42487</v>
      </c>
      <c r="B1423" s="12">
        <f t="shared" si="22"/>
        <v>42461</v>
      </c>
      <c r="C1423">
        <v>3.5289000000000001</v>
      </c>
    </row>
    <row r="1424" spans="1:3" x14ac:dyDescent="0.35">
      <c r="A1424" s="12">
        <v>42486</v>
      </c>
      <c r="B1424" s="12">
        <f t="shared" si="22"/>
        <v>42461</v>
      </c>
      <c r="C1424">
        <v>3.5293999999999999</v>
      </c>
    </row>
    <row r="1425" spans="1:3" x14ac:dyDescent="0.35">
      <c r="A1425" s="12">
        <v>42485</v>
      </c>
      <c r="B1425" s="12">
        <f t="shared" si="22"/>
        <v>42461</v>
      </c>
      <c r="C1425">
        <v>3.5466000000000002</v>
      </c>
    </row>
    <row r="1426" spans="1:3" x14ac:dyDescent="0.35">
      <c r="A1426" s="12">
        <v>42482</v>
      </c>
      <c r="B1426" s="12">
        <f t="shared" si="22"/>
        <v>42461</v>
      </c>
      <c r="C1426">
        <v>3.5823</v>
      </c>
    </row>
    <row r="1427" spans="1:3" x14ac:dyDescent="0.35">
      <c r="A1427" s="12">
        <v>42480</v>
      </c>
      <c r="B1427" s="12">
        <f t="shared" si="22"/>
        <v>42461</v>
      </c>
      <c r="C1427">
        <v>3.5497000000000001</v>
      </c>
    </row>
    <row r="1428" spans="1:3" x14ac:dyDescent="0.35">
      <c r="A1428" s="12">
        <v>42479</v>
      </c>
      <c r="B1428" s="12">
        <f t="shared" si="22"/>
        <v>42461</v>
      </c>
      <c r="C1428">
        <v>3.5531999999999999</v>
      </c>
    </row>
    <row r="1429" spans="1:3" x14ac:dyDescent="0.35">
      <c r="A1429" s="12">
        <v>42478</v>
      </c>
      <c r="B1429" s="12">
        <f t="shared" si="22"/>
        <v>42461</v>
      </c>
      <c r="C1429">
        <v>3.5897999999999999</v>
      </c>
    </row>
    <row r="1430" spans="1:3" x14ac:dyDescent="0.35">
      <c r="A1430" s="12">
        <v>42475</v>
      </c>
      <c r="B1430" s="12">
        <f t="shared" si="22"/>
        <v>42461</v>
      </c>
      <c r="C1430">
        <v>3.5270000000000001</v>
      </c>
    </row>
    <row r="1431" spans="1:3" x14ac:dyDescent="0.35">
      <c r="A1431" s="12">
        <v>42474</v>
      </c>
      <c r="B1431" s="12">
        <f t="shared" si="22"/>
        <v>42461</v>
      </c>
      <c r="C1431">
        <v>3.512</v>
      </c>
    </row>
    <row r="1432" spans="1:3" x14ac:dyDescent="0.35">
      <c r="A1432" s="12">
        <v>42473</v>
      </c>
      <c r="B1432" s="12">
        <f t="shared" si="22"/>
        <v>42461</v>
      </c>
      <c r="C1432">
        <v>3.5423</v>
      </c>
    </row>
    <row r="1433" spans="1:3" x14ac:dyDescent="0.35">
      <c r="A1433" s="12">
        <v>42472</v>
      </c>
      <c r="B1433" s="12">
        <f t="shared" si="22"/>
        <v>42461</v>
      </c>
      <c r="C1433">
        <v>3.54</v>
      </c>
    </row>
    <row r="1434" spans="1:3" x14ac:dyDescent="0.35">
      <c r="A1434" s="12">
        <v>42471</v>
      </c>
      <c r="B1434" s="12">
        <f t="shared" si="22"/>
        <v>42461</v>
      </c>
      <c r="C1434">
        <v>3.5278</v>
      </c>
    </row>
    <row r="1435" spans="1:3" x14ac:dyDescent="0.35">
      <c r="A1435" s="12">
        <v>42468</v>
      </c>
      <c r="B1435" s="12">
        <f t="shared" si="22"/>
        <v>42461</v>
      </c>
      <c r="C1435">
        <v>3.6379000000000001</v>
      </c>
    </row>
    <row r="1436" spans="1:3" x14ac:dyDescent="0.35">
      <c r="A1436" s="12">
        <v>42467</v>
      </c>
      <c r="B1436" s="12">
        <f t="shared" si="22"/>
        <v>42461</v>
      </c>
      <c r="C1436">
        <v>3.6915</v>
      </c>
    </row>
    <row r="1437" spans="1:3" x14ac:dyDescent="0.35">
      <c r="A1437" s="12">
        <v>42466</v>
      </c>
      <c r="B1437" s="12">
        <f t="shared" si="22"/>
        <v>42461</v>
      </c>
      <c r="C1437">
        <v>3.6743000000000001</v>
      </c>
    </row>
    <row r="1438" spans="1:3" x14ac:dyDescent="0.35">
      <c r="A1438" s="12">
        <v>42465</v>
      </c>
      <c r="B1438" s="12">
        <f t="shared" si="22"/>
        <v>42461</v>
      </c>
      <c r="C1438">
        <v>3.6575000000000002</v>
      </c>
    </row>
    <row r="1439" spans="1:3" x14ac:dyDescent="0.35">
      <c r="A1439" s="12">
        <v>42464</v>
      </c>
      <c r="B1439" s="12">
        <f t="shared" si="22"/>
        <v>42461</v>
      </c>
      <c r="C1439">
        <v>3.5865</v>
      </c>
    </row>
    <row r="1440" spans="1:3" x14ac:dyDescent="0.35">
      <c r="A1440" s="12">
        <v>42461</v>
      </c>
      <c r="B1440" s="12">
        <f t="shared" si="22"/>
        <v>42461</v>
      </c>
      <c r="C1440">
        <v>3.5792999999999999</v>
      </c>
    </row>
    <row r="1441" spans="1:3" x14ac:dyDescent="0.35">
      <c r="A1441" s="12">
        <v>42460</v>
      </c>
      <c r="B1441" s="12">
        <f t="shared" si="22"/>
        <v>42430</v>
      </c>
      <c r="C1441">
        <v>3.5583</v>
      </c>
    </row>
    <row r="1442" spans="1:3" x14ac:dyDescent="0.35">
      <c r="A1442" s="12">
        <v>42459</v>
      </c>
      <c r="B1442" s="12">
        <f t="shared" si="22"/>
        <v>42430</v>
      </c>
      <c r="C1442">
        <v>3.6110000000000002</v>
      </c>
    </row>
    <row r="1443" spans="1:3" x14ac:dyDescent="0.35">
      <c r="A1443" s="12">
        <v>42458</v>
      </c>
      <c r="B1443" s="12">
        <f t="shared" si="22"/>
        <v>42430</v>
      </c>
      <c r="C1443">
        <v>3.6680999999999999</v>
      </c>
    </row>
    <row r="1444" spans="1:3" x14ac:dyDescent="0.35">
      <c r="A1444" s="12">
        <v>42457</v>
      </c>
      <c r="B1444" s="12">
        <f t="shared" si="22"/>
        <v>42430</v>
      </c>
      <c r="C1444">
        <v>3.6400999999999999</v>
      </c>
    </row>
    <row r="1445" spans="1:3" x14ac:dyDescent="0.35">
      <c r="A1445" s="12">
        <v>42453</v>
      </c>
      <c r="B1445" s="12">
        <f t="shared" si="22"/>
        <v>42430</v>
      </c>
      <c r="C1445">
        <v>3.6941999999999999</v>
      </c>
    </row>
    <row r="1446" spans="1:3" x14ac:dyDescent="0.35">
      <c r="A1446" s="12">
        <v>42452</v>
      </c>
      <c r="B1446" s="12">
        <f t="shared" si="22"/>
        <v>42430</v>
      </c>
      <c r="C1446">
        <v>3.6524999999999999</v>
      </c>
    </row>
    <row r="1447" spans="1:3" x14ac:dyDescent="0.35">
      <c r="A1447" s="12">
        <v>42451</v>
      </c>
      <c r="B1447" s="12">
        <f t="shared" si="22"/>
        <v>42430</v>
      </c>
      <c r="C1447">
        <v>3.6067</v>
      </c>
    </row>
    <row r="1448" spans="1:3" x14ac:dyDescent="0.35">
      <c r="A1448" s="12">
        <v>42450</v>
      </c>
      <c r="B1448" s="12">
        <f t="shared" si="22"/>
        <v>42430</v>
      </c>
      <c r="C1448">
        <v>3.6223000000000001</v>
      </c>
    </row>
    <row r="1449" spans="1:3" x14ac:dyDescent="0.35">
      <c r="A1449" s="12">
        <v>42447</v>
      </c>
      <c r="B1449" s="12">
        <f t="shared" si="22"/>
        <v>42430</v>
      </c>
      <c r="C1449">
        <v>3.6139999999999999</v>
      </c>
    </row>
    <row r="1450" spans="1:3" x14ac:dyDescent="0.35">
      <c r="A1450" s="12">
        <v>42446</v>
      </c>
      <c r="B1450" s="12">
        <f t="shared" si="22"/>
        <v>42430</v>
      </c>
      <c r="C1450">
        <v>3.6438999999999999</v>
      </c>
    </row>
    <row r="1451" spans="1:3" x14ac:dyDescent="0.35">
      <c r="A1451" s="12">
        <v>42445</v>
      </c>
      <c r="B1451" s="12">
        <f t="shared" si="22"/>
        <v>42430</v>
      </c>
      <c r="C1451">
        <v>3.8073000000000001</v>
      </c>
    </row>
    <row r="1452" spans="1:3" x14ac:dyDescent="0.35">
      <c r="A1452" s="12">
        <v>42444</v>
      </c>
      <c r="B1452" s="12">
        <f t="shared" si="22"/>
        <v>42430</v>
      </c>
      <c r="C1452">
        <v>3.7109999999999999</v>
      </c>
    </row>
    <row r="1453" spans="1:3" x14ac:dyDescent="0.35">
      <c r="A1453" s="12">
        <v>42443</v>
      </c>
      <c r="B1453" s="12">
        <f t="shared" si="22"/>
        <v>42430</v>
      </c>
      <c r="C1453">
        <v>3.6232000000000002</v>
      </c>
    </row>
    <row r="1454" spans="1:3" x14ac:dyDescent="0.35">
      <c r="A1454" s="12">
        <v>42440</v>
      </c>
      <c r="B1454" s="12">
        <f t="shared" si="22"/>
        <v>42430</v>
      </c>
      <c r="C1454">
        <v>3.6265000000000001</v>
      </c>
    </row>
    <row r="1455" spans="1:3" x14ac:dyDescent="0.35">
      <c r="A1455" s="12">
        <v>42439</v>
      </c>
      <c r="B1455" s="12">
        <f t="shared" si="22"/>
        <v>42430</v>
      </c>
      <c r="C1455">
        <v>3.6694</v>
      </c>
    </row>
    <row r="1456" spans="1:3" x14ac:dyDescent="0.35">
      <c r="A1456" s="12">
        <v>42438</v>
      </c>
      <c r="B1456" s="12">
        <f t="shared" si="22"/>
        <v>42430</v>
      </c>
      <c r="C1456">
        <v>3.7031000000000001</v>
      </c>
    </row>
    <row r="1457" spans="1:3" x14ac:dyDescent="0.35">
      <c r="A1457" s="12">
        <v>42437</v>
      </c>
      <c r="B1457" s="12">
        <f t="shared" si="22"/>
        <v>42430</v>
      </c>
      <c r="C1457">
        <v>3.7806999999999999</v>
      </c>
    </row>
    <row r="1458" spans="1:3" x14ac:dyDescent="0.35">
      <c r="A1458" s="12">
        <v>42436</v>
      </c>
      <c r="B1458" s="12">
        <f t="shared" si="22"/>
        <v>42430</v>
      </c>
      <c r="C1458">
        <v>3.7707999999999999</v>
      </c>
    </row>
    <row r="1459" spans="1:3" x14ac:dyDescent="0.35">
      <c r="A1459" s="12">
        <v>42433</v>
      </c>
      <c r="B1459" s="12">
        <f t="shared" si="22"/>
        <v>42430</v>
      </c>
      <c r="C1459">
        <v>3.7181999999999999</v>
      </c>
    </row>
    <row r="1460" spans="1:3" x14ac:dyDescent="0.35">
      <c r="A1460" s="12">
        <v>42432</v>
      </c>
      <c r="B1460" s="12">
        <f t="shared" si="22"/>
        <v>42430</v>
      </c>
      <c r="C1460">
        <v>3.8498000000000001</v>
      </c>
    </row>
    <row r="1461" spans="1:3" x14ac:dyDescent="0.35">
      <c r="A1461" s="12">
        <v>42431</v>
      </c>
      <c r="B1461" s="12">
        <f t="shared" si="22"/>
        <v>42430</v>
      </c>
      <c r="C1461">
        <v>3.911</v>
      </c>
    </row>
    <row r="1462" spans="1:3" x14ac:dyDescent="0.35">
      <c r="A1462" s="12">
        <v>42430</v>
      </c>
      <c r="B1462" s="12">
        <f t="shared" si="22"/>
        <v>42430</v>
      </c>
      <c r="C1462">
        <v>3.9906999999999999</v>
      </c>
    </row>
    <row r="1463" spans="1:3" x14ac:dyDescent="0.35">
      <c r="A1463" s="12">
        <v>42429</v>
      </c>
      <c r="B1463" s="12">
        <f t="shared" si="22"/>
        <v>42401</v>
      </c>
      <c r="C1463">
        <v>3.9790000000000001</v>
      </c>
    </row>
    <row r="1464" spans="1:3" x14ac:dyDescent="0.35">
      <c r="A1464" s="12">
        <v>42426</v>
      </c>
      <c r="B1464" s="12">
        <f t="shared" si="22"/>
        <v>42401</v>
      </c>
      <c r="C1464">
        <v>3.9571000000000001</v>
      </c>
    </row>
    <row r="1465" spans="1:3" x14ac:dyDescent="0.35">
      <c r="A1465" s="12">
        <v>42425</v>
      </c>
      <c r="B1465" s="12">
        <f t="shared" si="22"/>
        <v>42401</v>
      </c>
      <c r="C1465">
        <v>3.9394</v>
      </c>
    </row>
    <row r="1466" spans="1:3" x14ac:dyDescent="0.35">
      <c r="A1466" s="12">
        <v>42424</v>
      </c>
      <c r="B1466" s="12">
        <f t="shared" si="22"/>
        <v>42401</v>
      </c>
      <c r="C1466">
        <v>3.9893999999999998</v>
      </c>
    </row>
    <row r="1467" spans="1:3" x14ac:dyDescent="0.35">
      <c r="A1467" s="12">
        <v>42423</v>
      </c>
      <c r="B1467" s="12">
        <f t="shared" si="22"/>
        <v>42401</v>
      </c>
      <c r="C1467">
        <v>3.9678</v>
      </c>
    </row>
    <row r="1468" spans="1:3" x14ac:dyDescent="0.35">
      <c r="A1468" s="12">
        <v>42422</v>
      </c>
      <c r="B1468" s="12">
        <f t="shared" si="22"/>
        <v>42401</v>
      </c>
      <c r="C1468">
        <v>3.9611999999999998</v>
      </c>
    </row>
    <row r="1469" spans="1:3" x14ac:dyDescent="0.35">
      <c r="A1469" s="12">
        <v>42419</v>
      </c>
      <c r="B1469" s="12">
        <f t="shared" si="22"/>
        <v>42401</v>
      </c>
      <c r="C1469">
        <v>4.0486000000000004</v>
      </c>
    </row>
    <row r="1470" spans="1:3" x14ac:dyDescent="0.35">
      <c r="A1470" s="12">
        <v>42418</v>
      </c>
      <c r="B1470" s="12">
        <f t="shared" si="22"/>
        <v>42401</v>
      </c>
      <c r="C1470">
        <v>4.0084</v>
      </c>
    </row>
    <row r="1471" spans="1:3" x14ac:dyDescent="0.35">
      <c r="A1471" s="12">
        <v>42417</v>
      </c>
      <c r="B1471" s="12">
        <f t="shared" si="22"/>
        <v>42401</v>
      </c>
      <c r="C1471">
        <v>4.0312000000000001</v>
      </c>
    </row>
    <row r="1472" spans="1:3" x14ac:dyDescent="0.35">
      <c r="A1472" s="12">
        <v>42416</v>
      </c>
      <c r="B1472" s="12">
        <f t="shared" si="22"/>
        <v>42401</v>
      </c>
      <c r="C1472">
        <v>4.0206999999999997</v>
      </c>
    </row>
    <row r="1473" spans="1:3" x14ac:dyDescent="0.35">
      <c r="A1473" s="12">
        <v>42415</v>
      </c>
      <c r="B1473" s="12">
        <f t="shared" si="22"/>
        <v>42401</v>
      </c>
      <c r="C1473">
        <v>3.9878999999999998</v>
      </c>
    </row>
    <row r="1474" spans="1:3" x14ac:dyDescent="0.35">
      <c r="A1474" s="12">
        <v>42412</v>
      </c>
      <c r="B1474" s="12">
        <f t="shared" si="22"/>
        <v>42401</v>
      </c>
      <c r="C1474">
        <v>3.9883999999999999</v>
      </c>
    </row>
    <row r="1475" spans="1:3" x14ac:dyDescent="0.35">
      <c r="A1475" s="12">
        <v>42411</v>
      </c>
      <c r="B1475" s="12">
        <f t="shared" ref="B1475:B1538" si="23">DATE(YEAR(A1475),MONTH(A1475),DAY(1))</f>
        <v>42401</v>
      </c>
      <c r="C1475">
        <v>3.9636</v>
      </c>
    </row>
    <row r="1476" spans="1:3" x14ac:dyDescent="0.35">
      <c r="A1476" s="12">
        <v>42410</v>
      </c>
      <c r="B1476" s="12">
        <f t="shared" si="23"/>
        <v>42401</v>
      </c>
      <c r="C1476">
        <v>3.9405999999999999</v>
      </c>
    </row>
    <row r="1477" spans="1:3" x14ac:dyDescent="0.35">
      <c r="A1477" s="12">
        <v>42405</v>
      </c>
      <c r="B1477" s="12">
        <f t="shared" si="23"/>
        <v>42401</v>
      </c>
      <c r="C1477">
        <v>3.8969</v>
      </c>
    </row>
    <row r="1478" spans="1:3" x14ac:dyDescent="0.35">
      <c r="A1478" s="12">
        <v>42404</v>
      </c>
      <c r="B1478" s="12">
        <f t="shared" si="23"/>
        <v>42401</v>
      </c>
      <c r="C1478">
        <v>3.8645999999999998</v>
      </c>
    </row>
    <row r="1479" spans="1:3" x14ac:dyDescent="0.35">
      <c r="A1479" s="12">
        <v>42403</v>
      </c>
      <c r="B1479" s="12">
        <f t="shared" si="23"/>
        <v>42401</v>
      </c>
      <c r="C1479">
        <v>3.9552</v>
      </c>
    </row>
    <row r="1480" spans="1:3" x14ac:dyDescent="0.35">
      <c r="A1480" s="12">
        <v>42402</v>
      </c>
      <c r="B1480" s="12">
        <f t="shared" si="23"/>
        <v>42401</v>
      </c>
      <c r="C1480">
        <v>3.9912999999999998</v>
      </c>
    </row>
    <row r="1481" spans="1:3" x14ac:dyDescent="0.35">
      <c r="A1481" s="12">
        <v>42401</v>
      </c>
      <c r="B1481" s="12">
        <f t="shared" si="23"/>
        <v>42401</v>
      </c>
      <c r="C1481">
        <v>3.9979</v>
      </c>
    </row>
    <row r="1482" spans="1:3" x14ac:dyDescent="0.35">
      <c r="A1482" s="12">
        <v>42398</v>
      </c>
      <c r="B1482" s="12">
        <f t="shared" si="23"/>
        <v>42370</v>
      </c>
      <c r="C1482">
        <v>4.0422000000000002</v>
      </c>
    </row>
    <row r="1483" spans="1:3" x14ac:dyDescent="0.35">
      <c r="A1483" s="12">
        <v>42397</v>
      </c>
      <c r="B1483" s="12">
        <f t="shared" si="23"/>
        <v>42370</v>
      </c>
      <c r="C1483">
        <v>4.0831999999999997</v>
      </c>
    </row>
    <row r="1484" spans="1:3" x14ac:dyDescent="0.35">
      <c r="A1484" s="12">
        <v>42396</v>
      </c>
      <c r="B1484" s="12">
        <f t="shared" si="23"/>
        <v>42370</v>
      </c>
      <c r="C1484">
        <v>4.0441000000000003</v>
      </c>
    </row>
    <row r="1485" spans="1:3" x14ac:dyDescent="0.35">
      <c r="A1485" s="12">
        <v>42395</v>
      </c>
      <c r="B1485" s="12">
        <f t="shared" si="23"/>
        <v>42370</v>
      </c>
      <c r="C1485">
        <v>4.0960999999999999</v>
      </c>
    </row>
    <row r="1486" spans="1:3" x14ac:dyDescent="0.35">
      <c r="A1486" s="12">
        <v>42394</v>
      </c>
      <c r="B1486" s="12">
        <f t="shared" si="23"/>
        <v>42370</v>
      </c>
      <c r="C1486">
        <v>4.0991</v>
      </c>
    </row>
    <row r="1487" spans="1:3" x14ac:dyDescent="0.35">
      <c r="A1487" s="12">
        <v>42391</v>
      </c>
      <c r="B1487" s="12">
        <f t="shared" si="23"/>
        <v>42370</v>
      </c>
      <c r="C1487">
        <v>4.1226000000000003</v>
      </c>
    </row>
    <row r="1488" spans="1:3" x14ac:dyDescent="0.35">
      <c r="A1488" s="12">
        <v>42390</v>
      </c>
      <c r="B1488" s="12">
        <f t="shared" si="23"/>
        <v>42370</v>
      </c>
      <c r="C1488">
        <v>4.1551999999999998</v>
      </c>
    </row>
    <row r="1489" spans="1:3" x14ac:dyDescent="0.35">
      <c r="A1489" s="12">
        <v>42389</v>
      </c>
      <c r="B1489" s="12">
        <f t="shared" si="23"/>
        <v>42370</v>
      </c>
      <c r="C1489">
        <v>4.0854999999999997</v>
      </c>
    </row>
    <row r="1490" spans="1:3" x14ac:dyDescent="0.35">
      <c r="A1490" s="12">
        <v>42388</v>
      </c>
      <c r="B1490" s="12">
        <f t="shared" si="23"/>
        <v>42370</v>
      </c>
      <c r="C1490">
        <v>4.0297000000000001</v>
      </c>
    </row>
    <row r="1491" spans="1:3" x14ac:dyDescent="0.35">
      <c r="A1491" s="12">
        <v>42387</v>
      </c>
      <c r="B1491" s="12">
        <f t="shared" si="23"/>
        <v>42370</v>
      </c>
      <c r="C1491">
        <v>4.0358000000000001</v>
      </c>
    </row>
    <row r="1492" spans="1:3" x14ac:dyDescent="0.35">
      <c r="A1492" s="12">
        <v>42384</v>
      </c>
      <c r="B1492" s="12">
        <f t="shared" si="23"/>
        <v>42370</v>
      </c>
      <c r="C1492">
        <v>4.0396000000000001</v>
      </c>
    </row>
    <row r="1493" spans="1:3" x14ac:dyDescent="0.35">
      <c r="A1493" s="12">
        <v>42383</v>
      </c>
      <c r="B1493" s="12">
        <f t="shared" si="23"/>
        <v>42370</v>
      </c>
      <c r="C1493">
        <v>4.0217000000000001</v>
      </c>
    </row>
    <row r="1494" spans="1:3" x14ac:dyDescent="0.35">
      <c r="A1494" s="12">
        <v>42382</v>
      </c>
      <c r="B1494" s="12">
        <f t="shared" si="23"/>
        <v>42370</v>
      </c>
      <c r="C1494">
        <v>3.9857</v>
      </c>
    </row>
    <row r="1495" spans="1:3" x14ac:dyDescent="0.35">
      <c r="A1495" s="12">
        <v>42381</v>
      </c>
      <c r="B1495" s="12">
        <f t="shared" si="23"/>
        <v>42370</v>
      </c>
      <c r="C1495">
        <v>4.0293000000000001</v>
      </c>
    </row>
    <row r="1496" spans="1:3" x14ac:dyDescent="0.35">
      <c r="A1496" s="12">
        <v>42380</v>
      </c>
      <c r="B1496" s="12">
        <f t="shared" si="23"/>
        <v>42370</v>
      </c>
      <c r="C1496">
        <v>4.0147000000000004</v>
      </c>
    </row>
    <row r="1497" spans="1:3" x14ac:dyDescent="0.35">
      <c r="A1497" s="12">
        <v>42377</v>
      </c>
      <c r="B1497" s="12">
        <f t="shared" si="23"/>
        <v>42370</v>
      </c>
      <c r="C1497">
        <v>4.0244</v>
      </c>
    </row>
    <row r="1498" spans="1:3" x14ac:dyDescent="0.35">
      <c r="A1498" s="12">
        <v>42376</v>
      </c>
      <c r="B1498" s="12">
        <f t="shared" si="23"/>
        <v>42370</v>
      </c>
      <c r="C1498">
        <v>4.0468999999999999</v>
      </c>
    </row>
    <row r="1499" spans="1:3" x14ac:dyDescent="0.35">
      <c r="A1499" s="12">
        <v>42375</v>
      </c>
      <c r="B1499" s="12">
        <f t="shared" si="23"/>
        <v>42370</v>
      </c>
      <c r="C1499">
        <v>4.0297000000000001</v>
      </c>
    </row>
    <row r="1500" spans="1:3" x14ac:dyDescent="0.35">
      <c r="A1500" s="12">
        <v>42374</v>
      </c>
      <c r="B1500" s="12">
        <f t="shared" si="23"/>
        <v>42370</v>
      </c>
      <c r="C1500">
        <v>4.0107999999999997</v>
      </c>
    </row>
    <row r="1501" spans="1:3" x14ac:dyDescent="0.35">
      <c r="A1501" s="12">
        <v>42373</v>
      </c>
      <c r="B1501" s="12">
        <f t="shared" si="23"/>
        <v>42370</v>
      </c>
      <c r="C1501">
        <v>4.0380000000000003</v>
      </c>
    </row>
    <row r="1502" spans="1:3" x14ac:dyDescent="0.35">
      <c r="A1502" s="12">
        <v>42369</v>
      </c>
      <c r="B1502" s="12">
        <f t="shared" si="23"/>
        <v>42339</v>
      </c>
      <c r="C1502">
        <v>3.9041999999999999</v>
      </c>
    </row>
    <row r="1503" spans="1:3" x14ac:dyDescent="0.35">
      <c r="A1503" s="12">
        <v>42368</v>
      </c>
      <c r="B1503" s="12">
        <f t="shared" si="23"/>
        <v>42339</v>
      </c>
      <c r="C1503">
        <v>3.9041999999999999</v>
      </c>
    </row>
    <row r="1504" spans="1:3" x14ac:dyDescent="0.35">
      <c r="A1504" s="12">
        <v>42367</v>
      </c>
      <c r="B1504" s="12">
        <f t="shared" si="23"/>
        <v>42339</v>
      </c>
      <c r="C1504">
        <v>3.8485999999999998</v>
      </c>
    </row>
    <row r="1505" spans="1:3" x14ac:dyDescent="0.35">
      <c r="A1505" s="12">
        <v>42366</v>
      </c>
      <c r="B1505" s="12">
        <f t="shared" si="23"/>
        <v>42339</v>
      </c>
      <c r="C1505">
        <v>3.9180000000000001</v>
      </c>
    </row>
    <row r="1506" spans="1:3" x14ac:dyDescent="0.35">
      <c r="A1506" s="12">
        <v>42362</v>
      </c>
      <c r="B1506" s="12">
        <f t="shared" si="23"/>
        <v>42339</v>
      </c>
      <c r="C1506">
        <v>3.9510999999999998</v>
      </c>
    </row>
    <row r="1507" spans="1:3" x14ac:dyDescent="0.35">
      <c r="A1507" s="12">
        <v>42361</v>
      </c>
      <c r="B1507" s="12">
        <f t="shared" si="23"/>
        <v>42339</v>
      </c>
      <c r="C1507">
        <v>3.9626000000000001</v>
      </c>
    </row>
    <row r="1508" spans="1:3" x14ac:dyDescent="0.35">
      <c r="A1508" s="12">
        <v>42360</v>
      </c>
      <c r="B1508" s="12">
        <f t="shared" si="23"/>
        <v>42339</v>
      </c>
      <c r="C1508">
        <v>3.9763999999999999</v>
      </c>
    </row>
    <row r="1509" spans="1:3" x14ac:dyDescent="0.35">
      <c r="A1509" s="12">
        <v>42359</v>
      </c>
      <c r="B1509" s="12">
        <f t="shared" si="23"/>
        <v>42339</v>
      </c>
      <c r="C1509">
        <v>3.9824999999999999</v>
      </c>
    </row>
    <row r="1510" spans="1:3" x14ac:dyDescent="0.35">
      <c r="A1510" s="12">
        <v>42356</v>
      </c>
      <c r="B1510" s="12">
        <f t="shared" si="23"/>
        <v>42339</v>
      </c>
      <c r="C1510">
        <v>3.9056000000000002</v>
      </c>
    </row>
    <row r="1511" spans="1:3" x14ac:dyDescent="0.35">
      <c r="A1511" s="12">
        <v>42355</v>
      </c>
      <c r="B1511" s="12">
        <f t="shared" si="23"/>
        <v>42339</v>
      </c>
      <c r="C1511">
        <v>3.8923000000000001</v>
      </c>
    </row>
    <row r="1512" spans="1:3" x14ac:dyDescent="0.35">
      <c r="A1512" s="12">
        <v>42354</v>
      </c>
      <c r="B1512" s="12">
        <f t="shared" si="23"/>
        <v>42339</v>
      </c>
      <c r="C1512">
        <v>3.9350999999999998</v>
      </c>
    </row>
    <row r="1513" spans="1:3" x14ac:dyDescent="0.35">
      <c r="A1513" s="12">
        <v>42353</v>
      </c>
      <c r="B1513" s="12">
        <f t="shared" si="23"/>
        <v>42339</v>
      </c>
      <c r="C1513">
        <v>3.8696999999999999</v>
      </c>
    </row>
    <row r="1514" spans="1:3" x14ac:dyDescent="0.35">
      <c r="A1514" s="12">
        <v>42352</v>
      </c>
      <c r="B1514" s="12">
        <f t="shared" si="23"/>
        <v>42339</v>
      </c>
      <c r="C1514">
        <v>3.9016999999999999</v>
      </c>
    </row>
    <row r="1515" spans="1:3" x14ac:dyDescent="0.35">
      <c r="A1515" s="12">
        <v>42349</v>
      </c>
      <c r="B1515" s="12">
        <f t="shared" si="23"/>
        <v>42339</v>
      </c>
      <c r="C1515">
        <v>3.8540999999999999</v>
      </c>
    </row>
    <row r="1516" spans="1:3" x14ac:dyDescent="0.35">
      <c r="A1516" s="12">
        <v>42348</v>
      </c>
      <c r="B1516" s="12">
        <f t="shared" si="23"/>
        <v>42339</v>
      </c>
      <c r="C1516">
        <v>3.7679</v>
      </c>
    </row>
    <row r="1517" spans="1:3" x14ac:dyDescent="0.35">
      <c r="A1517" s="12">
        <v>42347</v>
      </c>
      <c r="B1517" s="12">
        <f t="shared" si="23"/>
        <v>42339</v>
      </c>
      <c r="C1517">
        <v>3.7572999999999999</v>
      </c>
    </row>
    <row r="1518" spans="1:3" x14ac:dyDescent="0.35">
      <c r="A1518" s="12">
        <v>42346</v>
      </c>
      <c r="B1518" s="12">
        <f t="shared" si="23"/>
        <v>42339</v>
      </c>
      <c r="C1518">
        <v>3.7915000000000001</v>
      </c>
    </row>
    <row r="1519" spans="1:3" x14ac:dyDescent="0.35">
      <c r="A1519" s="12">
        <v>42345</v>
      </c>
      <c r="B1519" s="12">
        <f t="shared" si="23"/>
        <v>42339</v>
      </c>
      <c r="C1519">
        <v>3.7469999999999999</v>
      </c>
    </row>
    <row r="1520" spans="1:3" x14ac:dyDescent="0.35">
      <c r="A1520" s="12">
        <v>42342</v>
      </c>
      <c r="B1520" s="12">
        <f t="shared" si="23"/>
        <v>42339</v>
      </c>
      <c r="C1520">
        <v>3.7568999999999999</v>
      </c>
    </row>
    <row r="1521" spans="1:3" x14ac:dyDescent="0.35">
      <c r="A1521" s="12">
        <v>42341</v>
      </c>
      <c r="B1521" s="12">
        <f t="shared" si="23"/>
        <v>42339</v>
      </c>
      <c r="C1521">
        <v>3.7964000000000002</v>
      </c>
    </row>
    <row r="1522" spans="1:3" x14ac:dyDescent="0.35">
      <c r="A1522" s="12">
        <v>42340</v>
      </c>
      <c r="B1522" s="12">
        <f t="shared" si="23"/>
        <v>42339</v>
      </c>
      <c r="C1522">
        <v>3.8538999999999999</v>
      </c>
    </row>
    <row r="1523" spans="1:3" x14ac:dyDescent="0.35">
      <c r="A1523" s="12">
        <v>42339</v>
      </c>
      <c r="B1523" s="12">
        <f t="shared" si="23"/>
        <v>42339</v>
      </c>
      <c r="C1523">
        <v>3.8738999999999999</v>
      </c>
    </row>
    <row r="1524" spans="1:3" x14ac:dyDescent="0.35">
      <c r="A1524" s="12">
        <v>42338</v>
      </c>
      <c r="B1524" s="12">
        <f t="shared" si="23"/>
        <v>42309</v>
      </c>
      <c r="C1524">
        <v>3.8498999999999999</v>
      </c>
    </row>
    <row r="1525" spans="1:3" x14ac:dyDescent="0.35">
      <c r="A1525" s="12">
        <v>42335</v>
      </c>
      <c r="B1525" s="12">
        <f t="shared" si="23"/>
        <v>42309</v>
      </c>
      <c r="C1525">
        <v>3.7391999999999999</v>
      </c>
    </row>
    <row r="1526" spans="1:3" x14ac:dyDescent="0.35">
      <c r="A1526" s="12">
        <v>42334</v>
      </c>
      <c r="B1526" s="12">
        <f t="shared" si="23"/>
        <v>42309</v>
      </c>
      <c r="C1526">
        <v>3.76</v>
      </c>
    </row>
    <row r="1527" spans="1:3" x14ac:dyDescent="0.35">
      <c r="A1527" s="12">
        <v>42333</v>
      </c>
      <c r="B1527" s="12">
        <f t="shared" si="23"/>
        <v>42309</v>
      </c>
      <c r="C1527">
        <v>3.7682000000000002</v>
      </c>
    </row>
    <row r="1528" spans="1:3" x14ac:dyDescent="0.35">
      <c r="A1528" s="12">
        <v>42332</v>
      </c>
      <c r="B1528" s="12">
        <f t="shared" si="23"/>
        <v>42309</v>
      </c>
      <c r="C1528">
        <v>3.7075</v>
      </c>
    </row>
    <row r="1529" spans="1:3" x14ac:dyDescent="0.35">
      <c r="A1529" s="12">
        <v>42331</v>
      </c>
      <c r="B1529" s="12">
        <f t="shared" si="23"/>
        <v>42309</v>
      </c>
      <c r="C1529">
        <v>3.7223999999999999</v>
      </c>
    </row>
    <row r="1530" spans="1:3" x14ac:dyDescent="0.35">
      <c r="A1530" s="12">
        <v>42328</v>
      </c>
      <c r="B1530" s="12">
        <f t="shared" si="23"/>
        <v>42309</v>
      </c>
      <c r="C1530">
        <v>3.7</v>
      </c>
    </row>
    <row r="1531" spans="1:3" x14ac:dyDescent="0.35">
      <c r="A1531" s="12">
        <v>42327</v>
      </c>
      <c r="B1531" s="12">
        <f t="shared" si="23"/>
        <v>42309</v>
      </c>
      <c r="C1531">
        <v>3.7435</v>
      </c>
    </row>
    <row r="1532" spans="1:3" x14ac:dyDescent="0.35">
      <c r="A1532" s="12">
        <v>42326</v>
      </c>
      <c r="B1532" s="12">
        <f t="shared" si="23"/>
        <v>42309</v>
      </c>
      <c r="C1532">
        <v>3.7915000000000001</v>
      </c>
    </row>
    <row r="1533" spans="1:3" x14ac:dyDescent="0.35">
      <c r="A1533" s="12">
        <v>42325</v>
      </c>
      <c r="B1533" s="12">
        <f t="shared" si="23"/>
        <v>42309</v>
      </c>
      <c r="C1533">
        <v>3.8045</v>
      </c>
    </row>
    <row r="1534" spans="1:3" x14ac:dyDescent="0.35">
      <c r="A1534" s="12">
        <v>42324</v>
      </c>
      <c r="B1534" s="12">
        <f t="shared" si="23"/>
        <v>42309</v>
      </c>
      <c r="C1534">
        <v>3.8330000000000002</v>
      </c>
    </row>
    <row r="1535" spans="1:3" x14ac:dyDescent="0.35">
      <c r="A1535" s="12">
        <v>42321</v>
      </c>
      <c r="B1535" s="12">
        <f t="shared" si="23"/>
        <v>42309</v>
      </c>
      <c r="C1535">
        <v>3.8016000000000001</v>
      </c>
    </row>
    <row r="1536" spans="1:3" x14ac:dyDescent="0.35">
      <c r="A1536" s="12">
        <v>42320</v>
      </c>
      <c r="B1536" s="12">
        <f t="shared" si="23"/>
        <v>42309</v>
      </c>
      <c r="C1536">
        <v>3.7989999999999999</v>
      </c>
    </row>
    <row r="1537" spans="1:3" x14ac:dyDescent="0.35">
      <c r="A1537" s="12">
        <v>42319</v>
      </c>
      <c r="B1537" s="12">
        <f t="shared" si="23"/>
        <v>42309</v>
      </c>
      <c r="C1537">
        <v>3.7320000000000002</v>
      </c>
    </row>
    <row r="1538" spans="1:3" x14ac:dyDescent="0.35">
      <c r="A1538" s="12">
        <v>42318</v>
      </c>
      <c r="B1538" s="12">
        <f t="shared" si="23"/>
        <v>42309</v>
      </c>
      <c r="C1538">
        <v>3.7974999999999999</v>
      </c>
    </row>
    <row r="1539" spans="1:3" x14ac:dyDescent="0.35">
      <c r="A1539" s="12">
        <v>42317</v>
      </c>
      <c r="B1539" s="12">
        <f t="shared" ref="B1539:B1602" si="24">DATE(YEAR(A1539),MONTH(A1539),DAY(1))</f>
        <v>42309</v>
      </c>
      <c r="C1539">
        <v>3.7921999999999998</v>
      </c>
    </row>
    <row r="1540" spans="1:3" x14ac:dyDescent="0.35">
      <c r="A1540" s="12">
        <v>42314</v>
      </c>
      <c r="B1540" s="12">
        <f t="shared" si="24"/>
        <v>42309</v>
      </c>
      <c r="C1540">
        <v>3.8052999999999999</v>
      </c>
    </row>
    <row r="1541" spans="1:3" x14ac:dyDescent="0.35">
      <c r="A1541" s="12">
        <v>42313</v>
      </c>
      <c r="B1541" s="12">
        <f t="shared" si="24"/>
        <v>42309</v>
      </c>
      <c r="C1541">
        <v>3.7887</v>
      </c>
    </row>
    <row r="1542" spans="1:3" x14ac:dyDescent="0.35">
      <c r="A1542" s="12">
        <v>42312</v>
      </c>
      <c r="B1542" s="12">
        <f t="shared" si="24"/>
        <v>42309</v>
      </c>
      <c r="C1542">
        <v>3.7679999999999998</v>
      </c>
    </row>
    <row r="1543" spans="1:3" x14ac:dyDescent="0.35">
      <c r="A1543" s="12">
        <v>42311</v>
      </c>
      <c r="B1543" s="12">
        <f t="shared" si="24"/>
        <v>42309</v>
      </c>
      <c r="C1543">
        <v>3.8119999999999998</v>
      </c>
    </row>
    <row r="1544" spans="1:3" x14ac:dyDescent="0.35">
      <c r="A1544" s="12">
        <v>42307</v>
      </c>
      <c r="B1544" s="12">
        <f t="shared" si="24"/>
        <v>42278</v>
      </c>
      <c r="C1544">
        <v>3.8582000000000001</v>
      </c>
    </row>
    <row r="1545" spans="1:3" x14ac:dyDescent="0.35">
      <c r="A1545" s="12">
        <v>42306</v>
      </c>
      <c r="B1545" s="12">
        <f t="shared" si="24"/>
        <v>42278</v>
      </c>
      <c r="C1545">
        <v>3.9321000000000002</v>
      </c>
    </row>
    <row r="1546" spans="1:3" x14ac:dyDescent="0.35">
      <c r="A1546" s="12">
        <v>42305</v>
      </c>
      <c r="B1546" s="12">
        <f t="shared" si="24"/>
        <v>42278</v>
      </c>
      <c r="C1546">
        <v>3.8791000000000002</v>
      </c>
    </row>
    <row r="1547" spans="1:3" x14ac:dyDescent="0.35">
      <c r="A1547" s="12">
        <v>42304</v>
      </c>
      <c r="B1547" s="12">
        <f t="shared" si="24"/>
        <v>42278</v>
      </c>
      <c r="C1547">
        <v>3.9108000000000001</v>
      </c>
    </row>
    <row r="1548" spans="1:3" x14ac:dyDescent="0.35">
      <c r="A1548" s="12">
        <v>42303</v>
      </c>
      <c r="B1548" s="12">
        <f t="shared" si="24"/>
        <v>42278</v>
      </c>
      <c r="C1548">
        <v>3.8574999999999999</v>
      </c>
    </row>
    <row r="1549" spans="1:3" x14ac:dyDescent="0.35">
      <c r="A1549" s="12">
        <v>42300</v>
      </c>
      <c r="B1549" s="12">
        <f t="shared" si="24"/>
        <v>42278</v>
      </c>
      <c r="C1549">
        <v>3.8982000000000001</v>
      </c>
    </row>
    <row r="1550" spans="1:3" x14ac:dyDescent="0.35">
      <c r="A1550" s="12">
        <v>42299</v>
      </c>
      <c r="B1550" s="12">
        <f t="shared" si="24"/>
        <v>42278</v>
      </c>
      <c r="C1550">
        <v>3.9354</v>
      </c>
    </row>
    <row r="1551" spans="1:3" x14ac:dyDescent="0.35">
      <c r="A1551" s="12">
        <v>42298</v>
      </c>
      <c r="B1551" s="12">
        <f t="shared" si="24"/>
        <v>42278</v>
      </c>
      <c r="C1551">
        <v>3.9380000000000002</v>
      </c>
    </row>
    <row r="1552" spans="1:3" x14ac:dyDescent="0.35">
      <c r="A1552" s="12">
        <v>42297</v>
      </c>
      <c r="B1552" s="12">
        <f t="shared" si="24"/>
        <v>42278</v>
      </c>
      <c r="C1552">
        <v>3.8650000000000002</v>
      </c>
    </row>
    <row r="1553" spans="1:3" x14ac:dyDescent="0.35">
      <c r="A1553" s="12">
        <v>42296</v>
      </c>
      <c r="B1553" s="12">
        <f t="shared" si="24"/>
        <v>42278</v>
      </c>
      <c r="C1553">
        <v>3.9009</v>
      </c>
    </row>
    <row r="1554" spans="1:3" x14ac:dyDescent="0.35">
      <c r="A1554" s="12">
        <v>42293</v>
      </c>
      <c r="B1554" s="12">
        <f t="shared" si="24"/>
        <v>42278</v>
      </c>
      <c r="C1554">
        <v>3.8431999999999999</v>
      </c>
    </row>
    <row r="1555" spans="1:3" x14ac:dyDescent="0.35">
      <c r="A1555" s="12">
        <v>42292</v>
      </c>
      <c r="B1555" s="12">
        <f t="shared" si="24"/>
        <v>42278</v>
      </c>
      <c r="C1555">
        <v>3.8336999999999999</v>
      </c>
    </row>
    <row r="1556" spans="1:3" x14ac:dyDescent="0.35">
      <c r="A1556" s="12">
        <v>42291</v>
      </c>
      <c r="B1556" s="12">
        <f t="shared" si="24"/>
        <v>42278</v>
      </c>
      <c r="C1556">
        <v>3.8500999999999999</v>
      </c>
    </row>
    <row r="1557" spans="1:3" x14ac:dyDescent="0.35">
      <c r="A1557" s="12">
        <v>42290</v>
      </c>
      <c r="B1557" s="12">
        <f t="shared" si="24"/>
        <v>42278</v>
      </c>
      <c r="C1557">
        <v>3.8243</v>
      </c>
    </row>
    <row r="1558" spans="1:3" x14ac:dyDescent="0.35">
      <c r="A1558" s="12">
        <v>42286</v>
      </c>
      <c r="B1558" s="12">
        <f t="shared" si="24"/>
        <v>42278</v>
      </c>
      <c r="C1558">
        <v>3.738</v>
      </c>
    </row>
    <row r="1559" spans="1:3" x14ac:dyDescent="0.35">
      <c r="A1559" s="12">
        <v>42285</v>
      </c>
      <c r="B1559" s="12">
        <f t="shared" si="24"/>
        <v>42278</v>
      </c>
      <c r="C1559">
        <v>3.8511000000000002</v>
      </c>
    </row>
    <row r="1560" spans="1:3" x14ac:dyDescent="0.35">
      <c r="A1560" s="12">
        <v>42284</v>
      </c>
      <c r="B1560" s="12">
        <f t="shared" si="24"/>
        <v>42278</v>
      </c>
      <c r="C1560">
        <v>3.8052999999999999</v>
      </c>
    </row>
    <row r="1561" spans="1:3" x14ac:dyDescent="0.35">
      <c r="A1561" s="12">
        <v>42283</v>
      </c>
      <c r="B1561" s="12">
        <f t="shared" si="24"/>
        <v>42278</v>
      </c>
      <c r="C1561">
        <v>3.8561000000000001</v>
      </c>
    </row>
    <row r="1562" spans="1:3" x14ac:dyDescent="0.35">
      <c r="A1562" s="12">
        <v>42282</v>
      </c>
      <c r="B1562" s="12">
        <f t="shared" si="24"/>
        <v>42278</v>
      </c>
      <c r="C1562">
        <v>3.9135</v>
      </c>
    </row>
    <row r="1563" spans="1:3" x14ac:dyDescent="0.35">
      <c r="A1563" s="12">
        <v>42279</v>
      </c>
      <c r="B1563" s="12">
        <f t="shared" si="24"/>
        <v>42278</v>
      </c>
      <c r="C1563">
        <v>4.0003000000000002</v>
      </c>
    </row>
    <row r="1564" spans="1:3" x14ac:dyDescent="0.35">
      <c r="A1564" s="12">
        <v>42278</v>
      </c>
      <c r="B1564" s="12">
        <f t="shared" si="24"/>
        <v>42278</v>
      </c>
      <c r="C1564">
        <v>3.9788000000000001</v>
      </c>
    </row>
    <row r="1565" spans="1:3" x14ac:dyDescent="0.35">
      <c r="A1565" s="12">
        <v>42277</v>
      </c>
      <c r="B1565" s="12">
        <f t="shared" si="24"/>
        <v>42248</v>
      </c>
      <c r="C1565">
        <v>3.9722</v>
      </c>
    </row>
    <row r="1566" spans="1:3" x14ac:dyDescent="0.35">
      <c r="A1566" s="12">
        <v>42276</v>
      </c>
      <c r="B1566" s="12">
        <f t="shared" si="24"/>
        <v>42248</v>
      </c>
      <c r="C1566">
        <v>4.1165000000000003</v>
      </c>
    </row>
    <row r="1567" spans="1:3" x14ac:dyDescent="0.35">
      <c r="A1567" s="12">
        <v>42275</v>
      </c>
      <c r="B1567" s="12">
        <f t="shared" si="24"/>
        <v>42248</v>
      </c>
      <c r="C1567">
        <v>4.0092999999999996</v>
      </c>
    </row>
    <row r="1568" spans="1:3" x14ac:dyDescent="0.35">
      <c r="A1568" s="12">
        <v>42272</v>
      </c>
      <c r="B1568" s="12">
        <f t="shared" si="24"/>
        <v>42248</v>
      </c>
      <c r="C1568">
        <v>3.9472</v>
      </c>
    </row>
    <row r="1569" spans="1:3" x14ac:dyDescent="0.35">
      <c r="A1569" s="12">
        <v>42271</v>
      </c>
      <c r="B1569" s="12">
        <f t="shared" si="24"/>
        <v>42248</v>
      </c>
      <c r="C1569">
        <v>4.1942000000000004</v>
      </c>
    </row>
    <row r="1570" spans="1:3" x14ac:dyDescent="0.35">
      <c r="A1570" s="12">
        <v>42270</v>
      </c>
      <c r="B1570" s="12">
        <f t="shared" si="24"/>
        <v>42248</v>
      </c>
      <c r="C1570">
        <v>4.1033999999999997</v>
      </c>
    </row>
    <row r="1571" spans="1:3" x14ac:dyDescent="0.35">
      <c r="A1571" s="12">
        <v>42269</v>
      </c>
      <c r="B1571" s="12">
        <f t="shared" si="24"/>
        <v>42248</v>
      </c>
      <c r="C1571">
        <v>4.0419</v>
      </c>
    </row>
    <row r="1572" spans="1:3" x14ac:dyDescent="0.35">
      <c r="A1572" s="12">
        <v>42268</v>
      </c>
      <c r="B1572" s="12">
        <f t="shared" si="24"/>
        <v>42248</v>
      </c>
      <c r="C1572">
        <v>3.9815</v>
      </c>
    </row>
    <row r="1573" spans="1:3" x14ac:dyDescent="0.35">
      <c r="A1573" s="12">
        <v>42265</v>
      </c>
      <c r="B1573" s="12">
        <f t="shared" si="24"/>
        <v>42248</v>
      </c>
      <c r="C1573">
        <v>3.9015</v>
      </c>
    </row>
    <row r="1574" spans="1:3" x14ac:dyDescent="0.35">
      <c r="A1574" s="12">
        <v>42264</v>
      </c>
      <c r="B1574" s="12">
        <f t="shared" si="24"/>
        <v>42248</v>
      </c>
      <c r="C1574">
        <v>3.8915000000000002</v>
      </c>
    </row>
    <row r="1575" spans="1:3" x14ac:dyDescent="0.35">
      <c r="A1575" s="12">
        <v>42263</v>
      </c>
      <c r="B1575" s="12">
        <f t="shared" si="24"/>
        <v>42248</v>
      </c>
      <c r="C1575">
        <v>3.8361000000000001</v>
      </c>
    </row>
    <row r="1576" spans="1:3" x14ac:dyDescent="0.35">
      <c r="A1576" s="12">
        <v>42262</v>
      </c>
      <c r="B1576" s="12">
        <f t="shared" si="24"/>
        <v>42248</v>
      </c>
      <c r="C1576">
        <v>3.8593000000000002</v>
      </c>
    </row>
    <row r="1577" spans="1:3" x14ac:dyDescent="0.35">
      <c r="A1577" s="12">
        <v>42261</v>
      </c>
      <c r="B1577" s="12">
        <f t="shared" si="24"/>
        <v>42248</v>
      </c>
      <c r="C1577">
        <v>3.8647</v>
      </c>
    </row>
    <row r="1578" spans="1:3" x14ac:dyDescent="0.35">
      <c r="A1578" s="12">
        <v>42258</v>
      </c>
      <c r="B1578" s="12">
        <f t="shared" si="24"/>
        <v>42248</v>
      </c>
      <c r="C1578">
        <v>3.8692000000000002</v>
      </c>
    </row>
    <row r="1579" spans="1:3" x14ac:dyDescent="0.35">
      <c r="A1579" s="12">
        <v>42257</v>
      </c>
      <c r="B1579" s="12">
        <f t="shared" si="24"/>
        <v>42248</v>
      </c>
      <c r="C1579">
        <v>3.8691</v>
      </c>
    </row>
    <row r="1580" spans="1:3" x14ac:dyDescent="0.35">
      <c r="A1580" s="12">
        <v>42256</v>
      </c>
      <c r="B1580" s="12">
        <f t="shared" si="24"/>
        <v>42248</v>
      </c>
      <c r="C1580">
        <v>3.7864</v>
      </c>
    </row>
    <row r="1581" spans="1:3" x14ac:dyDescent="0.35">
      <c r="A1581" s="12">
        <v>42255</v>
      </c>
      <c r="B1581" s="12">
        <f t="shared" si="24"/>
        <v>42248</v>
      </c>
      <c r="C1581">
        <v>3.8020999999999998</v>
      </c>
    </row>
    <row r="1582" spans="1:3" x14ac:dyDescent="0.35">
      <c r="A1582" s="12">
        <v>42251</v>
      </c>
      <c r="B1582" s="12">
        <f t="shared" si="24"/>
        <v>42248</v>
      </c>
      <c r="C1582">
        <v>3.798</v>
      </c>
    </row>
    <row r="1583" spans="1:3" x14ac:dyDescent="0.35">
      <c r="A1583" s="12">
        <v>42250</v>
      </c>
      <c r="B1583" s="12">
        <f t="shared" si="24"/>
        <v>42248</v>
      </c>
      <c r="C1583">
        <v>3.7753000000000001</v>
      </c>
    </row>
    <row r="1584" spans="1:3" x14ac:dyDescent="0.35">
      <c r="A1584" s="12">
        <v>42249</v>
      </c>
      <c r="B1584" s="12">
        <f t="shared" si="24"/>
        <v>42248</v>
      </c>
      <c r="C1584">
        <v>3.7307000000000001</v>
      </c>
    </row>
    <row r="1585" spans="1:3" x14ac:dyDescent="0.35">
      <c r="A1585" s="12">
        <v>42248</v>
      </c>
      <c r="B1585" s="12">
        <f t="shared" si="24"/>
        <v>42248</v>
      </c>
      <c r="C1585">
        <v>3.6718999999999999</v>
      </c>
    </row>
    <row r="1586" spans="1:3" x14ac:dyDescent="0.35">
      <c r="A1586" s="12">
        <v>42247</v>
      </c>
      <c r="B1586" s="12">
        <f t="shared" si="24"/>
        <v>42217</v>
      </c>
      <c r="C1586">
        <v>3.6461000000000001</v>
      </c>
    </row>
    <row r="1587" spans="1:3" x14ac:dyDescent="0.35">
      <c r="A1587" s="12">
        <v>42244</v>
      </c>
      <c r="B1587" s="12">
        <f t="shared" si="24"/>
        <v>42217</v>
      </c>
      <c r="C1587">
        <v>3.5783999999999998</v>
      </c>
    </row>
    <row r="1588" spans="1:3" x14ac:dyDescent="0.35">
      <c r="A1588" s="12">
        <v>42243</v>
      </c>
      <c r="B1588" s="12">
        <f t="shared" si="24"/>
        <v>42217</v>
      </c>
      <c r="C1588">
        <v>3.5548999999999999</v>
      </c>
    </row>
    <row r="1589" spans="1:3" x14ac:dyDescent="0.35">
      <c r="A1589" s="12">
        <v>42242</v>
      </c>
      <c r="B1589" s="12">
        <f t="shared" si="24"/>
        <v>42217</v>
      </c>
      <c r="C1589">
        <v>3.6320000000000001</v>
      </c>
    </row>
    <row r="1590" spans="1:3" x14ac:dyDescent="0.35">
      <c r="A1590" s="12">
        <v>42241</v>
      </c>
      <c r="B1590" s="12">
        <f t="shared" si="24"/>
        <v>42217</v>
      </c>
      <c r="C1590">
        <v>3.5339</v>
      </c>
    </row>
    <row r="1591" spans="1:3" x14ac:dyDescent="0.35">
      <c r="A1591" s="12">
        <v>42240</v>
      </c>
      <c r="B1591" s="12">
        <f t="shared" si="24"/>
        <v>42217</v>
      </c>
      <c r="C1591">
        <v>3.5488</v>
      </c>
    </row>
    <row r="1592" spans="1:3" x14ac:dyDescent="0.35">
      <c r="A1592" s="12">
        <v>42237</v>
      </c>
      <c r="B1592" s="12">
        <f t="shared" si="24"/>
        <v>42217</v>
      </c>
      <c r="C1592">
        <v>3.4889999999999999</v>
      </c>
    </row>
    <row r="1593" spans="1:3" x14ac:dyDescent="0.35">
      <c r="A1593" s="12">
        <v>42236</v>
      </c>
      <c r="B1593" s="12">
        <f t="shared" si="24"/>
        <v>42217</v>
      </c>
      <c r="C1593">
        <v>3.4744999999999999</v>
      </c>
    </row>
    <row r="1594" spans="1:3" x14ac:dyDescent="0.35">
      <c r="A1594" s="12">
        <v>42235</v>
      </c>
      <c r="B1594" s="12">
        <f t="shared" si="24"/>
        <v>42217</v>
      </c>
      <c r="C1594">
        <v>3.4843000000000002</v>
      </c>
    </row>
    <row r="1595" spans="1:3" x14ac:dyDescent="0.35">
      <c r="A1595" s="12">
        <v>42234</v>
      </c>
      <c r="B1595" s="12">
        <f t="shared" si="24"/>
        <v>42217</v>
      </c>
      <c r="C1595">
        <v>3.4805000000000001</v>
      </c>
    </row>
    <row r="1596" spans="1:3" x14ac:dyDescent="0.35">
      <c r="A1596" s="12">
        <v>42233</v>
      </c>
      <c r="B1596" s="12">
        <f t="shared" si="24"/>
        <v>42217</v>
      </c>
      <c r="C1596">
        <v>3.4739</v>
      </c>
    </row>
    <row r="1597" spans="1:3" x14ac:dyDescent="0.35">
      <c r="A1597" s="12">
        <v>42230</v>
      </c>
      <c r="B1597" s="12">
        <f t="shared" si="24"/>
        <v>42217</v>
      </c>
      <c r="C1597">
        <v>3.4754999999999998</v>
      </c>
    </row>
    <row r="1598" spans="1:3" x14ac:dyDescent="0.35">
      <c r="A1598" s="12">
        <v>42229</v>
      </c>
      <c r="B1598" s="12">
        <f t="shared" si="24"/>
        <v>42217</v>
      </c>
      <c r="C1598">
        <v>3.5068000000000001</v>
      </c>
    </row>
    <row r="1599" spans="1:3" x14ac:dyDescent="0.35">
      <c r="A1599" s="12">
        <v>42228</v>
      </c>
      <c r="B1599" s="12">
        <f t="shared" si="24"/>
        <v>42217</v>
      </c>
      <c r="C1599">
        <v>3.4820000000000002</v>
      </c>
    </row>
    <row r="1600" spans="1:3" x14ac:dyDescent="0.35">
      <c r="A1600" s="12">
        <v>42227</v>
      </c>
      <c r="B1600" s="12">
        <f t="shared" si="24"/>
        <v>42217</v>
      </c>
      <c r="C1600">
        <v>3.4918999999999998</v>
      </c>
    </row>
    <row r="1601" spans="1:3" x14ac:dyDescent="0.35">
      <c r="A1601" s="12">
        <v>42226</v>
      </c>
      <c r="B1601" s="12">
        <f t="shared" si="24"/>
        <v>42217</v>
      </c>
      <c r="C1601">
        <v>3.4903</v>
      </c>
    </row>
    <row r="1602" spans="1:3" x14ac:dyDescent="0.35">
      <c r="A1602" s="12">
        <v>42223</v>
      </c>
      <c r="B1602" s="12">
        <f t="shared" si="24"/>
        <v>42217</v>
      </c>
      <c r="C1602">
        <v>3.5175000000000001</v>
      </c>
    </row>
    <row r="1603" spans="1:3" x14ac:dyDescent="0.35">
      <c r="A1603" s="12">
        <v>42222</v>
      </c>
      <c r="B1603" s="12">
        <f t="shared" ref="B1603:B1666" si="25">DATE(YEAR(A1603),MONTH(A1603),DAY(1))</f>
        <v>42217</v>
      </c>
      <c r="C1603">
        <v>3.5341</v>
      </c>
    </row>
    <row r="1604" spans="1:3" x14ac:dyDescent="0.35">
      <c r="A1604" s="12">
        <v>42221</v>
      </c>
      <c r="B1604" s="12">
        <f t="shared" si="25"/>
        <v>42217</v>
      </c>
      <c r="C1604">
        <v>3.4843999999999999</v>
      </c>
    </row>
    <row r="1605" spans="1:3" x14ac:dyDescent="0.35">
      <c r="A1605" s="12">
        <v>42220</v>
      </c>
      <c r="B1605" s="12">
        <f t="shared" si="25"/>
        <v>42217</v>
      </c>
      <c r="C1605">
        <v>3.4668999999999999</v>
      </c>
    </row>
    <row r="1606" spans="1:3" x14ac:dyDescent="0.35">
      <c r="A1606" s="12">
        <v>42219</v>
      </c>
      <c r="B1606" s="12">
        <f t="shared" si="25"/>
        <v>42217</v>
      </c>
      <c r="C1606">
        <v>3.4419</v>
      </c>
    </row>
    <row r="1607" spans="1:3" x14ac:dyDescent="0.35">
      <c r="A1607" s="12">
        <v>42216</v>
      </c>
      <c r="B1607" s="12">
        <f t="shared" si="25"/>
        <v>42186</v>
      </c>
      <c r="C1607">
        <v>3.3934000000000002</v>
      </c>
    </row>
    <row r="1608" spans="1:3" x14ac:dyDescent="0.35">
      <c r="A1608" s="12">
        <v>42215</v>
      </c>
      <c r="B1608" s="12">
        <f t="shared" si="25"/>
        <v>42186</v>
      </c>
      <c r="C1608">
        <v>3.3645999999999998</v>
      </c>
    </row>
    <row r="1609" spans="1:3" x14ac:dyDescent="0.35">
      <c r="A1609" s="12">
        <v>42214</v>
      </c>
      <c r="B1609" s="12">
        <f t="shared" si="25"/>
        <v>42186</v>
      </c>
      <c r="C1609">
        <v>3.3412999999999999</v>
      </c>
    </row>
    <row r="1610" spans="1:3" x14ac:dyDescent="0.35">
      <c r="A1610" s="12">
        <v>42213</v>
      </c>
      <c r="B1610" s="12">
        <f t="shared" si="25"/>
        <v>42186</v>
      </c>
      <c r="C1610">
        <v>3.3807999999999998</v>
      </c>
    </row>
    <row r="1611" spans="1:3" x14ac:dyDescent="0.35">
      <c r="A1611" s="12">
        <v>42212</v>
      </c>
      <c r="B1611" s="12">
        <f t="shared" si="25"/>
        <v>42186</v>
      </c>
      <c r="C1611">
        <v>3.3551000000000002</v>
      </c>
    </row>
    <row r="1612" spans="1:3" x14ac:dyDescent="0.35">
      <c r="A1612" s="12">
        <v>42209</v>
      </c>
      <c r="B1612" s="12">
        <f t="shared" si="25"/>
        <v>42186</v>
      </c>
      <c r="C1612">
        <v>3.3248000000000002</v>
      </c>
    </row>
    <row r="1613" spans="1:3" x14ac:dyDescent="0.35">
      <c r="A1613" s="12">
        <v>42208</v>
      </c>
      <c r="B1613" s="12">
        <f t="shared" si="25"/>
        <v>42186</v>
      </c>
      <c r="C1613">
        <v>3.2844000000000002</v>
      </c>
    </row>
    <row r="1614" spans="1:3" x14ac:dyDescent="0.35">
      <c r="A1614" s="12">
        <v>42207</v>
      </c>
      <c r="B1614" s="12">
        <f t="shared" si="25"/>
        <v>42186</v>
      </c>
      <c r="C1614">
        <v>3.2088000000000001</v>
      </c>
    </row>
    <row r="1615" spans="1:3" x14ac:dyDescent="0.35">
      <c r="A1615" s="12">
        <v>42206</v>
      </c>
      <c r="B1615" s="12">
        <f t="shared" si="25"/>
        <v>42186</v>
      </c>
      <c r="C1615">
        <v>3.1806999999999999</v>
      </c>
    </row>
    <row r="1616" spans="1:3" x14ac:dyDescent="0.35">
      <c r="A1616" s="12">
        <v>42205</v>
      </c>
      <c r="B1616" s="12">
        <f t="shared" si="25"/>
        <v>42186</v>
      </c>
      <c r="C1616">
        <v>3.2143000000000002</v>
      </c>
    </row>
    <row r="1617" spans="1:3" x14ac:dyDescent="0.35">
      <c r="A1617" s="12">
        <v>42202</v>
      </c>
      <c r="B1617" s="12">
        <f t="shared" si="25"/>
        <v>42186</v>
      </c>
      <c r="C1617">
        <v>3.1825999999999999</v>
      </c>
    </row>
    <row r="1618" spans="1:3" x14ac:dyDescent="0.35">
      <c r="A1618" s="12">
        <v>42201</v>
      </c>
      <c r="B1618" s="12">
        <f t="shared" si="25"/>
        <v>42186</v>
      </c>
      <c r="C1618">
        <v>3.1368999999999998</v>
      </c>
    </row>
    <row r="1619" spans="1:3" x14ac:dyDescent="0.35">
      <c r="A1619" s="12">
        <v>42200</v>
      </c>
      <c r="B1619" s="12">
        <f t="shared" si="25"/>
        <v>42186</v>
      </c>
      <c r="C1619">
        <v>3.1526000000000001</v>
      </c>
    </row>
    <row r="1620" spans="1:3" x14ac:dyDescent="0.35">
      <c r="A1620" s="12">
        <v>42199</v>
      </c>
      <c r="B1620" s="12">
        <f t="shared" si="25"/>
        <v>42186</v>
      </c>
      <c r="C1620">
        <v>3.1223999999999998</v>
      </c>
    </row>
    <row r="1621" spans="1:3" x14ac:dyDescent="0.35">
      <c r="A1621" s="12">
        <v>42198</v>
      </c>
      <c r="B1621" s="12">
        <f t="shared" si="25"/>
        <v>42186</v>
      </c>
      <c r="C1621">
        <v>3.1587999999999998</v>
      </c>
    </row>
    <row r="1622" spans="1:3" x14ac:dyDescent="0.35">
      <c r="A1622" s="12">
        <v>42195</v>
      </c>
      <c r="B1622" s="12">
        <f t="shared" si="25"/>
        <v>42186</v>
      </c>
      <c r="C1622">
        <v>3.1890999999999998</v>
      </c>
    </row>
    <row r="1623" spans="1:3" x14ac:dyDescent="0.35">
      <c r="A1623" s="12">
        <v>42194</v>
      </c>
      <c r="B1623" s="12">
        <f t="shared" si="25"/>
        <v>42186</v>
      </c>
      <c r="C1623">
        <v>3.2151999999999998</v>
      </c>
    </row>
    <row r="1624" spans="1:3" x14ac:dyDescent="0.35">
      <c r="A1624" s="12">
        <v>42193</v>
      </c>
      <c r="B1624" s="12">
        <f t="shared" si="25"/>
        <v>42186</v>
      </c>
      <c r="C1624">
        <v>3.2275</v>
      </c>
    </row>
    <row r="1625" spans="1:3" x14ac:dyDescent="0.35">
      <c r="A1625" s="12">
        <v>42192</v>
      </c>
      <c r="B1625" s="12">
        <f t="shared" si="25"/>
        <v>42186</v>
      </c>
      <c r="C1625">
        <v>3.1802999999999999</v>
      </c>
    </row>
    <row r="1626" spans="1:3" x14ac:dyDescent="0.35">
      <c r="A1626" s="12">
        <v>42191</v>
      </c>
      <c r="B1626" s="12">
        <f t="shared" si="25"/>
        <v>42186</v>
      </c>
      <c r="C1626">
        <v>3.1425000000000001</v>
      </c>
    </row>
    <row r="1627" spans="1:3" x14ac:dyDescent="0.35">
      <c r="A1627" s="12">
        <v>42188</v>
      </c>
      <c r="B1627" s="12">
        <f t="shared" si="25"/>
        <v>42186</v>
      </c>
      <c r="C1627">
        <v>3.1265000000000001</v>
      </c>
    </row>
    <row r="1628" spans="1:3" x14ac:dyDescent="0.35">
      <c r="A1628" s="12">
        <v>42187</v>
      </c>
      <c r="B1628" s="12">
        <f t="shared" si="25"/>
        <v>42186</v>
      </c>
      <c r="C1628">
        <v>3.1166</v>
      </c>
    </row>
    <row r="1629" spans="1:3" x14ac:dyDescent="0.35">
      <c r="A1629" s="12">
        <v>42186</v>
      </c>
      <c r="B1629" s="12">
        <f t="shared" si="25"/>
        <v>42186</v>
      </c>
      <c r="C1629">
        <v>3.1185</v>
      </c>
    </row>
    <row r="1630" spans="1:3" x14ac:dyDescent="0.35">
      <c r="A1630" s="12">
        <v>42185</v>
      </c>
      <c r="B1630" s="12">
        <f t="shared" si="25"/>
        <v>42156</v>
      </c>
      <c r="C1630">
        <v>3.1019000000000001</v>
      </c>
    </row>
    <row r="1631" spans="1:3" x14ac:dyDescent="0.35">
      <c r="A1631" s="12">
        <v>42184</v>
      </c>
      <c r="B1631" s="12">
        <f t="shared" si="25"/>
        <v>42156</v>
      </c>
      <c r="C1631">
        <v>3.1383000000000001</v>
      </c>
    </row>
    <row r="1632" spans="1:3" x14ac:dyDescent="0.35">
      <c r="A1632" s="12">
        <v>42181</v>
      </c>
      <c r="B1632" s="12">
        <f t="shared" si="25"/>
        <v>42156</v>
      </c>
      <c r="C1632">
        <v>3.1265000000000001</v>
      </c>
    </row>
    <row r="1633" spans="1:3" x14ac:dyDescent="0.35">
      <c r="A1633" s="12">
        <v>42180</v>
      </c>
      <c r="B1633" s="12">
        <f t="shared" si="25"/>
        <v>42156</v>
      </c>
      <c r="C1633">
        <v>3.1009000000000002</v>
      </c>
    </row>
    <row r="1634" spans="1:3" x14ac:dyDescent="0.35">
      <c r="A1634" s="12">
        <v>42179</v>
      </c>
      <c r="B1634" s="12">
        <f t="shared" si="25"/>
        <v>42156</v>
      </c>
      <c r="C1634">
        <v>3.0846</v>
      </c>
    </row>
    <row r="1635" spans="1:3" x14ac:dyDescent="0.35">
      <c r="A1635" s="12">
        <v>42178</v>
      </c>
      <c r="B1635" s="12">
        <f t="shared" si="25"/>
        <v>42156</v>
      </c>
      <c r="C1635">
        <v>3.1036000000000001</v>
      </c>
    </row>
    <row r="1636" spans="1:3" x14ac:dyDescent="0.35">
      <c r="A1636" s="12">
        <v>42177</v>
      </c>
      <c r="B1636" s="12">
        <f t="shared" si="25"/>
        <v>42156</v>
      </c>
      <c r="C1636">
        <v>3.0750999999999999</v>
      </c>
    </row>
    <row r="1637" spans="1:3" x14ac:dyDescent="0.35">
      <c r="A1637" s="12">
        <v>42174</v>
      </c>
      <c r="B1637" s="12">
        <f t="shared" si="25"/>
        <v>42156</v>
      </c>
      <c r="C1637">
        <v>3.0781999999999998</v>
      </c>
    </row>
    <row r="1638" spans="1:3" x14ac:dyDescent="0.35">
      <c r="A1638" s="12">
        <v>42173</v>
      </c>
      <c r="B1638" s="12">
        <f t="shared" si="25"/>
        <v>42156</v>
      </c>
      <c r="C1638">
        <v>3.0466000000000002</v>
      </c>
    </row>
    <row r="1639" spans="1:3" x14ac:dyDescent="0.35">
      <c r="A1639" s="12">
        <v>42172</v>
      </c>
      <c r="B1639" s="12">
        <f t="shared" si="25"/>
        <v>42156</v>
      </c>
      <c r="C1639">
        <v>3.0983000000000001</v>
      </c>
    </row>
    <row r="1640" spans="1:3" x14ac:dyDescent="0.35">
      <c r="A1640" s="12">
        <v>42171</v>
      </c>
      <c r="B1640" s="12">
        <f t="shared" si="25"/>
        <v>42156</v>
      </c>
      <c r="C1640">
        <v>3.1076000000000001</v>
      </c>
    </row>
    <row r="1641" spans="1:3" x14ac:dyDescent="0.35">
      <c r="A1641" s="12">
        <v>42170</v>
      </c>
      <c r="B1641" s="12">
        <f t="shared" si="25"/>
        <v>42156</v>
      </c>
      <c r="C1641">
        <v>3.1030000000000002</v>
      </c>
    </row>
    <row r="1642" spans="1:3" x14ac:dyDescent="0.35">
      <c r="A1642" s="12">
        <v>42167</v>
      </c>
      <c r="B1642" s="12">
        <f t="shared" si="25"/>
        <v>42156</v>
      </c>
      <c r="C1642">
        <v>3.1101000000000001</v>
      </c>
    </row>
    <row r="1643" spans="1:3" x14ac:dyDescent="0.35">
      <c r="A1643" s="12">
        <v>42166</v>
      </c>
      <c r="B1643" s="12">
        <f t="shared" si="25"/>
        <v>42156</v>
      </c>
      <c r="C1643">
        <v>3.1507999999999998</v>
      </c>
    </row>
    <row r="1644" spans="1:3" x14ac:dyDescent="0.35">
      <c r="A1644" s="12">
        <v>42165</v>
      </c>
      <c r="B1644" s="12">
        <f t="shared" si="25"/>
        <v>42156</v>
      </c>
      <c r="C1644">
        <v>3.0836999999999999</v>
      </c>
    </row>
    <row r="1645" spans="1:3" x14ac:dyDescent="0.35">
      <c r="A1645" s="12">
        <v>42164</v>
      </c>
      <c r="B1645" s="12">
        <f t="shared" si="25"/>
        <v>42156</v>
      </c>
      <c r="C1645">
        <v>3.0985</v>
      </c>
    </row>
    <row r="1646" spans="1:3" x14ac:dyDescent="0.35">
      <c r="A1646" s="12">
        <v>42163</v>
      </c>
      <c r="B1646" s="12">
        <f t="shared" si="25"/>
        <v>42156</v>
      </c>
      <c r="C1646">
        <v>3.1183999999999998</v>
      </c>
    </row>
    <row r="1647" spans="1:3" x14ac:dyDescent="0.35">
      <c r="A1647" s="12">
        <v>42160</v>
      </c>
      <c r="B1647" s="12">
        <f t="shared" si="25"/>
        <v>42156</v>
      </c>
      <c r="C1647">
        <v>3.1677</v>
      </c>
    </row>
    <row r="1648" spans="1:3" x14ac:dyDescent="0.35">
      <c r="A1648" s="12">
        <v>42158</v>
      </c>
      <c r="B1648" s="12">
        <f t="shared" si="25"/>
        <v>42156</v>
      </c>
      <c r="C1648">
        <v>3.1177999999999999</v>
      </c>
    </row>
    <row r="1649" spans="1:3" x14ac:dyDescent="0.35">
      <c r="A1649" s="12">
        <v>42157</v>
      </c>
      <c r="B1649" s="12">
        <f t="shared" si="25"/>
        <v>42156</v>
      </c>
      <c r="C1649">
        <v>3.1436999999999999</v>
      </c>
    </row>
    <row r="1650" spans="1:3" x14ac:dyDescent="0.35">
      <c r="A1650" s="12">
        <v>42156</v>
      </c>
      <c r="B1650" s="12">
        <f t="shared" si="25"/>
        <v>42156</v>
      </c>
      <c r="C1650">
        <v>3.1783000000000001</v>
      </c>
    </row>
    <row r="1651" spans="1:3" x14ac:dyDescent="0.35">
      <c r="A1651" s="12">
        <v>42153</v>
      </c>
      <c r="B1651" s="12">
        <f t="shared" si="25"/>
        <v>42125</v>
      </c>
      <c r="C1651">
        <v>3.1781000000000001</v>
      </c>
    </row>
    <row r="1652" spans="1:3" x14ac:dyDescent="0.35">
      <c r="A1652" s="12">
        <v>42152</v>
      </c>
      <c r="B1652" s="12">
        <f t="shared" si="25"/>
        <v>42125</v>
      </c>
      <c r="C1652">
        <v>3.1741000000000001</v>
      </c>
    </row>
    <row r="1653" spans="1:3" x14ac:dyDescent="0.35">
      <c r="A1653" s="12">
        <v>42151</v>
      </c>
      <c r="B1653" s="12">
        <f t="shared" si="25"/>
        <v>42125</v>
      </c>
      <c r="C1653">
        <v>3.1734</v>
      </c>
    </row>
    <row r="1654" spans="1:3" x14ac:dyDescent="0.35">
      <c r="A1654" s="12">
        <v>42150</v>
      </c>
      <c r="B1654" s="12">
        <f t="shared" si="25"/>
        <v>42125</v>
      </c>
      <c r="C1654">
        <v>3.1345000000000001</v>
      </c>
    </row>
    <row r="1655" spans="1:3" x14ac:dyDescent="0.35">
      <c r="A1655" s="12">
        <v>42149</v>
      </c>
      <c r="B1655" s="12">
        <f t="shared" si="25"/>
        <v>42125</v>
      </c>
      <c r="C1655">
        <v>3.1206</v>
      </c>
    </row>
    <row r="1656" spans="1:3" x14ac:dyDescent="0.35">
      <c r="A1656" s="12">
        <v>42146</v>
      </c>
      <c r="B1656" s="12">
        <f t="shared" si="25"/>
        <v>42125</v>
      </c>
      <c r="C1656">
        <v>3.0647000000000002</v>
      </c>
    </row>
    <row r="1657" spans="1:3" x14ac:dyDescent="0.35">
      <c r="A1657" s="12">
        <v>42145</v>
      </c>
      <c r="B1657" s="12">
        <f t="shared" si="25"/>
        <v>42125</v>
      </c>
      <c r="C1657">
        <v>3.0289000000000001</v>
      </c>
    </row>
    <row r="1658" spans="1:3" x14ac:dyDescent="0.35">
      <c r="A1658" s="12">
        <v>42144</v>
      </c>
      <c r="B1658" s="12">
        <f t="shared" si="25"/>
        <v>42125</v>
      </c>
      <c r="C1658">
        <v>3.0339999999999998</v>
      </c>
    </row>
    <row r="1659" spans="1:3" x14ac:dyDescent="0.35">
      <c r="A1659" s="12">
        <v>42143</v>
      </c>
      <c r="B1659" s="12">
        <f t="shared" si="25"/>
        <v>42125</v>
      </c>
      <c r="C1659">
        <v>3.0278</v>
      </c>
    </row>
    <row r="1660" spans="1:3" x14ac:dyDescent="0.35">
      <c r="A1660" s="12">
        <v>42142</v>
      </c>
      <c r="B1660" s="12">
        <f t="shared" si="25"/>
        <v>42125</v>
      </c>
      <c r="C1660">
        <v>3.0139</v>
      </c>
    </row>
    <row r="1661" spans="1:3" x14ac:dyDescent="0.35">
      <c r="A1661" s="12">
        <v>42139</v>
      </c>
      <c r="B1661" s="12">
        <f t="shared" si="25"/>
        <v>42125</v>
      </c>
      <c r="C1661">
        <v>2.9887000000000001</v>
      </c>
    </row>
    <row r="1662" spans="1:3" x14ac:dyDescent="0.35">
      <c r="A1662" s="12">
        <v>42138</v>
      </c>
      <c r="B1662" s="12">
        <f t="shared" si="25"/>
        <v>42125</v>
      </c>
      <c r="C1662">
        <v>3.0026000000000002</v>
      </c>
    </row>
    <row r="1663" spans="1:3" x14ac:dyDescent="0.35">
      <c r="A1663" s="12">
        <v>42137</v>
      </c>
      <c r="B1663" s="12">
        <f t="shared" si="25"/>
        <v>42125</v>
      </c>
      <c r="C1663">
        <v>3.0095999999999998</v>
      </c>
    </row>
    <row r="1664" spans="1:3" x14ac:dyDescent="0.35">
      <c r="A1664" s="12">
        <v>42136</v>
      </c>
      <c r="B1664" s="12">
        <f t="shared" si="25"/>
        <v>42125</v>
      </c>
      <c r="C1664">
        <v>3.0381999999999998</v>
      </c>
    </row>
    <row r="1665" spans="1:3" x14ac:dyDescent="0.35">
      <c r="A1665" s="12">
        <v>42135</v>
      </c>
      <c r="B1665" s="12">
        <f t="shared" si="25"/>
        <v>42125</v>
      </c>
      <c r="C1665">
        <v>3.0169000000000001</v>
      </c>
    </row>
    <row r="1666" spans="1:3" x14ac:dyDescent="0.35">
      <c r="A1666" s="12">
        <v>42132</v>
      </c>
      <c r="B1666" s="12">
        <f t="shared" si="25"/>
        <v>42125</v>
      </c>
      <c r="C1666">
        <v>2.9958999999999998</v>
      </c>
    </row>
    <row r="1667" spans="1:3" x14ac:dyDescent="0.35">
      <c r="A1667" s="12">
        <v>42131</v>
      </c>
      <c r="B1667" s="12">
        <f t="shared" ref="B1667:B1730" si="26">DATE(YEAR(A1667),MONTH(A1667),DAY(1))</f>
        <v>42125</v>
      </c>
      <c r="C1667">
        <v>3.0415000000000001</v>
      </c>
    </row>
    <row r="1668" spans="1:3" x14ac:dyDescent="0.35">
      <c r="A1668" s="12">
        <v>42130</v>
      </c>
      <c r="B1668" s="12">
        <f t="shared" si="26"/>
        <v>42125</v>
      </c>
      <c r="C1668">
        <v>3.0413999999999999</v>
      </c>
    </row>
    <row r="1669" spans="1:3" x14ac:dyDescent="0.35">
      <c r="A1669" s="12">
        <v>42129</v>
      </c>
      <c r="B1669" s="12">
        <f t="shared" si="26"/>
        <v>42125</v>
      </c>
      <c r="C1669">
        <v>3.0619000000000001</v>
      </c>
    </row>
    <row r="1670" spans="1:3" x14ac:dyDescent="0.35">
      <c r="A1670" s="12">
        <v>42128</v>
      </c>
      <c r="B1670" s="12">
        <f t="shared" si="26"/>
        <v>42125</v>
      </c>
      <c r="C1670">
        <v>3.0748000000000002</v>
      </c>
    </row>
    <row r="1671" spans="1:3" x14ac:dyDescent="0.35">
      <c r="A1671" s="12">
        <v>42124</v>
      </c>
      <c r="B1671" s="12">
        <f t="shared" si="26"/>
        <v>42095</v>
      </c>
      <c r="C1671">
        <v>2.9929999999999999</v>
      </c>
    </row>
    <row r="1672" spans="1:3" x14ac:dyDescent="0.35">
      <c r="A1672" s="12">
        <v>42123</v>
      </c>
      <c r="B1672" s="12">
        <f t="shared" si="26"/>
        <v>42095</v>
      </c>
      <c r="C1672">
        <v>2.9369000000000001</v>
      </c>
    </row>
    <row r="1673" spans="1:3" x14ac:dyDescent="0.35">
      <c r="A1673" s="12">
        <v>42122</v>
      </c>
      <c r="B1673" s="12">
        <f t="shared" si="26"/>
        <v>42095</v>
      </c>
      <c r="C1673">
        <v>2.8936999999999999</v>
      </c>
    </row>
    <row r="1674" spans="1:3" x14ac:dyDescent="0.35">
      <c r="A1674" s="12">
        <v>42121</v>
      </c>
      <c r="B1674" s="12">
        <f t="shared" si="26"/>
        <v>42095</v>
      </c>
      <c r="C1674">
        <v>2.9228999999999998</v>
      </c>
    </row>
    <row r="1675" spans="1:3" x14ac:dyDescent="0.35">
      <c r="A1675" s="12">
        <v>42118</v>
      </c>
      <c r="B1675" s="12">
        <f t="shared" si="26"/>
        <v>42095</v>
      </c>
      <c r="C1675">
        <v>2.9739</v>
      </c>
    </row>
    <row r="1676" spans="1:3" x14ac:dyDescent="0.35">
      <c r="A1676" s="12">
        <v>42117</v>
      </c>
      <c r="B1676" s="12">
        <f t="shared" si="26"/>
        <v>42095</v>
      </c>
      <c r="C1676">
        <v>3.0076999999999998</v>
      </c>
    </row>
    <row r="1677" spans="1:3" x14ac:dyDescent="0.35">
      <c r="A1677" s="12">
        <v>42116</v>
      </c>
      <c r="B1677" s="12">
        <f t="shared" si="26"/>
        <v>42095</v>
      </c>
      <c r="C1677">
        <v>3.0179999999999998</v>
      </c>
    </row>
    <row r="1678" spans="1:3" x14ac:dyDescent="0.35">
      <c r="A1678" s="12">
        <v>42114</v>
      </c>
      <c r="B1678" s="12">
        <f t="shared" si="26"/>
        <v>42095</v>
      </c>
      <c r="C1678">
        <v>3.0467</v>
      </c>
    </row>
    <row r="1679" spans="1:3" x14ac:dyDescent="0.35">
      <c r="A1679" s="12">
        <v>42111</v>
      </c>
      <c r="B1679" s="12">
        <f t="shared" si="26"/>
        <v>42095</v>
      </c>
      <c r="C1679">
        <v>3.0537999999999998</v>
      </c>
    </row>
    <row r="1680" spans="1:3" x14ac:dyDescent="0.35">
      <c r="A1680" s="12">
        <v>42110</v>
      </c>
      <c r="B1680" s="12">
        <f t="shared" si="26"/>
        <v>42095</v>
      </c>
      <c r="C1680">
        <v>3.0243000000000002</v>
      </c>
    </row>
    <row r="1681" spans="1:3" x14ac:dyDescent="0.35">
      <c r="A1681" s="12">
        <v>42109</v>
      </c>
      <c r="B1681" s="12">
        <f t="shared" si="26"/>
        <v>42095</v>
      </c>
      <c r="C1681">
        <v>3.0674999999999999</v>
      </c>
    </row>
    <row r="1682" spans="1:3" x14ac:dyDescent="0.35">
      <c r="A1682" s="12">
        <v>42108</v>
      </c>
      <c r="B1682" s="12">
        <f t="shared" si="26"/>
        <v>42095</v>
      </c>
      <c r="C1682">
        <v>3.0874000000000001</v>
      </c>
    </row>
    <row r="1683" spans="1:3" x14ac:dyDescent="0.35">
      <c r="A1683" s="12">
        <v>42107</v>
      </c>
      <c r="B1683" s="12">
        <f t="shared" si="26"/>
        <v>42095</v>
      </c>
      <c r="C1683">
        <v>3.1004999999999998</v>
      </c>
    </row>
    <row r="1684" spans="1:3" x14ac:dyDescent="0.35">
      <c r="A1684" s="12">
        <v>42104</v>
      </c>
      <c r="B1684" s="12">
        <f t="shared" si="26"/>
        <v>42095</v>
      </c>
      <c r="C1684">
        <v>3.0789</v>
      </c>
    </row>
    <row r="1685" spans="1:3" x14ac:dyDescent="0.35">
      <c r="A1685" s="12">
        <v>42103</v>
      </c>
      <c r="B1685" s="12">
        <f t="shared" si="26"/>
        <v>42095</v>
      </c>
      <c r="C1685">
        <v>3.0459000000000001</v>
      </c>
    </row>
    <row r="1686" spans="1:3" x14ac:dyDescent="0.35">
      <c r="A1686" s="12">
        <v>42102</v>
      </c>
      <c r="B1686" s="12">
        <f t="shared" si="26"/>
        <v>42095</v>
      </c>
      <c r="C1686">
        <v>3.0828000000000002</v>
      </c>
    </row>
    <row r="1687" spans="1:3" x14ac:dyDescent="0.35">
      <c r="A1687" s="12">
        <v>42101</v>
      </c>
      <c r="B1687" s="12">
        <f t="shared" si="26"/>
        <v>42095</v>
      </c>
      <c r="C1687">
        <v>3.1225000000000001</v>
      </c>
    </row>
    <row r="1688" spans="1:3" x14ac:dyDescent="0.35">
      <c r="A1688" s="12">
        <v>42100</v>
      </c>
      <c r="B1688" s="12">
        <f t="shared" si="26"/>
        <v>42095</v>
      </c>
      <c r="C1688">
        <v>3.0920000000000001</v>
      </c>
    </row>
    <row r="1689" spans="1:3" x14ac:dyDescent="0.35">
      <c r="A1689" s="12">
        <v>42096</v>
      </c>
      <c r="B1689" s="12">
        <f t="shared" si="26"/>
        <v>42095</v>
      </c>
      <c r="C1689">
        <v>3.1486000000000001</v>
      </c>
    </row>
    <row r="1690" spans="1:3" x14ac:dyDescent="0.35">
      <c r="A1690" s="12">
        <v>42095</v>
      </c>
      <c r="B1690" s="12">
        <f t="shared" si="26"/>
        <v>42095</v>
      </c>
      <c r="C1690">
        <v>3.1549</v>
      </c>
    </row>
    <row r="1691" spans="1:3" x14ac:dyDescent="0.35">
      <c r="A1691" s="12">
        <v>42094</v>
      </c>
      <c r="B1691" s="12">
        <f t="shared" si="26"/>
        <v>42064</v>
      </c>
      <c r="C1691">
        <v>3.2073999999999998</v>
      </c>
    </row>
    <row r="1692" spans="1:3" x14ac:dyDescent="0.35">
      <c r="A1692" s="12">
        <v>42093</v>
      </c>
      <c r="B1692" s="12">
        <f t="shared" si="26"/>
        <v>42064</v>
      </c>
      <c r="C1692">
        <v>3.2595000000000001</v>
      </c>
    </row>
    <row r="1693" spans="1:3" x14ac:dyDescent="0.35">
      <c r="A1693" s="12">
        <v>42090</v>
      </c>
      <c r="B1693" s="12">
        <f t="shared" si="26"/>
        <v>42064</v>
      </c>
      <c r="C1693">
        <v>3.2252999999999998</v>
      </c>
    </row>
    <row r="1694" spans="1:3" x14ac:dyDescent="0.35">
      <c r="A1694" s="12">
        <v>42089</v>
      </c>
      <c r="B1694" s="12">
        <f t="shared" si="26"/>
        <v>42064</v>
      </c>
      <c r="C1694">
        <v>3.1909000000000001</v>
      </c>
    </row>
    <row r="1695" spans="1:3" x14ac:dyDescent="0.35">
      <c r="A1695" s="12">
        <v>42088</v>
      </c>
      <c r="B1695" s="12">
        <f t="shared" si="26"/>
        <v>42064</v>
      </c>
      <c r="C1695">
        <v>3.1469</v>
      </c>
    </row>
    <row r="1696" spans="1:3" x14ac:dyDescent="0.35">
      <c r="A1696" s="12">
        <v>42087</v>
      </c>
      <c r="B1696" s="12">
        <f t="shared" si="26"/>
        <v>42064</v>
      </c>
      <c r="C1696">
        <v>3.1303999999999998</v>
      </c>
    </row>
    <row r="1697" spans="1:3" x14ac:dyDescent="0.35">
      <c r="A1697" s="12">
        <v>42086</v>
      </c>
      <c r="B1697" s="12">
        <f t="shared" si="26"/>
        <v>42064</v>
      </c>
      <c r="C1697">
        <v>3.1793</v>
      </c>
    </row>
    <row r="1698" spans="1:3" x14ac:dyDescent="0.35">
      <c r="A1698" s="12">
        <v>42083</v>
      </c>
      <c r="B1698" s="12">
        <f t="shared" si="26"/>
        <v>42064</v>
      </c>
      <c r="C1698">
        <v>3.2416999999999998</v>
      </c>
    </row>
    <row r="1699" spans="1:3" x14ac:dyDescent="0.35">
      <c r="A1699" s="12">
        <v>42082</v>
      </c>
      <c r="B1699" s="12">
        <f t="shared" si="26"/>
        <v>42064</v>
      </c>
      <c r="C1699">
        <v>3.2635000000000001</v>
      </c>
    </row>
    <row r="1700" spans="1:3" x14ac:dyDescent="0.35">
      <c r="A1700" s="12">
        <v>42081</v>
      </c>
      <c r="B1700" s="12">
        <f t="shared" si="26"/>
        <v>42064</v>
      </c>
      <c r="C1700">
        <v>3.2511999999999999</v>
      </c>
    </row>
    <row r="1701" spans="1:3" x14ac:dyDescent="0.35">
      <c r="A1701" s="12">
        <v>42080</v>
      </c>
      <c r="B1701" s="12">
        <f t="shared" si="26"/>
        <v>42064</v>
      </c>
      <c r="C1701">
        <v>3.2677</v>
      </c>
    </row>
    <row r="1702" spans="1:3" x14ac:dyDescent="0.35">
      <c r="A1702" s="12">
        <v>42079</v>
      </c>
      <c r="B1702" s="12">
        <f t="shared" si="26"/>
        <v>42064</v>
      </c>
      <c r="C1702">
        <v>3.2250999999999999</v>
      </c>
    </row>
    <row r="1703" spans="1:3" x14ac:dyDescent="0.35">
      <c r="A1703" s="12">
        <v>42076</v>
      </c>
      <c r="B1703" s="12">
        <f t="shared" si="26"/>
        <v>42064</v>
      </c>
      <c r="C1703">
        <v>3.2258</v>
      </c>
    </row>
    <row r="1704" spans="1:3" x14ac:dyDescent="0.35">
      <c r="A1704" s="12">
        <v>42075</v>
      </c>
      <c r="B1704" s="12">
        <f t="shared" si="26"/>
        <v>42064</v>
      </c>
      <c r="C1704">
        <v>3.1164999999999998</v>
      </c>
    </row>
    <row r="1705" spans="1:3" x14ac:dyDescent="0.35">
      <c r="A1705" s="12">
        <v>42074</v>
      </c>
      <c r="B1705" s="12">
        <f t="shared" si="26"/>
        <v>42064</v>
      </c>
      <c r="C1705">
        <v>3.1156000000000001</v>
      </c>
    </row>
    <row r="1706" spans="1:3" x14ac:dyDescent="0.35">
      <c r="A1706" s="12">
        <v>42073</v>
      </c>
      <c r="B1706" s="12">
        <f t="shared" si="26"/>
        <v>42064</v>
      </c>
      <c r="C1706">
        <v>3.1293000000000002</v>
      </c>
    </row>
    <row r="1707" spans="1:3" x14ac:dyDescent="0.35">
      <c r="A1707" s="12">
        <v>42072</v>
      </c>
      <c r="B1707" s="12">
        <f t="shared" si="26"/>
        <v>42064</v>
      </c>
      <c r="C1707">
        <v>3.1012</v>
      </c>
    </row>
    <row r="1708" spans="1:3" x14ac:dyDescent="0.35">
      <c r="A1708" s="12">
        <v>42069</v>
      </c>
      <c r="B1708" s="12">
        <f t="shared" si="26"/>
        <v>42064</v>
      </c>
      <c r="C1708">
        <v>3.036</v>
      </c>
    </row>
    <row r="1709" spans="1:3" x14ac:dyDescent="0.35">
      <c r="A1709" s="12">
        <v>42068</v>
      </c>
      <c r="B1709" s="12">
        <f t="shared" si="26"/>
        <v>42064</v>
      </c>
      <c r="C1709">
        <v>2.9925000000000002</v>
      </c>
    </row>
    <row r="1710" spans="1:3" x14ac:dyDescent="0.35">
      <c r="A1710" s="12">
        <v>42067</v>
      </c>
      <c r="B1710" s="12">
        <f t="shared" si="26"/>
        <v>42064</v>
      </c>
      <c r="C1710">
        <v>2.9798</v>
      </c>
    </row>
    <row r="1711" spans="1:3" x14ac:dyDescent="0.35">
      <c r="A1711" s="12">
        <v>42066</v>
      </c>
      <c r="B1711" s="12">
        <f t="shared" si="26"/>
        <v>42064</v>
      </c>
      <c r="C1711">
        <v>2.9045000000000001</v>
      </c>
    </row>
    <row r="1712" spans="1:3" x14ac:dyDescent="0.35">
      <c r="A1712" s="12">
        <v>42065</v>
      </c>
      <c r="B1712" s="12">
        <f t="shared" si="26"/>
        <v>42064</v>
      </c>
      <c r="C1712">
        <v>2.8649</v>
      </c>
    </row>
    <row r="1713" spans="1:3" x14ac:dyDescent="0.35">
      <c r="A1713" s="12">
        <v>42062</v>
      </c>
      <c r="B1713" s="12">
        <f t="shared" si="26"/>
        <v>42036</v>
      </c>
      <c r="C1713">
        <v>2.8776999999999999</v>
      </c>
    </row>
    <row r="1714" spans="1:3" x14ac:dyDescent="0.35">
      <c r="A1714" s="12">
        <v>42061</v>
      </c>
      <c r="B1714" s="12">
        <f t="shared" si="26"/>
        <v>42036</v>
      </c>
      <c r="C1714">
        <v>2.8721000000000001</v>
      </c>
    </row>
    <row r="1715" spans="1:3" x14ac:dyDescent="0.35">
      <c r="A1715" s="12">
        <v>42060</v>
      </c>
      <c r="B1715" s="12">
        <f t="shared" si="26"/>
        <v>42036</v>
      </c>
      <c r="C1715">
        <v>2.8639999999999999</v>
      </c>
    </row>
    <row r="1716" spans="1:3" x14ac:dyDescent="0.35">
      <c r="A1716" s="12">
        <v>42059</v>
      </c>
      <c r="B1716" s="12">
        <f t="shared" si="26"/>
        <v>42036</v>
      </c>
      <c r="C1716">
        <v>2.8643000000000001</v>
      </c>
    </row>
    <row r="1717" spans="1:3" x14ac:dyDescent="0.35">
      <c r="A1717" s="12">
        <v>42058</v>
      </c>
      <c r="B1717" s="12">
        <f t="shared" si="26"/>
        <v>42036</v>
      </c>
      <c r="C1717">
        <v>2.8805000000000001</v>
      </c>
    </row>
    <row r="1718" spans="1:3" x14ac:dyDescent="0.35">
      <c r="A1718" s="12">
        <v>42055</v>
      </c>
      <c r="B1718" s="12">
        <f t="shared" si="26"/>
        <v>42036</v>
      </c>
      <c r="C1718">
        <v>2.8694000000000002</v>
      </c>
    </row>
    <row r="1719" spans="1:3" x14ac:dyDescent="0.35">
      <c r="A1719" s="12">
        <v>42054</v>
      </c>
      <c r="B1719" s="12">
        <f t="shared" si="26"/>
        <v>42036</v>
      </c>
      <c r="C1719">
        <v>2.8538999999999999</v>
      </c>
    </row>
    <row r="1720" spans="1:3" x14ac:dyDescent="0.35">
      <c r="A1720" s="12">
        <v>42053</v>
      </c>
      <c r="B1720" s="12">
        <f t="shared" si="26"/>
        <v>42036</v>
      </c>
      <c r="C1720">
        <v>2.8424</v>
      </c>
    </row>
    <row r="1721" spans="1:3" x14ac:dyDescent="0.35">
      <c r="A1721" s="12">
        <v>42048</v>
      </c>
      <c r="B1721" s="12">
        <f t="shared" si="26"/>
        <v>42036</v>
      </c>
      <c r="C1721">
        <v>2.8384999999999998</v>
      </c>
    </row>
    <row r="1722" spans="1:3" x14ac:dyDescent="0.35">
      <c r="A1722" s="12">
        <v>42047</v>
      </c>
      <c r="B1722" s="12">
        <f t="shared" si="26"/>
        <v>42036</v>
      </c>
      <c r="C1722">
        <v>2.8618999999999999</v>
      </c>
    </row>
    <row r="1723" spans="1:3" x14ac:dyDescent="0.35">
      <c r="A1723" s="12">
        <v>42046</v>
      </c>
      <c r="B1723" s="12">
        <f t="shared" si="26"/>
        <v>42036</v>
      </c>
      <c r="C1723">
        <v>2.8570000000000002</v>
      </c>
    </row>
    <row r="1724" spans="1:3" x14ac:dyDescent="0.35">
      <c r="A1724" s="12">
        <v>42045</v>
      </c>
      <c r="B1724" s="12">
        <f t="shared" si="26"/>
        <v>42036</v>
      </c>
      <c r="C1724">
        <v>2.8069000000000002</v>
      </c>
    </row>
    <row r="1725" spans="1:3" x14ac:dyDescent="0.35">
      <c r="A1725" s="12">
        <v>42044</v>
      </c>
      <c r="B1725" s="12">
        <f t="shared" si="26"/>
        <v>42036</v>
      </c>
      <c r="C1725">
        <v>2.7867000000000002</v>
      </c>
    </row>
    <row r="1726" spans="1:3" x14ac:dyDescent="0.35">
      <c r="A1726" s="12">
        <v>42041</v>
      </c>
      <c r="B1726" s="12">
        <f t="shared" si="26"/>
        <v>42036</v>
      </c>
      <c r="C1726">
        <v>2.7635000000000001</v>
      </c>
    </row>
    <row r="1727" spans="1:3" x14ac:dyDescent="0.35">
      <c r="A1727" s="12">
        <v>42040</v>
      </c>
      <c r="B1727" s="12">
        <f t="shared" si="26"/>
        <v>42036</v>
      </c>
      <c r="C1727">
        <v>2.738</v>
      </c>
    </row>
    <row r="1728" spans="1:3" x14ac:dyDescent="0.35">
      <c r="A1728" s="12">
        <v>42039</v>
      </c>
      <c r="B1728" s="12">
        <f t="shared" si="26"/>
        <v>42036</v>
      </c>
      <c r="C1728">
        <v>2.7141999999999999</v>
      </c>
    </row>
    <row r="1729" spans="1:3" x14ac:dyDescent="0.35">
      <c r="A1729" s="12">
        <v>42038</v>
      </c>
      <c r="B1729" s="12">
        <f t="shared" si="26"/>
        <v>42036</v>
      </c>
      <c r="C1729">
        <v>2.7052999999999998</v>
      </c>
    </row>
    <row r="1730" spans="1:3" x14ac:dyDescent="0.35">
      <c r="A1730" s="12">
        <v>42037</v>
      </c>
      <c r="B1730" s="12">
        <f t="shared" si="26"/>
        <v>42036</v>
      </c>
      <c r="C1730">
        <v>2.6888000000000001</v>
      </c>
    </row>
    <row r="1731" spans="1:3" x14ac:dyDescent="0.35">
      <c r="A1731" s="12">
        <v>42034</v>
      </c>
      <c r="B1731" s="12">
        <f t="shared" ref="B1731:B1794" si="27">DATE(YEAR(A1731),MONTH(A1731),DAY(1))</f>
        <v>42005</v>
      </c>
      <c r="C1731">
        <v>2.6617000000000002</v>
      </c>
    </row>
    <row r="1732" spans="1:3" x14ac:dyDescent="0.35">
      <c r="A1732" s="12">
        <v>42033</v>
      </c>
      <c r="B1732" s="12">
        <f t="shared" si="27"/>
        <v>42005</v>
      </c>
      <c r="C1732">
        <v>2.5954000000000002</v>
      </c>
    </row>
    <row r="1733" spans="1:3" x14ac:dyDescent="0.35">
      <c r="A1733" s="12">
        <v>42032</v>
      </c>
      <c r="B1733" s="12">
        <f t="shared" si="27"/>
        <v>42005</v>
      </c>
      <c r="C1733">
        <v>2.5790999999999999</v>
      </c>
    </row>
    <row r="1734" spans="1:3" x14ac:dyDescent="0.35">
      <c r="A1734" s="12">
        <v>42031</v>
      </c>
      <c r="B1734" s="12">
        <f t="shared" si="27"/>
        <v>42005</v>
      </c>
      <c r="C1734">
        <v>2.5802999999999998</v>
      </c>
    </row>
    <row r="1735" spans="1:3" x14ac:dyDescent="0.35">
      <c r="A1735" s="12">
        <v>42030</v>
      </c>
      <c r="B1735" s="12">
        <f t="shared" si="27"/>
        <v>42005</v>
      </c>
      <c r="C1735">
        <v>2.5960000000000001</v>
      </c>
    </row>
    <row r="1736" spans="1:3" x14ac:dyDescent="0.35">
      <c r="A1736" s="12">
        <v>42027</v>
      </c>
      <c r="B1736" s="12">
        <f t="shared" si="27"/>
        <v>42005</v>
      </c>
      <c r="C1736">
        <v>2.585</v>
      </c>
    </row>
    <row r="1737" spans="1:3" x14ac:dyDescent="0.35">
      <c r="A1737" s="12">
        <v>42026</v>
      </c>
      <c r="B1737" s="12">
        <f t="shared" si="27"/>
        <v>42005</v>
      </c>
      <c r="C1737">
        <v>2.5748000000000002</v>
      </c>
    </row>
    <row r="1738" spans="1:3" x14ac:dyDescent="0.35">
      <c r="A1738" s="12">
        <v>42025</v>
      </c>
      <c r="B1738" s="12">
        <f t="shared" si="27"/>
        <v>42005</v>
      </c>
      <c r="C1738">
        <v>2.5960999999999999</v>
      </c>
    </row>
    <row r="1739" spans="1:3" x14ac:dyDescent="0.35">
      <c r="A1739" s="12">
        <v>42024</v>
      </c>
      <c r="B1739" s="12">
        <f t="shared" si="27"/>
        <v>42005</v>
      </c>
      <c r="C1739">
        <v>2.6240999999999999</v>
      </c>
    </row>
    <row r="1740" spans="1:3" x14ac:dyDescent="0.35">
      <c r="A1740" s="12">
        <v>42023</v>
      </c>
      <c r="B1740" s="12">
        <f t="shared" si="27"/>
        <v>42005</v>
      </c>
      <c r="C1740">
        <v>2.6236999999999999</v>
      </c>
    </row>
    <row r="1741" spans="1:3" x14ac:dyDescent="0.35">
      <c r="A1741" s="12">
        <v>42020</v>
      </c>
      <c r="B1741" s="12">
        <f t="shared" si="27"/>
        <v>42005</v>
      </c>
      <c r="C1741">
        <v>2.6187</v>
      </c>
    </row>
    <row r="1742" spans="1:3" x14ac:dyDescent="0.35">
      <c r="A1742" s="12">
        <v>42019</v>
      </c>
      <c r="B1742" s="12">
        <f t="shared" si="27"/>
        <v>42005</v>
      </c>
      <c r="C1742">
        <v>2.6116000000000001</v>
      </c>
    </row>
    <row r="1743" spans="1:3" x14ac:dyDescent="0.35">
      <c r="A1743" s="12">
        <v>42018</v>
      </c>
      <c r="B1743" s="12">
        <f t="shared" si="27"/>
        <v>42005</v>
      </c>
      <c r="C1743">
        <v>2.6215999999999999</v>
      </c>
    </row>
    <row r="1744" spans="1:3" x14ac:dyDescent="0.35">
      <c r="A1744" s="12">
        <v>42017</v>
      </c>
      <c r="B1744" s="12">
        <f t="shared" si="27"/>
        <v>42005</v>
      </c>
      <c r="C1744">
        <v>2.6478999999999999</v>
      </c>
    </row>
    <row r="1745" spans="1:3" x14ac:dyDescent="0.35">
      <c r="A1745" s="12">
        <v>42016</v>
      </c>
      <c r="B1745" s="12">
        <f t="shared" si="27"/>
        <v>42005</v>
      </c>
      <c r="C1745">
        <v>2.6568999999999998</v>
      </c>
    </row>
    <row r="1746" spans="1:3" x14ac:dyDescent="0.35">
      <c r="A1746" s="12">
        <v>42013</v>
      </c>
      <c r="B1746" s="12">
        <f t="shared" si="27"/>
        <v>42005</v>
      </c>
      <c r="C1746">
        <v>2.6577000000000002</v>
      </c>
    </row>
    <row r="1747" spans="1:3" x14ac:dyDescent="0.35">
      <c r="A1747" s="12">
        <v>42012</v>
      </c>
      <c r="B1747" s="12">
        <f t="shared" si="27"/>
        <v>42005</v>
      </c>
      <c r="C1747">
        <v>2.6913</v>
      </c>
    </row>
    <row r="1748" spans="1:3" x14ac:dyDescent="0.35">
      <c r="A1748" s="12">
        <v>42011</v>
      </c>
      <c r="B1748" s="12">
        <f t="shared" si="27"/>
        <v>42005</v>
      </c>
      <c r="C1748">
        <v>2.6800999999999999</v>
      </c>
    </row>
    <row r="1749" spans="1:3" x14ac:dyDescent="0.35">
      <c r="A1749" s="12">
        <v>42010</v>
      </c>
      <c r="B1749" s="12">
        <f t="shared" si="27"/>
        <v>42005</v>
      </c>
      <c r="C1749">
        <v>2.7016</v>
      </c>
    </row>
    <row r="1750" spans="1:3" x14ac:dyDescent="0.35">
      <c r="A1750" s="12">
        <v>42009</v>
      </c>
      <c r="B1750" s="12">
        <f t="shared" si="27"/>
        <v>42005</v>
      </c>
      <c r="C1750">
        <v>2.7101000000000002</v>
      </c>
    </row>
    <row r="1751" spans="1:3" x14ac:dyDescent="0.35">
      <c r="A1751" s="12">
        <v>42006</v>
      </c>
      <c r="B1751" s="12">
        <f t="shared" si="27"/>
        <v>42005</v>
      </c>
      <c r="C1751">
        <v>2.6922999999999999</v>
      </c>
    </row>
    <row r="1752" spans="1:3" x14ac:dyDescent="0.35">
      <c r="A1752" s="12">
        <v>42004</v>
      </c>
      <c r="B1752" s="12">
        <f t="shared" si="27"/>
        <v>41974</v>
      </c>
      <c r="C1752">
        <v>2.6556000000000002</v>
      </c>
    </row>
    <row r="1753" spans="1:3" x14ac:dyDescent="0.35">
      <c r="A1753" s="12">
        <v>42003</v>
      </c>
      <c r="B1753" s="12">
        <f t="shared" si="27"/>
        <v>41974</v>
      </c>
      <c r="C1753">
        <v>2.6556000000000002</v>
      </c>
    </row>
    <row r="1754" spans="1:3" x14ac:dyDescent="0.35">
      <c r="A1754" s="12">
        <v>42002</v>
      </c>
      <c r="B1754" s="12">
        <f t="shared" si="27"/>
        <v>41974</v>
      </c>
      <c r="C1754">
        <v>2.6777000000000002</v>
      </c>
    </row>
    <row r="1755" spans="1:3" x14ac:dyDescent="0.35">
      <c r="A1755" s="12">
        <v>41999</v>
      </c>
      <c r="B1755" s="12">
        <f t="shared" si="27"/>
        <v>41974</v>
      </c>
      <c r="C1755">
        <v>2.6806000000000001</v>
      </c>
    </row>
    <row r="1756" spans="1:3" x14ac:dyDescent="0.35">
      <c r="A1756" s="12">
        <v>41997</v>
      </c>
      <c r="B1756" s="12">
        <f t="shared" si="27"/>
        <v>41974</v>
      </c>
      <c r="C1756">
        <v>2.6821999999999999</v>
      </c>
    </row>
    <row r="1757" spans="1:3" x14ac:dyDescent="0.35">
      <c r="A1757" s="12">
        <v>41996</v>
      </c>
      <c r="B1757" s="12">
        <f t="shared" si="27"/>
        <v>41974</v>
      </c>
      <c r="C1757">
        <v>2.6768999999999998</v>
      </c>
    </row>
    <row r="1758" spans="1:3" x14ac:dyDescent="0.35">
      <c r="A1758" s="12">
        <v>41995</v>
      </c>
      <c r="B1758" s="12">
        <f t="shared" si="27"/>
        <v>41974</v>
      </c>
      <c r="C1758">
        <v>2.6520000000000001</v>
      </c>
    </row>
    <row r="1759" spans="1:3" x14ac:dyDescent="0.35">
      <c r="A1759" s="12">
        <v>41992</v>
      </c>
      <c r="B1759" s="12">
        <f t="shared" si="27"/>
        <v>41974</v>
      </c>
      <c r="C1759">
        <v>2.6480000000000001</v>
      </c>
    </row>
    <row r="1760" spans="1:3" x14ac:dyDescent="0.35">
      <c r="A1760" s="12">
        <v>41991</v>
      </c>
      <c r="B1760" s="12">
        <f t="shared" si="27"/>
        <v>41974</v>
      </c>
      <c r="C1760">
        <v>2.6669</v>
      </c>
    </row>
    <row r="1761" spans="1:3" x14ac:dyDescent="0.35">
      <c r="A1761" s="12">
        <v>41990</v>
      </c>
      <c r="B1761" s="12">
        <f t="shared" si="27"/>
        <v>41974</v>
      </c>
      <c r="C1761">
        <v>2.7240000000000002</v>
      </c>
    </row>
    <row r="1762" spans="1:3" x14ac:dyDescent="0.35">
      <c r="A1762" s="12">
        <v>41989</v>
      </c>
      <c r="B1762" s="12">
        <f t="shared" si="27"/>
        <v>41974</v>
      </c>
      <c r="C1762">
        <v>2.7397</v>
      </c>
    </row>
    <row r="1763" spans="1:3" x14ac:dyDescent="0.35">
      <c r="A1763" s="12">
        <v>41988</v>
      </c>
      <c r="B1763" s="12">
        <f t="shared" si="27"/>
        <v>41974</v>
      </c>
      <c r="C1763">
        <v>2.6711</v>
      </c>
    </row>
    <row r="1764" spans="1:3" x14ac:dyDescent="0.35">
      <c r="A1764" s="12">
        <v>41985</v>
      </c>
      <c r="B1764" s="12">
        <f t="shared" si="27"/>
        <v>41974</v>
      </c>
      <c r="C1764">
        <v>2.6551999999999998</v>
      </c>
    </row>
    <row r="1765" spans="1:3" x14ac:dyDescent="0.35">
      <c r="A1765" s="12">
        <v>41984</v>
      </c>
      <c r="B1765" s="12">
        <f t="shared" si="27"/>
        <v>41974</v>
      </c>
      <c r="C1765">
        <v>2.6265000000000001</v>
      </c>
    </row>
    <row r="1766" spans="1:3" x14ac:dyDescent="0.35">
      <c r="A1766" s="12">
        <v>41983</v>
      </c>
      <c r="B1766" s="12">
        <f t="shared" si="27"/>
        <v>41974</v>
      </c>
      <c r="C1766">
        <v>2.5924999999999998</v>
      </c>
    </row>
    <row r="1767" spans="1:3" x14ac:dyDescent="0.35">
      <c r="A1767" s="12">
        <v>41982</v>
      </c>
      <c r="B1767" s="12">
        <f t="shared" si="27"/>
        <v>41974</v>
      </c>
      <c r="C1767">
        <v>2.601</v>
      </c>
    </row>
    <row r="1768" spans="1:3" x14ac:dyDescent="0.35">
      <c r="A1768" s="12">
        <v>41981</v>
      </c>
      <c r="B1768" s="12">
        <f t="shared" si="27"/>
        <v>41974</v>
      </c>
      <c r="C1768">
        <v>2.5916999999999999</v>
      </c>
    </row>
    <row r="1769" spans="1:3" x14ac:dyDescent="0.35">
      <c r="A1769" s="12">
        <v>41978</v>
      </c>
      <c r="B1769" s="12">
        <f t="shared" si="27"/>
        <v>41974</v>
      </c>
      <c r="C1769">
        <v>2.5882000000000001</v>
      </c>
    </row>
    <row r="1770" spans="1:3" x14ac:dyDescent="0.35">
      <c r="A1770" s="12">
        <v>41977</v>
      </c>
      <c r="B1770" s="12">
        <f t="shared" si="27"/>
        <v>41974</v>
      </c>
      <c r="C1770">
        <v>2.5790999999999999</v>
      </c>
    </row>
    <row r="1771" spans="1:3" x14ac:dyDescent="0.35">
      <c r="A1771" s="12">
        <v>41976</v>
      </c>
      <c r="B1771" s="12">
        <f t="shared" si="27"/>
        <v>41974</v>
      </c>
      <c r="C1771">
        <v>2.5600999999999998</v>
      </c>
    </row>
    <row r="1772" spans="1:3" x14ac:dyDescent="0.35">
      <c r="A1772" s="12">
        <v>41975</v>
      </c>
      <c r="B1772" s="12">
        <f t="shared" si="27"/>
        <v>41974</v>
      </c>
      <c r="C1772">
        <v>2.5657999999999999</v>
      </c>
    </row>
    <row r="1773" spans="1:3" x14ac:dyDescent="0.35">
      <c r="A1773" s="12">
        <v>41974</v>
      </c>
      <c r="B1773" s="12">
        <f t="shared" si="27"/>
        <v>41974</v>
      </c>
      <c r="C1773">
        <v>2.5617999999999999</v>
      </c>
    </row>
    <row r="1774" spans="1:3" x14ac:dyDescent="0.35">
      <c r="A1774" s="12">
        <v>41971</v>
      </c>
      <c r="B1774" s="12">
        <f t="shared" si="27"/>
        <v>41944</v>
      </c>
      <c r="C1774">
        <v>2.5594999999999999</v>
      </c>
    </row>
    <row r="1775" spans="1:3" x14ac:dyDescent="0.35">
      <c r="A1775" s="12">
        <v>41970</v>
      </c>
      <c r="B1775" s="12">
        <f t="shared" si="27"/>
        <v>41944</v>
      </c>
      <c r="C1775">
        <v>2.5059</v>
      </c>
    </row>
    <row r="1776" spans="1:3" x14ac:dyDescent="0.35">
      <c r="A1776" s="12">
        <v>41969</v>
      </c>
      <c r="B1776" s="12">
        <f t="shared" si="27"/>
        <v>41944</v>
      </c>
      <c r="C1776">
        <v>2.5097</v>
      </c>
    </row>
    <row r="1777" spans="1:3" x14ac:dyDescent="0.35">
      <c r="A1777" s="12">
        <v>41968</v>
      </c>
      <c r="B1777" s="12">
        <f t="shared" si="27"/>
        <v>41944</v>
      </c>
      <c r="C1777">
        <v>2.5230000000000001</v>
      </c>
    </row>
    <row r="1778" spans="1:3" x14ac:dyDescent="0.35">
      <c r="A1778" s="12">
        <v>41967</v>
      </c>
      <c r="B1778" s="12">
        <f t="shared" si="27"/>
        <v>41944</v>
      </c>
      <c r="C1778">
        <v>2.5276000000000001</v>
      </c>
    </row>
    <row r="1779" spans="1:3" x14ac:dyDescent="0.35">
      <c r="A1779" s="12">
        <v>41964</v>
      </c>
      <c r="B1779" s="12">
        <f t="shared" si="27"/>
        <v>41944</v>
      </c>
      <c r="C1779">
        <v>2.5384000000000002</v>
      </c>
    </row>
    <row r="1780" spans="1:3" x14ac:dyDescent="0.35">
      <c r="A1780" s="12">
        <v>41963</v>
      </c>
      <c r="B1780" s="12">
        <f t="shared" si="27"/>
        <v>41944</v>
      </c>
      <c r="C1780">
        <v>2.5539999999999998</v>
      </c>
    </row>
    <row r="1781" spans="1:3" x14ac:dyDescent="0.35">
      <c r="A1781" s="12">
        <v>41962</v>
      </c>
      <c r="B1781" s="12">
        <f t="shared" si="27"/>
        <v>41944</v>
      </c>
      <c r="C1781">
        <v>2.5842999999999998</v>
      </c>
    </row>
    <row r="1782" spans="1:3" x14ac:dyDescent="0.35">
      <c r="A1782" s="12">
        <v>41961</v>
      </c>
      <c r="B1782" s="12">
        <f t="shared" si="27"/>
        <v>41944</v>
      </c>
      <c r="C1782">
        <v>2.5960999999999999</v>
      </c>
    </row>
    <row r="1783" spans="1:3" x14ac:dyDescent="0.35">
      <c r="A1783" s="12">
        <v>41960</v>
      </c>
      <c r="B1783" s="12">
        <f t="shared" si="27"/>
        <v>41944</v>
      </c>
      <c r="C1783">
        <v>2.6029</v>
      </c>
    </row>
    <row r="1784" spans="1:3" x14ac:dyDescent="0.35">
      <c r="A1784" s="12">
        <v>41957</v>
      </c>
      <c r="B1784" s="12">
        <f t="shared" si="27"/>
        <v>41944</v>
      </c>
      <c r="C1784">
        <v>2.6128999999999998</v>
      </c>
    </row>
    <row r="1785" spans="1:3" x14ac:dyDescent="0.35">
      <c r="A1785" s="12">
        <v>41956</v>
      </c>
      <c r="B1785" s="12">
        <f t="shared" si="27"/>
        <v>41944</v>
      </c>
      <c r="C1785">
        <v>2.5718999999999999</v>
      </c>
    </row>
    <row r="1786" spans="1:3" x14ac:dyDescent="0.35">
      <c r="A1786" s="12">
        <v>41955</v>
      </c>
      <c r="B1786" s="12">
        <f t="shared" si="27"/>
        <v>41944</v>
      </c>
      <c r="C1786">
        <v>2.5543999999999998</v>
      </c>
    </row>
    <row r="1787" spans="1:3" x14ac:dyDescent="0.35">
      <c r="A1787" s="12">
        <v>41954</v>
      </c>
      <c r="B1787" s="12">
        <f t="shared" si="27"/>
        <v>41944</v>
      </c>
      <c r="C1787">
        <v>2.5638000000000001</v>
      </c>
    </row>
    <row r="1788" spans="1:3" x14ac:dyDescent="0.35">
      <c r="A1788" s="12">
        <v>41953</v>
      </c>
      <c r="B1788" s="12">
        <f t="shared" si="27"/>
        <v>41944</v>
      </c>
      <c r="C1788">
        <v>2.5384000000000002</v>
      </c>
    </row>
    <row r="1789" spans="1:3" x14ac:dyDescent="0.35">
      <c r="A1789" s="12">
        <v>41950</v>
      </c>
      <c r="B1789" s="12">
        <f t="shared" si="27"/>
        <v>41944</v>
      </c>
      <c r="C1789">
        <v>2.5714999999999999</v>
      </c>
    </row>
    <row r="1790" spans="1:3" x14ac:dyDescent="0.35">
      <c r="A1790" s="12">
        <v>41949</v>
      </c>
      <c r="B1790" s="12">
        <f t="shared" si="27"/>
        <v>41944</v>
      </c>
      <c r="C1790">
        <v>2.5318999999999998</v>
      </c>
    </row>
    <row r="1791" spans="1:3" x14ac:dyDescent="0.35">
      <c r="A1791" s="12">
        <v>41948</v>
      </c>
      <c r="B1791" s="12">
        <f t="shared" si="27"/>
        <v>41944</v>
      </c>
      <c r="C1791">
        <v>2.5162</v>
      </c>
    </row>
    <row r="1792" spans="1:3" x14ac:dyDescent="0.35">
      <c r="A1792" s="12">
        <v>41947</v>
      </c>
      <c r="B1792" s="12">
        <f t="shared" si="27"/>
        <v>41944</v>
      </c>
      <c r="C1792">
        <v>2.5188999999999999</v>
      </c>
    </row>
    <row r="1793" spans="1:3" x14ac:dyDescent="0.35">
      <c r="A1793" s="12">
        <v>41946</v>
      </c>
      <c r="B1793" s="12">
        <f t="shared" si="27"/>
        <v>41944</v>
      </c>
      <c r="C1793">
        <v>2.4832999999999998</v>
      </c>
    </row>
    <row r="1794" spans="1:3" x14ac:dyDescent="0.35">
      <c r="A1794" s="12">
        <v>41943</v>
      </c>
      <c r="B1794" s="12">
        <f t="shared" si="27"/>
        <v>41913</v>
      </c>
      <c r="C1794">
        <v>2.4436</v>
      </c>
    </row>
    <row r="1795" spans="1:3" x14ac:dyDescent="0.35">
      <c r="A1795" s="12">
        <v>41942</v>
      </c>
      <c r="B1795" s="12">
        <f t="shared" ref="B1795:B1858" si="28">DATE(YEAR(A1795),MONTH(A1795),DAY(1))</f>
        <v>41913</v>
      </c>
      <c r="C1795">
        <v>2.4113000000000002</v>
      </c>
    </row>
    <row r="1796" spans="1:3" x14ac:dyDescent="0.35">
      <c r="A1796" s="12">
        <v>41941</v>
      </c>
      <c r="B1796" s="12">
        <f t="shared" si="28"/>
        <v>41913</v>
      </c>
      <c r="C1796">
        <v>2.4340000000000002</v>
      </c>
    </row>
    <row r="1797" spans="1:3" x14ac:dyDescent="0.35">
      <c r="A1797" s="12">
        <v>41940</v>
      </c>
      <c r="B1797" s="12">
        <f t="shared" si="28"/>
        <v>41913</v>
      </c>
      <c r="C1797">
        <v>2.4863</v>
      </c>
    </row>
    <row r="1798" spans="1:3" x14ac:dyDescent="0.35">
      <c r="A1798" s="12">
        <v>41939</v>
      </c>
      <c r="B1798" s="12">
        <f t="shared" si="28"/>
        <v>41913</v>
      </c>
      <c r="C1798">
        <v>2.5335000000000001</v>
      </c>
    </row>
    <row r="1799" spans="1:3" x14ac:dyDescent="0.35">
      <c r="A1799" s="12">
        <v>41936</v>
      </c>
      <c r="B1799" s="12">
        <f t="shared" si="28"/>
        <v>41913</v>
      </c>
      <c r="C1799">
        <v>2.4799000000000002</v>
      </c>
    </row>
    <row r="1800" spans="1:3" x14ac:dyDescent="0.35">
      <c r="A1800" s="12">
        <v>41935</v>
      </c>
      <c r="B1800" s="12">
        <f t="shared" si="28"/>
        <v>41913</v>
      </c>
      <c r="C1800">
        <v>2.4998</v>
      </c>
    </row>
    <row r="1801" spans="1:3" x14ac:dyDescent="0.35">
      <c r="A1801" s="12">
        <v>41934</v>
      </c>
      <c r="B1801" s="12">
        <f t="shared" si="28"/>
        <v>41913</v>
      </c>
      <c r="C1801">
        <v>2.4775</v>
      </c>
    </row>
    <row r="1802" spans="1:3" x14ac:dyDescent="0.35">
      <c r="A1802" s="12">
        <v>41933</v>
      </c>
      <c r="B1802" s="12">
        <f t="shared" si="28"/>
        <v>41913</v>
      </c>
      <c r="C1802">
        <v>2.4790999999999999</v>
      </c>
    </row>
    <row r="1803" spans="1:3" x14ac:dyDescent="0.35">
      <c r="A1803" s="12">
        <v>41932</v>
      </c>
      <c r="B1803" s="12">
        <f t="shared" si="28"/>
        <v>41913</v>
      </c>
      <c r="C1803">
        <v>2.4548000000000001</v>
      </c>
    </row>
    <row r="1804" spans="1:3" x14ac:dyDescent="0.35">
      <c r="A1804" s="12">
        <v>41929</v>
      </c>
      <c r="B1804" s="12">
        <f t="shared" si="28"/>
        <v>41913</v>
      </c>
      <c r="C1804">
        <v>2.4470000000000001</v>
      </c>
    </row>
    <row r="1805" spans="1:3" x14ac:dyDescent="0.35">
      <c r="A1805" s="12">
        <v>41928</v>
      </c>
      <c r="B1805" s="12">
        <f t="shared" si="28"/>
        <v>41913</v>
      </c>
      <c r="C1805">
        <v>2.4763000000000002</v>
      </c>
    </row>
    <row r="1806" spans="1:3" x14ac:dyDescent="0.35">
      <c r="A1806" s="12">
        <v>41927</v>
      </c>
      <c r="B1806" s="12">
        <f t="shared" si="28"/>
        <v>41913</v>
      </c>
      <c r="C1806">
        <v>2.431</v>
      </c>
    </row>
    <row r="1807" spans="1:3" x14ac:dyDescent="0.35">
      <c r="A1807" s="12">
        <v>41926</v>
      </c>
      <c r="B1807" s="12">
        <f t="shared" si="28"/>
        <v>41913</v>
      </c>
      <c r="C1807">
        <v>2.3984999999999999</v>
      </c>
    </row>
    <row r="1808" spans="1:3" x14ac:dyDescent="0.35">
      <c r="A1808" s="12">
        <v>41925</v>
      </c>
      <c r="B1808" s="12">
        <f t="shared" si="28"/>
        <v>41913</v>
      </c>
      <c r="C1808">
        <v>2.3917000000000002</v>
      </c>
    </row>
    <row r="1809" spans="1:3" x14ac:dyDescent="0.35">
      <c r="A1809" s="12">
        <v>41922</v>
      </c>
      <c r="B1809" s="12">
        <f t="shared" si="28"/>
        <v>41913</v>
      </c>
      <c r="C1809">
        <v>2.4096000000000002</v>
      </c>
    </row>
    <row r="1810" spans="1:3" x14ac:dyDescent="0.35">
      <c r="A1810" s="12">
        <v>41921</v>
      </c>
      <c r="B1810" s="12">
        <f t="shared" si="28"/>
        <v>41913</v>
      </c>
      <c r="C1810">
        <v>2.3908</v>
      </c>
    </row>
    <row r="1811" spans="1:3" x14ac:dyDescent="0.35">
      <c r="A1811" s="12">
        <v>41920</v>
      </c>
      <c r="B1811" s="12">
        <f t="shared" si="28"/>
        <v>41913</v>
      </c>
      <c r="C1811">
        <v>2.4064999999999999</v>
      </c>
    </row>
    <row r="1812" spans="1:3" x14ac:dyDescent="0.35">
      <c r="A1812" s="12">
        <v>41919</v>
      </c>
      <c r="B1812" s="12">
        <f t="shared" si="28"/>
        <v>41913</v>
      </c>
      <c r="C1812">
        <v>2.4032</v>
      </c>
    </row>
    <row r="1813" spans="1:3" x14ac:dyDescent="0.35">
      <c r="A1813" s="12">
        <v>41918</v>
      </c>
      <c r="B1813" s="12">
        <f t="shared" si="28"/>
        <v>41913</v>
      </c>
      <c r="C1813">
        <v>2.4091999999999998</v>
      </c>
    </row>
    <row r="1814" spans="1:3" x14ac:dyDescent="0.35">
      <c r="A1814" s="12">
        <v>41915</v>
      </c>
      <c r="B1814" s="12">
        <f t="shared" si="28"/>
        <v>41913</v>
      </c>
      <c r="C1814">
        <v>2.4925999999999999</v>
      </c>
    </row>
    <row r="1815" spans="1:3" x14ac:dyDescent="0.35">
      <c r="A1815" s="12">
        <v>41914</v>
      </c>
      <c r="B1815" s="12">
        <f t="shared" si="28"/>
        <v>41913</v>
      </c>
      <c r="C1815">
        <v>2.4779</v>
      </c>
    </row>
    <row r="1816" spans="1:3" x14ac:dyDescent="0.35">
      <c r="A1816" s="12">
        <v>41913</v>
      </c>
      <c r="B1816" s="12">
        <f t="shared" si="28"/>
        <v>41913</v>
      </c>
      <c r="C1816">
        <v>2.4617</v>
      </c>
    </row>
    <row r="1817" spans="1:3" x14ac:dyDescent="0.35">
      <c r="A1817" s="12">
        <v>41912</v>
      </c>
      <c r="B1817" s="12">
        <f t="shared" si="28"/>
        <v>41883</v>
      </c>
      <c r="C1817">
        <v>2.4504000000000001</v>
      </c>
    </row>
    <row r="1818" spans="1:3" x14ac:dyDescent="0.35">
      <c r="A1818" s="12">
        <v>41911</v>
      </c>
      <c r="B1818" s="12">
        <f t="shared" si="28"/>
        <v>41883</v>
      </c>
      <c r="C1818">
        <v>2.4516</v>
      </c>
    </row>
    <row r="1819" spans="1:3" x14ac:dyDescent="0.35">
      <c r="A1819" s="12">
        <v>41908</v>
      </c>
      <c r="B1819" s="12">
        <f t="shared" si="28"/>
        <v>41883</v>
      </c>
      <c r="C1819">
        <v>2.4304000000000001</v>
      </c>
    </row>
    <row r="1820" spans="1:3" x14ac:dyDescent="0.35">
      <c r="A1820" s="12">
        <v>41907</v>
      </c>
      <c r="B1820" s="12">
        <f t="shared" si="28"/>
        <v>41883</v>
      </c>
      <c r="C1820">
        <v>2.4077999999999999</v>
      </c>
    </row>
    <row r="1821" spans="1:3" x14ac:dyDescent="0.35">
      <c r="A1821" s="12">
        <v>41906</v>
      </c>
      <c r="B1821" s="12">
        <f t="shared" si="28"/>
        <v>41883</v>
      </c>
      <c r="C1821">
        <v>2.4064000000000001</v>
      </c>
    </row>
    <row r="1822" spans="1:3" x14ac:dyDescent="0.35">
      <c r="A1822" s="12">
        <v>41905</v>
      </c>
      <c r="B1822" s="12">
        <f t="shared" si="28"/>
        <v>41883</v>
      </c>
      <c r="C1822">
        <v>2.4020000000000001</v>
      </c>
    </row>
    <row r="1823" spans="1:3" x14ac:dyDescent="0.35">
      <c r="A1823" s="12">
        <v>41904</v>
      </c>
      <c r="B1823" s="12">
        <f t="shared" si="28"/>
        <v>41883</v>
      </c>
      <c r="C1823">
        <v>2.3864000000000001</v>
      </c>
    </row>
    <row r="1824" spans="1:3" x14ac:dyDescent="0.35">
      <c r="A1824" s="12">
        <v>41901</v>
      </c>
      <c r="B1824" s="12">
        <f t="shared" si="28"/>
        <v>41883</v>
      </c>
      <c r="C1824">
        <v>2.3650000000000002</v>
      </c>
    </row>
    <row r="1825" spans="1:3" x14ac:dyDescent="0.35">
      <c r="A1825" s="12">
        <v>41900</v>
      </c>
      <c r="B1825" s="12">
        <f t="shared" si="28"/>
        <v>41883</v>
      </c>
      <c r="C1825">
        <v>2.3660999999999999</v>
      </c>
    </row>
    <row r="1826" spans="1:3" x14ac:dyDescent="0.35">
      <c r="A1826" s="12">
        <v>41899</v>
      </c>
      <c r="B1826" s="12">
        <f t="shared" si="28"/>
        <v>41883</v>
      </c>
      <c r="C1826">
        <v>2.3378000000000001</v>
      </c>
    </row>
    <row r="1827" spans="1:3" x14ac:dyDescent="0.35">
      <c r="A1827" s="12">
        <v>41898</v>
      </c>
      <c r="B1827" s="12">
        <f t="shared" si="28"/>
        <v>41883</v>
      </c>
      <c r="C1827">
        <v>2.3344999999999998</v>
      </c>
    </row>
    <row r="1828" spans="1:3" x14ac:dyDescent="0.35">
      <c r="A1828" s="12">
        <v>41897</v>
      </c>
      <c r="B1828" s="12">
        <f t="shared" si="28"/>
        <v>41883</v>
      </c>
      <c r="C1828">
        <v>2.3395000000000001</v>
      </c>
    </row>
    <row r="1829" spans="1:3" x14ac:dyDescent="0.35">
      <c r="A1829" s="12">
        <v>41894</v>
      </c>
      <c r="B1829" s="12">
        <f t="shared" si="28"/>
        <v>41883</v>
      </c>
      <c r="C1829">
        <v>2.3243999999999998</v>
      </c>
    </row>
    <row r="1830" spans="1:3" x14ac:dyDescent="0.35">
      <c r="A1830" s="12">
        <v>41893</v>
      </c>
      <c r="B1830" s="12">
        <f t="shared" si="28"/>
        <v>41883</v>
      </c>
      <c r="C1830">
        <v>2.2873999999999999</v>
      </c>
    </row>
    <row r="1831" spans="1:3" x14ac:dyDescent="0.35">
      <c r="A1831" s="12">
        <v>41892</v>
      </c>
      <c r="B1831" s="12">
        <f t="shared" si="28"/>
        <v>41883</v>
      </c>
      <c r="C1831">
        <v>2.2961</v>
      </c>
    </row>
    <row r="1832" spans="1:3" x14ac:dyDescent="0.35">
      <c r="A1832" s="12">
        <v>41891</v>
      </c>
      <c r="B1832" s="12">
        <f t="shared" si="28"/>
        <v>41883</v>
      </c>
      <c r="C1832">
        <v>2.2806999999999999</v>
      </c>
    </row>
    <row r="1833" spans="1:3" x14ac:dyDescent="0.35">
      <c r="A1833" s="12">
        <v>41890</v>
      </c>
      <c r="B1833" s="12">
        <f t="shared" si="28"/>
        <v>41883</v>
      </c>
      <c r="C1833">
        <v>2.2484999999999999</v>
      </c>
    </row>
    <row r="1834" spans="1:3" x14ac:dyDescent="0.35">
      <c r="A1834" s="12">
        <v>41887</v>
      </c>
      <c r="B1834" s="12">
        <f t="shared" si="28"/>
        <v>41883</v>
      </c>
      <c r="C1834">
        <v>2.2410000000000001</v>
      </c>
    </row>
    <row r="1835" spans="1:3" x14ac:dyDescent="0.35">
      <c r="A1835" s="12">
        <v>41886</v>
      </c>
      <c r="B1835" s="12">
        <f t="shared" si="28"/>
        <v>41883</v>
      </c>
      <c r="C1835">
        <v>2.2349999999999999</v>
      </c>
    </row>
    <row r="1836" spans="1:3" x14ac:dyDescent="0.35">
      <c r="A1836" s="12">
        <v>41885</v>
      </c>
      <c r="B1836" s="12">
        <f t="shared" si="28"/>
        <v>41883</v>
      </c>
      <c r="C1836">
        <v>2.2313000000000001</v>
      </c>
    </row>
    <row r="1837" spans="1:3" x14ac:dyDescent="0.35">
      <c r="A1837" s="12">
        <v>41884</v>
      </c>
      <c r="B1837" s="12">
        <f t="shared" si="28"/>
        <v>41883</v>
      </c>
      <c r="C1837">
        <v>2.2515000000000001</v>
      </c>
    </row>
    <row r="1838" spans="1:3" x14ac:dyDescent="0.35">
      <c r="A1838" s="12">
        <v>41883</v>
      </c>
      <c r="B1838" s="12">
        <f t="shared" si="28"/>
        <v>41883</v>
      </c>
      <c r="C1838">
        <v>2.2357999999999998</v>
      </c>
    </row>
    <row r="1839" spans="1:3" x14ac:dyDescent="0.35">
      <c r="A1839" s="12">
        <v>41880</v>
      </c>
      <c r="B1839" s="12">
        <f t="shared" si="28"/>
        <v>41852</v>
      </c>
      <c r="C1839">
        <v>2.2389999999999999</v>
      </c>
    </row>
    <row r="1840" spans="1:3" x14ac:dyDescent="0.35">
      <c r="A1840" s="12">
        <v>41879</v>
      </c>
      <c r="B1840" s="12">
        <f t="shared" si="28"/>
        <v>41852</v>
      </c>
      <c r="C1840">
        <v>2.2492999999999999</v>
      </c>
    </row>
    <row r="1841" spans="1:3" x14ac:dyDescent="0.35">
      <c r="A1841" s="12">
        <v>41878</v>
      </c>
      <c r="B1841" s="12">
        <f t="shared" si="28"/>
        <v>41852</v>
      </c>
      <c r="C1841">
        <v>2.2585000000000002</v>
      </c>
    </row>
    <row r="1842" spans="1:3" x14ac:dyDescent="0.35">
      <c r="A1842" s="12">
        <v>41877</v>
      </c>
      <c r="B1842" s="12">
        <f t="shared" si="28"/>
        <v>41852</v>
      </c>
      <c r="C1842">
        <v>2.2742</v>
      </c>
    </row>
    <row r="1843" spans="1:3" x14ac:dyDescent="0.35">
      <c r="A1843" s="12">
        <v>41876</v>
      </c>
      <c r="B1843" s="12">
        <f t="shared" si="28"/>
        <v>41852</v>
      </c>
      <c r="C1843">
        <v>2.2801999999999998</v>
      </c>
    </row>
    <row r="1844" spans="1:3" x14ac:dyDescent="0.35">
      <c r="A1844" s="12">
        <v>41873</v>
      </c>
      <c r="B1844" s="12">
        <f t="shared" si="28"/>
        <v>41852</v>
      </c>
      <c r="C1844">
        <v>2.2772000000000001</v>
      </c>
    </row>
    <row r="1845" spans="1:3" x14ac:dyDescent="0.35">
      <c r="A1845" s="12">
        <v>41872</v>
      </c>
      <c r="B1845" s="12">
        <f t="shared" si="28"/>
        <v>41852</v>
      </c>
      <c r="C1845">
        <v>2.2576000000000001</v>
      </c>
    </row>
    <row r="1846" spans="1:3" x14ac:dyDescent="0.35">
      <c r="A1846" s="12">
        <v>41871</v>
      </c>
      <c r="B1846" s="12">
        <f t="shared" si="28"/>
        <v>41852</v>
      </c>
      <c r="C1846">
        <v>2.2544</v>
      </c>
    </row>
    <row r="1847" spans="1:3" x14ac:dyDescent="0.35">
      <c r="A1847" s="12">
        <v>41870</v>
      </c>
      <c r="B1847" s="12">
        <f t="shared" si="28"/>
        <v>41852</v>
      </c>
      <c r="C1847">
        <v>2.2581000000000002</v>
      </c>
    </row>
    <row r="1848" spans="1:3" x14ac:dyDescent="0.35">
      <c r="A1848" s="12">
        <v>41869</v>
      </c>
      <c r="B1848" s="12">
        <f t="shared" si="28"/>
        <v>41852</v>
      </c>
      <c r="C1848">
        <v>2.2589000000000001</v>
      </c>
    </row>
    <row r="1849" spans="1:3" x14ac:dyDescent="0.35">
      <c r="A1849" s="12">
        <v>41866</v>
      </c>
      <c r="B1849" s="12">
        <f t="shared" si="28"/>
        <v>41852</v>
      </c>
      <c r="C1849">
        <v>2.2684000000000002</v>
      </c>
    </row>
    <row r="1850" spans="1:3" x14ac:dyDescent="0.35">
      <c r="A1850" s="12">
        <v>41865</v>
      </c>
      <c r="B1850" s="12">
        <f t="shared" si="28"/>
        <v>41852</v>
      </c>
      <c r="C1850">
        <v>2.2696999999999998</v>
      </c>
    </row>
    <row r="1851" spans="1:3" x14ac:dyDescent="0.35">
      <c r="A1851" s="12">
        <v>41864</v>
      </c>
      <c r="B1851" s="12">
        <f t="shared" si="28"/>
        <v>41852</v>
      </c>
      <c r="C1851">
        <v>2.2686000000000002</v>
      </c>
    </row>
    <row r="1852" spans="1:3" x14ac:dyDescent="0.35">
      <c r="A1852" s="12">
        <v>41863</v>
      </c>
      <c r="B1852" s="12">
        <f t="shared" si="28"/>
        <v>41852</v>
      </c>
      <c r="C1852">
        <v>2.2764000000000002</v>
      </c>
    </row>
    <row r="1853" spans="1:3" x14ac:dyDescent="0.35">
      <c r="A1853" s="12">
        <v>41862</v>
      </c>
      <c r="B1853" s="12">
        <f t="shared" si="28"/>
        <v>41852</v>
      </c>
      <c r="C1853">
        <v>2.2772999999999999</v>
      </c>
    </row>
    <row r="1854" spans="1:3" x14ac:dyDescent="0.35">
      <c r="A1854" s="12">
        <v>41859</v>
      </c>
      <c r="B1854" s="12">
        <f t="shared" si="28"/>
        <v>41852</v>
      </c>
      <c r="C1854">
        <v>2.298</v>
      </c>
    </row>
    <row r="1855" spans="1:3" x14ac:dyDescent="0.35">
      <c r="A1855" s="12">
        <v>41858</v>
      </c>
      <c r="B1855" s="12">
        <f t="shared" si="28"/>
        <v>41852</v>
      </c>
      <c r="C1855">
        <v>2.2795999999999998</v>
      </c>
    </row>
    <row r="1856" spans="1:3" x14ac:dyDescent="0.35">
      <c r="A1856" s="12">
        <v>41857</v>
      </c>
      <c r="B1856" s="12">
        <f t="shared" si="28"/>
        <v>41852</v>
      </c>
      <c r="C1856">
        <v>2.2784</v>
      </c>
    </row>
    <row r="1857" spans="1:3" x14ac:dyDescent="0.35">
      <c r="A1857" s="12">
        <v>41856</v>
      </c>
      <c r="B1857" s="12">
        <f t="shared" si="28"/>
        <v>41852</v>
      </c>
      <c r="C1857">
        <v>2.2749999999999999</v>
      </c>
    </row>
    <row r="1858" spans="1:3" x14ac:dyDescent="0.35">
      <c r="A1858" s="12">
        <v>41855</v>
      </c>
      <c r="B1858" s="12">
        <f t="shared" si="28"/>
        <v>41852</v>
      </c>
      <c r="C1858">
        <v>2.2570999999999999</v>
      </c>
    </row>
    <row r="1859" spans="1:3" x14ac:dyDescent="0.35">
      <c r="A1859" s="12">
        <v>41852</v>
      </c>
      <c r="B1859" s="12">
        <f t="shared" ref="B1859:B1922" si="29">DATE(YEAR(A1859),MONTH(A1859),DAY(1))</f>
        <v>41852</v>
      </c>
      <c r="C1859">
        <v>2.2599999999999998</v>
      </c>
    </row>
    <row r="1860" spans="1:3" x14ac:dyDescent="0.35">
      <c r="A1860" s="12">
        <v>41851</v>
      </c>
      <c r="B1860" s="12">
        <f t="shared" si="29"/>
        <v>41821</v>
      </c>
      <c r="C1860">
        <v>2.2667999999999999</v>
      </c>
    </row>
    <row r="1861" spans="1:3" x14ac:dyDescent="0.35">
      <c r="A1861" s="12">
        <v>41850</v>
      </c>
      <c r="B1861" s="12">
        <f t="shared" si="29"/>
        <v>41821</v>
      </c>
      <c r="C1861">
        <v>2.2441</v>
      </c>
    </row>
    <row r="1862" spans="1:3" x14ac:dyDescent="0.35">
      <c r="A1862" s="12">
        <v>41849</v>
      </c>
      <c r="B1862" s="12">
        <f t="shared" si="29"/>
        <v>41821</v>
      </c>
      <c r="C1862">
        <v>2.2271999999999998</v>
      </c>
    </row>
    <row r="1863" spans="1:3" x14ac:dyDescent="0.35">
      <c r="A1863" s="12">
        <v>41848</v>
      </c>
      <c r="B1863" s="12">
        <f t="shared" si="29"/>
        <v>41821</v>
      </c>
      <c r="C1863">
        <v>2.2296</v>
      </c>
    </row>
    <row r="1864" spans="1:3" x14ac:dyDescent="0.35">
      <c r="A1864" s="12">
        <v>41845</v>
      </c>
      <c r="B1864" s="12">
        <f t="shared" si="29"/>
        <v>41821</v>
      </c>
      <c r="C1864">
        <v>2.2286999999999999</v>
      </c>
    </row>
    <row r="1865" spans="1:3" x14ac:dyDescent="0.35">
      <c r="A1865" s="12">
        <v>41844</v>
      </c>
      <c r="B1865" s="12">
        <f t="shared" si="29"/>
        <v>41821</v>
      </c>
      <c r="C1865">
        <v>2.2198000000000002</v>
      </c>
    </row>
    <row r="1866" spans="1:3" x14ac:dyDescent="0.35">
      <c r="A1866" s="12">
        <v>41843</v>
      </c>
      <c r="B1866" s="12">
        <f t="shared" si="29"/>
        <v>41821</v>
      </c>
      <c r="C1866">
        <v>2.2195999999999998</v>
      </c>
    </row>
    <row r="1867" spans="1:3" x14ac:dyDescent="0.35">
      <c r="A1867" s="12">
        <v>41842</v>
      </c>
      <c r="B1867" s="12">
        <f t="shared" si="29"/>
        <v>41821</v>
      </c>
      <c r="C1867">
        <v>2.2122999999999999</v>
      </c>
    </row>
    <row r="1868" spans="1:3" x14ac:dyDescent="0.35">
      <c r="A1868" s="12">
        <v>41841</v>
      </c>
      <c r="B1868" s="12">
        <f t="shared" si="29"/>
        <v>41821</v>
      </c>
      <c r="C1868">
        <v>2.2231999999999998</v>
      </c>
    </row>
    <row r="1869" spans="1:3" x14ac:dyDescent="0.35">
      <c r="A1869" s="12">
        <v>41838</v>
      </c>
      <c r="B1869" s="12">
        <f t="shared" si="29"/>
        <v>41821</v>
      </c>
      <c r="C1869">
        <v>2.2355999999999998</v>
      </c>
    </row>
    <row r="1870" spans="1:3" x14ac:dyDescent="0.35">
      <c r="A1870" s="12">
        <v>41837</v>
      </c>
      <c r="B1870" s="12">
        <f t="shared" si="29"/>
        <v>41821</v>
      </c>
      <c r="C1870">
        <v>2.2397</v>
      </c>
    </row>
    <row r="1871" spans="1:3" x14ac:dyDescent="0.35">
      <c r="A1871" s="12">
        <v>41836</v>
      </c>
      <c r="B1871" s="12">
        <f t="shared" si="29"/>
        <v>41821</v>
      </c>
      <c r="C1871">
        <v>2.2187000000000001</v>
      </c>
    </row>
    <row r="1872" spans="1:3" x14ac:dyDescent="0.35">
      <c r="A1872" s="12">
        <v>41835</v>
      </c>
      <c r="B1872" s="12">
        <f t="shared" si="29"/>
        <v>41821</v>
      </c>
      <c r="C1872">
        <v>2.2189000000000001</v>
      </c>
    </row>
    <row r="1873" spans="1:3" x14ac:dyDescent="0.35">
      <c r="A1873" s="12">
        <v>41834</v>
      </c>
      <c r="B1873" s="12">
        <f t="shared" si="29"/>
        <v>41821</v>
      </c>
      <c r="C1873">
        <v>2.2170000000000001</v>
      </c>
    </row>
    <row r="1874" spans="1:3" x14ac:dyDescent="0.35">
      <c r="A1874" s="12">
        <v>41831</v>
      </c>
      <c r="B1874" s="12">
        <f t="shared" si="29"/>
        <v>41821</v>
      </c>
      <c r="C1874">
        <v>2.2222</v>
      </c>
    </row>
    <row r="1875" spans="1:3" x14ac:dyDescent="0.35">
      <c r="A1875" s="12">
        <v>41830</v>
      </c>
      <c r="B1875" s="12">
        <f t="shared" si="29"/>
        <v>41821</v>
      </c>
      <c r="C1875">
        <v>2.2231000000000001</v>
      </c>
    </row>
    <row r="1876" spans="1:3" x14ac:dyDescent="0.35">
      <c r="A1876" s="12">
        <v>41829</v>
      </c>
      <c r="B1876" s="12">
        <f t="shared" si="29"/>
        <v>41821</v>
      </c>
      <c r="C1876">
        <v>2.2128000000000001</v>
      </c>
    </row>
    <row r="1877" spans="1:3" x14ac:dyDescent="0.35">
      <c r="A1877" s="12">
        <v>41828</v>
      </c>
      <c r="B1877" s="12">
        <f t="shared" si="29"/>
        <v>41821</v>
      </c>
      <c r="C1877">
        <v>2.2143999999999999</v>
      </c>
    </row>
    <row r="1878" spans="1:3" x14ac:dyDescent="0.35">
      <c r="A1878" s="12">
        <v>41827</v>
      </c>
      <c r="B1878" s="12">
        <f t="shared" si="29"/>
        <v>41821</v>
      </c>
      <c r="C1878">
        <v>2.2195</v>
      </c>
    </row>
    <row r="1879" spans="1:3" x14ac:dyDescent="0.35">
      <c r="A1879" s="12">
        <v>41824</v>
      </c>
      <c r="B1879" s="12">
        <f t="shared" si="29"/>
        <v>41821</v>
      </c>
      <c r="C1879">
        <v>2.2143000000000002</v>
      </c>
    </row>
    <row r="1880" spans="1:3" x14ac:dyDescent="0.35">
      <c r="A1880" s="12">
        <v>41823</v>
      </c>
      <c r="B1880" s="12">
        <f t="shared" si="29"/>
        <v>41821</v>
      </c>
      <c r="C1880">
        <v>2.2275</v>
      </c>
    </row>
    <row r="1881" spans="1:3" x14ac:dyDescent="0.35">
      <c r="A1881" s="12">
        <v>41822</v>
      </c>
      <c r="B1881" s="12">
        <f t="shared" si="29"/>
        <v>41821</v>
      </c>
      <c r="C1881">
        <v>2.2126999999999999</v>
      </c>
    </row>
    <row r="1882" spans="1:3" x14ac:dyDescent="0.35">
      <c r="A1882" s="12">
        <v>41821</v>
      </c>
      <c r="B1882" s="12">
        <f t="shared" si="29"/>
        <v>41821</v>
      </c>
      <c r="C1882">
        <v>2.2048000000000001</v>
      </c>
    </row>
    <row r="1883" spans="1:3" x14ac:dyDescent="0.35">
      <c r="A1883" s="12">
        <v>41820</v>
      </c>
      <c r="B1883" s="12">
        <f t="shared" si="29"/>
        <v>41791</v>
      </c>
      <c r="C1883">
        <v>2.2019000000000002</v>
      </c>
    </row>
    <row r="1884" spans="1:3" x14ac:dyDescent="0.35">
      <c r="A1884" s="12">
        <v>41817</v>
      </c>
      <c r="B1884" s="12">
        <f t="shared" si="29"/>
        <v>41791</v>
      </c>
      <c r="C1884">
        <v>2.1968999999999999</v>
      </c>
    </row>
    <row r="1885" spans="1:3" x14ac:dyDescent="0.35">
      <c r="A1885" s="12">
        <v>41816</v>
      </c>
      <c r="B1885" s="12">
        <f t="shared" si="29"/>
        <v>41791</v>
      </c>
      <c r="C1885">
        <v>2.2082999999999999</v>
      </c>
    </row>
    <row r="1886" spans="1:3" x14ac:dyDescent="0.35">
      <c r="A1886" s="12">
        <v>41815</v>
      </c>
      <c r="B1886" s="12">
        <f t="shared" si="29"/>
        <v>41791</v>
      </c>
      <c r="C1886">
        <v>2.2046000000000001</v>
      </c>
    </row>
    <row r="1887" spans="1:3" x14ac:dyDescent="0.35">
      <c r="A1887" s="12">
        <v>41814</v>
      </c>
      <c r="B1887" s="12">
        <f t="shared" si="29"/>
        <v>41791</v>
      </c>
      <c r="C1887">
        <v>2.2210999999999999</v>
      </c>
    </row>
    <row r="1888" spans="1:3" x14ac:dyDescent="0.35">
      <c r="A1888" s="12">
        <v>41813</v>
      </c>
      <c r="B1888" s="12">
        <f t="shared" si="29"/>
        <v>41791</v>
      </c>
      <c r="C1888">
        <v>2.2189000000000001</v>
      </c>
    </row>
    <row r="1889" spans="1:3" x14ac:dyDescent="0.35">
      <c r="A1889" s="12">
        <v>41810</v>
      </c>
      <c r="B1889" s="12">
        <f t="shared" si="29"/>
        <v>41791</v>
      </c>
      <c r="C1889">
        <v>2.2374000000000001</v>
      </c>
    </row>
    <row r="1890" spans="1:3" x14ac:dyDescent="0.35">
      <c r="A1890" s="12">
        <v>41808</v>
      </c>
      <c r="B1890" s="12">
        <f t="shared" si="29"/>
        <v>41791</v>
      </c>
      <c r="C1890">
        <v>2.2528000000000001</v>
      </c>
    </row>
    <row r="1891" spans="1:3" x14ac:dyDescent="0.35">
      <c r="A1891" s="12">
        <v>41807</v>
      </c>
      <c r="B1891" s="12">
        <f t="shared" si="29"/>
        <v>41791</v>
      </c>
      <c r="C1891">
        <v>2.2480000000000002</v>
      </c>
    </row>
    <row r="1892" spans="1:3" x14ac:dyDescent="0.35">
      <c r="A1892" s="12">
        <v>41806</v>
      </c>
      <c r="B1892" s="12">
        <f t="shared" si="29"/>
        <v>41791</v>
      </c>
      <c r="C1892">
        <v>2.2307000000000001</v>
      </c>
    </row>
    <row r="1893" spans="1:3" x14ac:dyDescent="0.35">
      <c r="A1893" s="12">
        <v>41803</v>
      </c>
      <c r="B1893" s="12">
        <f t="shared" si="29"/>
        <v>41791</v>
      </c>
      <c r="C1893">
        <v>2.2341000000000002</v>
      </c>
    </row>
    <row r="1894" spans="1:3" x14ac:dyDescent="0.35">
      <c r="A1894" s="12">
        <v>41802</v>
      </c>
      <c r="B1894" s="12">
        <f t="shared" si="29"/>
        <v>41791</v>
      </c>
      <c r="C1894">
        <v>2.2298</v>
      </c>
    </row>
    <row r="1895" spans="1:3" x14ac:dyDescent="0.35">
      <c r="A1895" s="12">
        <v>41801</v>
      </c>
      <c r="B1895" s="12">
        <f t="shared" si="29"/>
        <v>41791</v>
      </c>
      <c r="C1895">
        <v>2.2301000000000002</v>
      </c>
    </row>
    <row r="1896" spans="1:3" x14ac:dyDescent="0.35">
      <c r="A1896" s="12">
        <v>41800</v>
      </c>
      <c r="B1896" s="12">
        <f t="shared" si="29"/>
        <v>41791</v>
      </c>
      <c r="C1896">
        <v>2.2290000000000001</v>
      </c>
    </row>
    <row r="1897" spans="1:3" x14ac:dyDescent="0.35">
      <c r="A1897" s="12">
        <v>41799</v>
      </c>
      <c r="B1897" s="12">
        <f t="shared" si="29"/>
        <v>41791</v>
      </c>
      <c r="C1897">
        <v>2.2330000000000001</v>
      </c>
    </row>
    <row r="1898" spans="1:3" x14ac:dyDescent="0.35">
      <c r="A1898" s="12">
        <v>41796</v>
      </c>
      <c r="B1898" s="12">
        <f t="shared" si="29"/>
        <v>41791</v>
      </c>
      <c r="C1898">
        <v>2.2439</v>
      </c>
    </row>
    <row r="1899" spans="1:3" x14ac:dyDescent="0.35">
      <c r="A1899" s="12">
        <v>41795</v>
      </c>
      <c r="B1899" s="12">
        <f t="shared" si="29"/>
        <v>41791</v>
      </c>
      <c r="C1899">
        <v>2.2688999999999999</v>
      </c>
    </row>
    <row r="1900" spans="1:3" x14ac:dyDescent="0.35">
      <c r="A1900" s="12">
        <v>41794</v>
      </c>
      <c r="B1900" s="12">
        <f t="shared" si="29"/>
        <v>41791</v>
      </c>
      <c r="C1900">
        <v>2.2795999999999998</v>
      </c>
    </row>
    <row r="1901" spans="1:3" x14ac:dyDescent="0.35">
      <c r="A1901" s="12">
        <v>41793</v>
      </c>
      <c r="B1901" s="12">
        <f t="shared" si="29"/>
        <v>41791</v>
      </c>
      <c r="C1901">
        <v>2.2648000000000001</v>
      </c>
    </row>
    <row r="1902" spans="1:3" x14ac:dyDescent="0.35">
      <c r="A1902" s="12">
        <v>41792</v>
      </c>
      <c r="B1902" s="12">
        <f t="shared" si="29"/>
        <v>41791</v>
      </c>
      <c r="C1902">
        <v>2.2633999999999999</v>
      </c>
    </row>
    <row r="1903" spans="1:3" x14ac:dyDescent="0.35">
      <c r="A1903" s="12">
        <v>41789</v>
      </c>
      <c r="B1903" s="12">
        <f t="shared" si="29"/>
        <v>41760</v>
      </c>
      <c r="C1903">
        <v>2.2383999999999999</v>
      </c>
    </row>
    <row r="1904" spans="1:3" x14ac:dyDescent="0.35">
      <c r="A1904" s="12">
        <v>41788</v>
      </c>
      <c r="B1904" s="12">
        <f t="shared" si="29"/>
        <v>41760</v>
      </c>
      <c r="C1904">
        <v>2.2244999999999999</v>
      </c>
    </row>
    <row r="1905" spans="1:3" x14ac:dyDescent="0.35">
      <c r="A1905" s="12">
        <v>41787</v>
      </c>
      <c r="B1905" s="12">
        <f t="shared" si="29"/>
        <v>41760</v>
      </c>
      <c r="C1905">
        <v>2.2399</v>
      </c>
    </row>
    <row r="1906" spans="1:3" x14ac:dyDescent="0.35">
      <c r="A1906" s="12">
        <v>41786</v>
      </c>
      <c r="B1906" s="12">
        <f t="shared" si="29"/>
        <v>41760</v>
      </c>
      <c r="C1906">
        <v>2.2347999999999999</v>
      </c>
    </row>
    <row r="1907" spans="1:3" x14ac:dyDescent="0.35">
      <c r="A1907" s="12">
        <v>41785</v>
      </c>
      <c r="B1907" s="12">
        <f t="shared" si="29"/>
        <v>41760</v>
      </c>
      <c r="C1907">
        <v>2.2202999999999999</v>
      </c>
    </row>
    <row r="1908" spans="1:3" x14ac:dyDescent="0.35">
      <c r="A1908" s="12">
        <v>41782</v>
      </c>
      <c r="B1908" s="12">
        <f t="shared" si="29"/>
        <v>41760</v>
      </c>
      <c r="C1908">
        <v>2.2181000000000002</v>
      </c>
    </row>
    <row r="1909" spans="1:3" x14ac:dyDescent="0.35">
      <c r="A1909" s="12">
        <v>41781</v>
      </c>
      <c r="B1909" s="12">
        <f t="shared" si="29"/>
        <v>41760</v>
      </c>
      <c r="C1909">
        <v>2.2124999999999999</v>
      </c>
    </row>
    <row r="1910" spans="1:3" x14ac:dyDescent="0.35">
      <c r="A1910" s="12">
        <v>41780</v>
      </c>
      <c r="B1910" s="12">
        <f t="shared" si="29"/>
        <v>41760</v>
      </c>
      <c r="C1910">
        <v>2.2105000000000001</v>
      </c>
    </row>
    <row r="1911" spans="1:3" x14ac:dyDescent="0.35">
      <c r="A1911" s="12">
        <v>41779</v>
      </c>
      <c r="B1911" s="12">
        <f t="shared" si="29"/>
        <v>41760</v>
      </c>
      <c r="C1911">
        <v>2.2149999999999999</v>
      </c>
    </row>
    <row r="1912" spans="1:3" x14ac:dyDescent="0.35">
      <c r="A1912" s="12">
        <v>41778</v>
      </c>
      <c r="B1912" s="12">
        <f t="shared" si="29"/>
        <v>41760</v>
      </c>
      <c r="C1912">
        <v>2.2105000000000001</v>
      </c>
    </row>
    <row r="1913" spans="1:3" x14ac:dyDescent="0.35">
      <c r="A1913" s="12">
        <v>41775</v>
      </c>
      <c r="B1913" s="12">
        <f t="shared" si="29"/>
        <v>41760</v>
      </c>
      <c r="C1913">
        <v>2.2103999999999999</v>
      </c>
    </row>
    <row r="1914" spans="1:3" x14ac:dyDescent="0.35">
      <c r="A1914" s="12">
        <v>41774</v>
      </c>
      <c r="B1914" s="12">
        <f t="shared" si="29"/>
        <v>41760</v>
      </c>
      <c r="C1914">
        <v>2.2160000000000002</v>
      </c>
    </row>
    <row r="1915" spans="1:3" x14ac:dyDescent="0.35">
      <c r="A1915" s="12">
        <v>41773</v>
      </c>
      <c r="B1915" s="12">
        <f t="shared" si="29"/>
        <v>41760</v>
      </c>
      <c r="C1915">
        <v>2.2122999999999999</v>
      </c>
    </row>
    <row r="1916" spans="1:3" x14ac:dyDescent="0.35">
      <c r="A1916" s="12">
        <v>41772</v>
      </c>
      <c r="B1916" s="12">
        <f t="shared" si="29"/>
        <v>41760</v>
      </c>
      <c r="C1916">
        <v>2.2094999999999998</v>
      </c>
    </row>
    <row r="1917" spans="1:3" x14ac:dyDescent="0.35">
      <c r="A1917" s="12">
        <v>41771</v>
      </c>
      <c r="B1917" s="12">
        <f t="shared" si="29"/>
        <v>41760</v>
      </c>
      <c r="C1917">
        <v>2.2158000000000002</v>
      </c>
    </row>
    <row r="1918" spans="1:3" x14ac:dyDescent="0.35">
      <c r="A1918" s="12">
        <v>41768</v>
      </c>
      <c r="B1918" s="12">
        <f t="shared" si="29"/>
        <v>41760</v>
      </c>
      <c r="C1918">
        <v>2.2185999999999999</v>
      </c>
    </row>
    <row r="1919" spans="1:3" x14ac:dyDescent="0.35">
      <c r="A1919" s="12">
        <v>41767</v>
      </c>
      <c r="B1919" s="12">
        <f t="shared" si="29"/>
        <v>41760</v>
      </c>
      <c r="C1919">
        <v>2.2101000000000002</v>
      </c>
    </row>
    <row r="1920" spans="1:3" x14ac:dyDescent="0.35">
      <c r="A1920" s="12">
        <v>41766</v>
      </c>
      <c r="B1920" s="12">
        <f t="shared" si="29"/>
        <v>41760</v>
      </c>
      <c r="C1920">
        <v>2.2275999999999998</v>
      </c>
    </row>
    <row r="1921" spans="1:3" x14ac:dyDescent="0.35">
      <c r="A1921" s="12">
        <v>41765</v>
      </c>
      <c r="B1921" s="12">
        <f t="shared" si="29"/>
        <v>41760</v>
      </c>
      <c r="C1921">
        <v>2.2315999999999998</v>
      </c>
    </row>
    <row r="1922" spans="1:3" x14ac:dyDescent="0.35">
      <c r="A1922" s="12">
        <v>41764</v>
      </c>
      <c r="B1922" s="12">
        <f t="shared" si="29"/>
        <v>41760</v>
      </c>
      <c r="C1922">
        <v>2.2280000000000002</v>
      </c>
    </row>
    <row r="1923" spans="1:3" x14ac:dyDescent="0.35">
      <c r="A1923" s="12">
        <v>41761</v>
      </c>
      <c r="B1923" s="12">
        <f t="shared" ref="B1923:B1986" si="30">DATE(YEAR(A1923),MONTH(A1923),DAY(1))</f>
        <v>41760</v>
      </c>
      <c r="C1923">
        <v>2.2214999999999998</v>
      </c>
    </row>
    <row r="1924" spans="1:3" x14ac:dyDescent="0.35">
      <c r="A1924" s="12">
        <v>41759</v>
      </c>
      <c r="B1924" s="12">
        <f t="shared" si="30"/>
        <v>41730</v>
      </c>
      <c r="C1924">
        <v>2.2353999999999998</v>
      </c>
    </row>
    <row r="1925" spans="1:3" x14ac:dyDescent="0.35">
      <c r="A1925" s="12">
        <v>41758</v>
      </c>
      <c r="B1925" s="12">
        <f t="shared" si="30"/>
        <v>41730</v>
      </c>
      <c r="C1925">
        <v>2.2193000000000001</v>
      </c>
    </row>
    <row r="1926" spans="1:3" x14ac:dyDescent="0.35">
      <c r="A1926" s="12">
        <v>41757</v>
      </c>
      <c r="B1926" s="12">
        <f t="shared" si="30"/>
        <v>41730</v>
      </c>
      <c r="C1926">
        <v>2.2364000000000002</v>
      </c>
    </row>
    <row r="1927" spans="1:3" x14ac:dyDescent="0.35">
      <c r="A1927" s="12">
        <v>41754</v>
      </c>
      <c r="B1927" s="12">
        <f t="shared" si="30"/>
        <v>41730</v>
      </c>
      <c r="C1927">
        <v>2.2319</v>
      </c>
    </row>
    <row r="1928" spans="1:3" x14ac:dyDescent="0.35">
      <c r="A1928" s="12">
        <v>41753</v>
      </c>
      <c r="B1928" s="12">
        <f t="shared" si="30"/>
        <v>41730</v>
      </c>
      <c r="C1928">
        <v>2.2223000000000002</v>
      </c>
    </row>
    <row r="1929" spans="1:3" x14ac:dyDescent="0.35">
      <c r="A1929" s="12">
        <v>41752</v>
      </c>
      <c r="B1929" s="12">
        <f t="shared" si="30"/>
        <v>41730</v>
      </c>
      <c r="C1929">
        <v>2.242</v>
      </c>
    </row>
    <row r="1930" spans="1:3" x14ac:dyDescent="0.35">
      <c r="A1930" s="12">
        <v>41751</v>
      </c>
      <c r="B1930" s="12">
        <f t="shared" si="30"/>
        <v>41730</v>
      </c>
      <c r="C1930">
        <v>2.2443</v>
      </c>
    </row>
    <row r="1931" spans="1:3" x14ac:dyDescent="0.35">
      <c r="A1931" s="12">
        <v>41746</v>
      </c>
      <c r="B1931" s="12">
        <f t="shared" si="30"/>
        <v>41730</v>
      </c>
      <c r="C1931">
        <v>2.2475999999999998</v>
      </c>
    </row>
    <row r="1932" spans="1:3" x14ac:dyDescent="0.35">
      <c r="A1932" s="12">
        <v>41745</v>
      </c>
      <c r="B1932" s="12">
        <f t="shared" si="30"/>
        <v>41730</v>
      </c>
      <c r="C1932">
        <v>2.2336</v>
      </c>
    </row>
    <row r="1933" spans="1:3" x14ac:dyDescent="0.35">
      <c r="A1933" s="12">
        <v>41744</v>
      </c>
      <c r="B1933" s="12">
        <f t="shared" si="30"/>
        <v>41730</v>
      </c>
      <c r="C1933">
        <v>2.2250999999999999</v>
      </c>
    </row>
    <row r="1934" spans="1:3" x14ac:dyDescent="0.35">
      <c r="A1934" s="12">
        <v>41743</v>
      </c>
      <c r="B1934" s="12">
        <f t="shared" si="30"/>
        <v>41730</v>
      </c>
      <c r="C1934">
        <v>2.2090000000000001</v>
      </c>
    </row>
    <row r="1935" spans="1:3" x14ac:dyDescent="0.35">
      <c r="A1935" s="12">
        <v>41740</v>
      </c>
      <c r="B1935" s="12">
        <f t="shared" si="30"/>
        <v>41730</v>
      </c>
      <c r="C1935">
        <v>2.2052999999999998</v>
      </c>
    </row>
    <row r="1936" spans="1:3" x14ac:dyDescent="0.35">
      <c r="A1936" s="12">
        <v>41739</v>
      </c>
      <c r="B1936" s="12">
        <f t="shared" si="30"/>
        <v>41730</v>
      </c>
      <c r="C1936">
        <v>2.1981999999999999</v>
      </c>
    </row>
    <row r="1937" spans="1:3" x14ac:dyDescent="0.35">
      <c r="A1937" s="12">
        <v>41738</v>
      </c>
      <c r="B1937" s="12">
        <f t="shared" si="30"/>
        <v>41730</v>
      </c>
      <c r="C1937">
        <v>2.2105000000000001</v>
      </c>
    </row>
    <row r="1938" spans="1:3" x14ac:dyDescent="0.35">
      <c r="A1938" s="12">
        <v>41737</v>
      </c>
      <c r="B1938" s="12">
        <f t="shared" si="30"/>
        <v>41730</v>
      </c>
      <c r="C1938">
        <v>2.1968000000000001</v>
      </c>
    </row>
    <row r="1939" spans="1:3" x14ac:dyDescent="0.35">
      <c r="A1939" s="12">
        <v>41736</v>
      </c>
      <c r="B1939" s="12">
        <f t="shared" si="30"/>
        <v>41730</v>
      </c>
      <c r="C1939">
        <v>2.2229999999999999</v>
      </c>
    </row>
    <row r="1940" spans="1:3" x14ac:dyDescent="0.35">
      <c r="A1940" s="12">
        <v>41733</v>
      </c>
      <c r="B1940" s="12">
        <f t="shared" si="30"/>
        <v>41730</v>
      </c>
      <c r="C1940">
        <v>2.2414000000000001</v>
      </c>
    </row>
    <row r="1941" spans="1:3" x14ac:dyDescent="0.35">
      <c r="A1941" s="12">
        <v>41732</v>
      </c>
      <c r="B1941" s="12">
        <f t="shared" si="30"/>
        <v>41730</v>
      </c>
      <c r="C1941">
        <v>2.2805</v>
      </c>
    </row>
    <row r="1942" spans="1:3" x14ac:dyDescent="0.35">
      <c r="A1942" s="12">
        <v>41731</v>
      </c>
      <c r="B1942" s="12">
        <f t="shared" si="30"/>
        <v>41730</v>
      </c>
      <c r="C1942">
        <v>2.2705000000000002</v>
      </c>
    </row>
    <row r="1943" spans="1:3" x14ac:dyDescent="0.35">
      <c r="A1943" s="12">
        <v>41730</v>
      </c>
      <c r="B1943" s="12">
        <f t="shared" si="30"/>
        <v>41730</v>
      </c>
      <c r="C1943">
        <v>2.2614000000000001</v>
      </c>
    </row>
    <row r="1944" spans="1:3" x14ac:dyDescent="0.35">
      <c r="A1944" s="12">
        <v>41729</v>
      </c>
      <c r="B1944" s="12">
        <f t="shared" si="30"/>
        <v>41699</v>
      </c>
      <c r="C1944">
        <v>2.2624</v>
      </c>
    </row>
    <row r="1945" spans="1:3" x14ac:dyDescent="0.35">
      <c r="A1945" s="12">
        <v>41726</v>
      </c>
      <c r="B1945" s="12">
        <f t="shared" si="30"/>
        <v>41699</v>
      </c>
      <c r="C1945">
        <v>2.2597</v>
      </c>
    </row>
    <row r="1946" spans="1:3" x14ac:dyDescent="0.35">
      <c r="A1946" s="12">
        <v>41725</v>
      </c>
      <c r="B1946" s="12">
        <f t="shared" si="30"/>
        <v>41699</v>
      </c>
      <c r="C1946">
        <v>2.2824</v>
      </c>
    </row>
    <row r="1947" spans="1:3" x14ac:dyDescent="0.35">
      <c r="A1947" s="12">
        <v>41724</v>
      </c>
      <c r="B1947" s="12">
        <f t="shared" si="30"/>
        <v>41699</v>
      </c>
      <c r="C1947">
        <v>2.3113000000000001</v>
      </c>
    </row>
    <row r="1948" spans="1:3" x14ac:dyDescent="0.35">
      <c r="A1948" s="12">
        <v>41723</v>
      </c>
      <c r="B1948" s="12">
        <f t="shared" si="30"/>
        <v>41699</v>
      </c>
      <c r="C1948">
        <v>2.3117999999999999</v>
      </c>
    </row>
    <row r="1949" spans="1:3" x14ac:dyDescent="0.35">
      <c r="A1949" s="12">
        <v>41722</v>
      </c>
      <c r="B1949" s="12">
        <f t="shared" si="30"/>
        <v>41699</v>
      </c>
      <c r="C1949">
        <v>2.3241999999999998</v>
      </c>
    </row>
    <row r="1950" spans="1:3" x14ac:dyDescent="0.35">
      <c r="A1950" s="12">
        <v>41719</v>
      </c>
      <c r="B1950" s="12">
        <f t="shared" si="30"/>
        <v>41699</v>
      </c>
      <c r="C1950">
        <v>2.3239000000000001</v>
      </c>
    </row>
    <row r="1951" spans="1:3" x14ac:dyDescent="0.35">
      <c r="A1951" s="12">
        <v>41718</v>
      </c>
      <c r="B1951" s="12">
        <f t="shared" si="30"/>
        <v>41699</v>
      </c>
      <c r="C1951">
        <v>2.3414000000000001</v>
      </c>
    </row>
    <row r="1952" spans="1:3" x14ac:dyDescent="0.35">
      <c r="A1952" s="12">
        <v>41717</v>
      </c>
      <c r="B1952" s="12">
        <f t="shared" si="30"/>
        <v>41699</v>
      </c>
      <c r="C1952">
        <v>2.3332999999999999</v>
      </c>
    </row>
    <row r="1953" spans="1:3" x14ac:dyDescent="0.35">
      <c r="A1953" s="12">
        <v>41716</v>
      </c>
      <c r="B1953" s="12">
        <f t="shared" si="30"/>
        <v>41699</v>
      </c>
      <c r="C1953">
        <v>2.3515999999999999</v>
      </c>
    </row>
    <row r="1954" spans="1:3" x14ac:dyDescent="0.35">
      <c r="A1954" s="12">
        <v>41715</v>
      </c>
      <c r="B1954" s="12">
        <f t="shared" si="30"/>
        <v>41699</v>
      </c>
      <c r="C1954">
        <v>2.3513000000000002</v>
      </c>
    </row>
    <row r="1955" spans="1:3" x14ac:dyDescent="0.35">
      <c r="A1955" s="12">
        <v>41712</v>
      </c>
      <c r="B1955" s="12">
        <f t="shared" si="30"/>
        <v>41699</v>
      </c>
      <c r="C1955">
        <v>2.3631000000000002</v>
      </c>
    </row>
    <row r="1956" spans="1:3" x14ac:dyDescent="0.35">
      <c r="A1956" s="12">
        <v>41711</v>
      </c>
      <c r="B1956" s="12">
        <f t="shared" si="30"/>
        <v>41699</v>
      </c>
      <c r="C1956">
        <v>2.3479999999999999</v>
      </c>
    </row>
    <row r="1957" spans="1:3" x14ac:dyDescent="0.35">
      <c r="A1957" s="12">
        <v>41710</v>
      </c>
      <c r="B1957" s="12">
        <f t="shared" si="30"/>
        <v>41699</v>
      </c>
      <c r="C1957">
        <v>2.3643000000000001</v>
      </c>
    </row>
    <row r="1958" spans="1:3" x14ac:dyDescent="0.35">
      <c r="A1958" s="12">
        <v>41709</v>
      </c>
      <c r="B1958" s="12">
        <f t="shared" si="30"/>
        <v>41699</v>
      </c>
      <c r="C1958">
        <v>2.3454999999999999</v>
      </c>
    </row>
    <row r="1959" spans="1:3" x14ac:dyDescent="0.35">
      <c r="A1959" s="12">
        <v>41708</v>
      </c>
      <c r="B1959" s="12">
        <f t="shared" si="30"/>
        <v>41699</v>
      </c>
      <c r="C1959">
        <v>2.3403999999999998</v>
      </c>
    </row>
    <row r="1960" spans="1:3" x14ac:dyDescent="0.35">
      <c r="A1960" s="12">
        <v>41705</v>
      </c>
      <c r="B1960" s="12">
        <f t="shared" si="30"/>
        <v>41699</v>
      </c>
      <c r="C1960">
        <v>2.3376000000000001</v>
      </c>
    </row>
    <row r="1961" spans="1:3" x14ac:dyDescent="0.35">
      <c r="A1961" s="12">
        <v>41704</v>
      </c>
      <c r="B1961" s="12">
        <f t="shared" si="30"/>
        <v>41699</v>
      </c>
      <c r="C1961">
        <v>2.3088000000000002</v>
      </c>
    </row>
    <row r="1962" spans="1:3" x14ac:dyDescent="0.35">
      <c r="A1962" s="12">
        <v>41703</v>
      </c>
      <c r="B1962" s="12">
        <f t="shared" si="30"/>
        <v>41699</v>
      </c>
      <c r="C1962">
        <v>2.3233999999999999</v>
      </c>
    </row>
    <row r="1963" spans="1:3" x14ac:dyDescent="0.35">
      <c r="A1963" s="12">
        <v>41698</v>
      </c>
      <c r="B1963" s="12">
        <f t="shared" si="30"/>
        <v>41671</v>
      </c>
      <c r="C1963">
        <v>2.3327</v>
      </c>
    </row>
    <row r="1964" spans="1:3" x14ac:dyDescent="0.35">
      <c r="A1964" s="12">
        <v>41697</v>
      </c>
      <c r="B1964" s="12">
        <f t="shared" si="30"/>
        <v>41671</v>
      </c>
      <c r="C1964">
        <v>2.3431000000000002</v>
      </c>
    </row>
    <row r="1965" spans="1:3" x14ac:dyDescent="0.35">
      <c r="A1965" s="12">
        <v>41696</v>
      </c>
      <c r="B1965" s="12">
        <f t="shared" si="30"/>
        <v>41671</v>
      </c>
      <c r="C1965">
        <v>2.3448000000000002</v>
      </c>
    </row>
    <row r="1966" spans="1:3" x14ac:dyDescent="0.35">
      <c r="A1966" s="12">
        <v>41695</v>
      </c>
      <c r="B1966" s="12">
        <f t="shared" si="30"/>
        <v>41671</v>
      </c>
      <c r="C1966">
        <v>2.3361000000000001</v>
      </c>
    </row>
    <row r="1967" spans="1:3" x14ac:dyDescent="0.35">
      <c r="A1967" s="12">
        <v>41694</v>
      </c>
      <c r="B1967" s="12">
        <f t="shared" si="30"/>
        <v>41671</v>
      </c>
      <c r="C1967">
        <v>2.3384999999999998</v>
      </c>
    </row>
    <row r="1968" spans="1:3" x14ac:dyDescent="0.35">
      <c r="A1968" s="12">
        <v>41691</v>
      </c>
      <c r="B1968" s="12">
        <f t="shared" si="30"/>
        <v>41671</v>
      </c>
      <c r="C1968">
        <v>2.3618999999999999</v>
      </c>
    </row>
    <row r="1969" spans="1:3" x14ac:dyDescent="0.35">
      <c r="A1969" s="12">
        <v>41690</v>
      </c>
      <c r="B1969" s="12">
        <f t="shared" si="30"/>
        <v>41671</v>
      </c>
      <c r="C1969">
        <v>2.3793000000000002</v>
      </c>
    </row>
    <row r="1970" spans="1:3" x14ac:dyDescent="0.35">
      <c r="A1970" s="12">
        <v>41689</v>
      </c>
      <c r="B1970" s="12">
        <f t="shared" si="30"/>
        <v>41671</v>
      </c>
      <c r="C1970">
        <v>2.3980000000000001</v>
      </c>
    </row>
    <row r="1971" spans="1:3" x14ac:dyDescent="0.35">
      <c r="A1971" s="12">
        <v>41688</v>
      </c>
      <c r="B1971" s="12">
        <f t="shared" si="30"/>
        <v>41671</v>
      </c>
      <c r="C1971">
        <v>2.3976999999999999</v>
      </c>
    </row>
    <row r="1972" spans="1:3" x14ac:dyDescent="0.35">
      <c r="A1972" s="12">
        <v>41687</v>
      </c>
      <c r="B1972" s="12">
        <f t="shared" si="30"/>
        <v>41671</v>
      </c>
      <c r="C1972">
        <v>2.3864000000000001</v>
      </c>
    </row>
    <row r="1973" spans="1:3" x14ac:dyDescent="0.35">
      <c r="A1973" s="12">
        <v>41684</v>
      </c>
      <c r="B1973" s="12">
        <f t="shared" si="30"/>
        <v>41671</v>
      </c>
      <c r="C1973">
        <v>2.3919000000000001</v>
      </c>
    </row>
    <row r="1974" spans="1:3" x14ac:dyDescent="0.35">
      <c r="A1974" s="12">
        <v>41683</v>
      </c>
      <c r="B1974" s="12">
        <f t="shared" si="30"/>
        <v>41671</v>
      </c>
      <c r="C1974">
        <v>2.4232</v>
      </c>
    </row>
    <row r="1975" spans="1:3" x14ac:dyDescent="0.35">
      <c r="A1975" s="12">
        <v>41682</v>
      </c>
      <c r="B1975" s="12">
        <f t="shared" si="30"/>
        <v>41671</v>
      </c>
      <c r="C1975">
        <v>2.4079999999999999</v>
      </c>
    </row>
    <row r="1976" spans="1:3" x14ac:dyDescent="0.35">
      <c r="A1976" s="12">
        <v>41681</v>
      </c>
      <c r="B1976" s="12">
        <f t="shared" si="30"/>
        <v>41671</v>
      </c>
      <c r="C1976">
        <v>2.407</v>
      </c>
    </row>
    <row r="1977" spans="1:3" x14ac:dyDescent="0.35">
      <c r="A1977" s="12">
        <v>41680</v>
      </c>
      <c r="B1977" s="12">
        <f t="shared" si="30"/>
        <v>41671</v>
      </c>
      <c r="C1977">
        <v>2.3929999999999998</v>
      </c>
    </row>
    <row r="1978" spans="1:3" x14ac:dyDescent="0.35">
      <c r="A1978" s="12">
        <v>41677</v>
      </c>
      <c r="B1978" s="12">
        <f t="shared" si="30"/>
        <v>41671</v>
      </c>
      <c r="C1978">
        <v>2.3811</v>
      </c>
    </row>
    <row r="1979" spans="1:3" x14ac:dyDescent="0.35">
      <c r="A1979" s="12">
        <v>41676</v>
      </c>
      <c r="B1979" s="12">
        <f t="shared" si="30"/>
        <v>41671</v>
      </c>
      <c r="C1979">
        <v>2.4035000000000002</v>
      </c>
    </row>
    <row r="1980" spans="1:3" x14ac:dyDescent="0.35">
      <c r="A1980" s="12">
        <v>41675</v>
      </c>
      <c r="B1980" s="12">
        <f t="shared" si="30"/>
        <v>41671</v>
      </c>
      <c r="C1980">
        <v>2.4100999999999999</v>
      </c>
    </row>
    <row r="1981" spans="1:3" x14ac:dyDescent="0.35">
      <c r="A1981" s="12">
        <v>41674</v>
      </c>
      <c r="B1981" s="12">
        <f t="shared" si="30"/>
        <v>41671</v>
      </c>
      <c r="C1981">
        <v>2.4171</v>
      </c>
    </row>
    <row r="1982" spans="1:3" x14ac:dyDescent="0.35">
      <c r="A1982" s="12">
        <v>41673</v>
      </c>
      <c r="B1982" s="12">
        <f t="shared" si="30"/>
        <v>41671</v>
      </c>
      <c r="C1982">
        <v>2.4083999999999999</v>
      </c>
    </row>
    <row r="1983" spans="1:3" x14ac:dyDescent="0.35">
      <c r="A1983" s="12">
        <v>41670</v>
      </c>
      <c r="B1983" s="12">
        <f t="shared" si="30"/>
        <v>41640</v>
      </c>
      <c r="C1983">
        <v>2.4257</v>
      </c>
    </row>
    <row r="1984" spans="1:3" x14ac:dyDescent="0.35">
      <c r="A1984" s="12">
        <v>41669</v>
      </c>
      <c r="B1984" s="12">
        <f t="shared" si="30"/>
        <v>41640</v>
      </c>
      <c r="C1984">
        <v>2.4218000000000002</v>
      </c>
    </row>
    <row r="1985" spans="1:3" x14ac:dyDescent="0.35">
      <c r="A1985" s="12">
        <v>41668</v>
      </c>
      <c r="B1985" s="12">
        <f t="shared" si="30"/>
        <v>41640</v>
      </c>
      <c r="C1985">
        <v>2.4390000000000001</v>
      </c>
    </row>
    <row r="1986" spans="1:3" x14ac:dyDescent="0.35">
      <c r="A1986" s="12">
        <v>41667</v>
      </c>
      <c r="B1986" s="12">
        <f t="shared" si="30"/>
        <v>41640</v>
      </c>
      <c r="C1986">
        <v>2.4159000000000002</v>
      </c>
    </row>
    <row r="1987" spans="1:3" x14ac:dyDescent="0.35">
      <c r="A1987" s="12">
        <v>41666</v>
      </c>
      <c r="B1987" s="12">
        <f t="shared" ref="B1987:B2050" si="31">DATE(YEAR(A1987),MONTH(A1987),DAY(1))</f>
        <v>41640</v>
      </c>
      <c r="C1987">
        <v>2.4037999999999999</v>
      </c>
    </row>
    <row r="1988" spans="1:3" x14ac:dyDescent="0.35">
      <c r="A1988" s="12">
        <v>41663</v>
      </c>
      <c r="B1988" s="12">
        <f t="shared" si="31"/>
        <v>41640</v>
      </c>
      <c r="C1988">
        <v>2.4123000000000001</v>
      </c>
    </row>
    <row r="1989" spans="1:3" x14ac:dyDescent="0.35">
      <c r="A1989" s="12">
        <v>41662</v>
      </c>
      <c r="B1989" s="12">
        <f t="shared" si="31"/>
        <v>41640</v>
      </c>
      <c r="C1989">
        <v>2.3755000000000002</v>
      </c>
    </row>
    <row r="1990" spans="1:3" x14ac:dyDescent="0.35">
      <c r="A1990" s="12">
        <v>41661</v>
      </c>
      <c r="B1990" s="12">
        <f t="shared" si="31"/>
        <v>41640</v>
      </c>
      <c r="C1990">
        <v>2.3595000000000002</v>
      </c>
    </row>
    <row r="1991" spans="1:3" x14ac:dyDescent="0.35">
      <c r="A1991" s="12">
        <v>41660</v>
      </c>
      <c r="B1991" s="12">
        <f t="shared" si="31"/>
        <v>41640</v>
      </c>
      <c r="C1991">
        <v>2.3601999999999999</v>
      </c>
    </row>
    <row r="1992" spans="1:3" x14ac:dyDescent="0.35">
      <c r="A1992" s="12">
        <v>41659</v>
      </c>
      <c r="B1992" s="12">
        <f t="shared" si="31"/>
        <v>41640</v>
      </c>
      <c r="C1992">
        <v>2.3329</v>
      </c>
    </row>
    <row r="1993" spans="1:3" x14ac:dyDescent="0.35">
      <c r="A1993" s="12">
        <v>41656</v>
      </c>
      <c r="B1993" s="12">
        <f t="shared" si="31"/>
        <v>41640</v>
      </c>
      <c r="C1993">
        <v>2.3595000000000002</v>
      </c>
    </row>
    <row r="1994" spans="1:3" x14ac:dyDescent="0.35">
      <c r="A1994" s="12">
        <v>41655</v>
      </c>
      <c r="B1994" s="12">
        <f t="shared" si="31"/>
        <v>41640</v>
      </c>
      <c r="C1994">
        <v>2.3677000000000001</v>
      </c>
    </row>
    <row r="1995" spans="1:3" x14ac:dyDescent="0.35">
      <c r="A1995" s="12">
        <v>41654</v>
      </c>
      <c r="B1995" s="12">
        <f t="shared" si="31"/>
        <v>41640</v>
      </c>
      <c r="C1995">
        <v>2.3464999999999998</v>
      </c>
    </row>
    <row r="1996" spans="1:3" x14ac:dyDescent="0.35">
      <c r="A1996" s="12">
        <v>41653</v>
      </c>
      <c r="B1996" s="12">
        <f t="shared" si="31"/>
        <v>41640</v>
      </c>
      <c r="C1996">
        <v>2.3611</v>
      </c>
    </row>
    <row r="1997" spans="1:3" x14ac:dyDescent="0.35">
      <c r="A1997" s="12">
        <v>41652</v>
      </c>
      <c r="B1997" s="12">
        <f t="shared" si="31"/>
        <v>41640</v>
      </c>
      <c r="C1997">
        <v>2.3485</v>
      </c>
    </row>
    <row r="1998" spans="1:3" x14ac:dyDescent="0.35">
      <c r="A1998" s="12">
        <v>41649</v>
      </c>
      <c r="B1998" s="12">
        <f t="shared" si="31"/>
        <v>41640</v>
      </c>
      <c r="C1998">
        <v>2.3813</v>
      </c>
    </row>
    <row r="1999" spans="1:3" x14ac:dyDescent="0.35">
      <c r="A1999" s="12">
        <v>41648</v>
      </c>
      <c r="B1999" s="12">
        <f t="shared" si="31"/>
        <v>41640</v>
      </c>
      <c r="C1999">
        <v>2.3954</v>
      </c>
    </row>
    <row r="2000" spans="1:3" x14ac:dyDescent="0.35">
      <c r="A2000" s="12">
        <v>41647</v>
      </c>
      <c r="B2000" s="12">
        <f t="shared" si="31"/>
        <v>41640</v>
      </c>
      <c r="C2000">
        <v>2.3773</v>
      </c>
    </row>
    <row r="2001" spans="1:3" x14ac:dyDescent="0.35">
      <c r="A2001" s="12">
        <v>41646</v>
      </c>
      <c r="B2001" s="12">
        <f t="shared" si="31"/>
        <v>41640</v>
      </c>
      <c r="C2001">
        <v>2.3628</v>
      </c>
    </row>
    <row r="2002" spans="1:3" x14ac:dyDescent="0.35">
      <c r="A2002" s="12">
        <v>41645</v>
      </c>
      <c r="B2002" s="12">
        <f t="shared" si="31"/>
        <v>41640</v>
      </c>
      <c r="C2002">
        <v>2.3782999999999999</v>
      </c>
    </row>
    <row r="2003" spans="1:3" x14ac:dyDescent="0.35">
      <c r="A2003" s="12">
        <v>41642</v>
      </c>
      <c r="B2003" s="12">
        <f t="shared" si="31"/>
        <v>41640</v>
      </c>
      <c r="C2003">
        <v>2.3734000000000002</v>
      </c>
    </row>
    <row r="2004" spans="1:3" x14ac:dyDescent="0.35">
      <c r="A2004" s="12">
        <v>41641</v>
      </c>
      <c r="B2004" s="12">
        <f t="shared" si="31"/>
        <v>41640</v>
      </c>
      <c r="C2004">
        <v>2.3969</v>
      </c>
    </row>
    <row r="2005" spans="1:3" x14ac:dyDescent="0.35">
      <c r="A2005" s="12">
        <v>41639</v>
      </c>
      <c r="B2005" s="12">
        <f t="shared" si="31"/>
        <v>41609</v>
      </c>
      <c r="C2005">
        <v>2.3420000000000001</v>
      </c>
    </row>
    <row r="2006" spans="1:3" x14ac:dyDescent="0.35">
      <c r="A2006" s="12">
        <v>41638</v>
      </c>
      <c r="B2006" s="12">
        <f t="shared" si="31"/>
        <v>41609</v>
      </c>
      <c r="C2006">
        <v>2.3420000000000001</v>
      </c>
    </row>
    <row r="2007" spans="1:3" x14ac:dyDescent="0.35">
      <c r="A2007" s="12">
        <v>41635</v>
      </c>
      <c r="B2007" s="12">
        <f t="shared" si="31"/>
        <v>41609</v>
      </c>
      <c r="C2007">
        <v>2.3532000000000002</v>
      </c>
    </row>
    <row r="2008" spans="1:3" x14ac:dyDescent="0.35">
      <c r="A2008" s="12">
        <v>41634</v>
      </c>
      <c r="B2008" s="12">
        <f t="shared" si="31"/>
        <v>41609</v>
      </c>
      <c r="C2008">
        <v>2.3500999999999999</v>
      </c>
    </row>
    <row r="2009" spans="1:3" x14ac:dyDescent="0.35">
      <c r="A2009" s="12">
        <v>41632</v>
      </c>
      <c r="B2009" s="12">
        <f t="shared" si="31"/>
        <v>41609</v>
      </c>
      <c r="C2009">
        <v>2.3542999999999998</v>
      </c>
    </row>
    <row r="2010" spans="1:3" x14ac:dyDescent="0.35">
      <c r="A2010" s="12">
        <v>41631</v>
      </c>
      <c r="B2010" s="12">
        <f t="shared" si="31"/>
        <v>41609</v>
      </c>
      <c r="C2010">
        <v>2.37</v>
      </c>
    </row>
    <row r="2011" spans="1:3" x14ac:dyDescent="0.35">
      <c r="A2011" s="12">
        <v>41628</v>
      </c>
      <c r="B2011" s="12">
        <f t="shared" si="31"/>
        <v>41609</v>
      </c>
      <c r="C2011">
        <v>2.3811</v>
      </c>
    </row>
    <row r="2012" spans="1:3" x14ac:dyDescent="0.35">
      <c r="A2012" s="12">
        <v>41627</v>
      </c>
      <c r="B2012" s="12">
        <f t="shared" si="31"/>
        <v>41609</v>
      </c>
      <c r="C2012">
        <v>2.3521999999999998</v>
      </c>
    </row>
    <row r="2013" spans="1:3" x14ac:dyDescent="0.35">
      <c r="A2013" s="12">
        <v>41626</v>
      </c>
      <c r="B2013" s="12">
        <f t="shared" si="31"/>
        <v>41609</v>
      </c>
      <c r="C2013">
        <v>2.3268</v>
      </c>
    </row>
    <row r="2014" spans="1:3" x14ac:dyDescent="0.35">
      <c r="A2014" s="12">
        <v>41625</v>
      </c>
      <c r="B2014" s="12">
        <f t="shared" si="31"/>
        <v>41609</v>
      </c>
      <c r="C2014">
        <v>2.3214999999999999</v>
      </c>
    </row>
    <row r="2015" spans="1:3" x14ac:dyDescent="0.35">
      <c r="A2015" s="12">
        <v>41624</v>
      </c>
      <c r="B2015" s="12">
        <f t="shared" si="31"/>
        <v>41609</v>
      </c>
      <c r="C2015">
        <v>2.3249</v>
      </c>
    </row>
    <row r="2016" spans="1:3" x14ac:dyDescent="0.35">
      <c r="A2016" s="12">
        <v>41621</v>
      </c>
      <c r="B2016" s="12">
        <f t="shared" si="31"/>
        <v>41609</v>
      </c>
      <c r="C2016">
        <v>2.3348</v>
      </c>
    </row>
    <row r="2017" spans="1:3" x14ac:dyDescent="0.35">
      <c r="A2017" s="12">
        <v>41620</v>
      </c>
      <c r="B2017" s="12">
        <f t="shared" si="31"/>
        <v>41609</v>
      </c>
      <c r="C2017">
        <v>2.3332999999999999</v>
      </c>
    </row>
    <row r="2018" spans="1:3" x14ac:dyDescent="0.35">
      <c r="A2018" s="12">
        <v>41619</v>
      </c>
      <c r="B2018" s="12">
        <f t="shared" si="31"/>
        <v>41609</v>
      </c>
      <c r="C2018">
        <v>2.3256000000000001</v>
      </c>
    </row>
    <row r="2019" spans="1:3" x14ac:dyDescent="0.35">
      <c r="A2019" s="12">
        <v>41618</v>
      </c>
      <c r="B2019" s="12">
        <f t="shared" si="31"/>
        <v>41609</v>
      </c>
      <c r="C2019">
        <v>2.3096000000000001</v>
      </c>
    </row>
    <row r="2020" spans="1:3" x14ac:dyDescent="0.35">
      <c r="A2020" s="12">
        <v>41617</v>
      </c>
      <c r="B2020" s="12">
        <f t="shared" si="31"/>
        <v>41609</v>
      </c>
      <c r="C2020">
        <v>2.3218000000000001</v>
      </c>
    </row>
    <row r="2021" spans="1:3" x14ac:dyDescent="0.35">
      <c r="A2021" s="12">
        <v>41614</v>
      </c>
      <c r="B2021" s="12">
        <f t="shared" si="31"/>
        <v>41609</v>
      </c>
      <c r="C2021">
        <v>2.3519000000000001</v>
      </c>
    </row>
    <row r="2022" spans="1:3" x14ac:dyDescent="0.35">
      <c r="A2022" s="12">
        <v>41613</v>
      </c>
      <c r="B2022" s="12">
        <f t="shared" si="31"/>
        <v>41609</v>
      </c>
      <c r="C2022">
        <v>2.3740999999999999</v>
      </c>
    </row>
    <row r="2023" spans="1:3" x14ac:dyDescent="0.35">
      <c r="A2023" s="12">
        <v>41612</v>
      </c>
      <c r="B2023" s="12">
        <f t="shared" si="31"/>
        <v>41609</v>
      </c>
      <c r="C2023">
        <v>2.3740000000000001</v>
      </c>
    </row>
    <row r="2024" spans="1:3" x14ac:dyDescent="0.35">
      <c r="A2024" s="12">
        <v>41611</v>
      </c>
      <c r="B2024" s="12">
        <f t="shared" si="31"/>
        <v>41609</v>
      </c>
      <c r="C2024">
        <v>2.3552</v>
      </c>
    </row>
    <row r="2025" spans="1:3" x14ac:dyDescent="0.35">
      <c r="A2025" s="12">
        <v>41610</v>
      </c>
      <c r="B2025" s="12">
        <f t="shared" si="31"/>
        <v>41609</v>
      </c>
      <c r="C2025">
        <v>2.3443000000000001</v>
      </c>
    </row>
    <row r="2026" spans="1:3" x14ac:dyDescent="0.35">
      <c r="A2026" s="12">
        <v>41607</v>
      </c>
      <c r="B2026" s="12">
        <f t="shared" si="31"/>
        <v>41579</v>
      </c>
      <c r="C2026">
        <v>2.3243</v>
      </c>
    </row>
    <row r="2027" spans="1:3" x14ac:dyDescent="0.35">
      <c r="A2027" s="12">
        <v>41606</v>
      </c>
      <c r="B2027" s="12">
        <f t="shared" si="31"/>
        <v>41579</v>
      </c>
      <c r="C2027">
        <v>2.3201999999999998</v>
      </c>
    </row>
    <row r="2028" spans="1:3" x14ac:dyDescent="0.35">
      <c r="A2028" s="12">
        <v>41605</v>
      </c>
      <c r="B2028" s="12">
        <f t="shared" si="31"/>
        <v>41579</v>
      </c>
      <c r="C2028">
        <v>2.3052000000000001</v>
      </c>
    </row>
    <row r="2029" spans="1:3" x14ac:dyDescent="0.35">
      <c r="A2029" s="12">
        <v>41604</v>
      </c>
      <c r="B2029" s="12">
        <f t="shared" si="31"/>
        <v>41579</v>
      </c>
      <c r="C2029">
        <v>2.3033999999999999</v>
      </c>
    </row>
    <row r="2030" spans="1:3" x14ac:dyDescent="0.35">
      <c r="A2030" s="12">
        <v>41603</v>
      </c>
      <c r="B2030" s="12">
        <f t="shared" si="31"/>
        <v>41579</v>
      </c>
      <c r="C2030">
        <v>2.2865000000000002</v>
      </c>
    </row>
    <row r="2031" spans="1:3" x14ac:dyDescent="0.35">
      <c r="A2031" s="12">
        <v>41600</v>
      </c>
      <c r="B2031" s="12">
        <f t="shared" si="31"/>
        <v>41579</v>
      </c>
      <c r="C2031">
        <v>2.2906</v>
      </c>
    </row>
    <row r="2032" spans="1:3" x14ac:dyDescent="0.35">
      <c r="A2032" s="12">
        <v>41599</v>
      </c>
      <c r="B2032" s="12">
        <f t="shared" si="31"/>
        <v>41579</v>
      </c>
      <c r="C2032">
        <v>2.3060999999999998</v>
      </c>
    </row>
    <row r="2033" spans="1:3" x14ac:dyDescent="0.35">
      <c r="A2033" s="12">
        <v>41598</v>
      </c>
      <c r="B2033" s="12">
        <f t="shared" si="31"/>
        <v>41579</v>
      </c>
      <c r="C2033">
        <v>2.2713000000000001</v>
      </c>
    </row>
    <row r="2034" spans="1:3" x14ac:dyDescent="0.35">
      <c r="A2034" s="12">
        <v>41597</v>
      </c>
      <c r="B2034" s="12">
        <f t="shared" si="31"/>
        <v>41579</v>
      </c>
      <c r="C2034">
        <v>2.2656000000000001</v>
      </c>
    </row>
    <row r="2035" spans="1:3" x14ac:dyDescent="0.35">
      <c r="A2035" s="12">
        <v>41596</v>
      </c>
      <c r="B2035" s="12">
        <f t="shared" si="31"/>
        <v>41579</v>
      </c>
      <c r="C2035">
        <v>2.2822</v>
      </c>
    </row>
    <row r="2036" spans="1:3" x14ac:dyDescent="0.35">
      <c r="A2036" s="12">
        <v>41592</v>
      </c>
      <c r="B2036" s="12">
        <f t="shared" si="31"/>
        <v>41579</v>
      </c>
      <c r="C2036">
        <v>2.3283</v>
      </c>
    </row>
    <row r="2037" spans="1:3" x14ac:dyDescent="0.35">
      <c r="A2037" s="12">
        <v>41591</v>
      </c>
      <c r="B2037" s="12">
        <f t="shared" si="31"/>
        <v>41579</v>
      </c>
      <c r="C2037">
        <v>2.3228</v>
      </c>
    </row>
    <row r="2038" spans="1:3" x14ac:dyDescent="0.35">
      <c r="A2038" s="12">
        <v>41590</v>
      </c>
      <c r="B2038" s="12">
        <f t="shared" si="31"/>
        <v>41579</v>
      </c>
      <c r="C2038">
        <v>2.3355999999999999</v>
      </c>
    </row>
    <row r="2039" spans="1:3" x14ac:dyDescent="0.35">
      <c r="A2039" s="12">
        <v>41589</v>
      </c>
      <c r="B2039" s="12">
        <f t="shared" si="31"/>
        <v>41579</v>
      </c>
      <c r="C2039">
        <v>2.3136000000000001</v>
      </c>
    </row>
    <row r="2040" spans="1:3" x14ac:dyDescent="0.35">
      <c r="A2040" s="12">
        <v>41586</v>
      </c>
      <c r="B2040" s="12">
        <f t="shared" si="31"/>
        <v>41579</v>
      </c>
      <c r="C2040">
        <v>2.3163999999999998</v>
      </c>
    </row>
    <row r="2041" spans="1:3" x14ac:dyDescent="0.35">
      <c r="A2041" s="12">
        <v>41585</v>
      </c>
      <c r="B2041" s="12">
        <f t="shared" si="31"/>
        <v>41579</v>
      </c>
      <c r="C2041">
        <v>2.2818999999999998</v>
      </c>
    </row>
    <row r="2042" spans="1:3" x14ac:dyDescent="0.35">
      <c r="A2042" s="12">
        <v>41584</v>
      </c>
      <c r="B2042" s="12">
        <f t="shared" si="31"/>
        <v>41579</v>
      </c>
      <c r="C2042">
        <v>2.2778999999999998</v>
      </c>
    </row>
    <row r="2043" spans="1:3" x14ac:dyDescent="0.35">
      <c r="A2043" s="12">
        <v>41583</v>
      </c>
      <c r="B2043" s="12">
        <f t="shared" si="31"/>
        <v>41579</v>
      </c>
      <c r="C2043">
        <v>2.2740999999999998</v>
      </c>
    </row>
    <row r="2044" spans="1:3" x14ac:dyDescent="0.35">
      <c r="A2044" s="12">
        <v>41582</v>
      </c>
      <c r="B2044" s="12">
        <f t="shared" si="31"/>
        <v>41579</v>
      </c>
      <c r="C2044">
        <v>2.242</v>
      </c>
    </row>
    <row r="2045" spans="1:3" x14ac:dyDescent="0.35">
      <c r="A2045" s="12">
        <v>41579</v>
      </c>
      <c r="B2045" s="12">
        <f t="shared" si="31"/>
        <v>41579</v>
      </c>
      <c r="C2045">
        <v>2.2462</v>
      </c>
    </row>
    <row r="2046" spans="1:3" x14ac:dyDescent="0.35">
      <c r="A2046" s="12">
        <v>41578</v>
      </c>
      <c r="B2046" s="12">
        <f t="shared" si="31"/>
        <v>41548</v>
      </c>
      <c r="C2046">
        <v>2.202</v>
      </c>
    </row>
    <row r="2047" spans="1:3" x14ac:dyDescent="0.35">
      <c r="A2047" s="12">
        <v>41577</v>
      </c>
      <c r="B2047" s="12">
        <f t="shared" si="31"/>
        <v>41548</v>
      </c>
      <c r="C2047">
        <v>2.1882000000000001</v>
      </c>
    </row>
    <row r="2048" spans="1:3" x14ac:dyDescent="0.35">
      <c r="A2048" s="12">
        <v>41576</v>
      </c>
      <c r="B2048" s="12">
        <f t="shared" si="31"/>
        <v>41548</v>
      </c>
      <c r="C2048">
        <v>2.1798000000000002</v>
      </c>
    </row>
    <row r="2049" spans="1:3" x14ac:dyDescent="0.35">
      <c r="A2049" s="12">
        <v>41575</v>
      </c>
      <c r="B2049" s="12">
        <f t="shared" si="31"/>
        <v>41548</v>
      </c>
      <c r="C2049">
        <v>2.1840000000000002</v>
      </c>
    </row>
    <row r="2050" spans="1:3" x14ac:dyDescent="0.35">
      <c r="A2050" s="12">
        <v>41572</v>
      </c>
      <c r="B2050" s="12">
        <f t="shared" si="31"/>
        <v>41548</v>
      </c>
      <c r="C2050">
        <v>2.1842000000000001</v>
      </c>
    </row>
    <row r="2051" spans="1:3" x14ac:dyDescent="0.35">
      <c r="A2051" s="12">
        <v>41571</v>
      </c>
      <c r="B2051" s="12">
        <f t="shared" ref="B2051:B2114" si="32">DATE(YEAR(A2051),MONTH(A2051),DAY(1))</f>
        <v>41548</v>
      </c>
      <c r="C2051">
        <v>2.1997</v>
      </c>
    </row>
    <row r="2052" spans="1:3" x14ac:dyDescent="0.35">
      <c r="A2052" s="12">
        <v>41570</v>
      </c>
      <c r="B2052" s="12">
        <f t="shared" si="32"/>
        <v>41548</v>
      </c>
      <c r="C2052">
        <v>2.1821000000000002</v>
      </c>
    </row>
    <row r="2053" spans="1:3" x14ac:dyDescent="0.35">
      <c r="A2053" s="12">
        <v>41569</v>
      </c>
      <c r="B2053" s="12">
        <f t="shared" si="32"/>
        <v>41548</v>
      </c>
      <c r="C2053">
        <v>2.1753999999999998</v>
      </c>
    </row>
    <row r="2054" spans="1:3" x14ac:dyDescent="0.35">
      <c r="A2054" s="12">
        <v>41568</v>
      </c>
      <c r="B2054" s="12">
        <f t="shared" si="32"/>
        <v>41548</v>
      </c>
      <c r="C2054">
        <v>2.1732</v>
      </c>
    </row>
    <row r="2055" spans="1:3" x14ac:dyDescent="0.35">
      <c r="A2055" s="12">
        <v>41565</v>
      </c>
      <c r="B2055" s="12">
        <f t="shared" si="32"/>
        <v>41548</v>
      </c>
      <c r="C2055">
        <v>2.161</v>
      </c>
    </row>
    <row r="2056" spans="1:3" x14ac:dyDescent="0.35">
      <c r="A2056" s="12">
        <v>41564</v>
      </c>
      <c r="B2056" s="12">
        <f t="shared" si="32"/>
        <v>41548</v>
      </c>
      <c r="C2056">
        <v>2.1604999999999999</v>
      </c>
    </row>
    <row r="2057" spans="1:3" x14ac:dyDescent="0.35">
      <c r="A2057" s="12">
        <v>41563</v>
      </c>
      <c r="B2057" s="12">
        <f t="shared" si="32"/>
        <v>41548</v>
      </c>
      <c r="C2057">
        <v>2.1623000000000001</v>
      </c>
    </row>
    <row r="2058" spans="1:3" x14ac:dyDescent="0.35">
      <c r="A2058" s="12">
        <v>41562</v>
      </c>
      <c r="B2058" s="12">
        <f t="shared" si="32"/>
        <v>41548</v>
      </c>
      <c r="C2058">
        <v>2.1812</v>
      </c>
    </row>
    <row r="2059" spans="1:3" x14ac:dyDescent="0.35">
      <c r="A2059" s="12">
        <v>41561</v>
      </c>
      <c r="B2059" s="12">
        <f t="shared" si="32"/>
        <v>41548</v>
      </c>
      <c r="C2059">
        <v>2.1810999999999998</v>
      </c>
    </row>
    <row r="2060" spans="1:3" x14ac:dyDescent="0.35">
      <c r="A2060" s="12">
        <v>41558</v>
      </c>
      <c r="B2060" s="12">
        <f t="shared" si="32"/>
        <v>41548</v>
      </c>
      <c r="C2060">
        <v>2.1815000000000002</v>
      </c>
    </row>
    <row r="2061" spans="1:3" x14ac:dyDescent="0.35">
      <c r="A2061" s="12">
        <v>41557</v>
      </c>
      <c r="B2061" s="12">
        <f t="shared" si="32"/>
        <v>41548</v>
      </c>
      <c r="C2061">
        <v>2.1844000000000001</v>
      </c>
    </row>
    <row r="2062" spans="1:3" x14ac:dyDescent="0.35">
      <c r="A2062" s="12">
        <v>41556</v>
      </c>
      <c r="B2062" s="12">
        <f t="shared" si="32"/>
        <v>41548</v>
      </c>
      <c r="C2062">
        <v>2.2048000000000001</v>
      </c>
    </row>
    <row r="2063" spans="1:3" x14ac:dyDescent="0.35">
      <c r="A2063" s="12">
        <v>41555</v>
      </c>
      <c r="B2063" s="12">
        <f t="shared" si="32"/>
        <v>41548</v>
      </c>
      <c r="C2063">
        <v>2.2010000000000001</v>
      </c>
    </row>
    <row r="2064" spans="1:3" x14ac:dyDescent="0.35">
      <c r="A2064" s="12">
        <v>41554</v>
      </c>
      <c r="B2064" s="12">
        <f t="shared" si="32"/>
        <v>41548</v>
      </c>
      <c r="C2064">
        <v>2.2081</v>
      </c>
    </row>
    <row r="2065" spans="1:3" x14ac:dyDescent="0.35">
      <c r="A2065" s="12">
        <v>41551</v>
      </c>
      <c r="B2065" s="12">
        <f t="shared" si="32"/>
        <v>41548</v>
      </c>
      <c r="C2065">
        <v>2.2044999999999999</v>
      </c>
    </row>
    <row r="2066" spans="1:3" x14ac:dyDescent="0.35">
      <c r="A2066" s="12">
        <v>41550</v>
      </c>
      <c r="B2066" s="12">
        <f t="shared" si="32"/>
        <v>41548</v>
      </c>
      <c r="C2066">
        <v>2.2063000000000001</v>
      </c>
    </row>
    <row r="2067" spans="1:3" x14ac:dyDescent="0.35">
      <c r="A2067" s="12">
        <v>41549</v>
      </c>
      <c r="B2067" s="12">
        <f t="shared" si="32"/>
        <v>41548</v>
      </c>
      <c r="C2067">
        <v>2.2082000000000002</v>
      </c>
    </row>
    <row r="2068" spans="1:3" x14ac:dyDescent="0.35">
      <c r="A2068" s="12">
        <v>41548</v>
      </c>
      <c r="B2068" s="12">
        <f t="shared" si="32"/>
        <v>41548</v>
      </c>
      <c r="C2068">
        <v>2.2118000000000002</v>
      </c>
    </row>
    <row r="2069" spans="1:3" x14ac:dyDescent="0.35">
      <c r="A2069" s="12">
        <v>41547</v>
      </c>
      <c r="B2069" s="12">
        <f t="shared" si="32"/>
        <v>41518</v>
      </c>
      <c r="C2069">
        <v>2.2294</v>
      </c>
    </row>
    <row r="2070" spans="1:3" x14ac:dyDescent="0.35">
      <c r="A2070" s="12">
        <v>41544</v>
      </c>
      <c r="B2070" s="12">
        <f t="shared" si="32"/>
        <v>41518</v>
      </c>
      <c r="C2070">
        <v>2.2565</v>
      </c>
    </row>
    <row r="2071" spans="1:3" x14ac:dyDescent="0.35">
      <c r="A2071" s="12">
        <v>41543</v>
      </c>
      <c r="B2071" s="12">
        <f t="shared" si="32"/>
        <v>41518</v>
      </c>
      <c r="C2071">
        <v>2.2279</v>
      </c>
    </row>
    <row r="2072" spans="1:3" x14ac:dyDescent="0.35">
      <c r="A2072" s="12">
        <v>41542</v>
      </c>
      <c r="B2072" s="12">
        <f t="shared" si="32"/>
        <v>41518</v>
      </c>
      <c r="C2072">
        <v>2.2218</v>
      </c>
    </row>
    <row r="2073" spans="1:3" x14ac:dyDescent="0.35">
      <c r="A2073" s="12">
        <v>41541</v>
      </c>
      <c r="B2073" s="12">
        <f t="shared" si="32"/>
        <v>41518</v>
      </c>
      <c r="C2073">
        <v>2.2025000000000001</v>
      </c>
    </row>
    <row r="2074" spans="1:3" x14ac:dyDescent="0.35">
      <c r="A2074" s="12">
        <v>41540</v>
      </c>
      <c r="B2074" s="12">
        <f t="shared" si="32"/>
        <v>41518</v>
      </c>
      <c r="C2074">
        <v>2.2025999999999999</v>
      </c>
    </row>
    <row r="2075" spans="1:3" x14ac:dyDescent="0.35">
      <c r="A2075" s="12">
        <v>41537</v>
      </c>
      <c r="B2075" s="12">
        <f t="shared" si="32"/>
        <v>41518</v>
      </c>
      <c r="C2075">
        <v>2.2046999999999999</v>
      </c>
    </row>
    <row r="2076" spans="1:3" x14ac:dyDescent="0.35">
      <c r="A2076" s="12">
        <v>41536</v>
      </c>
      <c r="B2076" s="12">
        <f t="shared" si="32"/>
        <v>41518</v>
      </c>
      <c r="C2076">
        <v>2.2029000000000001</v>
      </c>
    </row>
    <row r="2077" spans="1:3" x14ac:dyDescent="0.35">
      <c r="A2077" s="12">
        <v>41535</v>
      </c>
      <c r="B2077" s="12">
        <f t="shared" si="32"/>
        <v>41518</v>
      </c>
      <c r="C2077">
        <v>2.2483</v>
      </c>
    </row>
    <row r="2078" spans="1:3" x14ac:dyDescent="0.35">
      <c r="A2078" s="12">
        <v>41534</v>
      </c>
      <c r="B2078" s="12">
        <f t="shared" si="32"/>
        <v>41518</v>
      </c>
      <c r="C2078">
        <v>2.2610999999999999</v>
      </c>
    </row>
    <row r="2079" spans="1:3" x14ac:dyDescent="0.35">
      <c r="A2079" s="12">
        <v>41533</v>
      </c>
      <c r="B2079" s="12">
        <f t="shared" si="32"/>
        <v>41518</v>
      </c>
      <c r="C2079">
        <v>2.2643</v>
      </c>
    </row>
    <row r="2080" spans="1:3" x14ac:dyDescent="0.35">
      <c r="A2080" s="12">
        <v>41530</v>
      </c>
      <c r="B2080" s="12">
        <f t="shared" si="32"/>
        <v>41518</v>
      </c>
      <c r="C2080">
        <v>2.2778999999999998</v>
      </c>
    </row>
    <row r="2081" spans="1:3" x14ac:dyDescent="0.35">
      <c r="A2081" s="12">
        <v>41529</v>
      </c>
      <c r="B2081" s="12">
        <f t="shared" si="32"/>
        <v>41518</v>
      </c>
      <c r="C2081">
        <v>2.2763</v>
      </c>
    </row>
    <row r="2082" spans="1:3" x14ac:dyDescent="0.35">
      <c r="A2082" s="12">
        <v>41528</v>
      </c>
      <c r="B2082" s="12">
        <f t="shared" si="32"/>
        <v>41518</v>
      </c>
      <c r="C2082">
        <v>2.2940999999999998</v>
      </c>
    </row>
    <row r="2083" spans="1:3" x14ac:dyDescent="0.35">
      <c r="A2083" s="12">
        <v>41527</v>
      </c>
      <c r="B2083" s="12">
        <f t="shared" si="32"/>
        <v>41518</v>
      </c>
      <c r="C2083">
        <v>2.2772999999999999</v>
      </c>
    </row>
    <row r="2084" spans="1:3" x14ac:dyDescent="0.35">
      <c r="A2084" s="12">
        <v>41526</v>
      </c>
      <c r="B2084" s="12">
        <f t="shared" si="32"/>
        <v>41518</v>
      </c>
      <c r="C2084">
        <v>2.2862</v>
      </c>
    </row>
    <row r="2085" spans="1:3" x14ac:dyDescent="0.35">
      <c r="A2085" s="12">
        <v>41523</v>
      </c>
      <c r="B2085" s="12">
        <f t="shared" si="32"/>
        <v>41518</v>
      </c>
      <c r="C2085">
        <v>2.2972999999999999</v>
      </c>
    </row>
    <row r="2086" spans="1:3" x14ac:dyDescent="0.35">
      <c r="A2086" s="12">
        <v>41522</v>
      </c>
      <c r="B2086" s="12">
        <f t="shared" si="32"/>
        <v>41518</v>
      </c>
      <c r="C2086">
        <v>2.3308</v>
      </c>
    </row>
    <row r="2087" spans="1:3" x14ac:dyDescent="0.35">
      <c r="A2087" s="12">
        <v>41521</v>
      </c>
      <c r="B2087" s="12">
        <f t="shared" si="32"/>
        <v>41518</v>
      </c>
      <c r="C2087">
        <v>2.3532000000000002</v>
      </c>
    </row>
    <row r="2088" spans="1:3" x14ac:dyDescent="0.35">
      <c r="A2088" s="12">
        <v>41520</v>
      </c>
      <c r="B2088" s="12">
        <f t="shared" si="32"/>
        <v>41518</v>
      </c>
      <c r="C2088">
        <v>2.3891</v>
      </c>
    </row>
    <row r="2089" spans="1:3" x14ac:dyDescent="0.35">
      <c r="A2089" s="12">
        <v>41519</v>
      </c>
      <c r="B2089" s="12">
        <f t="shared" si="32"/>
        <v>41518</v>
      </c>
      <c r="C2089">
        <v>2.3637000000000001</v>
      </c>
    </row>
    <row r="2090" spans="1:3" x14ac:dyDescent="0.35">
      <c r="A2090" s="12">
        <v>41516</v>
      </c>
      <c r="B2090" s="12">
        <f t="shared" si="32"/>
        <v>41487</v>
      </c>
      <c r="C2090">
        <v>2.3719000000000001</v>
      </c>
    </row>
    <row r="2091" spans="1:3" x14ac:dyDescent="0.35">
      <c r="A2091" s="12">
        <v>41515</v>
      </c>
      <c r="B2091" s="12">
        <f t="shared" si="32"/>
        <v>41487</v>
      </c>
      <c r="C2091">
        <v>2.3572000000000002</v>
      </c>
    </row>
    <row r="2092" spans="1:3" x14ac:dyDescent="0.35">
      <c r="A2092" s="12">
        <v>41514</v>
      </c>
      <c r="B2092" s="12">
        <f t="shared" si="32"/>
        <v>41487</v>
      </c>
      <c r="C2092">
        <v>2.3509000000000002</v>
      </c>
    </row>
    <row r="2093" spans="1:3" x14ac:dyDescent="0.35">
      <c r="A2093" s="12">
        <v>41513</v>
      </c>
      <c r="B2093" s="12">
        <f t="shared" si="32"/>
        <v>41487</v>
      </c>
      <c r="C2093">
        <v>2.3992</v>
      </c>
    </row>
    <row r="2094" spans="1:3" x14ac:dyDescent="0.35">
      <c r="A2094" s="12">
        <v>41512</v>
      </c>
      <c r="B2094" s="12">
        <f t="shared" si="32"/>
        <v>41487</v>
      </c>
      <c r="C2094">
        <v>2.3698999999999999</v>
      </c>
    </row>
    <row r="2095" spans="1:3" x14ac:dyDescent="0.35">
      <c r="A2095" s="12">
        <v>41509</v>
      </c>
      <c r="B2095" s="12">
        <f t="shared" si="32"/>
        <v>41487</v>
      </c>
      <c r="C2095">
        <v>2.3862000000000001</v>
      </c>
    </row>
    <row r="2096" spans="1:3" x14ac:dyDescent="0.35">
      <c r="A2096" s="12">
        <v>41508</v>
      </c>
      <c r="B2096" s="12">
        <f t="shared" si="32"/>
        <v>41487</v>
      </c>
      <c r="C2096">
        <v>2.4451000000000001</v>
      </c>
    </row>
    <row r="2097" spans="1:3" x14ac:dyDescent="0.35">
      <c r="A2097" s="12">
        <v>41507</v>
      </c>
      <c r="B2097" s="12">
        <f t="shared" si="32"/>
        <v>41487</v>
      </c>
      <c r="C2097">
        <v>2.4163000000000001</v>
      </c>
    </row>
    <row r="2098" spans="1:3" x14ac:dyDescent="0.35">
      <c r="A2098" s="12">
        <v>41506</v>
      </c>
      <c r="B2098" s="12">
        <f t="shared" si="32"/>
        <v>41487</v>
      </c>
      <c r="C2098">
        <v>2.3936999999999999</v>
      </c>
    </row>
    <row r="2099" spans="1:3" x14ac:dyDescent="0.35">
      <c r="A2099" s="12">
        <v>41505</v>
      </c>
      <c r="B2099" s="12">
        <f t="shared" si="32"/>
        <v>41487</v>
      </c>
      <c r="C2099">
        <v>2.3974000000000002</v>
      </c>
    </row>
    <row r="2100" spans="1:3" x14ac:dyDescent="0.35">
      <c r="A2100" s="12">
        <v>41502</v>
      </c>
      <c r="B2100" s="12">
        <f t="shared" si="32"/>
        <v>41487</v>
      </c>
      <c r="C2100">
        <v>2.3559000000000001</v>
      </c>
    </row>
    <row r="2101" spans="1:3" x14ac:dyDescent="0.35">
      <c r="A2101" s="12">
        <v>41501</v>
      </c>
      <c r="B2101" s="12">
        <f t="shared" si="32"/>
        <v>41487</v>
      </c>
      <c r="C2101">
        <v>2.3428</v>
      </c>
    </row>
    <row r="2102" spans="1:3" x14ac:dyDescent="0.35">
      <c r="A2102" s="12">
        <v>41500</v>
      </c>
      <c r="B2102" s="12">
        <f t="shared" si="32"/>
        <v>41487</v>
      </c>
      <c r="C2102">
        <v>2.3111999999999999</v>
      </c>
    </row>
    <row r="2103" spans="1:3" x14ac:dyDescent="0.35">
      <c r="A2103" s="12">
        <v>41499</v>
      </c>
      <c r="B2103" s="12">
        <f t="shared" si="32"/>
        <v>41487</v>
      </c>
      <c r="C2103">
        <v>2.3029000000000002</v>
      </c>
    </row>
    <row r="2104" spans="1:3" x14ac:dyDescent="0.35">
      <c r="A2104" s="12">
        <v>41498</v>
      </c>
      <c r="B2104" s="12">
        <f t="shared" si="32"/>
        <v>41487</v>
      </c>
      <c r="C2104">
        <v>2.2715999999999998</v>
      </c>
    </row>
    <row r="2105" spans="1:3" x14ac:dyDescent="0.35">
      <c r="A2105" s="12">
        <v>41495</v>
      </c>
      <c r="B2105" s="12">
        <f t="shared" si="32"/>
        <v>41487</v>
      </c>
      <c r="C2105">
        <v>2.2743000000000002</v>
      </c>
    </row>
    <row r="2106" spans="1:3" x14ac:dyDescent="0.35">
      <c r="A2106" s="12">
        <v>41494</v>
      </c>
      <c r="B2106" s="12">
        <f t="shared" si="32"/>
        <v>41487</v>
      </c>
      <c r="C2106">
        <v>2.2875999999999999</v>
      </c>
    </row>
    <row r="2107" spans="1:3" x14ac:dyDescent="0.35">
      <c r="A2107" s="12">
        <v>41493</v>
      </c>
      <c r="B2107" s="12">
        <f t="shared" si="32"/>
        <v>41487</v>
      </c>
      <c r="C2107">
        <v>2.3022</v>
      </c>
    </row>
    <row r="2108" spans="1:3" x14ac:dyDescent="0.35">
      <c r="A2108" s="12">
        <v>41492</v>
      </c>
      <c r="B2108" s="12">
        <f t="shared" si="32"/>
        <v>41487</v>
      </c>
      <c r="C2108">
        <v>2.2949000000000002</v>
      </c>
    </row>
    <row r="2109" spans="1:3" x14ac:dyDescent="0.35">
      <c r="A2109" s="12">
        <v>41491</v>
      </c>
      <c r="B2109" s="12">
        <f t="shared" si="32"/>
        <v>41487</v>
      </c>
      <c r="C2109">
        <v>2.3003999999999998</v>
      </c>
    </row>
    <row r="2110" spans="1:3" x14ac:dyDescent="0.35">
      <c r="A2110" s="12">
        <v>41488</v>
      </c>
      <c r="B2110" s="12">
        <f t="shared" si="32"/>
        <v>41487</v>
      </c>
      <c r="C2110">
        <v>2.2927</v>
      </c>
    </row>
    <row r="2111" spans="1:3" x14ac:dyDescent="0.35">
      <c r="A2111" s="12">
        <v>41487</v>
      </c>
      <c r="B2111" s="12">
        <f t="shared" si="32"/>
        <v>41487</v>
      </c>
      <c r="C2111">
        <v>2.2907999999999999</v>
      </c>
    </row>
    <row r="2112" spans="1:3" x14ac:dyDescent="0.35">
      <c r="A2112" s="12">
        <v>41486</v>
      </c>
      <c r="B2112" s="12">
        <f t="shared" si="32"/>
        <v>41456</v>
      </c>
      <c r="C2112">
        <v>2.2896999999999998</v>
      </c>
    </row>
    <row r="2113" spans="1:3" x14ac:dyDescent="0.35">
      <c r="A2113" s="12">
        <v>41485</v>
      </c>
      <c r="B2113" s="12">
        <f t="shared" si="32"/>
        <v>41456</v>
      </c>
      <c r="C2113">
        <v>2.2728999999999999</v>
      </c>
    </row>
    <row r="2114" spans="1:3" x14ac:dyDescent="0.35">
      <c r="A2114" s="12">
        <v>41484</v>
      </c>
      <c r="B2114" s="12">
        <f t="shared" si="32"/>
        <v>41456</v>
      </c>
      <c r="C2114">
        <v>2.2603</v>
      </c>
    </row>
    <row r="2115" spans="1:3" x14ac:dyDescent="0.35">
      <c r="A2115" s="12">
        <v>41481</v>
      </c>
      <c r="B2115" s="12">
        <f t="shared" ref="B2115:B2178" si="33">DATE(YEAR(A2115),MONTH(A2115),DAY(1))</f>
        <v>41456</v>
      </c>
      <c r="C2115">
        <v>2.2483</v>
      </c>
    </row>
    <row r="2116" spans="1:3" x14ac:dyDescent="0.35">
      <c r="A2116" s="12">
        <v>41480</v>
      </c>
      <c r="B2116" s="12">
        <f t="shared" si="33"/>
        <v>41456</v>
      </c>
      <c r="C2116">
        <v>2.2490999999999999</v>
      </c>
    </row>
    <row r="2117" spans="1:3" x14ac:dyDescent="0.35">
      <c r="A2117" s="12">
        <v>41479</v>
      </c>
      <c r="B2117" s="12">
        <f t="shared" si="33"/>
        <v>41456</v>
      </c>
      <c r="C2117">
        <v>2.2342</v>
      </c>
    </row>
    <row r="2118" spans="1:3" x14ac:dyDescent="0.35">
      <c r="A2118" s="12">
        <v>41478</v>
      </c>
      <c r="B2118" s="12">
        <f t="shared" si="33"/>
        <v>41456</v>
      </c>
      <c r="C2118">
        <v>2.2261000000000002</v>
      </c>
    </row>
    <row r="2119" spans="1:3" x14ac:dyDescent="0.35">
      <c r="A2119" s="12">
        <v>41477</v>
      </c>
      <c r="B2119" s="12">
        <f t="shared" si="33"/>
        <v>41456</v>
      </c>
      <c r="C2119">
        <v>2.238</v>
      </c>
    </row>
    <row r="2120" spans="1:3" x14ac:dyDescent="0.35">
      <c r="A2120" s="12">
        <v>41474</v>
      </c>
      <c r="B2120" s="12">
        <f t="shared" si="33"/>
        <v>41456</v>
      </c>
      <c r="C2120">
        <v>2.2357999999999998</v>
      </c>
    </row>
    <row r="2121" spans="1:3" x14ac:dyDescent="0.35">
      <c r="A2121" s="12">
        <v>41473</v>
      </c>
      <c r="B2121" s="12">
        <f t="shared" si="33"/>
        <v>41456</v>
      </c>
      <c r="C2121">
        <v>2.2290999999999999</v>
      </c>
    </row>
    <row r="2122" spans="1:3" x14ac:dyDescent="0.35">
      <c r="A2122" s="12">
        <v>41472</v>
      </c>
      <c r="B2122" s="12">
        <f t="shared" si="33"/>
        <v>41456</v>
      </c>
      <c r="C2122">
        <v>2.2366000000000001</v>
      </c>
    </row>
    <row r="2123" spans="1:3" x14ac:dyDescent="0.35">
      <c r="A2123" s="12">
        <v>41471</v>
      </c>
      <c r="B2123" s="12">
        <f t="shared" si="33"/>
        <v>41456</v>
      </c>
      <c r="C2123">
        <v>2.2347000000000001</v>
      </c>
    </row>
    <row r="2124" spans="1:3" x14ac:dyDescent="0.35">
      <c r="A2124" s="12">
        <v>41470</v>
      </c>
      <c r="B2124" s="12">
        <f t="shared" si="33"/>
        <v>41456</v>
      </c>
      <c r="C2124">
        <v>2.2543000000000002</v>
      </c>
    </row>
    <row r="2125" spans="1:3" x14ac:dyDescent="0.35">
      <c r="A2125" s="12">
        <v>41467</v>
      </c>
      <c r="B2125" s="12">
        <f t="shared" si="33"/>
        <v>41456</v>
      </c>
      <c r="C2125">
        <v>2.2664</v>
      </c>
    </row>
    <row r="2126" spans="1:3" x14ac:dyDescent="0.35">
      <c r="A2126" s="12">
        <v>41466</v>
      </c>
      <c r="B2126" s="12">
        <f t="shared" si="33"/>
        <v>41456</v>
      </c>
      <c r="C2126">
        <v>2.2665999999999999</v>
      </c>
    </row>
    <row r="2127" spans="1:3" x14ac:dyDescent="0.35">
      <c r="A2127" s="12">
        <v>41465</v>
      </c>
      <c r="B2127" s="12">
        <f t="shared" si="33"/>
        <v>41456</v>
      </c>
      <c r="C2127">
        <v>2.2690999999999999</v>
      </c>
    </row>
    <row r="2128" spans="1:3" x14ac:dyDescent="0.35">
      <c r="A2128" s="12">
        <v>41464</v>
      </c>
      <c r="B2128" s="12">
        <f t="shared" si="33"/>
        <v>41456</v>
      </c>
      <c r="C2128">
        <v>2.2614999999999998</v>
      </c>
    </row>
    <row r="2129" spans="1:3" x14ac:dyDescent="0.35">
      <c r="A2129" s="12">
        <v>41463</v>
      </c>
      <c r="B2129" s="12">
        <f t="shared" si="33"/>
        <v>41456</v>
      </c>
      <c r="C2129">
        <v>2.2576999999999998</v>
      </c>
    </row>
    <row r="2130" spans="1:3" x14ac:dyDescent="0.35">
      <c r="A2130" s="12">
        <v>41460</v>
      </c>
      <c r="B2130" s="12">
        <f t="shared" si="33"/>
        <v>41456</v>
      </c>
      <c r="C2130">
        <v>2.2639</v>
      </c>
    </row>
    <row r="2131" spans="1:3" x14ac:dyDescent="0.35">
      <c r="A2131" s="12">
        <v>41459</v>
      </c>
      <c r="B2131" s="12">
        <f t="shared" si="33"/>
        <v>41456</v>
      </c>
      <c r="C2131">
        <v>2.2589000000000001</v>
      </c>
    </row>
    <row r="2132" spans="1:3" x14ac:dyDescent="0.35">
      <c r="A2132" s="12">
        <v>41458</v>
      </c>
      <c r="B2132" s="12">
        <f t="shared" si="33"/>
        <v>41456</v>
      </c>
      <c r="C2132">
        <v>2.2627999999999999</v>
      </c>
    </row>
    <row r="2133" spans="1:3" x14ac:dyDescent="0.35">
      <c r="A2133" s="12">
        <v>41457</v>
      </c>
      <c r="B2133" s="12">
        <f t="shared" si="33"/>
        <v>41456</v>
      </c>
      <c r="C2133">
        <v>2.2406999999999999</v>
      </c>
    </row>
    <row r="2134" spans="1:3" x14ac:dyDescent="0.35">
      <c r="A2134" s="12">
        <v>41456</v>
      </c>
      <c r="B2134" s="12">
        <f t="shared" si="33"/>
        <v>41456</v>
      </c>
      <c r="C2134">
        <v>2.2292000000000001</v>
      </c>
    </row>
    <row r="2135" spans="1:3" x14ac:dyDescent="0.35">
      <c r="A2135" s="12">
        <v>41453</v>
      </c>
      <c r="B2135" s="12">
        <f t="shared" si="33"/>
        <v>41426</v>
      </c>
      <c r="C2135">
        <v>2.2149999999999999</v>
      </c>
    </row>
    <row r="2136" spans="1:3" x14ac:dyDescent="0.35">
      <c r="A2136" s="12">
        <v>41452</v>
      </c>
      <c r="B2136" s="12">
        <f t="shared" si="33"/>
        <v>41426</v>
      </c>
      <c r="C2136">
        <v>2.1840000000000002</v>
      </c>
    </row>
    <row r="2137" spans="1:3" x14ac:dyDescent="0.35">
      <c r="A2137" s="12">
        <v>41451</v>
      </c>
      <c r="B2137" s="12">
        <f t="shared" si="33"/>
        <v>41426</v>
      </c>
      <c r="C2137">
        <v>2.1968999999999999</v>
      </c>
    </row>
    <row r="2138" spans="1:3" x14ac:dyDescent="0.35">
      <c r="A2138" s="12">
        <v>41450</v>
      </c>
      <c r="B2138" s="12">
        <f t="shared" si="33"/>
        <v>41426</v>
      </c>
      <c r="C2138">
        <v>2.218</v>
      </c>
    </row>
    <row r="2139" spans="1:3" x14ac:dyDescent="0.35">
      <c r="A2139" s="12">
        <v>41449</v>
      </c>
      <c r="B2139" s="12">
        <f t="shared" si="33"/>
        <v>41426</v>
      </c>
      <c r="C2139">
        <v>2.2509000000000001</v>
      </c>
    </row>
    <row r="2140" spans="1:3" x14ac:dyDescent="0.35">
      <c r="A2140" s="12">
        <v>41446</v>
      </c>
      <c r="B2140" s="12">
        <f t="shared" si="33"/>
        <v>41426</v>
      </c>
      <c r="C2140">
        <v>2.2642000000000002</v>
      </c>
    </row>
    <row r="2141" spans="1:3" x14ac:dyDescent="0.35">
      <c r="A2141" s="12">
        <v>41445</v>
      </c>
      <c r="B2141" s="12">
        <f t="shared" si="33"/>
        <v>41426</v>
      </c>
      <c r="C2141">
        <v>2.2517</v>
      </c>
    </row>
    <row r="2142" spans="1:3" x14ac:dyDescent="0.35">
      <c r="A2142" s="12">
        <v>41444</v>
      </c>
      <c r="B2142" s="12">
        <f t="shared" si="33"/>
        <v>41426</v>
      </c>
      <c r="C2142">
        <v>2.1738</v>
      </c>
    </row>
    <row r="2143" spans="1:3" x14ac:dyDescent="0.35">
      <c r="A2143" s="12">
        <v>41443</v>
      </c>
      <c r="B2143" s="12">
        <f t="shared" si="33"/>
        <v>41426</v>
      </c>
      <c r="C2143">
        <v>2.17</v>
      </c>
    </row>
    <row r="2144" spans="1:3" x14ac:dyDescent="0.35">
      <c r="A2144" s="12">
        <v>41442</v>
      </c>
      <c r="B2144" s="12">
        <f t="shared" si="33"/>
        <v>41426</v>
      </c>
      <c r="C2144">
        <v>2.1532</v>
      </c>
    </row>
    <row r="2145" spans="1:3" x14ac:dyDescent="0.35">
      <c r="A2145" s="12">
        <v>41439</v>
      </c>
      <c r="B2145" s="12">
        <f t="shared" si="33"/>
        <v>41426</v>
      </c>
      <c r="C2145">
        <v>2.1360999999999999</v>
      </c>
    </row>
    <row r="2146" spans="1:3" x14ac:dyDescent="0.35">
      <c r="A2146" s="12">
        <v>41438</v>
      </c>
      <c r="B2146" s="12">
        <f t="shared" si="33"/>
        <v>41426</v>
      </c>
      <c r="C2146">
        <v>2.1440999999999999</v>
      </c>
    </row>
    <row r="2147" spans="1:3" x14ac:dyDescent="0.35">
      <c r="A2147" s="12">
        <v>41437</v>
      </c>
      <c r="B2147" s="12">
        <f t="shared" si="33"/>
        <v>41426</v>
      </c>
      <c r="C2147">
        <v>2.1415000000000002</v>
      </c>
    </row>
    <row r="2148" spans="1:3" x14ac:dyDescent="0.35">
      <c r="A2148" s="12">
        <v>41436</v>
      </c>
      <c r="B2148" s="12">
        <f t="shared" si="33"/>
        <v>41426</v>
      </c>
      <c r="C2148">
        <v>2.1515</v>
      </c>
    </row>
    <row r="2149" spans="1:3" x14ac:dyDescent="0.35">
      <c r="A2149" s="12">
        <v>41435</v>
      </c>
      <c r="B2149" s="12">
        <f t="shared" si="33"/>
        <v>41426</v>
      </c>
      <c r="C2149">
        <v>2.1501000000000001</v>
      </c>
    </row>
    <row r="2150" spans="1:3" x14ac:dyDescent="0.35">
      <c r="A2150" s="12">
        <v>41432</v>
      </c>
      <c r="B2150" s="12">
        <f t="shared" si="33"/>
        <v>41426</v>
      </c>
      <c r="C2150">
        <v>2.1366999999999998</v>
      </c>
    </row>
    <row r="2151" spans="1:3" x14ac:dyDescent="0.35">
      <c r="A2151" s="12">
        <v>41431</v>
      </c>
      <c r="B2151" s="12">
        <f t="shared" si="33"/>
        <v>41426</v>
      </c>
      <c r="C2151">
        <v>2.1244000000000001</v>
      </c>
    </row>
    <row r="2152" spans="1:3" x14ac:dyDescent="0.35">
      <c r="A2152" s="12">
        <v>41430</v>
      </c>
      <c r="B2152" s="12">
        <f t="shared" si="33"/>
        <v>41426</v>
      </c>
      <c r="C2152">
        <v>2.1229</v>
      </c>
    </row>
    <row r="2153" spans="1:3" x14ac:dyDescent="0.35">
      <c r="A2153" s="12">
        <v>41429</v>
      </c>
      <c r="B2153" s="12">
        <f t="shared" si="33"/>
        <v>41426</v>
      </c>
      <c r="C2153">
        <v>2.1276000000000002</v>
      </c>
    </row>
    <row r="2154" spans="1:3" x14ac:dyDescent="0.35">
      <c r="A2154" s="12">
        <v>41428</v>
      </c>
      <c r="B2154" s="12">
        <f t="shared" si="33"/>
        <v>41426</v>
      </c>
      <c r="C2154">
        <v>2.1349</v>
      </c>
    </row>
    <row r="2155" spans="1:3" x14ac:dyDescent="0.35">
      <c r="A2155" s="12">
        <v>41425</v>
      </c>
      <c r="B2155" s="12">
        <f t="shared" si="33"/>
        <v>41395</v>
      </c>
      <c r="C2155">
        <v>2.1314000000000002</v>
      </c>
    </row>
    <row r="2156" spans="1:3" x14ac:dyDescent="0.35">
      <c r="A2156" s="12">
        <v>41423</v>
      </c>
      <c r="B2156" s="12">
        <f t="shared" si="33"/>
        <v>41395</v>
      </c>
      <c r="C2156">
        <v>2.0888</v>
      </c>
    </row>
    <row r="2157" spans="1:3" x14ac:dyDescent="0.35">
      <c r="A2157" s="12">
        <v>41422</v>
      </c>
      <c r="B2157" s="12">
        <f t="shared" si="33"/>
        <v>41395</v>
      </c>
      <c r="C2157">
        <v>2.0609999999999999</v>
      </c>
    </row>
    <row r="2158" spans="1:3" x14ac:dyDescent="0.35">
      <c r="A2158" s="12">
        <v>41421</v>
      </c>
      <c r="B2158" s="12">
        <f t="shared" si="33"/>
        <v>41395</v>
      </c>
      <c r="C2158">
        <v>2.0520999999999998</v>
      </c>
    </row>
    <row r="2159" spans="1:3" x14ac:dyDescent="0.35">
      <c r="A2159" s="12">
        <v>41418</v>
      </c>
      <c r="B2159" s="12">
        <f t="shared" si="33"/>
        <v>41395</v>
      </c>
      <c r="C2159">
        <v>2.0489000000000002</v>
      </c>
    </row>
    <row r="2160" spans="1:3" x14ac:dyDescent="0.35">
      <c r="A2160" s="12">
        <v>41417</v>
      </c>
      <c r="B2160" s="12">
        <f t="shared" si="33"/>
        <v>41395</v>
      </c>
      <c r="C2160">
        <v>2.0531000000000001</v>
      </c>
    </row>
    <row r="2161" spans="1:3" x14ac:dyDescent="0.35">
      <c r="A2161" s="12">
        <v>41416</v>
      </c>
      <c r="B2161" s="12">
        <f t="shared" si="33"/>
        <v>41395</v>
      </c>
      <c r="C2161">
        <v>2.0381</v>
      </c>
    </row>
    <row r="2162" spans="1:3" x14ac:dyDescent="0.35">
      <c r="A2162" s="12">
        <v>41415</v>
      </c>
      <c r="B2162" s="12">
        <f t="shared" si="33"/>
        <v>41395</v>
      </c>
      <c r="C2162">
        <v>2.0396000000000001</v>
      </c>
    </row>
    <row r="2163" spans="1:3" x14ac:dyDescent="0.35">
      <c r="A2163" s="12">
        <v>41414</v>
      </c>
      <c r="B2163" s="12">
        <f t="shared" si="33"/>
        <v>41395</v>
      </c>
      <c r="C2163">
        <v>2.0327999999999999</v>
      </c>
    </row>
    <row r="2164" spans="1:3" x14ac:dyDescent="0.35">
      <c r="A2164" s="12">
        <v>41411</v>
      </c>
      <c r="B2164" s="12">
        <f t="shared" si="33"/>
        <v>41395</v>
      </c>
      <c r="C2164">
        <v>2.0348000000000002</v>
      </c>
    </row>
    <row r="2165" spans="1:3" x14ac:dyDescent="0.35">
      <c r="A2165" s="12">
        <v>41410</v>
      </c>
      <c r="B2165" s="12">
        <f t="shared" si="33"/>
        <v>41395</v>
      </c>
      <c r="C2165">
        <v>2.0249000000000001</v>
      </c>
    </row>
    <row r="2166" spans="1:3" x14ac:dyDescent="0.35">
      <c r="A2166" s="12">
        <v>41409</v>
      </c>
      <c r="B2166" s="12">
        <f t="shared" si="33"/>
        <v>41395</v>
      </c>
      <c r="C2166">
        <v>2.0226999999999999</v>
      </c>
    </row>
    <row r="2167" spans="1:3" x14ac:dyDescent="0.35">
      <c r="A2167" s="12">
        <v>41408</v>
      </c>
      <c r="B2167" s="12">
        <f t="shared" si="33"/>
        <v>41395</v>
      </c>
      <c r="C2167">
        <v>2.0057</v>
      </c>
    </row>
    <row r="2168" spans="1:3" x14ac:dyDescent="0.35">
      <c r="A2168" s="12">
        <v>41407</v>
      </c>
      <c r="B2168" s="12">
        <f t="shared" si="33"/>
        <v>41395</v>
      </c>
      <c r="C2168">
        <v>2.0144000000000002</v>
      </c>
    </row>
    <row r="2169" spans="1:3" x14ac:dyDescent="0.35">
      <c r="A2169" s="12">
        <v>41404</v>
      </c>
      <c r="B2169" s="12">
        <f t="shared" si="33"/>
        <v>41395</v>
      </c>
      <c r="C2169">
        <v>2.0225</v>
      </c>
    </row>
    <row r="2170" spans="1:3" x14ac:dyDescent="0.35">
      <c r="A2170" s="12">
        <v>41403</v>
      </c>
      <c r="B2170" s="12">
        <f t="shared" si="33"/>
        <v>41395</v>
      </c>
      <c r="C2170">
        <v>2.0045999999999999</v>
      </c>
    </row>
    <row r="2171" spans="1:3" x14ac:dyDescent="0.35">
      <c r="A2171" s="12">
        <v>41402</v>
      </c>
      <c r="B2171" s="12">
        <f t="shared" si="33"/>
        <v>41395</v>
      </c>
      <c r="C2171">
        <v>2.0024000000000002</v>
      </c>
    </row>
    <row r="2172" spans="1:3" x14ac:dyDescent="0.35">
      <c r="A2172" s="12">
        <v>41401</v>
      </c>
      <c r="B2172" s="12">
        <f t="shared" si="33"/>
        <v>41395</v>
      </c>
      <c r="C2172">
        <v>2.0104000000000002</v>
      </c>
    </row>
    <row r="2173" spans="1:3" x14ac:dyDescent="0.35">
      <c r="A2173" s="12">
        <v>41400</v>
      </c>
      <c r="B2173" s="12">
        <f t="shared" si="33"/>
        <v>41395</v>
      </c>
      <c r="C2173">
        <v>2.0137</v>
      </c>
    </row>
    <row r="2174" spans="1:3" x14ac:dyDescent="0.35">
      <c r="A2174" s="12">
        <v>41397</v>
      </c>
      <c r="B2174" s="12">
        <f t="shared" si="33"/>
        <v>41395</v>
      </c>
      <c r="C2174">
        <v>2.0087999999999999</v>
      </c>
    </row>
    <row r="2175" spans="1:3" x14ac:dyDescent="0.35">
      <c r="A2175" s="12">
        <v>41396</v>
      </c>
      <c r="B2175" s="12">
        <f t="shared" si="33"/>
        <v>41395</v>
      </c>
      <c r="C2175">
        <v>2.0089000000000001</v>
      </c>
    </row>
    <row r="2176" spans="1:3" x14ac:dyDescent="0.35">
      <c r="A2176" s="12">
        <v>41394</v>
      </c>
      <c r="B2176" s="12">
        <f t="shared" si="33"/>
        <v>41365</v>
      </c>
      <c r="C2176">
        <v>2.0011000000000001</v>
      </c>
    </row>
    <row r="2177" spans="1:3" x14ac:dyDescent="0.35">
      <c r="A2177" s="12">
        <v>41393</v>
      </c>
      <c r="B2177" s="12">
        <f t="shared" si="33"/>
        <v>41365</v>
      </c>
      <c r="C2177">
        <v>1.9993000000000001</v>
      </c>
    </row>
    <row r="2178" spans="1:3" x14ac:dyDescent="0.35">
      <c r="A2178" s="12">
        <v>41390</v>
      </c>
      <c r="B2178" s="12">
        <f t="shared" si="33"/>
        <v>41365</v>
      </c>
      <c r="C2178">
        <v>1.9995000000000001</v>
      </c>
    </row>
    <row r="2179" spans="1:3" x14ac:dyDescent="0.35">
      <c r="A2179" s="12">
        <v>41389</v>
      </c>
      <c r="B2179" s="12">
        <f t="shared" ref="B2179:B2242" si="34">DATE(YEAR(A2179),MONTH(A2179),DAY(1))</f>
        <v>41365</v>
      </c>
      <c r="C2179">
        <v>2.0114000000000001</v>
      </c>
    </row>
    <row r="2180" spans="1:3" x14ac:dyDescent="0.35">
      <c r="A2180" s="12">
        <v>41388</v>
      </c>
      <c r="B2180" s="12">
        <f t="shared" si="34"/>
        <v>41365</v>
      </c>
      <c r="C2180">
        <v>2.0238</v>
      </c>
    </row>
    <row r="2181" spans="1:3" x14ac:dyDescent="0.35">
      <c r="A2181" s="12">
        <v>41387</v>
      </c>
      <c r="B2181" s="12">
        <f t="shared" si="34"/>
        <v>41365</v>
      </c>
      <c r="C2181">
        <v>2.0164</v>
      </c>
    </row>
    <row r="2182" spans="1:3" x14ac:dyDescent="0.35">
      <c r="A2182" s="12">
        <v>41386</v>
      </c>
      <c r="B2182" s="12">
        <f t="shared" si="34"/>
        <v>41365</v>
      </c>
      <c r="C2182">
        <v>2.0148000000000001</v>
      </c>
    </row>
    <row r="2183" spans="1:3" x14ac:dyDescent="0.35">
      <c r="A2183" s="12">
        <v>41383</v>
      </c>
      <c r="B2183" s="12">
        <f t="shared" si="34"/>
        <v>41365</v>
      </c>
      <c r="C2183">
        <v>2.0084</v>
      </c>
    </row>
    <row r="2184" spans="1:3" x14ac:dyDescent="0.35">
      <c r="A2184" s="12">
        <v>41382</v>
      </c>
      <c r="B2184" s="12">
        <f t="shared" si="34"/>
        <v>41365</v>
      </c>
      <c r="C2184">
        <v>2.0146000000000002</v>
      </c>
    </row>
    <row r="2185" spans="1:3" x14ac:dyDescent="0.35">
      <c r="A2185" s="12">
        <v>41381</v>
      </c>
      <c r="B2185" s="12">
        <f t="shared" si="34"/>
        <v>41365</v>
      </c>
      <c r="C2185">
        <v>1.9933000000000001</v>
      </c>
    </row>
    <row r="2186" spans="1:3" x14ac:dyDescent="0.35">
      <c r="A2186" s="12">
        <v>41380</v>
      </c>
      <c r="B2186" s="12">
        <f t="shared" si="34"/>
        <v>41365</v>
      </c>
      <c r="C2186">
        <v>1.9897</v>
      </c>
    </row>
    <row r="2187" spans="1:3" x14ac:dyDescent="0.35">
      <c r="A2187" s="12">
        <v>41379</v>
      </c>
      <c r="B2187" s="12">
        <f t="shared" si="34"/>
        <v>41365</v>
      </c>
      <c r="C2187">
        <v>1.9783999999999999</v>
      </c>
    </row>
    <row r="2188" spans="1:3" x14ac:dyDescent="0.35">
      <c r="A2188" s="12">
        <v>41376</v>
      </c>
      <c r="B2188" s="12">
        <f t="shared" si="34"/>
        <v>41365</v>
      </c>
      <c r="C2188">
        <v>1.9755</v>
      </c>
    </row>
    <row r="2189" spans="1:3" x14ac:dyDescent="0.35">
      <c r="A2189" s="12">
        <v>41375</v>
      </c>
      <c r="B2189" s="12">
        <f t="shared" si="34"/>
        <v>41365</v>
      </c>
      <c r="C2189">
        <v>1.9731000000000001</v>
      </c>
    </row>
    <row r="2190" spans="1:3" x14ac:dyDescent="0.35">
      <c r="A2190" s="12">
        <v>41374</v>
      </c>
      <c r="B2190" s="12">
        <f t="shared" si="34"/>
        <v>41365</v>
      </c>
      <c r="C2190">
        <v>1.9803999999999999</v>
      </c>
    </row>
    <row r="2191" spans="1:3" x14ac:dyDescent="0.35">
      <c r="A2191" s="12">
        <v>41373</v>
      </c>
      <c r="B2191" s="12">
        <f t="shared" si="34"/>
        <v>41365</v>
      </c>
      <c r="C2191">
        <v>1.9855</v>
      </c>
    </row>
    <row r="2192" spans="1:3" x14ac:dyDescent="0.35">
      <c r="A2192" s="12">
        <v>41372</v>
      </c>
      <c r="B2192" s="12">
        <f t="shared" si="34"/>
        <v>41365</v>
      </c>
      <c r="C2192">
        <v>1.9897</v>
      </c>
    </row>
    <row r="2193" spans="1:3" x14ac:dyDescent="0.35">
      <c r="A2193" s="12">
        <v>41369</v>
      </c>
      <c r="B2193" s="12">
        <f t="shared" si="34"/>
        <v>41365</v>
      </c>
      <c r="C2193">
        <v>2.0028999999999999</v>
      </c>
    </row>
    <row r="2194" spans="1:3" x14ac:dyDescent="0.35">
      <c r="A2194" s="12">
        <v>41368</v>
      </c>
      <c r="B2194" s="12">
        <f t="shared" si="34"/>
        <v>41365</v>
      </c>
      <c r="C2194">
        <v>2.0194999999999999</v>
      </c>
    </row>
    <row r="2195" spans="1:3" x14ac:dyDescent="0.35">
      <c r="A2195" s="12">
        <v>41367</v>
      </c>
      <c r="B2195" s="12">
        <f t="shared" si="34"/>
        <v>41365</v>
      </c>
      <c r="C2195">
        <v>2.0232999999999999</v>
      </c>
    </row>
    <row r="2196" spans="1:3" x14ac:dyDescent="0.35">
      <c r="A2196" s="12">
        <v>41366</v>
      </c>
      <c r="B2196" s="12">
        <f t="shared" si="34"/>
        <v>41365</v>
      </c>
      <c r="C2196">
        <v>2.0173000000000001</v>
      </c>
    </row>
    <row r="2197" spans="1:3" x14ac:dyDescent="0.35">
      <c r="A2197" s="12">
        <v>41365</v>
      </c>
      <c r="B2197" s="12">
        <f t="shared" si="34"/>
        <v>41365</v>
      </c>
      <c r="C2197">
        <v>2.0179999999999998</v>
      </c>
    </row>
    <row r="2198" spans="1:3" x14ac:dyDescent="0.35">
      <c r="A2198" s="12">
        <v>41361</v>
      </c>
      <c r="B2198" s="12">
        <f t="shared" si="34"/>
        <v>41334</v>
      </c>
      <c r="C2198">
        <v>2.0131999999999999</v>
      </c>
    </row>
    <row r="2199" spans="1:3" x14ac:dyDescent="0.35">
      <c r="A2199" s="12">
        <v>41360</v>
      </c>
      <c r="B2199" s="12">
        <f t="shared" si="34"/>
        <v>41334</v>
      </c>
      <c r="C2199">
        <v>2.0179</v>
      </c>
    </row>
    <row r="2200" spans="1:3" x14ac:dyDescent="0.35">
      <c r="A2200" s="12">
        <v>41359</v>
      </c>
      <c r="B2200" s="12">
        <f t="shared" si="34"/>
        <v>41334</v>
      </c>
      <c r="C2200">
        <v>2.0081000000000002</v>
      </c>
    </row>
    <row r="2201" spans="1:3" x14ac:dyDescent="0.35">
      <c r="A2201" s="12">
        <v>41358</v>
      </c>
      <c r="B2201" s="12">
        <f t="shared" si="34"/>
        <v>41334</v>
      </c>
      <c r="C2201">
        <v>2.0133999999999999</v>
      </c>
    </row>
    <row r="2202" spans="1:3" x14ac:dyDescent="0.35">
      <c r="A2202" s="12">
        <v>41355</v>
      </c>
      <c r="B2202" s="12">
        <f t="shared" si="34"/>
        <v>41334</v>
      </c>
      <c r="C2202">
        <v>2.012</v>
      </c>
    </row>
    <row r="2203" spans="1:3" x14ac:dyDescent="0.35">
      <c r="A2203" s="12">
        <v>41354</v>
      </c>
      <c r="B2203" s="12">
        <f t="shared" si="34"/>
        <v>41334</v>
      </c>
      <c r="C2203">
        <v>1.9924999999999999</v>
      </c>
    </row>
    <row r="2204" spans="1:3" x14ac:dyDescent="0.35">
      <c r="A2204" s="12">
        <v>41353</v>
      </c>
      <c r="B2204" s="12">
        <f t="shared" si="34"/>
        <v>41334</v>
      </c>
      <c r="C2204">
        <v>1.9862</v>
      </c>
    </row>
    <row r="2205" spans="1:3" x14ac:dyDescent="0.35">
      <c r="A2205" s="12">
        <v>41352</v>
      </c>
      <c r="B2205" s="12">
        <f t="shared" si="34"/>
        <v>41334</v>
      </c>
      <c r="C2205">
        <v>1.9823999999999999</v>
      </c>
    </row>
    <row r="2206" spans="1:3" x14ac:dyDescent="0.35">
      <c r="A2206" s="12">
        <v>41351</v>
      </c>
      <c r="B2206" s="12">
        <f t="shared" si="34"/>
        <v>41334</v>
      </c>
      <c r="C2206">
        <v>1.9864999999999999</v>
      </c>
    </row>
    <row r="2207" spans="1:3" x14ac:dyDescent="0.35">
      <c r="A2207" s="12">
        <v>41348</v>
      </c>
      <c r="B2207" s="12">
        <f t="shared" si="34"/>
        <v>41334</v>
      </c>
      <c r="C2207">
        <v>1.9742999999999999</v>
      </c>
    </row>
    <row r="2208" spans="1:3" x14ac:dyDescent="0.35">
      <c r="A2208" s="12">
        <v>41347</v>
      </c>
      <c r="B2208" s="12">
        <f t="shared" si="34"/>
        <v>41334</v>
      </c>
      <c r="C2208">
        <v>1.9671000000000001</v>
      </c>
    </row>
    <row r="2209" spans="1:3" x14ac:dyDescent="0.35">
      <c r="A2209" s="12">
        <v>41346</v>
      </c>
      <c r="B2209" s="12">
        <f t="shared" si="34"/>
        <v>41334</v>
      </c>
      <c r="C2209">
        <v>1.9614</v>
      </c>
    </row>
    <row r="2210" spans="1:3" x14ac:dyDescent="0.35">
      <c r="A2210" s="12">
        <v>41345</v>
      </c>
      <c r="B2210" s="12">
        <f t="shared" si="34"/>
        <v>41334</v>
      </c>
      <c r="C2210">
        <v>1.9579</v>
      </c>
    </row>
    <row r="2211" spans="1:3" x14ac:dyDescent="0.35">
      <c r="A2211" s="12">
        <v>41344</v>
      </c>
      <c r="B2211" s="12">
        <f t="shared" si="34"/>
        <v>41334</v>
      </c>
      <c r="C2211">
        <v>1.9545999999999999</v>
      </c>
    </row>
    <row r="2212" spans="1:3" x14ac:dyDescent="0.35">
      <c r="A2212" s="12">
        <v>41341</v>
      </c>
      <c r="B2212" s="12">
        <f t="shared" si="34"/>
        <v>41334</v>
      </c>
      <c r="C2212">
        <v>1.9521999999999999</v>
      </c>
    </row>
    <row r="2213" spans="1:3" x14ac:dyDescent="0.35">
      <c r="A2213" s="12">
        <v>41340</v>
      </c>
      <c r="B2213" s="12">
        <f t="shared" si="34"/>
        <v>41334</v>
      </c>
      <c r="C2213">
        <v>1.9636</v>
      </c>
    </row>
    <row r="2214" spans="1:3" x14ac:dyDescent="0.35">
      <c r="A2214" s="12">
        <v>41339</v>
      </c>
      <c r="B2214" s="12">
        <f t="shared" si="34"/>
        <v>41334</v>
      </c>
      <c r="C2214">
        <v>1.9668000000000001</v>
      </c>
    </row>
    <row r="2215" spans="1:3" x14ac:dyDescent="0.35">
      <c r="A2215" s="12">
        <v>41338</v>
      </c>
      <c r="B2215" s="12">
        <f t="shared" si="34"/>
        <v>41334</v>
      </c>
      <c r="C2215">
        <v>1.9688000000000001</v>
      </c>
    </row>
    <row r="2216" spans="1:3" x14ac:dyDescent="0.35">
      <c r="A2216" s="12">
        <v>41337</v>
      </c>
      <c r="B2216" s="12">
        <f t="shared" si="34"/>
        <v>41334</v>
      </c>
      <c r="C2216">
        <v>1.9822</v>
      </c>
    </row>
    <row r="2217" spans="1:3" x14ac:dyDescent="0.35">
      <c r="A2217" s="12">
        <v>41334</v>
      </c>
      <c r="B2217" s="12">
        <f t="shared" si="34"/>
        <v>41334</v>
      </c>
      <c r="C2217">
        <v>1.9843</v>
      </c>
    </row>
    <row r="2218" spans="1:3" x14ac:dyDescent="0.35">
      <c r="A2218" s="12">
        <v>41333</v>
      </c>
      <c r="B2218" s="12">
        <f t="shared" si="34"/>
        <v>41306</v>
      </c>
      <c r="C2218">
        <v>1.9749000000000001</v>
      </c>
    </row>
    <row r="2219" spans="1:3" x14ac:dyDescent="0.35">
      <c r="A2219" s="12">
        <v>41332</v>
      </c>
      <c r="B2219" s="12">
        <f t="shared" si="34"/>
        <v>41306</v>
      </c>
      <c r="C2219">
        <v>1.9801</v>
      </c>
    </row>
    <row r="2220" spans="1:3" x14ac:dyDescent="0.35">
      <c r="A2220" s="12">
        <v>41331</v>
      </c>
      <c r="B2220" s="12">
        <f t="shared" si="34"/>
        <v>41306</v>
      </c>
      <c r="C2220">
        <v>1.9812000000000001</v>
      </c>
    </row>
    <row r="2221" spans="1:3" x14ac:dyDescent="0.35">
      <c r="A2221" s="12">
        <v>41330</v>
      </c>
      <c r="B2221" s="12">
        <f t="shared" si="34"/>
        <v>41306</v>
      </c>
      <c r="C2221">
        <v>1.9670000000000001</v>
      </c>
    </row>
    <row r="2222" spans="1:3" x14ac:dyDescent="0.35">
      <c r="A2222" s="12">
        <v>41327</v>
      </c>
      <c r="B2222" s="12">
        <f t="shared" si="34"/>
        <v>41306</v>
      </c>
      <c r="C2222">
        <v>1.9699</v>
      </c>
    </row>
    <row r="2223" spans="1:3" x14ac:dyDescent="0.35">
      <c r="A2223" s="12">
        <v>41326</v>
      </c>
      <c r="B2223" s="12">
        <f t="shared" si="34"/>
        <v>41306</v>
      </c>
      <c r="C2223">
        <v>1.9715</v>
      </c>
    </row>
    <row r="2224" spans="1:3" x14ac:dyDescent="0.35">
      <c r="A2224" s="12">
        <v>41325</v>
      </c>
      <c r="B2224" s="12">
        <f t="shared" si="34"/>
        <v>41306</v>
      </c>
      <c r="C2224">
        <v>1.9563999999999999</v>
      </c>
    </row>
    <row r="2225" spans="1:3" x14ac:dyDescent="0.35">
      <c r="A2225" s="12">
        <v>41324</v>
      </c>
      <c r="B2225" s="12">
        <f t="shared" si="34"/>
        <v>41306</v>
      </c>
      <c r="C2225">
        <v>1.9591000000000001</v>
      </c>
    </row>
    <row r="2226" spans="1:3" x14ac:dyDescent="0.35">
      <c r="A2226" s="12">
        <v>41323</v>
      </c>
      <c r="B2226" s="12">
        <f t="shared" si="34"/>
        <v>41306</v>
      </c>
      <c r="C2226">
        <v>1.9670000000000001</v>
      </c>
    </row>
    <row r="2227" spans="1:3" x14ac:dyDescent="0.35">
      <c r="A2227" s="12">
        <v>41320</v>
      </c>
      <c r="B2227" s="12">
        <f t="shared" si="34"/>
        <v>41306</v>
      </c>
      <c r="C2227">
        <v>1.9594</v>
      </c>
    </row>
    <row r="2228" spans="1:3" x14ac:dyDescent="0.35">
      <c r="A2228" s="12">
        <v>41319</v>
      </c>
      <c r="B2228" s="12">
        <f t="shared" si="34"/>
        <v>41306</v>
      </c>
      <c r="C2228">
        <v>1.966</v>
      </c>
    </row>
    <row r="2229" spans="1:3" x14ac:dyDescent="0.35">
      <c r="A2229" s="12">
        <v>41318</v>
      </c>
      <c r="B2229" s="12">
        <f t="shared" si="34"/>
        <v>41306</v>
      </c>
      <c r="C2229">
        <v>1.9664999999999999</v>
      </c>
    </row>
    <row r="2230" spans="1:3" x14ac:dyDescent="0.35">
      <c r="A2230" s="12">
        <v>41313</v>
      </c>
      <c r="B2230" s="12">
        <f t="shared" si="34"/>
        <v>41306</v>
      </c>
      <c r="C2230">
        <v>1.9630000000000001</v>
      </c>
    </row>
    <row r="2231" spans="1:3" x14ac:dyDescent="0.35">
      <c r="A2231" s="12">
        <v>41312</v>
      </c>
      <c r="B2231" s="12">
        <f t="shared" si="34"/>
        <v>41306</v>
      </c>
      <c r="C2231">
        <v>1.9782999999999999</v>
      </c>
    </row>
    <row r="2232" spans="1:3" x14ac:dyDescent="0.35">
      <c r="A2232" s="12">
        <v>41311</v>
      </c>
      <c r="B2232" s="12">
        <f t="shared" si="34"/>
        <v>41306</v>
      </c>
      <c r="C2232">
        <v>1.9878</v>
      </c>
    </row>
    <row r="2233" spans="1:3" x14ac:dyDescent="0.35">
      <c r="A2233" s="12">
        <v>41310</v>
      </c>
      <c r="B2233" s="12">
        <f t="shared" si="34"/>
        <v>41306</v>
      </c>
      <c r="C2233">
        <v>1.9875</v>
      </c>
    </row>
    <row r="2234" spans="1:3" x14ac:dyDescent="0.35">
      <c r="A2234" s="12">
        <v>41309</v>
      </c>
      <c r="B2234" s="12">
        <f t="shared" si="34"/>
        <v>41306</v>
      </c>
      <c r="C2234">
        <v>1.9887999999999999</v>
      </c>
    </row>
    <row r="2235" spans="1:3" x14ac:dyDescent="0.35">
      <c r="A2235" s="12">
        <v>41306</v>
      </c>
      <c r="B2235" s="12">
        <f t="shared" si="34"/>
        <v>41306</v>
      </c>
      <c r="C2235">
        <v>1.9838</v>
      </c>
    </row>
    <row r="2236" spans="1:3" x14ac:dyDescent="0.35">
      <c r="A2236" s="12">
        <v>41305</v>
      </c>
      <c r="B2236" s="12">
        <f t="shared" si="34"/>
        <v>41275</v>
      </c>
      <c r="C2236">
        <v>1.9877</v>
      </c>
    </row>
    <row r="2237" spans="1:3" x14ac:dyDescent="0.35">
      <c r="A2237" s="12">
        <v>41304</v>
      </c>
      <c r="B2237" s="12">
        <f t="shared" si="34"/>
        <v>41275</v>
      </c>
      <c r="C2237">
        <v>1.9894000000000001</v>
      </c>
    </row>
    <row r="2238" spans="1:3" x14ac:dyDescent="0.35">
      <c r="A2238" s="12">
        <v>41303</v>
      </c>
      <c r="B2238" s="12">
        <f t="shared" si="34"/>
        <v>41275</v>
      </c>
      <c r="C2238">
        <v>1.9905999999999999</v>
      </c>
    </row>
    <row r="2239" spans="1:3" x14ac:dyDescent="0.35">
      <c r="A2239" s="12">
        <v>41302</v>
      </c>
      <c r="B2239" s="12">
        <f t="shared" si="34"/>
        <v>41275</v>
      </c>
      <c r="C2239">
        <v>2.0234999999999999</v>
      </c>
    </row>
    <row r="2240" spans="1:3" x14ac:dyDescent="0.35">
      <c r="A2240" s="12">
        <v>41299</v>
      </c>
      <c r="B2240" s="12">
        <f t="shared" si="34"/>
        <v>41275</v>
      </c>
      <c r="C2240">
        <v>2.0276999999999998</v>
      </c>
    </row>
    <row r="2241" spans="1:3" x14ac:dyDescent="0.35">
      <c r="A2241" s="12">
        <v>41298</v>
      </c>
      <c r="B2241" s="12">
        <f t="shared" si="34"/>
        <v>41275</v>
      </c>
      <c r="C2241">
        <v>2.0337999999999998</v>
      </c>
    </row>
    <row r="2242" spans="1:3" x14ac:dyDescent="0.35">
      <c r="A2242" s="12">
        <v>41297</v>
      </c>
      <c r="B2242" s="12">
        <f t="shared" si="34"/>
        <v>41275</v>
      </c>
      <c r="C2242">
        <v>2.0388000000000002</v>
      </c>
    </row>
    <row r="2243" spans="1:3" x14ac:dyDescent="0.35">
      <c r="A2243" s="12">
        <v>41296</v>
      </c>
      <c r="B2243" s="12">
        <f t="shared" ref="B2243:B2306" si="35">DATE(YEAR(A2243),MONTH(A2243),DAY(1))</f>
        <v>41275</v>
      </c>
      <c r="C2243">
        <v>2.0466000000000002</v>
      </c>
    </row>
    <row r="2244" spans="1:3" x14ac:dyDescent="0.35">
      <c r="A2244" s="12">
        <v>41295</v>
      </c>
      <c r="B2244" s="12">
        <f t="shared" si="35"/>
        <v>41275</v>
      </c>
      <c r="C2244">
        <v>2.0415000000000001</v>
      </c>
    </row>
    <row r="2245" spans="1:3" x14ac:dyDescent="0.35">
      <c r="A2245" s="12">
        <v>41292</v>
      </c>
      <c r="B2245" s="12">
        <f t="shared" si="35"/>
        <v>41275</v>
      </c>
      <c r="C2245">
        <v>2.0434999999999999</v>
      </c>
    </row>
    <row r="2246" spans="1:3" x14ac:dyDescent="0.35">
      <c r="A2246" s="12">
        <v>41291</v>
      </c>
      <c r="B2246" s="12">
        <f t="shared" si="35"/>
        <v>41275</v>
      </c>
      <c r="C2246">
        <v>2.0405000000000002</v>
      </c>
    </row>
    <row r="2247" spans="1:3" x14ac:dyDescent="0.35">
      <c r="A2247" s="12">
        <v>41290</v>
      </c>
      <c r="B2247" s="12">
        <f t="shared" si="35"/>
        <v>41275</v>
      </c>
      <c r="C2247">
        <v>2.0402999999999998</v>
      </c>
    </row>
    <row r="2248" spans="1:3" x14ac:dyDescent="0.35">
      <c r="A2248" s="12">
        <v>41289</v>
      </c>
      <c r="B2248" s="12">
        <f t="shared" si="35"/>
        <v>41275</v>
      </c>
      <c r="C2248">
        <v>2.0367999999999999</v>
      </c>
    </row>
    <row r="2249" spans="1:3" x14ac:dyDescent="0.35">
      <c r="A2249" s="12">
        <v>41288</v>
      </c>
      <c r="B2249" s="12">
        <f t="shared" si="35"/>
        <v>41275</v>
      </c>
      <c r="C2249">
        <v>2.0327999999999999</v>
      </c>
    </row>
    <row r="2250" spans="1:3" x14ac:dyDescent="0.35">
      <c r="A2250" s="12">
        <v>41285</v>
      </c>
      <c r="B2250" s="12">
        <f t="shared" si="35"/>
        <v>41275</v>
      </c>
      <c r="C2250">
        <v>2.0335000000000001</v>
      </c>
    </row>
    <row r="2251" spans="1:3" x14ac:dyDescent="0.35">
      <c r="A2251" s="12">
        <v>41284</v>
      </c>
      <c r="B2251" s="12">
        <f t="shared" si="35"/>
        <v>41275</v>
      </c>
      <c r="C2251">
        <v>2.0352000000000001</v>
      </c>
    </row>
    <row r="2252" spans="1:3" x14ac:dyDescent="0.35">
      <c r="A2252" s="12">
        <v>41283</v>
      </c>
      <c r="B2252" s="12">
        <f t="shared" si="35"/>
        <v>41275</v>
      </c>
      <c r="C2252">
        <v>2.0411000000000001</v>
      </c>
    </row>
    <row r="2253" spans="1:3" x14ac:dyDescent="0.35">
      <c r="A2253" s="12">
        <v>41282</v>
      </c>
      <c r="B2253" s="12">
        <f t="shared" si="35"/>
        <v>41275</v>
      </c>
      <c r="C2253">
        <v>2.028</v>
      </c>
    </row>
    <row r="2254" spans="1:3" x14ac:dyDescent="0.35">
      <c r="A2254" s="12">
        <v>41281</v>
      </c>
      <c r="B2254" s="12">
        <f t="shared" si="35"/>
        <v>41275</v>
      </c>
      <c r="C2254">
        <v>2.0306000000000002</v>
      </c>
    </row>
    <row r="2255" spans="1:3" x14ac:dyDescent="0.35">
      <c r="A2255" s="12">
        <v>41278</v>
      </c>
      <c r="B2255" s="12">
        <f t="shared" si="35"/>
        <v>41275</v>
      </c>
      <c r="C2255">
        <v>2.0419</v>
      </c>
    </row>
    <row r="2256" spans="1:3" x14ac:dyDescent="0.35">
      <c r="A2256" s="12">
        <v>41277</v>
      </c>
      <c r="B2256" s="12">
        <f t="shared" si="35"/>
        <v>41275</v>
      </c>
      <c r="C2256">
        <v>2.0457999999999998</v>
      </c>
    </row>
    <row r="2257" spans="1:3" x14ac:dyDescent="0.35">
      <c r="A2257" s="12">
        <v>41276</v>
      </c>
      <c r="B2257" s="12">
        <f t="shared" si="35"/>
        <v>41275</v>
      </c>
      <c r="C2257">
        <v>2.0409000000000002</v>
      </c>
    </row>
    <row r="2258" spans="1:3" x14ac:dyDescent="0.35">
      <c r="A2258" s="12">
        <v>41274</v>
      </c>
      <c r="B2258" s="12">
        <f t="shared" si="35"/>
        <v>41244</v>
      </c>
      <c r="C2258">
        <v>2.0428999999999999</v>
      </c>
    </row>
    <row r="2259" spans="1:3" x14ac:dyDescent="0.35">
      <c r="A2259" s="12">
        <v>41271</v>
      </c>
      <c r="B2259" s="12">
        <f t="shared" si="35"/>
        <v>41244</v>
      </c>
      <c r="C2259">
        <v>2.0428999999999999</v>
      </c>
    </row>
    <row r="2260" spans="1:3" x14ac:dyDescent="0.35">
      <c r="A2260" s="12">
        <v>41270</v>
      </c>
      <c r="B2260" s="12">
        <f t="shared" si="35"/>
        <v>41244</v>
      </c>
      <c r="C2260">
        <v>2.0476999999999999</v>
      </c>
    </row>
    <row r="2261" spans="1:3" x14ac:dyDescent="0.35">
      <c r="A2261" s="12">
        <v>41269</v>
      </c>
      <c r="B2261" s="12">
        <f t="shared" si="35"/>
        <v>41244</v>
      </c>
      <c r="C2261">
        <v>2.0562999999999998</v>
      </c>
    </row>
    <row r="2262" spans="1:3" x14ac:dyDescent="0.35">
      <c r="A2262" s="12">
        <v>41267</v>
      </c>
      <c r="B2262" s="12">
        <f t="shared" si="35"/>
        <v>41244</v>
      </c>
      <c r="C2262">
        <v>2.0767000000000002</v>
      </c>
    </row>
    <row r="2263" spans="1:3" x14ac:dyDescent="0.35">
      <c r="A2263" s="12">
        <v>41264</v>
      </c>
      <c r="B2263" s="12">
        <f t="shared" si="35"/>
        <v>41244</v>
      </c>
      <c r="C2263">
        <v>2.0750999999999999</v>
      </c>
    </row>
    <row r="2264" spans="1:3" x14ac:dyDescent="0.35">
      <c r="A2264" s="12">
        <v>41263</v>
      </c>
      <c r="B2264" s="12">
        <f t="shared" si="35"/>
        <v>41244</v>
      </c>
      <c r="C2264">
        <v>2.0619999999999998</v>
      </c>
    </row>
    <row r="2265" spans="1:3" x14ac:dyDescent="0.35">
      <c r="A2265" s="12">
        <v>41262</v>
      </c>
      <c r="B2265" s="12">
        <f t="shared" si="35"/>
        <v>41244</v>
      </c>
      <c r="C2265">
        <v>2.0785</v>
      </c>
    </row>
    <row r="2266" spans="1:3" x14ac:dyDescent="0.35">
      <c r="A2266" s="12">
        <v>41261</v>
      </c>
      <c r="B2266" s="12">
        <f t="shared" si="35"/>
        <v>41244</v>
      </c>
      <c r="C2266">
        <v>2.0960000000000001</v>
      </c>
    </row>
    <row r="2267" spans="1:3" x14ac:dyDescent="0.35">
      <c r="A2267" s="12">
        <v>41260</v>
      </c>
      <c r="B2267" s="12">
        <f t="shared" si="35"/>
        <v>41244</v>
      </c>
      <c r="C2267">
        <v>2.0895999999999999</v>
      </c>
    </row>
    <row r="2268" spans="1:3" x14ac:dyDescent="0.35">
      <c r="A2268" s="12">
        <v>41257</v>
      </c>
      <c r="B2268" s="12">
        <f t="shared" si="35"/>
        <v>41244</v>
      </c>
      <c r="C2268">
        <v>2.0834000000000001</v>
      </c>
    </row>
    <row r="2269" spans="1:3" x14ac:dyDescent="0.35">
      <c r="A2269" s="12">
        <v>41256</v>
      </c>
      <c r="B2269" s="12">
        <f t="shared" si="35"/>
        <v>41244</v>
      </c>
      <c r="C2269">
        <v>2.0745</v>
      </c>
    </row>
    <row r="2270" spans="1:3" x14ac:dyDescent="0.35">
      <c r="A2270" s="12">
        <v>41255</v>
      </c>
      <c r="B2270" s="12">
        <f t="shared" si="35"/>
        <v>41244</v>
      </c>
      <c r="C2270">
        <v>2.0794999999999999</v>
      </c>
    </row>
    <row r="2271" spans="1:3" x14ac:dyDescent="0.35">
      <c r="A2271" s="12">
        <v>41254</v>
      </c>
      <c r="B2271" s="12">
        <f t="shared" si="35"/>
        <v>41244</v>
      </c>
      <c r="C2271">
        <v>2.0737000000000001</v>
      </c>
    </row>
    <row r="2272" spans="1:3" x14ac:dyDescent="0.35">
      <c r="A2272" s="12">
        <v>41253</v>
      </c>
      <c r="B2272" s="12">
        <f t="shared" si="35"/>
        <v>41244</v>
      </c>
      <c r="C2272">
        <v>2.0804</v>
      </c>
    </row>
    <row r="2273" spans="1:3" x14ac:dyDescent="0.35">
      <c r="A2273" s="12">
        <v>41250</v>
      </c>
      <c r="B2273" s="12">
        <f t="shared" si="35"/>
        <v>41244</v>
      </c>
      <c r="C2273">
        <v>2.0798000000000001</v>
      </c>
    </row>
    <row r="2274" spans="1:3" x14ac:dyDescent="0.35">
      <c r="A2274" s="12">
        <v>41249</v>
      </c>
      <c r="B2274" s="12">
        <f t="shared" si="35"/>
        <v>41244</v>
      </c>
      <c r="C2274">
        <v>2.0831</v>
      </c>
    </row>
    <row r="2275" spans="1:3" x14ac:dyDescent="0.35">
      <c r="A2275" s="12">
        <v>41248</v>
      </c>
      <c r="B2275" s="12">
        <f t="shared" si="35"/>
        <v>41244</v>
      </c>
      <c r="C2275">
        <v>2.1040000000000001</v>
      </c>
    </row>
    <row r="2276" spans="1:3" x14ac:dyDescent="0.35">
      <c r="A2276" s="12">
        <v>41247</v>
      </c>
      <c r="B2276" s="12">
        <f t="shared" si="35"/>
        <v>41244</v>
      </c>
      <c r="C2276">
        <v>2.1072000000000002</v>
      </c>
    </row>
    <row r="2277" spans="1:3" x14ac:dyDescent="0.35">
      <c r="A2277" s="12">
        <v>41246</v>
      </c>
      <c r="B2277" s="12">
        <f t="shared" si="35"/>
        <v>41244</v>
      </c>
      <c r="C2277">
        <v>2.1114999999999999</v>
      </c>
    </row>
    <row r="2278" spans="1:3" x14ac:dyDescent="0.35">
      <c r="A2278" s="12">
        <v>41243</v>
      </c>
      <c r="B2278" s="12">
        <f t="shared" si="35"/>
        <v>41214</v>
      </c>
      <c r="C2278">
        <v>2.1067999999999998</v>
      </c>
    </row>
    <row r="2279" spans="1:3" x14ac:dyDescent="0.35">
      <c r="A2279" s="12">
        <v>41242</v>
      </c>
      <c r="B2279" s="12">
        <f t="shared" si="35"/>
        <v>41214</v>
      </c>
      <c r="C2279">
        <v>2.0985999999999998</v>
      </c>
    </row>
    <row r="2280" spans="1:3" x14ac:dyDescent="0.35">
      <c r="A2280" s="12">
        <v>41241</v>
      </c>
      <c r="B2280" s="12">
        <f t="shared" si="35"/>
        <v>41214</v>
      </c>
      <c r="C2280">
        <v>2.0907</v>
      </c>
    </row>
    <row r="2281" spans="1:3" x14ac:dyDescent="0.35">
      <c r="A2281" s="12">
        <v>41240</v>
      </c>
      <c r="B2281" s="12">
        <f t="shared" si="35"/>
        <v>41214</v>
      </c>
      <c r="C2281">
        <v>2.0746000000000002</v>
      </c>
    </row>
    <row r="2282" spans="1:3" x14ac:dyDescent="0.35">
      <c r="A2282" s="12">
        <v>41239</v>
      </c>
      <c r="B2282" s="12">
        <f t="shared" si="35"/>
        <v>41214</v>
      </c>
      <c r="C2282">
        <v>2.0781999999999998</v>
      </c>
    </row>
    <row r="2283" spans="1:3" x14ac:dyDescent="0.35">
      <c r="A2283" s="12">
        <v>41236</v>
      </c>
      <c r="B2283" s="12">
        <f t="shared" si="35"/>
        <v>41214</v>
      </c>
      <c r="C2283">
        <v>2.0979999999999999</v>
      </c>
    </row>
    <row r="2284" spans="1:3" x14ac:dyDescent="0.35">
      <c r="A2284" s="12">
        <v>41235</v>
      </c>
      <c r="B2284" s="12">
        <f t="shared" si="35"/>
        <v>41214</v>
      </c>
      <c r="C2284">
        <v>2.0907</v>
      </c>
    </row>
    <row r="2285" spans="1:3" x14ac:dyDescent="0.35">
      <c r="A2285" s="12">
        <v>41234</v>
      </c>
      <c r="B2285" s="12">
        <f t="shared" si="35"/>
        <v>41214</v>
      </c>
      <c r="C2285">
        <v>2.0918000000000001</v>
      </c>
    </row>
    <row r="2286" spans="1:3" x14ac:dyDescent="0.35">
      <c r="A2286" s="12">
        <v>41233</v>
      </c>
      <c r="B2286" s="12">
        <f t="shared" si="35"/>
        <v>41214</v>
      </c>
      <c r="C2286">
        <v>2.0827</v>
      </c>
    </row>
    <row r="2287" spans="1:3" x14ac:dyDescent="0.35">
      <c r="A2287" s="12">
        <v>41232</v>
      </c>
      <c r="B2287" s="12">
        <f t="shared" si="35"/>
        <v>41214</v>
      </c>
      <c r="C2287">
        <v>2.0739999999999998</v>
      </c>
    </row>
    <row r="2288" spans="1:3" x14ac:dyDescent="0.35">
      <c r="A2288" s="12">
        <v>41229</v>
      </c>
      <c r="B2288" s="12">
        <f t="shared" si="35"/>
        <v>41214</v>
      </c>
      <c r="C2288">
        <v>2.0706000000000002</v>
      </c>
    </row>
    <row r="2289" spans="1:3" x14ac:dyDescent="0.35">
      <c r="A2289" s="12">
        <v>41227</v>
      </c>
      <c r="B2289" s="12">
        <f t="shared" si="35"/>
        <v>41214</v>
      </c>
      <c r="C2289">
        <v>2.0623999999999998</v>
      </c>
    </row>
    <row r="2290" spans="1:3" x14ac:dyDescent="0.35">
      <c r="A2290" s="12">
        <v>41226</v>
      </c>
      <c r="B2290" s="12">
        <f t="shared" si="35"/>
        <v>41214</v>
      </c>
      <c r="C2290">
        <v>2.0609000000000002</v>
      </c>
    </row>
    <row r="2291" spans="1:3" x14ac:dyDescent="0.35">
      <c r="A2291" s="12">
        <v>41225</v>
      </c>
      <c r="B2291" s="12">
        <f t="shared" si="35"/>
        <v>41214</v>
      </c>
      <c r="C2291">
        <v>2.0470000000000002</v>
      </c>
    </row>
    <row r="2292" spans="1:3" x14ac:dyDescent="0.35">
      <c r="A2292" s="12">
        <v>41222</v>
      </c>
      <c r="B2292" s="12">
        <f t="shared" si="35"/>
        <v>41214</v>
      </c>
      <c r="C2292">
        <v>2.0507</v>
      </c>
    </row>
    <row r="2293" spans="1:3" x14ac:dyDescent="0.35">
      <c r="A2293" s="12">
        <v>41221</v>
      </c>
      <c r="B2293" s="12">
        <f t="shared" si="35"/>
        <v>41214</v>
      </c>
      <c r="C2293">
        <v>2.0352000000000001</v>
      </c>
    </row>
    <row r="2294" spans="1:3" x14ac:dyDescent="0.35">
      <c r="A2294" s="12">
        <v>41220</v>
      </c>
      <c r="B2294" s="12">
        <f t="shared" si="35"/>
        <v>41214</v>
      </c>
      <c r="C2294">
        <v>2.0324</v>
      </c>
    </row>
    <row r="2295" spans="1:3" x14ac:dyDescent="0.35">
      <c r="A2295" s="12">
        <v>41219</v>
      </c>
      <c r="B2295" s="12">
        <f t="shared" si="35"/>
        <v>41214</v>
      </c>
      <c r="C2295">
        <v>2.0335999999999999</v>
      </c>
    </row>
    <row r="2296" spans="1:3" x14ac:dyDescent="0.35">
      <c r="A2296" s="12">
        <v>41218</v>
      </c>
      <c r="B2296" s="12">
        <f t="shared" si="35"/>
        <v>41214</v>
      </c>
      <c r="C2296">
        <v>2.0344000000000002</v>
      </c>
    </row>
    <row r="2297" spans="1:3" x14ac:dyDescent="0.35">
      <c r="A2297" s="12">
        <v>41214</v>
      </c>
      <c r="B2297" s="12">
        <f t="shared" si="35"/>
        <v>41214</v>
      </c>
      <c r="C2297">
        <v>2.0306000000000002</v>
      </c>
    </row>
    <row r="2298" spans="1:3" x14ac:dyDescent="0.35">
      <c r="A2298" s="12">
        <v>41213</v>
      </c>
      <c r="B2298" s="12">
        <f t="shared" si="35"/>
        <v>41183</v>
      </c>
      <c r="C2298">
        <v>2.0308000000000002</v>
      </c>
    </row>
    <row r="2299" spans="1:3" x14ac:dyDescent="0.35">
      <c r="A2299" s="12">
        <v>41212</v>
      </c>
      <c r="B2299" s="12">
        <f t="shared" si="35"/>
        <v>41183</v>
      </c>
      <c r="C2299">
        <v>2.0318000000000001</v>
      </c>
    </row>
    <row r="2300" spans="1:3" x14ac:dyDescent="0.35">
      <c r="A2300" s="12">
        <v>41211</v>
      </c>
      <c r="B2300" s="12">
        <f t="shared" si="35"/>
        <v>41183</v>
      </c>
      <c r="C2300">
        <v>2.0291000000000001</v>
      </c>
    </row>
    <row r="2301" spans="1:3" x14ac:dyDescent="0.35">
      <c r="A2301" s="12">
        <v>41208</v>
      </c>
      <c r="B2301" s="12">
        <f t="shared" si="35"/>
        <v>41183</v>
      </c>
      <c r="C2301">
        <v>2.0257000000000001</v>
      </c>
    </row>
    <row r="2302" spans="1:3" x14ac:dyDescent="0.35">
      <c r="A2302" s="12">
        <v>41207</v>
      </c>
      <c r="B2302" s="12">
        <f t="shared" si="35"/>
        <v>41183</v>
      </c>
      <c r="C2302">
        <v>2.0255999999999998</v>
      </c>
    </row>
    <row r="2303" spans="1:3" x14ac:dyDescent="0.35">
      <c r="A2303" s="12">
        <v>41206</v>
      </c>
      <c r="B2303" s="12">
        <f t="shared" si="35"/>
        <v>41183</v>
      </c>
      <c r="C2303">
        <v>2.0257000000000001</v>
      </c>
    </row>
    <row r="2304" spans="1:3" x14ac:dyDescent="0.35">
      <c r="A2304" s="12">
        <v>41205</v>
      </c>
      <c r="B2304" s="12">
        <f t="shared" si="35"/>
        <v>41183</v>
      </c>
      <c r="C2304">
        <v>2.0280999999999998</v>
      </c>
    </row>
    <row r="2305" spans="1:3" x14ac:dyDescent="0.35">
      <c r="A2305" s="12">
        <v>41204</v>
      </c>
      <c r="B2305" s="12">
        <f t="shared" si="35"/>
        <v>41183</v>
      </c>
      <c r="C2305">
        <v>2.0259999999999998</v>
      </c>
    </row>
    <row r="2306" spans="1:3" x14ac:dyDescent="0.35">
      <c r="A2306" s="12">
        <v>41201</v>
      </c>
      <c r="B2306" s="12">
        <f t="shared" si="35"/>
        <v>41183</v>
      </c>
      <c r="C2306">
        <v>2.0266000000000002</v>
      </c>
    </row>
    <row r="2307" spans="1:3" x14ac:dyDescent="0.35">
      <c r="A2307" s="12">
        <v>41200</v>
      </c>
      <c r="B2307" s="12">
        <f t="shared" ref="B2307:B2370" si="36">DATE(YEAR(A2307),MONTH(A2307),DAY(1))</f>
        <v>41183</v>
      </c>
      <c r="C2307">
        <v>2.0289999999999999</v>
      </c>
    </row>
    <row r="2308" spans="1:3" x14ac:dyDescent="0.35">
      <c r="A2308" s="12">
        <v>41199</v>
      </c>
      <c r="B2308" s="12">
        <f t="shared" si="36"/>
        <v>41183</v>
      </c>
      <c r="C2308">
        <v>2.0329999999999999</v>
      </c>
    </row>
    <row r="2309" spans="1:3" x14ac:dyDescent="0.35">
      <c r="A2309" s="12">
        <v>41198</v>
      </c>
      <c r="B2309" s="12">
        <f t="shared" si="36"/>
        <v>41183</v>
      </c>
      <c r="C2309">
        <v>2.0345</v>
      </c>
    </row>
    <row r="2310" spans="1:3" x14ac:dyDescent="0.35">
      <c r="A2310" s="12">
        <v>41197</v>
      </c>
      <c r="B2310" s="12">
        <f t="shared" si="36"/>
        <v>41183</v>
      </c>
      <c r="C2310">
        <v>2.0377000000000001</v>
      </c>
    </row>
    <row r="2311" spans="1:3" x14ac:dyDescent="0.35">
      <c r="A2311" s="12">
        <v>41193</v>
      </c>
      <c r="B2311" s="12">
        <f t="shared" si="36"/>
        <v>41183</v>
      </c>
      <c r="C2311">
        <v>2.0363000000000002</v>
      </c>
    </row>
    <row r="2312" spans="1:3" x14ac:dyDescent="0.35">
      <c r="A2312" s="12">
        <v>41192</v>
      </c>
      <c r="B2312" s="12">
        <f t="shared" si="36"/>
        <v>41183</v>
      </c>
      <c r="C2312">
        <v>2.0373000000000001</v>
      </c>
    </row>
    <row r="2313" spans="1:3" x14ac:dyDescent="0.35">
      <c r="A2313" s="12">
        <v>41191</v>
      </c>
      <c r="B2313" s="12">
        <f t="shared" si="36"/>
        <v>41183</v>
      </c>
      <c r="C2313">
        <v>2.0331000000000001</v>
      </c>
    </row>
    <row r="2314" spans="1:3" x14ac:dyDescent="0.35">
      <c r="A2314" s="12">
        <v>41190</v>
      </c>
      <c r="B2314" s="12">
        <f t="shared" si="36"/>
        <v>41183</v>
      </c>
      <c r="C2314">
        <v>2.0306999999999999</v>
      </c>
    </row>
    <row r="2315" spans="1:3" x14ac:dyDescent="0.35">
      <c r="A2315" s="12">
        <v>41187</v>
      </c>
      <c r="B2315" s="12">
        <f t="shared" si="36"/>
        <v>41183</v>
      </c>
      <c r="C2315">
        <v>2.024</v>
      </c>
    </row>
    <row r="2316" spans="1:3" x14ac:dyDescent="0.35">
      <c r="A2316" s="12">
        <v>41186</v>
      </c>
      <c r="B2316" s="12">
        <f t="shared" si="36"/>
        <v>41183</v>
      </c>
      <c r="C2316">
        <v>2.0217999999999998</v>
      </c>
    </row>
    <row r="2317" spans="1:3" x14ac:dyDescent="0.35">
      <c r="A2317" s="12">
        <v>41185</v>
      </c>
      <c r="B2317" s="12">
        <f t="shared" si="36"/>
        <v>41183</v>
      </c>
      <c r="C2317">
        <v>2.0259999999999998</v>
      </c>
    </row>
    <row r="2318" spans="1:3" x14ac:dyDescent="0.35">
      <c r="A2318" s="12">
        <v>41184</v>
      </c>
      <c r="B2318" s="12">
        <f t="shared" si="36"/>
        <v>41183</v>
      </c>
      <c r="C2318">
        <v>2.0259999999999998</v>
      </c>
    </row>
    <row r="2319" spans="1:3" x14ac:dyDescent="0.35">
      <c r="A2319" s="12">
        <v>41183</v>
      </c>
      <c r="B2319" s="12">
        <f t="shared" si="36"/>
        <v>41183</v>
      </c>
      <c r="C2319">
        <v>2.0253999999999999</v>
      </c>
    </row>
    <row r="2320" spans="1:3" x14ac:dyDescent="0.35">
      <c r="A2320" s="12">
        <v>41180</v>
      </c>
      <c r="B2320" s="12">
        <f t="shared" si="36"/>
        <v>41153</v>
      </c>
      <c r="C2320">
        <v>2.0299999999999998</v>
      </c>
    </row>
    <row r="2321" spans="1:3" x14ac:dyDescent="0.35">
      <c r="A2321" s="12">
        <v>41179</v>
      </c>
      <c r="B2321" s="12">
        <f t="shared" si="36"/>
        <v>41153</v>
      </c>
      <c r="C2321">
        <v>2.0305</v>
      </c>
    </row>
    <row r="2322" spans="1:3" x14ac:dyDescent="0.35">
      <c r="A2322" s="12">
        <v>41178</v>
      </c>
      <c r="B2322" s="12">
        <f t="shared" si="36"/>
        <v>41153</v>
      </c>
      <c r="C2322">
        <v>2.0335000000000001</v>
      </c>
    </row>
    <row r="2323" spans="1:3" x14ac:dyDescent="0.35">
      <c r="A2323" s="12">
        <v>41177</v>
      </c>
      <c r="B2323" s="12">
        <f t="shared" si="36"/>
        <v>41153</v>
      </c>
      <c r="C2323">
        <v>2.0245000000000002</v>
      </c>
    </row>
    <row r="2324" spans="1:3" x14ac:dyDescent="0.35">
      <c r="A2324" s="12">
        <v>41176</v>
      </c>
      <c r="B2324" s="12">
        <f t="shared" si="36"/>
        <v>41153</v>
      </c>
      <c r="C2324">
        <v>2.0266999999999999</v>
      </c>
    </row>
    <row r="2325" spans="1:3" x14ac:dyDescent="0.35">
      <c r="A2325" s="12">
        <v>41173</v>
      </c>
      <c r="B2325" s="12">
        <f t="shared" si="36"/>
        <v>41153</v>
      </c>
      <c r="C2325">
        <v>2.0234999999999999</v>
      </c>
    </row>
    <row r="2326" spans="1:3" x14ac:dyDescent="0.35">
      <c r="A2326" s="12">
        <v>41172</v>
      </c>
      <c r="B2326" s="12">
        <f t="shared" si="36"/>
        <v>41153</v>
      </c>
      <c r="C2326">
        <v>2.0257000000000001</v>
      </c>
    </row>
    <row r="2327" spans="1:3" x14ac:dyDescent="0.35">
      <c r="A2327" s="12">
        <v>41171</v>
      </c>
      <c r="B2327" s="12">
        <f t="shared" si="36"/>
        <v>41153</v>
      </c>
      <c r="C2327">
        <v>2.0230000000000001</v>
      </c>
    </row>
    <row r="2328" spans="1:3" x14ac:dyDescent="0.35">
      <c r="A2328" s="12">
        <v>41170</v>
      </c>
      <c r="B2328" s="12">
        <f t="shared" si="36"/>
        <v>41153</v>
      </c>
      <c r="C2328">
        <v>2.0268000000000002</v>
      </c>
    </row>
    <row r="2329" spans="1:3" x14ac:dyDescent="0.35">
      <c r="A2329" s="12">
        <v>41169</v>
      </c>
      <c r="B2329" s="12">
        <f t="shared" si="36"/>
        <v>41153</v>
      </c>
      <c r="C2329">
        <v>2.0306000000000002</v>
      </c>
    </row>
    <row r="2330" spans="1:3" x14ac:dyDescent="0.35">
      <c r="A2330" s="12">
        <v>41166</v>
      </c>
      <c r="B2330" s="12">
        <f t="shared" si="36"/>
        <v>41153</v>
      </c>
      <c r="C2330">
        <v>2.0133000000000001</v>
      </c>
    </row>
    <row r="2331" spans="1:3" x14ac:dyDescent="0.35">
      <c r="A2331" s="12">
        <v>41165</v>
      </c>
      <c r="B2331" s="12">
        <f t="shared" si="36"/>
        <v>41153</v>
      </c>
      <c r="C2331">
        <v>2.0249000000000001</v>
      </c>
    </row>
    <row r="2332" spans="1:3" x14ac:dyDescent="0.35">
      <c r="A2332" s="12">
        <v>41164</v>
      </c>
      <c r="B2332" s="12">
        <f t="shared" si="36"/>
        <v>41153</v>
      </c>
      <c r="C2332">
        <v>2.0198</v>
      </c>
    </row>
    <row r="2333" spans="1:3" x14ac:dyDescent="0.35">
      <c r="A2333" s="12">
        <v>41163</v>
      </c>
      <c r="B2333" s="12">
        <f t="shared" si="36"/>
        <v>41153</v>
      </c>
      <c r="C2333">
        <v>2.0192000000000001</v>
      </c>
    </row>
    <row r="2334" spans="1:3" x14ac:dyDescent="0.35">
      <c r="A2334" s="12">
        <v>41162</v>
      </c>
      <c r="B2334" s="12">
        <f t="shared" si="36"/>
        <v>41153</v>
      </c>
      <c r="C2334">
        <v>2.0234999999999999</v>
      </c>
    </row>
    <row r="2335" spans="1:3" x14ac:dyDescent="0.35">
      <c r="A2335" s="12">
        <v>41158</v>
      </c>
      <c r="B2335" s="12">
        <f t="shared" si="36"/>
        <v>41153</v>
      </c>
      <c r="C2335">
        <v>2.0375000000000001</v>
      </c>
    </row>
    <row r="2336" spans="1:3" x14ac:dyDescent="0.35">
      <c r="A2336" s="12">
        <v>41157</v>
      </c>
      <c r="B2336" s="12">
        <f t="shared" si="36"/>
        <v>41153</v>
      </c>
      <c r="C2336">
        <v>2.0379999999999998</v>
      </c>
    </row>
    <row r="2337" spans="1:3" x14ac:dyDescent="0.35">
      <c r="A2337" s="12">
        <v>41156</v>
      </c>
      <c r="B2337" s="12">
        <f t="shared" si="36"/>
        <v>41153</v>
      </c>
      <c r="C2337">
        <v>2.0386000000000002</v>
      </c>
    </row>
    <row r="2338" spans="1:3" x14ac:dyDescent="0.35">
      <c r="A2338" s="12">
        <v>41155</v>
      </c>
      <c r="B2338" s="12">
        <f t="shared" si="36"/>
        <v>41153</v>
      </c>
      <c r="C2338">
        <v>2.0329000000000002</v>
      </c>
    </row>
    <row r="2339" spans="1:3" x14ac:dyDescent="0.35">
      <c r="A2339" s="12">
        <v>41152</v>
      </c>
      <c r="B2339" s="12">
        <f t="shared" si="36"/>
        <v>41122</v>
      </c>
      <c r="C2339">
        <v>2.0366</v>
      </c>
    </row>
    <row r="2340" spans="1:3" x14ac:dyDescent="0.35">
      <c r="A2340" s="12">
        <v>41151</v>
      </c>
      <c r="B2340" s="12">
        <f t="shared" si="36"/>
        <v>41122</v>
      </c>
      <c r="C2340">
        <v>2.0507</v>
      </c>
    </row>
    <row r="2341" spans="1:3" x14ac:dyDescent="0.35">
      <c r="A2341" s="12">
        <v>41150</v>
      </c>
      <c r="B2341" s="12">
        <f t="shared" si="36"/>
        <v>41122</v>
      </c>
      <c r="C2341">
        <v>2.0503</v>
      </c>
    </row>
    <row r="2342" spans="1:3" x14ac:dyDescent="0.35">
      <c r="A2342" s="12">
        <v>41149</v>
      </c>
      <c r="B2342" s="12">
        <f t="shared" si="36"/>
        <v>41122</v>
      </c>
      <c r="C2342">
        <v>2.0427</v>
      </c>
    </row>
    <row r="2343" spans="1:3" x14ac:dyDescent="0.35">
      <c r="A2343" s="12">
        <v>41148</v>
      </c>
      <c r="B2343" s="12">
        <f t="shared" si="36"/>
        <v>41122</v>
      </c>
      <c r="C2343">
        <v>2.0287000000000002</v>
      </c>
    </row>
    <row r="2344" spans="1:3" x14ac:dyDescent="0.35">
      <c r="A2344" s="12">
        <v>41145</v>
      </c>
      <c r="B2344" s="12">
        <f t="shared" si="36"/>
        <v>41122</v>
      </c>
      <c r="C2344">
        <v>2.0249999999999999</v>
      </c>
    </row>
    <row r="2345" spans="1:3" x14ac:dyDescent="0.35">
      <c r="A2345" s="12">
        <v>41144</v>
      </c>
      <c r="B2345" s="12">
        <f t="shared" si="36"/>
        <v>41122</v>
      </c>
      <c r="C2345">
        <v>2.0236000000000001</v>
      </c>
    </row>
    <row r="2346" spans="1:3" x14ac:dyDescent="0.35">
      <c r="A2346" s="12">
        <v>41143</v>
      </c>
      <c r="B2346" s="12">
        <f t="shared" si="36"/>
        <v>41122</v>
      </c>
      <c r="C2346">
        <v>2.0204</v>
      </c>
    </row>
    <row r="2347" spans="1:3" x14ac:dyDescent="0.35">
      <c r="A2347" s="12">
        <v>41142</v>
      </c>
      <c r="B2347" s="12">
        <f t="shared" si="36"/>
        <v>41122</v>
      </c>
      <c r="C2347">
        <v>2.0167000000000002</v>
      </c>
    </row>
    <row r="2348" spans="1:3" x14ac:dyDescent="0.35">
      <c r="A2348" s="12">
        <v>41141</v>
      </c>
      <c r="B2348" s="12">
        <f t="shared" si="36"/>
        <v>41122</v>
      </c>
      <c r="C2348">
        <v>2.0203000000000002</v>
      </c>
    </row>
    <row r="2349" spans="1:3" x14ac:dyDescent="0.35">
      <c r="A2349" s="12">
        <v>41138</v>
      </c>
      <c r="B2349" s="12">
        <f t="shared" si="36"/>
        <v>41122</v>
      </c>
      <c r="C2349">
        <v>2.0175999999999998</v>
      </c>
    </row>
    <row r="2350" spans="1:3" x14ac:dyDescent="0.35">
      <c r="A2350" s="12">
        <v>41137</v>
      </c>
      <c r="B2350" s="12">
        <f t="shared" si="36"/>
        <v>41122</v>
      </c>
      <c r="C2350">
        <v>2.0207999999999999</v>
      </c>
    </row>
    <row r="2351" spans="1:3" x14ac:dyDescent="0.35">
      <c r="A2351" s="12">
        <v>41136</v>
      </c>
      <c r="B2351" s="12">
        <f t="shared" si="36"/>
        <v>41122</v>
      </c>
      <c r="C2351">
        <v>2.0228000000000002</v>
      </c>
    </row>
    <row r="2352" spans="1:3" x14ac:dyDescent="0.35">
      <c r="A2352" s="12">
        <v>41135</v>
      </c>
      <c r="B2352" s="12">
        <f t="shared" si="36"/>
        <v>41122</v>
      </c>
      <c r="C2352">
        <v>2.0251999999999999</v>
      </c>
    </row>
    <row r="2353" spans="1:3" x14ac:dyDescent="0.35">
      <c r="A2353" s="12">
        <v>41134</v>
      </c>
      <c r="B2353" s="12">
        <f t="shared" si="36"/>
        <v>41122</v>
      </c>
      <c r="C2353">
        <v>2.0259999999999998</v>
      </c>
    </row>
    <row r="2354" spans="1:3" x14ac:dyDescent="0.35">
      <c r="A2354" s="12">
        <v>41131</v>
      </c>
      <c r="B2354" s="12">
        <f t="shared" si="36"/>
        <v>41122</v>
      </c>
      <c r="C2354">
        <v>2.0169000000000001</v>
      </c>
    </row>
    <row r="2355" spans="1:3" x14ac:dyDescent="0.35">
      <c r="A2355" s="12">
        <v>41130</v>
      </c>
      <c r="B2355" s="12">
        <f t="shared" si="36"/>
        <v>41122</v>
      </c>
      <c r="C2355">
        <v>2.0177</v>
      </c>
    </row>
    <row r="2356" spans="1:3" x14ac:dyDescent="0.35">
      <c r="A2356" s="12">
        <v>41129</v>
      </c>
      <c r="B2356" s="12">
        <f t="shared" si="36"/>
        <v>41122</v>
      </c>
      <c r="C2356">
        <v>2.0266999999999999</v>
      </c>
    </row>
    <row r="2357" spans="1:3" x14ac:dyDescent="0.35">
      <c r="A2357" s="12">
        <v>41128</v>
      </c>
      <c r="B2357" s="12">
        <f t="shared" si="36"/>
        <v>41122</v>
      </c>
      <c r="C2357">
        <v>2.0276000000000001</v>
      </c>
    </row>
    <row r="2358" spans="1:3" x14ac:dyDescent="0.35">
      <c r="A2358" s="12">
        <v>41127</v>
      </c>
      <c r="B2358" s="12">
        <f t="shared" si="36"/>
        <v>41122</v>
      </c>
      <c r="C2358">
        <v>2.0272999999999999</v>
      </c>
    </row>
    <row r="2359" spans="1:3" x14ac:dyDescent="0.35">
      <c r="A2359" s="12">
        <v>41124</v>
      </c>
      <c r="B2359" s="12">
        <f t="shared" si="36"/>
        <v>41122</v>
      </c>
      <c r="C2359">
        <v>2.0306999999999999</v>
      </c>
    </row>
    <row r="2360" spans="1:3" x14ac:dyDescent="0.35">
      <c r="A2360" s="12">
        <v>41123</v>
      </c>
      <c r="B2360" s="12">
        <f t="shared" si="36"/>
        <v>41122</v>
      </c>
      <c r="C2360">
        <v>2.0470000000000002</v>
      </c>
    </row>
    <row r="2361" spans="1:3" x14ac:dyDescent="0.35">
      <c r="A2361" s="12">
        <v>41122</v>
      </c>
      <c r="B2361" s="12">
        <f t="shared" si="36"/>
        <v>41122</v>
      </c>
      <c r="C2361">
        <v>2.0426000000000002</v>
      </c>
    </row>
    <row r="2362" spans="1:3" x14ac:dyDescent="0.35">
      <c r="A2362" s="12">
        <v>41121</v>
      </c>
      <c r="B2362" s="12">
        <f t="shared" si="36"/>
        <v>41091</v>
      </c>
      <c r="C2362">
        <v>2.0493999999999999</v>
      </c>
    </row>
    <row r="2363" spans="1:3" x14ac:dyDescent="0.35">
      <c r="A2363" s="12">
        <v>41120</v>
      </c>
      <c r="B2363" s="12">
        <f t="shared" si="36"/>
        <v>41091</v>
      </c>
      <c r="C2363">
        <v>2.0308000000000002</v>
      </c>
    </row>
    <row r="2364" spans="1:3" x14ac:dyDescent="0.35">
      <c r="A2364" s="12">
        <v>41117</v>
      </c>
      <c r="B2364" s="12">
        <f t="shared" si="36"/>
        <v>41091</v>
      </c>
      <c r="C2364">
        <v>2.0167000000000002</v>
      </c>
    </row>
    <row r="2365" spans="1:3" x14ac:dyDescent="0.35">
      <c r="A2365" s="12">
        <v>41116</v>
      </c>
      <c r="B2365" s="12">
        <f t="shared" si="36"/>
        <v>41091</v>
      </c>
      <c r="C2365">
        <v>2.0249000000000001</v>
      </c>
    </row>
    <row r="2366" spans="1:3" x14ac:dyDescent="0.35">
      <c r="A2366" s="12">
        <v>41115</v>
      </c>
      <c r="B2366" s="12">
        <f t="shared" si="36"/>
        <v>41091</v>
      </c>
      <c r="C2366">
        <v>2.0396999999999998</v>
      </c>
    </row>
    <row r="2367" spans="1:3" x14ac:dyDescent="0.35">
      <c r="A2367" s="12">
        <v>41114</v>
      </c>
      <c r="B2367" s="12">
        <f t="shared" si="36"/>
        <v>41091</v>
      </c>
      <c r="C2367">
        <v>2.0413000000000001</v>
      </c>
    </row>
    <row r="2368" spans="1:3" x14ac:dyDescent="0.35">
      <c r="A2368" s="12">
        <v>41113</v>
      </c>
      <c r="B2368" s="12">
        <f t="shared" si="36"/>
        <v>41091</v>
      </c>
      <c r="C2368">
        <v>2.0406</v>
      </c>
    </row>
    <row r="2369" spans="1:3" x14ac:dyDescent="0.35">
      <c r="A2369" s="12">
        <v>41110</v>
      </c>
      <c r="B2369" s="12">
        <f t="shared" si="36"/>
        <v>41091</v>
      </c>
      <c r="C2369">
        <v>2.0219999999999998</v>
      </c>
    </row>
    <row r="2370" spans="1:3" x14ac:dyDescent="0.35">
      <c r="A2370" s="12">
        <v>41109</v>
      </c>
      <c r="B2370" s="12">
        <f t="shared" si="36"/>
        <v>41091</v>
      </c>
      <c r="C2370">
        <v>2.0232999999999999</v>
      </c>
    </row>
    <row r="2371" spans="1:3" x14ac:dyDescent="0.35">
      <c r="A2371" s="12">
        <v>41108</v>
      </c>
      <c r="B2371" s="12">
        <f t="shared" ref="B2371:B2434" si="37">DATE(YEAR(A2371),MONTH(A2371),DAY(1))</f>
        <v>41091</v>
      </c>
      <c r="C2371">
        <v>2.0253000000000001</v>
      </c>
    </row>
    <row r="2372" spans="1:3" x14ac:dyDescent="0.35">
      <c r="A2372" s="12">
        <v>41107</v>
      </c>
      <c r="B2372" s="12">
        <f t="shared" si="37"/>
        <v>41091</v>
      </c>
      <c r="C2372">
        <v>2.0343</v>
      </c>
    </row>
    <row r="2373" spans="1:3" x14ac:dyDescent="0.35">
      <c r="A2373" s="12">
        <v>41106</v>
      </c>
      <c r="B2373" s="12">
        <f t="shared" si="37"/>
        <v>41091</v>
      </c>
      <c r="C2373">
        <v>2.0375000000000001</v>
      </c>
    </row>
    <row r="2374" spans="1:3" x14ac:dyDescent="0.35">
      <c r="A2374" s="12">
        <v>41103</v>
      </c>
      <c r="B2374" s="12">
        <f t="shared" si="37"/>
        <v>41091</v>
      </c>
      <c r="C2374">
        <v>2.0331999999999999</v>
      </c>
    </row>
    <row r="2375" spans="1:3" x14ac:dyDescent="0.35">
      <c r="A2375" s="12">
        <v>41102</v>
      </c>
      <c r="B2375" s="12">
        <f t="shared" si="37"/>
        <v>41091</v>
      </c>
      <c r="C2375">
        <v>2.0465</v>
      </c>
    </row>
    <row r="2376" spans="1:3" x14ac:dyDescent="0.35">
      <c r="A2376" s="12">
        <v>41101</v>
      </c>
      <c r="B2376" s="12">
        <f t="shared" si="37"/>
        <v>41091</v>
      </c>
      <c r="C2376">
        <v>2.0304000000000002</v>
      </c>
    </row>
    <row r="2377" spans="1:3" x14ac:dyDescent="0.35">
      <c r="A2377" s="12">
        <v>41100</v>
      </c>
      <c r="B2377" s="12">
        <f t="shared" si="37"/>
        <v>41091</v>
      </c>
      <c r="C2377">
        <v>2.0327000000000002</v>
      </c>
    </row>
    <row r="2378" spans="1:3" x14ac:dyDescent="0.35">
      <c r="A2378" s="12">
        <v>41099</v>
      </c>
      <c r="B2378" s="12">
        <f t="shared" si="37"/>
        <v>41091</v>
      </c>
      <c r="C2378">
        <v>2.0303</v>
      </c>
    </row>
    <row r="2379" spans="1:3" x14ac:dyDescent="0.35">
      <c r="A2379" s="12">
        <v>41096</v>
      </c>
      <c r="B2379" s="12">
        <f t="shared" si="37"/>
        <v>41091</v>
      </c>
      <c r="C2379">
        <v>2.0287000000000002</v>
      </c>
    </row>
    <row r="2380" spans="1:3" x14ac:dyDescent="0.35">
      <c r="A2380" s="12">
        <v>41095</v>
      </c>
      <c r="B2380" s="12">
        <f t="shared" si="37"/>
        <v>41091</v>
      </c>
      <c r="C2380">
        <v>2.0287000000000002</v>
      </c>
    </row>
    <row r="2381" spans="1:3" x14ac:dyDescent="0.35">
      <c r="A2381" s="12">
        <v>41094</v>
      </c>
      <c r="B2381" s="12">
        <f t="shared" si="37"/>
        <v>41091</v>
      </c>
      <c r="C2381">
        <v>2.0194999999999999</v>
      </c>
    </row>
    <row r="2382" spans="1:3" x14ac:dyDescent="0.35">
      <c r="A2382" s="12">
        <v>41093</v>
      </c>
      <c r="B2382" s="12">
        <f t="shared" si="37"/>
        <v>41091</v>
      </c>
      <c r="C2382">
        <v>1.9882</v>
      </c>
    </row>
    <row r="2383" spans="1:3" x14ac:dyDescent="0.35">
      <c r="A2383" s="12">
        <v>41092</v>
      </c>
      <c r="B2383" s="12">
        <f t="shared" si="37"/>
        <v>41091</v>
      </c>
      <c r="C2383">
        <v>1.9886999999999999</v>
      </c>
    </row>
    <row r="2384" spans="1:3" x14ac:dyDescent="0.35">
      <c r="A2384" s="12">
        <v>41089</v>
      </c>
      <c r="B2384" s="12">
        <f t="shared" si="37"/>
        <v>41061</v>
      </c>
      <c r="C2384">
        <v>2.0207000000000002</v>
      </c>
    </row>
    <row r="2385" spans="1:3" x14ac:dyDescent="0.35">
      <c r="A2385" s="12">
        <v>41088</v>
      </c>
      <c r="B2385" s="12">
        <f t="shared" si="37"/>
        <v>41061</v>
      </c>
      <c r="C2385">
        <v>2.0897000000000001</v>
      </c>
    </row>
    <row r="2386" spans="1:3" x14ac:dyDescent="0.35">
      <c r="A2386" s="12">
        <v>41087</v>
      </c>
      <c r="B2386" s="12">
        <f t="shared" si="37"/>
        <v>41061</v>
      </c>
      <c r="C2386">
        <v>2.0758000000000001</v>
      </c>
    </row>
    <row r="2387" spans="1:3" x14ac:dyDescent="0.35">
      <c r="A2387" s="12">
        <v>41086</v>
      </c>
      <c r="B2387" s="12">
        <f t="shared" si="37"/>
        <v>41061</v>
      </c>
      <c r="C2387">
        <v>2.0737000000000001</v>
      </c>
    </row>
    <row r="2388" spans="1:3" x14ac:dyDescent="0.35">
      <c r="A2388" s="12">
        <v>41085</v>
      </c>
      <c r="B2388" s="12">
        <f t="shared" si="37"/>
        <v>41061</v>
      </c>
      <c r="C2388">
        <v>2.0712000000000002</v>
      </c>
    </row>
    <row r="2389" spans="1:3" x14ac:dyDescent="0.35">
      <c r="A2389" s="12">
        <v>41082</v>
      </c>
      <c r="B2389" s="12">
        <f t="shared" si="37"/>
        <v>41061</v>
      </c>
      <c r="C2389">
        <v>2.0548999999999999</v>
      </c>
    </row>
    <row r="2390" spans="1:3" x14ac:dyDescent="0.35">
      <c r="A2390" s="12">
        <v>41081</v>
      </c>
      <c r="B2390" s="12">
        <f t="shared" si="37"/>
        <v>41061</v>
      </c>
      <c r="C2390">
        <v>2.0356999999999998</v>
      </c>
    </row>
    <row r="2391" spans="1:3" x14ac:dyDescent="0.35">
      <c r="A2391" s="12">
        <v>41080</v>
      </c>
      <c r="B2391" s="12">
        <f t="shared" si="37"/>
        <v>41061</v>
      </c>
      <c r="C2391">
        <v>2.0287000000000002</v>
      </c>
    </row>
    <row r="2392" spans="1:3" x14ac:dyDescent="0.35">
      <c r="A2392" s="12">
        <v>41079</v>
      </c>
      <c r="B2392" s="12">
        <f t="shared" si="37"/>
        <v>41061</v>
      </c>
      <c r="C2392">
        <v>2.0432999999999999</v>
      </c>
    </row>
    <row r="2393" spans="1:3" x14ac:dyDescent="0.35">
      <c r="A2393" s="12">
        <v>41078</v>
      </c>
      <c r="B2393" s="12">
        <f t="shared" si="37"/>
        <v>41061</v>
      </c>
      <c r="C2393">
        <v>2.0628000000000002</v>
      </c>
    </row>
    <row r="2394" spans="1:3" x14ac:dyDescent="0.35">
      <c r="A2394" s="12">
        <v>41075</v>
      </c>
      <c r="B2394" s="12">
        <f t="shared" si="37"/>
        <v>41061</v>
      </c>
      <c r="C2394">
        <v>2.0436999999999999</v>
      </c>
    </row>
    <row r="2395" spans="1:3" x14ac:dyDescent="0.35">
      <c r="A2395" s="12">
        <v>41074</v>
      </c>
      <c r="B2395" s="12">
        <f t="shared" si="37"/>
        <v>41061</v>
      </c>
      <c r="C2395">
        <v>2.0684999999999998</v>
      </c>
    </row>
    <row r="2396" spans="1:3" x14ac:dyDescent="0.35">
      <c r="A2396" s="12">
        <v>41073</v>
      </c>
      <c r="B2396" s="12">
        <f t="shared" si="37"/>
        <v>41061</v>
      </c>
      <c r="C2396">
        <v>2.0596999999999999</v>
      </c>
    </row>
    <row r="2397" spans="1:3" x14ac:dyDescent="0.35">
      <c r="A2397" s="12">
        <v>41072</v>
      </c>
      <c r="B2397" s="12">
        <f t="shared" si="37"/>
        <v>41061</v>
      </c>
      <c r="C2397">
        <v>2.0558000000000001</v>
      </c>
    </row>
    <row r="2398" spans="1:3" x14ac:dyDescent="0.35">
      <c r="A2398" s="12">
        <v>41071</v>
      </c>
      <c r="B2398" s="12">
        <f t="shared" si="37"/>
        <v>41061</v>
      </c>
      <c r="C2398">
        <v>2.0341999999999998</v>
      </c>
    </row>
    <row r="2399" spans="1:3" x14ac:dyDescent="0.35">
      <c r="A2399" s="12">
        <v>41068</v>
      </c>
      <c r="B2399" s="12">
        <f t="shared" si="37"/>
        <v>41061</v>
      </c>
      <c r="C2399">
        <v>2.0347</v>
      </c>
    </row>
    <row r="2400" spans="1:3" x14ac:dyDescent="0.35">
      <c r="A2400" s="12">
        <v>41066</v>
      </c>
      <c r="B2400" s="12">
        <f t="shared" si="37"/>
        <v>41061</v>
      </c>
      <c r="C2400">
        <v>2.0175999999999998</v>
      </c>
    </row>
    <row r="2401" spans="1:3" x14ac:dyDescent="0.35">
      <c r="A2401" s="12">
        <v>41065</v>
      </c>
      <c r="B2401" s="12">
        <f t="shared" si="37"/>
        <v>41061</v>
      </c>
      <c r="C2401">
        <v>2.0259</v>
      </c>
    </row>
    <row r="2402" spans="1:3" x14ac:dyDescent="0.35">
      <c r="A2402" s="12">
        <v>41064</v>
      </c>
      <c r="B2402" s="12">
        <f t="shared" si="37"/>
        <v>41061</v>
      </c>
      <c r="C2402">
        <v>2.0404</v>
      </c>
    </row>
    <row r="2403" spans="1:3" x14ac:dyDescent="0.35">
      <c r="A2403" s="12">
        <v>41061</v>
      </c>
      <c r="B2403" s="12">
        <f t="shared" si="37"/>
        <v>41061</v>
      </c>
      <c r="C2403">
        <v>2.0344000000000002</v>
      </c>
    </row>
    <row r="2404" spans="1:3" x14ac:dyDescent="0.35">
      <c r="A2404" s="12">
        <v>41060</v>
      </c>
      <c r="B2404" s="12">
        <f t="shared" si="37"/>
        <v>41030</v>
      </c>
      <c r="C2404">
        <v>2.0217000000000001</v>
      </c>
    </row>
    <row r="2405" spans="1:3" x14ac:dyDescent="0.35">
      <c r="A2405" s="12">
        <v>41059</v>
      </c>
      <c r="B2405" s="12">
        <f t="shared" si="37"/>
        <v>41030</v>
      </c>
      <c r="C2405">
        <v>2.0072000000000001</v>
      </c>
    </row>
    <row r="2406" spans="1:3" x14ac:dyDescent="0.35">
      <c r="A2406" s="12">
        <v>41058</v>
      </c>
      <c r="B2406" s="12">
        <f t="shared" si="37"/>
        <v>41030</v>
      </c>
      <c r="C2406">
        <v>1.9938</v>
      </c>
    </row>
    <row r="2407" spans="1:3" x14ac:dyDescent="0.35">
      <c r="A2407" s="12">
        <v>41057</v>
      </c>
      <c r="B2407" s="12">
        <f t="shared" si="37"/>
        <v>41030</v>
      </c>
      <c r="C2407">
        <v>1.9772000000000001</v>
      </c>
    </row>
    <row r="2408" spans="1:3" x14ac:dyDescent="0.35">
      <c r="A2408" s="12">
        <v>41054</v>
      </c>
      <c r="B2408" s="12">
        <f t="shared" si="37"/>
        <v>41030</v>
      </c>
      <c r="C2408">
        <v>2.0026000000000002</v>
      </c>
    </row>
    <row r="2409" spans="1:3" x14ac:dyDescent="0.35">
      <c r="A2409" s="12">
        <v>41053</v>
      </c>
      <c r="B2409" s="12">
        <f t="shared" si="37"/>
        <v>41030</v>
      </c>
      <c r="C2409">
        <v>2.0377999999999998</v>
      </c>
    </row>
    <row r="2410" spans="1:3" x14ac:dyDescent="0.35">
      <c r="A2410" s="12">
        <v>41052</v>
      </c>
      <c r="B2410" s="12">
        <f t="shared" si="37"/>
        <v>41030</v>
      </c>
      <c r="C2410">
        <v>2.0809000000000002</v>
      </c>
    </row>
    <row r="2411" spans="1:3" x14ac:dyDescent="0.35">
      <c r="A2411" s="12">
        <v>41051</v>
      </c>
      <c r="B2411" s="12">
        <f t="shared" si="37"/>
        <v>41030</v>
      </c>
      <c r="C2411">
        <v>2.0487000000000002</v>
      </c>
    </row>
    <row r="2412" spans="1:3" x14ac:dyDescent="0.35">
      <c r="A2412" s="12">
        <v>41050</v>
      </c>
      <c r="B2412" s="12">
        <f t="shared" si="37"/>
        <v>41030</v>
      </c>
      <c r="C2412">
        <v>2.0367999999999999</v>
      </c>
    </row>
    <row r="2413" spans="1:3" x14ac:dyDescent="0.35">
      <c r="A2413" s="12">
        <v>41047</v>
      </c>
      <c r="B2413" s="12">
        <f t="shared" si="37"/>
        <v>41030</v>
      </c>
      <c r="C2413">
        <v>2.0087999999999999</v>
      </c>
    </row>
    <row r="2414" spans="1:3" x14ac:dyDescent="0.35">
      <c r="A2414" s="12">
        <v>41046</v>
      </c>
      <c r="B2414" s="12">
        <f t="shared" si="37"/>
        <v>41030</v>
      </c>
      <c r="C2414">
        <v>1.9966999999999999</v>
      </c>
    </row>
    <row r="2415" spans="1:3" x14ac:dyDescent="0.35">
      <c r="A2415" s="12">
        <v>41045</v>
      </c>
      <c r="B2415" s="12">
        <f t="shared" si="37"/>
        <v>41030</v>
      </c>
      <c r="C2415">
        <v>1.9967999999999999</v>
      </c>
    </row>
    <row r="2416" spans="1:3" x14ac:dyDescent="0.35">
      <c r="A2416" s="12">
        <v>41044</v>
      </c>
      <c r="B2416" s="12">
        <f t="shared" si="37"/>
        <v>41030</v>
      </c>
      <c r="C2416">
        <v>1.9941</v>
      </c>
    </row>
    <row r="2417" spans="1:3" x14ac:dyDescent="0.35">
      <c r="A2417" s="12">
        <v>41043</v>
      </c>
      <c r="B2417" s="12">
        <f t="shared" si="37"/>
        <v>41030</v>
      </c>
      <c r="C2417">
        <v>1.986</v>
      </c>
    </row>
    <row r="2418" spans="1:3" x14ac:dyDescent="0.35">
      <c r="A2418" s="12">
        <v>41040</v>
      </c>
      <c r="B2418" s="12">
        <f t="shared" si="37"/>
        <v>41030</v>
      </c>
      <c r="C2418">
        <v>1.9507000000000001</v>
      </c>
    </row>
    <row r="2419" spans="1:3" x14ac:dyDescent="0.35">
      <c r="A2419" s="12">
        <v>41039</v>
      </c>
      <c r="B2419" s="12">
        <f t="shared" si="37"/>
        <v>41030</v>
      </c>
      <c r="C2419">
        <v>1.9576</v>
      </c>
    </row>
    <row r="2420" spans="1:3" x14ac:dyDescent="0.35">
      <c r="A2420" s="12">
        <v>41038</v>
      </c>
      <c r="B2420" s="12">
        <f t="shared" si="37"/>
        <v>41030</v>
      </c>
      <c r="C2420">
        <v>1.9571000000000001</v>
      </c>
    </row>
    <row r="2421" spans="1:3" x14ac:dyDescent="0.35">
      <c r="A2421" s="12">
        <v>41037</v>
      </c>
      <c r="B2421" s="12">
        <f t="shared" si="37"/>
        <v>41030</v>
      </c>
      <c r="C2421">
        <v>1.9359999999999999</v>
      </c>
    </row>
    <row r="2422" spans="1:3" x14ac:dyDescent="0.35">
      <c r="A2422" s="12">
        <v>41036</v>
      </c>
      <c r="B2422" s="12">
        <f t="shared" si="37"/>
        <v>41030</v>
      </c>
      <c r="C2422">
        <v>1.9261999999999999</v>
      </c>
    </row>
    <row r="2423" spans="1:3" x14ac:dyDescent="0.35">
      <c r="A2423" s="12">
        <v>41033</v>
      </c>
      <c r="B2423" s="12">
        <f t="shared" si="37"/>
        <v>41030</v>
      </c>
      <c r="C2423">
        <v>1.9204000000000001</v>
      </c>
    </row>
    <row r="2424" spans="1:3" x14ac:dyDescent="0.35">
      <c r="A2424" s="12">
        <v>41032</v>
      </c>
      <c r="B2424" s="12">
        <f t="shared" si="37"/>
        <v>41030</v>
      </c>
      <c r="C2424">
        <v>1.9271</v>
      </c>
    </row>
    <row r="2425" spans="1:3" x14ac:dyDescent="0.35">
      <c r="A2425" s="12">
        <v>41031</v>
      </c>
      <c r="B2425" s="12">
        <f t="shared" si="37"/>
        <v>41030</v>
      </c>
      <c r="C2425">
        <v>1.9142999999999999</v>
      </c>
    </row>
    <row r="2426" spans="1:3" x14ac:dyDescent="0.35">
      <c r="A2426" s="12">
        <v>41029</v>
      </c>
      <c r="B2426" s="12">
        <f t="shared" si="37"/>
        <v>41000</v>
      </c>
      <c r="C2426">
        <v>1.8912</v>
      </c>
    </row>
    <row r="2427" spans="1:3" x14ac:dyDescent="0.35">
      <c r="A2427" s="12">
        <v>41026</v>
      </c>
      <c r="B2427" s="12">
        <f t="shared" si="37"/>
        <v>41000</v>
      </c>
      <c r="C2427">
        <v>1.8846000000000001</v>
      </c>
    </row>
    <row r="2428" spans="1:3" x14ac:dyDescent="0.35">
      <c r="A2428" s="12">
        <v>41025</v>
      </c>
      <c r="B2428" s="12">
        <f t="shared" si="37"/>
        <v>41000</v>
      </c>
      <c r="C2428">
        <v>1.8864000000000001</v>
      </c>
    </row>
    <row r="2429" spans="1:3" x14ac:dyDescent="0.35">
      <c r="A2429" s="12">
        <v>41024</v>
      </c>
      <c r="B2429" s="12">
        <f t="shared" si="37"/>
        <v>41000</v>
      </c>
      <c r="C2429">
        <v>1.8801000000000001</v>
      </c>
    </row>
    <row r="2430" spans="1:3" x14ac:dyDescent="0.35">
      <c r="A2430" s="12">
        <v>41023</v>
      </c>
      <c r="B2430" s="12">
        <f t="shared" si="37"/>
        <v>41000</v>
      </c>
      <c r="C2430">
        <v>1.8774</v>
      </c>
    </row>
    <row r="2431" spans="1:3" x14ac:dyDescent="0.35">
      <c r="A2431" s="12">
        <v>41022</v>
      </c>
      <c r="B2431" s="12">
        <f t="shared" si="37"/>
        <v>41000</v>
      </c>
      <c r="C2431">
        <v>1.8857999999999999</v>
      </c>
    </row>
    <row r="2432" spans="1:3" x14ac:dyDescent="0.35">
      <c r="A2432" s="12">
        <v>41019</v>
      </c>
      <c r="B2432" s="12">
        <f t="shared" si="37"/>
        <v>41000</v>
      </c>
      <c r="C2432">
        <v>1.8779999999999999</v>
      </c>
    </row>
    <row r="2433" spans="1:3" x14ac:dyDescent="0.35">
      <c r="A2433" s="12">
        <v>41018</v>
      </c>
      <c r="B2433" s="12">
        <f t="shared" si="37"/>
        <v>41000</v>
      </c>
      <c r="C2433">
        <v>1.8861000000000001</v>
      </c>
    </row>
    <row r="2434" spans="1:3" x14ac:dyDescent="0.35">
      <c r="A2434" s="12">
        <v>41017</v>
      </c>
      <c r="B2434" s="12">
        <f t="shared" si="37"/>
        <v>41000</v>
      </c>
      <c r="C2434">
        <v>1.8688</v>
      </c>
    </row>
    <row r="2435" spans="1:3" x14ac:dyDescent="0.35">
      <c r="A2435" s="12">
        <v>41016</v>
      </c>
      <c r="B2435" s="12">
        <f t="shared" ref="B2435:B2498" si="38">DATE(YEAR(A2435),MONTH(A2435),DAY(1))</f>
        <v>41000</v>
      </c>
      <c r="C2435">
        <v>1.8447</v>
      </c>
    </row>
    <row r="2436" spans="1:3" x14ac:dyDescent="0.35">
      <c r="A2436" s="12">
        <v>41015</v>
      </c>
      <c r="B2436" s="12">
        <f t="shared" si="38"/>
        <v>41000</v>
      </c>
      <c r="C2436">
        <v>1.8367</v>
      </c>
    </row>
    <row r="2437" spans="1:3" x14ac:dyDescent="0.35">
      <c r="A2437" s="12">
        <v>41012</v>
      </c>
      <c r="B2437" s="12">
        <f t="shared" si="38"/>
        <v>41000</v>
      </c>
      <c r="C2437">
        <v>1.8358000000000001</v>
      </c>
    </row>
    <row r="2438" spans="1:3" x14ac:dyDescent="0.35">
      <c r="A2438" s="12">
        <v>41011</v>
      </c>
      <c r="B2438" s="12">
        <f t="shared" si="38"/>
        <v>41000</v>
      </c>
      <c r="C2438">
        <v>1.8264</v>
      </c>
    </row>
    <row r="2439" spans="1:3" x14ac:dyDescent="0.35">
      <c r="A2439" s="12">
        <v>41010</v>
      </c>
      <c r="B2439" s="12">
        <f t="shared" si="38"/>
        <v>41000</v>
      </c>
      <c r="C2439">
        <v>1.8297000000000001</v>
      </c>
    </row>
    <row r="2440" spans="1:3" x14ac:dyDescent="0.35">
      <c r="A2440" s="12">
        <v>41009</v>
      </c>
      <c r="B2440" s="12">
        <f t="shared" si="38"/>
        <v>41000</v>
      </c>
      <c r="C2440">
        <v>1.8310999999999999</v>
      </c>
    </row>
    <row r="2441" spans="1:3" x14ac:dyDescent="0.35">
      <c r="A2441" s="12">
        <v>41008</v>
      </c>
      <c r="B2441" s="12">
        <f t="shared" si="38"/>
        <v>41000</v>
      </c>
      <c r="C2441">
        <v>1.8253999999999999</v>
      </c>
    </row>
    <row r="2442" spans="1:3" x14ac:dyDescent="0.35">
      <c r="A2442" s="12">
        <v>41004</v>
      </c>
      <c r="B2442" s="12">
        <f t="shared" si="38"/>
        <v>41000</v>
      </c>
      <c r="C2442">
        <v>1.8294999999999999</v>
      </c>
    </row>
    <row r="2443" spans="1:3" x14ac:dyDescent="0.35">
      <c r="A2443" s="12">
        <v>41003</v>
      </c>
      <c r="B2443" s="12">
        <f t="shared" si="38"/>
        <v>41000</v>
      </c>
      <c r="C2443">
        <v>1.831</v>
      </c>
    </row>
    <row r="2444" spans="1:3" x14ac:dyDescent="0.35">
      <c r="A2444" s="12">
        <v>41002</v>
      </c>
      <c r="B2444" s="12">
        <f t="shared" si="38"/>
        <v>41000</v>
      </c>
      <c r="C2444">
        <v>1.825</v>
      </c>
    </row>
    <row r="2445" spans="1:3" x14ac:dyDescent="0.35">
      <c r="A2445" s="12">
        <v>41001</v>
      </c>
      <c r="B2445" s="12">
        <f t="shared" si="38"/>
        <v>41000</v>
      </c>
      <c r="C2445">
        <v>1.8308</v>
      </c>
    </row>
    <row r="2446" spans="1:3" x14ac:dyDescent="0.35">
      <c r="A2446" s="12">
        <v>40998</v>
      </c>
      <c r="B2446" s="12">
        <f t="shared" si="38"/>
        <v>40969</v>
      </c>
      <c r="C2446">
        <v>1.8214999999999999</v>
      </c>
    </row>
    <row r="2447" spans="1:3" x14ac:dyDescent="0.35">
      <c r="A2447" s="12">
        <v>40997</v>
      </c>
      <c r="B2447" s="12">
        <f t="shared" si="38"/>
        <v>40969</v>
      </c>
      <c r="C2447">
        <v>1.8327</v>
      </c>
    </row>
    <row r="2448" spans="1:3" x14ac:dyDescent="0.35">
      <c r="A2448" s="12">
        <v>40996</v>
      </c>
      <c r="B2448" s="12">
        <f t="shared" si="38"/>
        <v>40969</v>
      </c>
      <c r="C2448">
        <v>1.8217000000000001</v>
      </c>
    </row>
    <row r="2449" spans="1:3" x14ac:dyDescent="0.35">
      <c r="A2449" s="12">
        <v>40995</v>
      </c>
      <c r="B2449" s="12">
        <f t="shared" si="38"/>
        <v>40969</v>
      </c>
      <c r="C2449">
        <v>1.8129</v>
      </c>
    </row>
    <row r="2450" spans="1:3" x14ac:dyDescent="0.35">
      <c r="A2450" s="12">
        <v>40994</v>
      </c>
      <c r="B2450" s="12">
        <f t="shared" si="38"/>
        <v>40969</v>
      </c>
      <c r="C2450">
        <v>1.8137000000000001</v>
      </c>
    </row>
    <row r="2451" spans="1:3" x14ac:dyDescent="0.35">
      <c r="A2451" s="12">
        <v>40991</v>
      </c>
      <c r="B2451" s="12">
        <f t="shared" si="38"/>
        <v>40969</v>
      </c>
      <c r="C2451">
        <v>1.8188</v>
      </c>
    </row>
    <row r="2452" spans="1:3" x14ac:dyDescent="0.35">
      <c r="A2452" s="12">
        <v>40990</v>
      </c>
      <c r="B2452" s="12">
        <f t="shared" si="38"/>
        <v>40969</v>
      </c>
      <c r="C2452">
        <v>1.8244</v>
      </c>
    </row>
    <row r="2453" spans="1:3" x14ac:dyDescent="0.35">
      <c r="A2453" s="12">
        <v>40989</v>
      </c>
      <c r="B2453" s="12">
        <f t="shared" si="38"/>
        <v>40969</v>
      </c>
      <c r="C2453">
        <v>1.8261000000000001</v>
      </c>
    </row>
    <row r="2454" spans="1:3" x14ac:dyDescent="0.35">
      <c r="A2454" s="12">
        <v>40988</v>
      </c>
      <c r="B2454" s="12">
        <f t="shared" si="38"/>
        <v>40969</v>
      </c>
      <c r="C2454">
        <v>1.8252999999999999</v>
      </c>
    </row>
    <row r="2455" spans="1:3" x14ac:dyDescent="0.35">
      <c r="A2455" s="12">
        <v>40987</v>
      </c>
      <c r="B2455" s="12">
        <f t="shared" si="38"/>
        <v>40969</v>
      </c>
      <c r="C2455">
        <v>1.8084</v>
      </c>
    </row>
    <row r="2456" spans="1:3" x14ac:dyDescent="0.35">
      <c r="A2456" s="12">
        <v>40984</v>
      </c>
      <c r="B2456" s="12">
        <f t="shared" si="38"/>
        <v>40969</v>
      </c>
      <c r="C2456">
        <v>1.8011999999999999</v>
      </c>
    </row>
    <row r="2457" spans="1:3" x14ac:dyDescent="0.35">
      <c r="A2457" s="12">
        <v>40983</v>
      </c>
      <c r="B2457" s="12">
        <f t="shared" si="38"/>
        <v>40969</v>
      </c>
      <c r="C2457">
        <v>1.8</v>
      </c>
    </row>
    <row r="2458" spans="1:3" x14ac:dyDescent="0.35">
      <c r="A2458" s="12">
        <v>40982</v>
      </c>
      <c r="B2458" s="12">
        <f t="shared" si="38"/>
        <v>40969</v>
      </c>
      <c r="C2458">
        <v>1.8140000000000001</v>
      </c>
    </row>
    <row r="2459" spans="1:3" x14ac:dyDescent="0.35">
      <c r="A2459" s="12">
        <v>40981</v>
      </c>
      <c r="B2459" s="12">
        <f t="shared" si="38"/>
        <v>40969</v>
      </c>
      <c r="C2459">
        <v>1.8096000000000001</v>
      </c>
    </row>
    <row r="2460" spans="1:3" x14ac:dyDescent="0.35">
      <c r="A2460" s="12">
        <v>40980</v>
      </c>
      <c r="B2460" s="12">
        <f t="shared" si="38"/>
        <v>40969</v>
      </c>
      <c r="C2460">
        <v>1.8150999999999999</v>
      </c>
    </row>
    <row r="2461" spans="1:3" x14ac:dyDescent="0.35">
      <c r="A2461" s="12">
        <v>40977</v>
      </c>
      <c r="B2461" s="12">
        <f t="shared" si="38"/>
        <v>40969</v>
      </c>
      <c r="C2461">
        <v>1.7761</v>
      </c>
    </row>
    <row r="2462" spans="1:3" x14ac:dyDescent="0.35">
      <c r="A2462" s="12">
        <v>40976</v>
      </c>
      <c r="B2462" s="12">
        <f t="shared" si="38"/>
        <v>40969</v>
      </c>
      <c r="C2462">
        <v>1.7690999999999999</v>
      </c>
    </row>
    <row r="2463" spans="1:3" x14ac:dyDescent="0.35">
      <c r="A2463" s="12">
        <v>40975</v>
      </c>
      <c r="B2463" s="12">
        <f t="shared" si="38"/>
        <v>40969</v>
      </c>
      <c r="C2463">
        <v>1.7685</v>
      </c>
    </row>
    <row r="2464" spans="1:3" x14ac:dyDescent="0.35">
      <c r="A2464" s="12">
        <v>40974</v>
      </c>
      <c r="B2464" s="12">
        <f t="shared" si="38"/>
        <v>40969</v>
      </c>
      <c r="C2464">
        <v>1.7549999999999999</v>
      </c>
    </row>
    <row r="2465" spans="1:3" x14ac:dyDescent="0.35">
      <c r="A2465" s="12">
        <v>40973</v>
      </c>
      <c r="B2465" s="12">
        <f t="shared" si="38"/>
        <v>40969</v>
      </c>
      <c r="C2465">
        <v>1.7307999999999999</v>
      </c>
    </row>
    <row r="2466" spans="1:3" x14ac:dyDescent="0.35">
      <c r="A2466" s="12">
        <v>40970</v>
      </c>
      <c r="B2466" s="12">
        <f t="shared" si="38"/>
        <v>40969</v>
      </c>
      <c r="C2466">
        <v>1.7239</v>
      </c>
    </row>
    <row r="2467" spans="1:3" x14ac:dyDescent="0.35">
      <c r="A2467" s="12">
        <v>40969</v>
      </c>
      <c r="B2467" s="12">
        <f t="shared" si="38"/>
        <v>40969</v>
      </c>
      <c r="C2467">
        <v>1.7145999999999999</v>
      </c>
    </row>
    <row r="2468" spans="1:3" x14ac:dyDescent="0.35">
      <c r="A2468" s="12">
        <v>40968</v>
      </c>
      <c r="B2468" s="12">
        <f t="shared" si="38"/>
        <v>40940</v>
      </c>
      <c r="C2468">
        <v>1.7085999999999999</v>
      </c>
    </row>
    <row r="2469" spans="1:3" x14ac:dyDescent="0.35">
      <c r="A2469" s="12">
        <v>40967</v>
      </c>
      <c r="B2469" s="12">
        <f t="shared" si="38"/>
        <v>40940</v>
      </c>
      <c r="C2469">
        <v>1.7017</v>
      </c>
    </row>
    <row r="2470" spans="1:3" x14ac:dyDescent="0.35">
      <c r="A2470" s="12">
        <v>40966</v>
      </c>
      <c r="B2470" s="12">
        <f t="shared" si="38"/>
        <v>40940</v>
      </c>
      <c r="C2470">
        <v>1.7081999999999999</v>
      </c>
    </row>
    <row r="2471" spans="1:3" x14ac:dyDescent="0.35">
      <c r="A2471" s="12">
        <v>40963</v>
      </c>
      <c r="B2471" s="12">
        <f t="shared" si="38"/>
        <v>40940</v>
      </c>
      <c r="C2471">
        <v>1.7091000000000001</v>
      </c>
    </row>
    <row r="2472" spans="1:3" x14ac:dyDescent="0.35">
      <c r="A2472" s="12">
        <v>40962</v>
      </c>
      <c r="B2472" s="12">
        <f t="shared" si="38"/>
        <v>40940</v>
      </c>
      <c r="C2472">
        <v>1.7033</v>
      </c>
    </row>
    <row r="2473" spans="1:3" x14ac:dyDescent="0.35">
      <c r="A2473" s="12">
        <v>40961</v>
      </c>
      <c r="B2473" s="12">
        <f t="shared" si="38"/>
        <v>40940</v>
      </c>
      <c r="C2473">
        <v>1.7069000000000001</v>
      </c>
    </row>
    <row r="2474" spans="1:3" x14ac:dyDescent="0.35">
      <c r="A2474" s="12">
        <v>40956</v>
      </c>
      <c r="B2474" s="12">
        <f t="shared" si="38"/>
        <v>40940</v>
      </c>
      <c r="C2474">
        <v>1.7130000000000001</v>
      </c>
    </row>
    <row r="2475" spans="1:3" x14ac:dyDescent="0.35">
      <c r="A2475" s="12">
        <v>40955</v>
      </c>
      <c r="B2475" s="12">
        <f t="shared" si="38"/>
        <v>40940</v>
      </c>
      <c r="C2475">
        <v>1.732</v>
      </c>
    </row>
    <row r="2476" spans="1:3" x14ac:dyDescent="0.35">
      <c r="A2476" s="12">
        <v>40954</v>
      </c>
      <c r="B2476" s="12">
        <f t="shared" si="38"/>
        <v>40940</v>
      </c>
      <c r="C2476">
        <v>1.7151000000000001</v>
      </c>
    </row>
    <row r="2477" spans="1:3" x14ac:dyDescent="0.35">
      <c r="A2477" s="12">
        <v>40953</v>
      </c>
      <c r="B2477" s="12">
        <f t="shared" si="38"/>
        <v>40940</v>
      </c>
      <c r="C2477">
        <v>1.7166999999999999</v>
      </c>
    </row>
    <row r="2478" spans="1:3" x14ac:dyDescent="0.35">
      <c r="A2478" s="12">
        <v>40952</v>
      </c>
      <c r="B2478" s="12">
        <f t="shared" si="38"/>
        <v>40940</v>
      </c>
      <c r="C2478">
        <v>1.7161999999999999</v>
      </c>
    </row>
    <row r="2479" spans="1:3" x14ac:dyDescent="0.35">
      <c r="A2479" s="12">
        <v>40949</v>
      </c>
      <c r="B2479" s="12">
        <f t="shared" si="38"/>
        <v>40940</v>
      </c>
      <c r="C2479">
        <v>1.7254</v>
      </c>
    </row>
    <row r="2480" spans="1:3" x14ac:dyDescent="0.35">
      <c r="A2480" s="12">
        <v>40948</v>
      </c>
      <c r="B2480" s="12">
        <f t="shared" si="38"/>
        <v>40940</v>
      </c>
      <c r="C2480">
        <v>1.7219</v>
      </c>
    </row>
    <row r="2481" spans="1:3" x14ac:dyDescent="0.35">
      <c r="A2481" s="12">
        <v>40947</v>
      </c>
      <c r="B2481" s="12">
        <f t="shared" si="38"/>
        <v>40940</v>
      </c>
      <c r="C2481">
        <v>1.7189000000000001</v>
      </c>
    </row>
    <row r="2482" spans="1:3" x14ac:dyDescent="0.35">
      <c r="A2482" s="12">
        <v>40946</v>
      </c>
      <c r="B2482" s="12">
        <f t="shared" si="38"/>
        <v>40940</v>
      </c>
      <c r="C2482">
        <v>1.7255</v>
      </c>
    </row>
    <row r="2483" spans="1:3" x14ac:dyDescent="0.35">
      <c r="A2483" s="12">
        <v>40945</v>
      </c>
      <c r="B2483" s="12">
        <f t="shared" si="38"/>
        <v>40940</v>
      </c>
      <c r="C2483">
        <v>1.7242999999999999</v>
      </c>
    </row>
    <row r="2484" spans="1:3" x14ac:dyDescent="0.35">
      <c r="A2484" s="12">
        <v>40942</v>
      </c>
      <c r="B2484" s="12">
        <f t="shared" si="38"/>
        <v>40940</v>
      </c>
      <c r="C2484">
        <v>1.7216</v>
      </c>
    </row>
    <row r="2485" spans="1:3" x14ac:dyDescent="0.35">
      <c r="A2485" s="12">
        <v>40941</v>
      </c>
      <c r="B2485" s="12">
        <f t="shared" si="38"/>
        <v>40940</v>
      </c>
      <c r="C2485">
        <v>1.732</v>
      </c>
    </row>
    <row r="2486" spans="1:3" x14ac:dyDescent="0.35">
      <c r="A2486" s="12">
        <v>40940</v>
      </c>
      <c r="B2486" s="12">
        <f t="shared" si="38"/>
        <v>40940</v>
      </c>
      <c r="C2486">
        <v>1.7370000000000001</v>
      </c>
    </row>
    <row r="2487" spans="1:3" x14ac:dyDescent="0.35">
      <c r="A2487" s="12">
        <v>40939</v>
      </c>
      <c r="B2487" s="12">
        <f t="shared" si="38"/>
        <v>40909</v>
      </c>
      <c r="C2487">
        <v>1.7384999999999999</v>
      </c>
    </row>
    <row r="2488" spans="1:3" x14ac:dyDescent="0.35">
      <c r="A2488" s="12">
        <v>40938</v>
      </c>
      <c r="B2488" s="12">
        <f t="shared" si="38"/>
        <v>40909</v>
      </c>
      <c r="C2488">
        <v>1.7502</v>
      </c>
    </row>
    <row r="2489" spans="1:3" x14ac:dyDescent="0.35">
      <c r="A2489" s="12">
        <v>40935</v>
      </c>
      <c r="B2489" s="12">
        <f t="shared" si="38"/>
        <v>40909</v>
      </c>
      <c r="C2489">
        <v>1.7428999999999999</v>
      </c>
    </row>
    <row r="2490" spans="1:3" x14ac:dyDescent="0.35">
      <c r="A2490" s="12">
        <v>40934</v>
      </c>
      <c r="B2490" s="12">
        <f t="shared" si="38"/>
        <v>40909</v>
      </c>
      <c r="C2490">
        <v>1.7382</v>
      </c>
    </row>
    <row r="2491" spans="1:3" x14ac:dyDescent="0.35">
      <c r="A2491" s="12">
        <v>40933</v>
      </c>
      <c r="B2491" s="12">
        <f t="shared" si="38"/>
        <v>40909</v>
      </c>
      <c r="C2491">
        <v>1.7623</v>
      </c>
    </row>
    <row r="2492" spans="1:3" x14ac:dyDescent="0.35">
      <c r="A2492" s="12">
        <v>40932</v>
      </c>
      <c r="B2492" s="12">
        <f t="shared" si="38"/>
        <v>40909</v>
      </c>
      <c r="C2492">
        <v>1.7643</v>
      </c>
    </row>
    <row r="2493" spans="1:3" x14ac:dyDescent="0.35">
      <c r="A2493" s="12">
        <v>40931</v>
      </c>
      <c r="B2493" s="12">
        <f t="shared" si="38"/>
        <v>40909</v>
      </c>
      <c r="C2493">
        <v>1.7521</v>
      </c>
    </row>
    <row r="2494" spans="1:3" x14ac:dyDescent="0.35">
      <c r="A2494" s="12">
        <v>40928</v>
      </c>
      <c r="B2494" s="12">
        <f t="shared" si="38"/>
        <v>40909</v>
      </c>
      <c r="C2494">
        <v>1.7664</v>
      </c>
    </row>
    <row r="2495" spans="1:3" x14ac:dyDescent="0.35">
      <c r="A2495" s="12">
        <v>40927</v>
      </c>
      <c r="B2495" s="12">
        <f t="shared" si="38"/>
        <v>40909</v>
      </c>
      <c r="C2495">
        <v>1.7642</v>
      </c>
    </row>
    <row r="2496" spans="1:3" x14ac:dyDescent="0.35">
      <c r="A2496" s="12">
        <v>40926</v>
      </c>
      <c r="B2496" s="12">
        <f t="shared" si="38"/>
        <v>40909</v>
      </c>
      <c r="C2496">
        <v>1.7785</v>
      </c>
    </row>
    <row r="2497" spans="1:3" x14ac:dyDescent="0.35">
      <c r="A2497" s="12">
        <v>40925</v>
      </c>
      <c r="B2497" s="12">
        <f t="shared" si="38"/>
        <v>40909</v>
      </c>
      <c r="C2497">
        <v>1.7754000000000001</v>
      </c>
    </row>
    <row r="2498" spans="1:3" x14ac:dyDescent="0.35">
      <c r="A2498" s="12">
        <v>40924</v>
      </c>
      <c r="B2498" s="12">
        <f t="shared" si="38"/>
        <v>40909</v>
      </c>
      <c r="C2498">
        <v>1.7829999999999999</v>
      </c>
    </row>
    <row r="2499" spans="1:3" x14ac:dyDescent="0.35">
      <c r="A2499" s="12">
        <v>40921</v>
      </c>
      <c r="B2499" s="12">
        <f t="shared" ref="B2499:B2562" si="39">DATE(YEAR(A2499),MONTH(A2499),DAY(1))</f>
        <v>40909</v>
      </c>
      <c r="C2499">
        <v>1.7846</v>
      </c>
    </row>
    <row r="2500" spans="1:3" x14ac:dyDescent="0.35">
      <c r="A2500" s="12">
        <v>40920</v>
      </c>
      <c r="B2500" s="12">
        <f t="shared" si="39"/>
        <v>40909</v>
      </c>
      <c r="C2500">
        <v>1.7867</v>
      </c>
    </row>
    <row r="2501" spans="1:3" x14ac:dyDescent="0.35">
      <c r="A2501" s="12">
        <v>40919</v>
      </c>
      <c r="B2501" s="12">
        <f t="shared" si="39"/>
        <v>40909</v>
      </c>
      <c r="C2501">
        <v>1.8041</v>
      </c>
    </row>
    <row r="2502" spans="1:3" x14ac:dyDescent="0.35">
      <c r="A2502" s="12">
        <v>40918</v>
      </c>
      <c r="B2502" s="12">
        <f t="shared" si="39"/>
        <v>40909</v>
      </c>
      <c r="C2502">
        <v>1.8036000000000001</v>
      </c>
    </row>
    <row r="2503" spans="1:3" x14ac:dyDescent="0.35">
      <c r="A2503" s="12">
        <v>40917</v>
      </c>
      <c r="B2503" s="12">
        <f t="shared" si="39"/>
        <v>40909</v>
      </c>
      <c r="C2503">
        <v>1.8434999999999999</v>
      </c>
    </row>
    <row r="2504" spans="1:3" x14ac:dyDescent="0.35">
      <c r="A2504" s="12">
        <v>40914</v>
      </c>
      <c r="B2504" s="12">
        <f t="shared" si="39"/>
        <v>40909</v>
      </c>
      <c r="C2504">
        <v>1.8442000000000001</v>
      </c>
    </row>
    <row r="2505" spans="1:3" x14ac:dyDescent="0.35">
      <c r="A2505" s="12">
        <v>40913</v>
      </c>
      <c r="B2505" s="12">
        <f t="shared" si="39"/>
        <v>40909</v>
      </c>
      <c r="C2505">
        <v>1.8365</v>
      </c>
    </row>
    <row r="2506" spans="1:3" x14ac:dyDescent="0.35">
      <c r="A2506" s="12">
        <v>40912</v>
      </c>
      <c r="B2506" s="12">
        <f t="shared" si="39"/>
        <v>40909</v>
      </c>
      <c r="C2506">
        <v>1.8265</v>
      </c>
    </row>
    <row r="2507" spans="1:3" x14ac:dyDescent="0.35">
      <c r="A2507" s="12">
        <v>40911</v>
      </c>
      <c r="B2507" s="12">
        <f t="shared" si="39"/>
        <v>40909</v>
      </c>
      <c r="C2507">
        <v>1.845</v>
      </c>
    </row>
    <row r="2508" spans="1:3" x14ac:dyDescent="0.35">
      <c r="A2508" s="12">
        <v>40910</v>
      </c>
      <c r="B2508" s="12">
        <f t="shared" si="39"/>
        <v>40909</v>
      </c>
      <c r="C2508">
        <v>1.8675999999999999</v>
      </c>
    </row>
    <row r="2509" spans="1:3" x14ac:dyDescent="0.35">
      <c r="A2509" s="12">
        <v>40906</v>
      </c>
      <c r="B2509" s="12">
        <f t="shared" si="39"/>
        <v>40878</v>
      </c>
      <c r="C2509">
        <v>1.8751</v>
      </c>
    </row>
    <row r="2510" spans="1:3" x14ac:dyDescent="0.35">
      <c r="A2510" s="12">
        <v>40905</v>
      </c>
      <c r="B2510" s="12">
        <f t="shared" si="39"/>
        <v>40878</v>
      </c>
      <c r="C2510">
        <v>1.8626</v>
      </c>
    </row>
    <row r="2511" spans="1:3" x14ac:dyDescent="0.35">
      <c r="A2511" s="12">
        <v>40904</v>
      </c>
      <c r="B2511" s="12">
        <f t="shared" si="39"/>
        <v>40878</v>
      </c>
      <c r="C2511">
        <v>1.8577999999999999</v>
      </c>
    </row>
    <row r="2512" spans="1:3" x14ac:dyDescent="0.35">
      <c r="A2512" s="12">
        <v>40903</v>
      </c>
      <c r="B2512" s="12">
        <f t="shared" si="39"/>
        <v>40878</v>
      </c>
      <c r="C2512">
        <v>1.8559000000000001</v>
      </c>
    </row>
    <row r="2513" spans="1:3" x14ac:dyDescent="0.35">
      <c r="A2513" s="12">
        <v>40900</v>
      </c>
      <c r="B2513" s="12">
        <f t="shared" si="39"/>
        <v>40878</v>
      </c>
      <c r="C2513">
        <v>1.8553999999999999</v>
      </c>
    </row>
    <row r="2514" spans="1:3" x14ac:dyDescent="0.35">
      <c r="A2514" s="12">
        <v>40899</v>
      </c>
      <c r="B2514" s="12">
        <f t="shared" si="39"/>
        <v>40878</v>
      </c>
      <c r="C2514">
        <v>1.8571</v>
      </c>
    </row>
    <row r="2515" spans="1:3" x14ac:dyDescent="0.35">
      <c r="A2515" s="12">
        <v>40898</v>
      </c>
      <c r="B2515" s="12">
        <f t="shared" si="39"/>
        <v>40878</v>
      </c>
      <c r="C2515">
        <v>1.855</v>
      </c>
    </row>
    <row r="2516" spans="1:3" x14ac:dyDescent="0.35">
      <c r="A2516" s="12">
        <v>40897</v>
      </c>
      <c r="B2516" s="12">
        <f t="shared" si="39"/>
        <v>40878</v>
      </c>
      <c r="C2516">
        <v>1.8501000000000001</v>
      </c>
    </row>
    <row r="2517" spans="1:3" x14ac:dyDescent="0.35">
      <c r="A2517" s="12">
        <v>40896</v>
      </c>
      <c r="B2517" s="12">
        <f t="shared" si="39"/>
        <v>40878</v>
      </c>
      <c r="C2517">
        <v>1.8608</v>
      </c>
    </row>
    <row r="2518" spans="1:3" x14ac:dyDescent="0.35">
      <c r="A2518" s="12">
        <v>40893</v>
      </c>
      <c r="B2518" s="12">
        <f t="shared" si="39"/>
        <v>40878</v>
      </c>
      <c r="C2518">
        <v>1.8458000000000001</v>
      </c>
    </row>
    <row r="2519" spans="1:3" x14ac:dyDescent="0.35">
      <c r="A2519" s="12">
        <v>40892</v>
      </c>
      <c r="B2519" s="12">
        <f t="shared" si="39"/>
        <v>40878</v>
      </c>
      <c r="C2519">
        <v>1.8602000000000001</v>
      </c>
    </row>
    <row r="2520" spans="1:3" x14ac:dyDescent="0.35">
      <c r="A2520" s="12">
        <v>40891</v>
      </c>
      <c r="B2520" s="12">
        <f t="shared" si="39"/>
        <v>40878</v>
      </c>
      <c r="C2520">
        <v>1.8721000000000001</v>
      </c>
    </row>
    <row r="2521" spans="1:3" x14ac:dyDescent="0.35">
      <c r="A2521" s="12">
        <v>40890</v>
      </c>
      <c r="B2521" s="12">
        <f t="shared" si="39"/>
        <v>40878</v>
      </c>
      <c r="C2521">
        <v>1.8403</v>
      </c>
    </row>
    <row r="2522" spans="1:3" x14ac:dyDescent="0.35">
      <c r="A2522" s="12">
        <v>40889</v>
      </c>
      <c r="B2522" s="12">
        <f t="shared" si="39"/>
        <v>40878</v>
      </c>
      <c r="C2522">
        <v>1.8210999999999999</v>
      </c>
    </row>
    <row r="2523" spans="1:3" x14ac:dyDescent="0.35">
      <c r="A2523" s="12">
        <v>40886</v>
      </c>
      <c r="B2523" s="12">
        <f t="shared" si="39"/>
        <v>40878</v>
      </c>
      <c r="C2523">
        <v>1.8123</v>
      </c>
    </row>
    <row r="2524" spans="1:3" x14ac:dyDescent="0.35">
      <c r="A2524" s="12">
        <v>40885</v>
      </c>
      <c r="B2524" s="12">
        <f t="shared" si="39"/>
        <v>40878</v>
      </c>
      <c r="C2524">
        <v>1.7934000000000001</v>
      </c>
    </row>
    <row r="2525" spans="1:3" x14ac:dyDescent="0.35">
      <c r="A2525" s="12">
        <v>40884</v>
      </c>
      <c r="B2525" s="12">
        <f t="shared" si="39"/>
        <v>40878</v>
      </c>
      <c r="C2525">
        <v>1.7974000000000001</v>
      </c>
    </row>
    <row r="2526" spans="1:3" x14ac:dyDescent="0.35">
      <c r="A2526" s="12">
        <v>40883</v>
      </c>
      <c r="B2526" s="12">
        <f t="shared" si="39"/>
        <v>40878</v>
      </c>
      <c r="C2526">
        <v>1.7906</v>
      </c>
    </row>
    <row r="2527" spans="1:3" x14ac:dyDescent="0.35">
      <c r="A2527" s="12">
        <v>40882</v>
      </c>
      <c r="B2527" s="12">
        <f t="shared" si="39"/>
        <v>40878</v>
      </c>
      <c r="C2527">
        <v>1.7823</v>
      </c>
    </row>
    <row r="2528" spans="1:3" x14ac:dyDescent="0.35">
      <c r="A2528" s="12">
        <v>40879</v>
      </c>
      <c r="B2528" s="12">
        <f t="shared" si="39"/>
        <v>40878</v>
      </c>
      <c r="C2528">
        <v>1.7836000000000001</v>
      </c>
    </row>
    <row r="2529" spans="1:3" x14ac:dyDescent="0.35">
      <c r="A2529" s="12">
        <v>40878</v>
      </c>
      <c r="B2529" s="12">
        <f t="shared" si="39"/>
        <v>40878</v>
      </c>
      <c r="C2529">
        <v>1.7922</v>
      </c>
    </row>
    <row r="2530" spans="1:3" x14ac:dyDescent="0.35">
      <c r="A2530" s="12">
        <v>40877</v>
      </c>
      <c r="B2530" s="12">
        <f t="shared" si="39"/>
        <v>40848</v>
      </c>
      <c r="C2530">
        <v>1.8102</v>
      </c>
    </row>
    <row r="2531" spans="1:3" x14ac:dyDescent="0.35">
      <c r="A2531" s="12">
        <v>40876</v>
      </c>
      <c r="B2531" s="12">
        <f t="shared" si="39"/>
        <v>40848</v>
      </c>
      <c r="C2531">
        <v>1.8478000000000001</v>
      </c>
    </row>
    <row r="2532" spans="1:3" x14ac:dyDescent="0.35">
      <c r="A2532" s="12">
        <v>40875</v>
      </c>
      <c r="B2532" s="12">
        <f t="shared" si="39"/>
        <v>40848</v>
      </c>
      <c r="C2532">
        <v>1.859</v>
      </c>
    </row>
    <row r="2533" spans="1:3" x14ac:dyDescent="0.35">
      <c r="A2533" s="12">
        <v>40872</v>
      </c>
      <c r="B2533" s="12">
        <f t="shared" si="39"/>
        <v>40848</v>
      </c>
      <c r="C2533">
        <v>1.893</v>
      </c>
    </row>
    <row r="2534" spans="1:3" x14ac:dyDescent="0.35">
      <c r="A2534" s="12">
        <v>40871</v>
      </c>
      <c r="B2534" s="12">
        <f t="shared" si="39"/>
        <v>40848</v>
      </c>
      <c r="C2534">
        <v>1.8652</v>
      </c>
    </row>
    <row r="2535" spans="1:3" x14ac:dyDescent="0.35">
      <c r="A2535" s="12">
        <v>40870</v>
      </c>
      <c r="B2535" s="12">
        <f t="shared" si="39"/>
        <v>40848</v>
      </c>
      <c r="C2535">
        <v>1.8433999999999999</v>
      </c>
    </row>
    <row r="2536" spans="1:3" x14ac:dyDescent="0.35">
      <c r="A2536" s="12">
        <v>40869</v>
      </c>
      <c r="B2536" s="12">
        <f t="shared" si="39"/>
        <v>40848</v>
      </c>
      <c r="C2536">
        <v>1.8062</v>
      </c>
    </row>
    <row r="2537" spans="1:3" x14ac:dyDescent="0.35">
      <c r="A2537" s="12">
        <v>40868</v>
      </c>
      <c r="B2537" s="12">
        <f t="shared" si="39"/>
        <v>40848</v>
      </c>
      <c r="C2537">
        <v>1.8052999999999999</v>
      </c>
    </row>
    <row r="2538" spans="1:3" x14ac:dyDescent="0.35">
      <c r="A2538" s="12">
        <v>40865</v>
      </c>
      <c r="B2538" s="12">
        <f t="shared" si="39"/>
        <v>40848</v>
      </c>
      <c r="C2538">
        <v>1.7716000000000001</v>
      </c>
    </row>
    <row r="2539" spans="1:3" x14ac:dyDescent="0.35">
      <c r="A2539" s="12">
        <v>40864</v>
      </c>
      <c r="B2539" s="12">
        <f t="shared" si="39"/>
        <v>40848</v>
      </c>
      <c r="C2539">
        <v>1.7766999999999999</v>
      </c>
    </row>
    <row r="2540" spans="1:3" x14ac:dyDescent="0.35">
      <c r="A2540" s="12">
        <v>40863</v>
      </c>
      <c r="B2540" s="12">
        <f t="shared" si="39"/>
        <v>40848</v>
      </c>
      <c r="C2540">
        <v>1.7765</v>
      </c>
    </row>
    <row r="2541" spans="1:3" x14ac:dyDescent="0.35">
      <c r="A2541" s="12">
        <v>40861</v>
      </c>
      <c r="B2541" s="12">
        <f t="shared" si="39"/>
        <v>40848</v>
      </c>
      <c r="C2541">
        <v>1.7642</v>
      </c>
    </row>
    <row r="2542" spans="1:3" x14ac:dyDescent="0.35">
      <c r="A2542" s="12">
        <v>40858</v>
      </c>
      <c r="B2542" s="12">
        <f t="shared" si="39"/>
        <v>40848</v>
      </c>
      <c r="C2542">
        <v>1.754</v>
      </c>
    </row>
    <row r="2543" spans="1:3" x14ac:dyDescent="0.35">
      <c r="A2543" s="12">
        <v>40857</v>
      </c>
      <c r="B2543" s="12">
        <f t="shared" si="39"/>
        <v>40848</v>
      </c>
      <c r="C2543">
        <v>1.7603</v>
      </c>
    </row>
    <row r="2544" spans="1:3" x14ac:dyDescent="0.35">
      <c r="A2544" s="12">
        <v>40856</v>
      </c>
      <c r="B2544" s="12">
        <f t="shared" si="39"/>
        <v>40848</v>
      </c>
      <c r="C2544">
        <v>1.7509999999999999</v>
      </c>
    </row>
    <row r="2545" spans="1:3" x14ac:dyDescent="0.35">
      <c r="A2545" s="12">
        <v>40855</v>
      </c>
      <c r="B2545" s="12">
        <f t="shared" si="39"/>
        <v>40848</v>
      </c>
      <c r="C2545">
        <v>1.7445999999999999</v>
      </c>
    </row>
    <row r="2546" spans="1:3" x14ac:dyDescent="0.35">
      <c r="A2546" s="12">
        <v>40854</v>
      </c>
      <c r="B2546" s="12">
        <f t="shared" si="39"/>
        <v>40848</v>
      </c>
      <c r="C2546">
        <v>1.7485999999999999</v>
      </c>
    </row>
    <row r="2547" spans="1:3" x14ac:dyDescent="0.35">
      <c r="A2547" s="12">
        <v>40851</v>
      </c>
      <c r="B2547" s="12">
        <f t="shared" si="39"/>
        <v>40848</v>
      </c>
      <c r="C2547">
        <v>1.7407999999999999</v>
      </c>
    </row>
    <row r="2548" spans="1:3" x14ac:dyDescent="0.35">
      <c r="A2548" s="12">
        <v>40850</v>
      </c>
      <c r="B2548" s="12">
        <f t="shared" si="39"/>
        <v>40848</v>
      </c>
      <c r="C2548">
        <v>1.7262</v>
      </c>
    </row>
    <row r="2549" spans="1:3" x14ac:dyDescent="0.35">
      <c r="A2549" s="12">
        <v>40848</v>
      </c>
      <c r="B2549" s="12">
        <f t="shared" si="39"/>
        <v>40848</v>
      </c>
      <c r="C2549">
        <v>1.7499</v>
      </c>
    </row>
    <row r="2550" spans="1:3" x14ac:dyDescent="0.35">
      <c r="A2550" s="12">
        <v>40847</v>
      </c>
      <c r="B2550" s="12">
        <f t="shared" si="39"/>
        <v>40817</v>
      </c>
      <c r="C2550">
        <v>1.6878</v>
      </c>
    </row>
    <row r="2551" spans="1:3" x14ac:dyDescent="0.35">
      <c r="A2551" s="12">
        <v>40844</v>
      </c>
      <c r="B2551" s="12">
        <f t="shared" si="39"/>
        <v>40817</v>
      </c>
      <c r="C2551">
        <v>1.6979</v>
      </c>
    </row>
    <row r="2552" spans="1:3" x14ac:dyDescent="0.35">
      <c r="A2552" s="12">
        <v>40843</v>
      </c>
      <c r="B2552" s="12">
        <f t="shared" si="39"/>
        <v>40817</v>
      </c>
      <c r="C2552">
        <v>1.7316</v>
      </c>
    </row>
    <row r="2553" spans="1:3" x14ac:dyDescent="0.35">
      <c r="A2553" s="12">
        <v>40842</v>
      </c>
      <c r="B2553" s="12">
        <f t="shared" si="39"/>
        <v>40817</v>
      </c>
      <c r="C2553">
        <v>1.7599</v>
      </c>
    </row>
    <row r="2554" spans="1:3" x14ac:dyDescent="0.35">
      <c r="A2554" s="12">
        <v>40841</v>
      </c>
      <c r="B2554" s="12">
        <f t="shared" si="39"/>
        <v>40817</v>
      </c>
      <c r="C2554">
        <v>1.7541</v>
      </c>
    </row>
    <row r="2555" spans="1:3" x14ac:dyDescent="0.35">
      <c r="A2555" s="12">
        <v>40840</v>
      </c>
      <c r="B2555" s="12">
        <f t="shared" si="39"/>
        <v>40817</v>
      </c>
      <c r="C2555">
        <v>1.7761</v>
      </c>
    </row>
    <row r="2556" spans="1:3" x14ac:dyDescent="0.35">
      <c r="A2556" s="12">
        <v>40837</v>
      </c>
      <c r="B2556" s="12">
        <f t="shared" si="39"/>
        <v>40817</v>
      </c>
      <c r="C2556">
        <v>1.7796000000000001</v>
      </c>
    </row>
    <row r="2557" spans="1:3" x14ac:dyDescent="0.35">
      <c r="A2557" s="12">
        <v>40836</v>
      </c>
      <c r="B2557" s="12">
        <f t="shared" si="39"/>
        <v>40817</v>
      </c>
      <c r="C2557">
        <v>1.7819</v>
      </c>
    </row>
    <row r="2558" spans="1:3" x14ac:dyDescent="0.35">
      <c r="A2558" s="12">
        <v>40835</v>
      </c>
      <c r="B2558" s="12">
        <f t="shared" si="39"/>
        <v>40817</v>
      </c>
      <c r="C2558">
        <v>1.7597</v>
      </c>
    </row>
    <row r="2559" spans="1:3" x14ac:dyDescent="0.35">
      <c r="A2559" s="12">
        <v>40834</v>
      </c>
      <c r="B2559" s="12">
        <f t="shared" si="39"/>
        <v>40817</v>
      </c>
      <c r="C2559">
        <v>1.7717000000000001</v>
      </c>
    </row>
    <row r="2560" spans="1:3" x14ac:dyDescent="0.35">
      <c r="A2560" s="12">
        <v>40833</v>
      </c>
      <c r="B2560" s="12">
        <f t="shared" si="39"/>
        <v>40817</v>
      </c>
      <c r="C2560">
        <v>1.7481</v>
      </c>
    </row>
    <row r="2561" spans="1:3" x14ac:dyDescent="0.35">
      <c r="A2561" s="12">
        <v>40830</v>
      </c>
      <c r="B2561" s="12">
        <f t="shared" si="39"/>
        <v>40817</v>
      </c>
      <c r="C2561">
        <v>1.7369000000000001</v>
      </c>
    </row>
    <row r="2562" spans="1:3" x14ac:dyDescent="0.35">
      <c r="A2562" s="12">
        <v>40829</v>
      </c>
      <c r="B2562" s="12">
        <f t="shared" si="39"/>
        <v>40817</v>
      </c>
      <c r="C2562">
        <v>1.7528999999999999</v>
      </c>
    </row>
    <row r="2563" spans="1:3" x14ac:dyDescent="0.35">
      <c r="A2563" s="12">
        <v>40827</v>
      </c>
      <c r="B2563" s="12">
        <f t="shared" ref="B2563:B2626" si="40">DATE(YEAR(A2563),MONTH(A2563),DAY(1))</f>
        <v>40817</v>
      </c>
      <c r="C2563">
        <v>1.7652000000000001</v>
      </c>
    </row>
    <row r="2564" spans="1:3" x14ac:dyDescent="0.35">
      <c r="A2564" s="12">
        <v>40826</v>
      </c>
      <c r="B2564" s="12">
        <f t="shared" si="40"/>
        <v>40817</v>
      </c>
      <c r="C2564">
        <v>1.7471000000000001</v>
      </c>
    </row>
    <row r="2565" spans="1:3" x14ac:dyDescent="0.35">
      <c r="A2565" s="12">
        <v>40823</v>
      </c>
      <c r="B2565" s="12">
        <f t="shared" si="40"/>
        <v>40817</v>
      </c>
      <c r="C2565">
        <v>1.7659</v>
      </c>
    </row>
    <row r="2566" spans="1:3" x14ac:dyDescent="0.35">
      <c r="A2566" s="12">
        <v>40822</v>
      </c>
      <c r="B2566" s="12">
        <f t="shared" si="40"/>
        <v>40817</v>
      </c>
      <c r="C2566">
        <v>1.8109</v>
      </c>
    </row>
    <row r="2567" spans="1:3" x14ac:dyDescent="0.35">
      <c r="A2567" s="12">
        <v>40821</v>
      </c>
      <c r="B2567" s="12">
        <f t="shared" si="40"/>
        <v>40817</v>
      </c>
      <c r="C2567">
        <v>1.8449</v>
      </c>
    </row>
    <row r="2568" spans="1:3" x14ac:dyDescent="0.35">
      <c r="A2568" s="12">
        <v>40820</v>
      </c>
      <c r="B2568" s="12">
        <f t="shared" si="40"/>
        <v>40817</v>
      </c>
      <c r="C2568">
        <v>1.8848</v>
      </c>
    </row>
    <row r="2569" spans="1:3" x14ac:dyDescent="0.35">
      <c r="A2569" s="12">
        <v>40819</v>
      </c>
      <c r="B2569" s="12">
        <f t="shared" si="40"/>
        <v>40817</v>
      </c>
      <c r="C2569">
        <v>1.8804000000000001</v>
      </c>
    </row>
    <row r="2570" spans="1:3" x14ac:dyDescent="0.35">
      <c r="A2570" s="12">
        <v>40816</v>
      </c>
      <c r="B2570" s="12">
        <f t="shared" si="40"/>
        <v>40787</v>
      </c>
      <c r="C2570">
        <v>1.8535999999999999</v>
      </c>
    </row>
    <row r="2571" spans="1:3" x14ac:dyDescent="0.35">
      <c r="A2571" s="12">
        <v>40815</v>
      </c>
      <c r="B2571" s="12">
        <f t="shared" si="40"/>
        <v>40787</v>
      </c>
      <c r="C2571">
        <v>1.8283</v>
      </c>
    </row>
    <row r="2572" spans="1:3" x14ac:dyDescent="0.35">
      <c r="A2572" s="12">
        <v>40814</v>
      </c>
      <c r="B2572" s="12">
        <f t="shared" si="40"/>
        <v>40787</v>
      </c>
      <c r="C2572">
        <v>1.8123</v>
      </c>
    </row>
    <row r="2573" spans="1:3" x14ac:dyDescent="0.35">
      <c r="A2573" s="12">
        <v>40813</v>
      </c>
      <c r="B2573" s="12">
        <f t="shared" si="40"/>
        <v>40787</v>
      </c>
      <c r="C2573">
        <v>1.8</v>
      </c>
    </row>
    <row r="2574" spans="1:3" x14ac:dyDescent="0.35">
      <c r="A2574" s="12">
        <v>40812</v>
      </c>
      <c r="B2574" s="12">
        <f t="shared" si="40"/>
        <v>40787</v>
      </c>
      <c r="C2574">
        <v>1.8436999999999999</v>
      </c>
    </row>
    <row r="2575" spans="1:3" x14ac:dyDescent="0.35">
      <c r="A2575" s="12">
        <v>40809</v>
      </c>
      <c r="B2575" s="12">
        <f t="shared" si="40"/>
        <v>40787</v>
      </c>
      <c r="C2575">
        <v>1.8727</v>
      </c>
    </row>
    <row r="2576" spans="1:3" x14ac:dyDescent="0.35">
      <c r="A2576" s="12">
        <v>40808</v>
      </c>
      <c r="B2576" s="12">
        <f t="shared" si="40"/>
        <v>40787</v>
      </c>
      <c r="C2576">
        <v>1.9008</v>
      </c>
    </row>
    <row r="2577" spans="1:3" x14ac:dyDescent="0.35">
      <c r="A2577" s="12">
        <v>40807</v>
      </c>
      <c r="B2577" s="12">
        <f t="shared" si="40"/>
        <v>40787</v>
      </c>
      <c r="C2577">
        <v>1.8271999999999999</v>
      </c>
    </row>
    <row r="2578" spans="1:3" x14ac:dyDescent="0.35">
      <c r="A2578" s="12">
        <v>40806</v>
      </c>
      <c r="B2578" s="12">
        <f t="shared" si="40"/>
        <v>40787</v>
      </c>
      <c r="C2578">
        <v>1.7862</v>
      </c>
    </row>
    <row r="2579" spans="1:3" x14ac:dyDescent="0.35">
      <c r="A2579" s="12">
        <v>40805</v>
      </c>
      <c r="B2579" s="12">
        <f t="shared" si="40"/>
        <v>40787</v>
      </c>
      <c r="C2579">
        <v>1.7755000000000001</v>
      </c>
    </row>
    <row r="2580" spans="1:3" x14ac:dyDescent="0.35">
      <c r="A2580" s="12">
        <v>40802</v>
      </c>
      <c r="B2580" s="12">
        <f t="shared" si="40"/>
        <v>40787</v>
      </c>
      <c r="C2580">
        <v>1.7114</v>
      </c>
    </row>
    <row r="2581" spans="1:3" x14ac:dyDescent="0.35">
      <c r="A2581" s="12">
        <v>40801</v>
      </c>
      <c r="B2581" s="12">
        <f t="shared" si="40"/>
        <v>40787</v>
      </c>
      <c r="C2581">
        <v>1.7098</v>
      </c>
    </row>
    <row r="2582" spans="1:3" x14ac:dyDescent="0.35">
      <c r="A2582" s="12">
        <v>40800</v>
      </c>
      <c r="B2582" s="12">
        <f t="shared" si="40"/>
        <v>40787</v>
      </c>
      <c r="C2582">
        <v>1.728</v>
      </c>
    </row>
    <row r="2583" spans="1:3" x14ac:dyDescent="0.35">
      <c r="A2583" s="12">
        <v>40799</v>
      </c>
      <c r="B2583" s="12">
        <f t="shared" si="40"/>
        <v>40787</v>
      </c>
      <c r="C2583">
        <v>1.7119</v>
      </c>
    </row>
    <row r="2584" spans="1:3" x14ac:dyDescent="0.35">
      <c r="A2584" s="12">
        <v>40798</v>
      </c>
      <c r="B2584" s="12">
        <f t="shared" si="40"/>
        <v>40787</v>
      </c>
      <c r="C2584">
        <v>1.6891</v>
      </c>
    </row>
    <row r="2585" spans="1:3" x14ac:dyDescent="0.35">
      <c r="A2585" s="12">
        <v>40795</v>
      </c>
      <c r="B2585" s="12">
        <f t="shared" si="40"/>
        <v>40787</v>
      </c>
      <c r="C2585">
        <v>1.6766000000000001</v>
      </c>
    </row>
    <row r="2586" spans="1:3" x14ac:dyDescent="0.35">
      <c r="A2586" s="12">
        <v>40794</v>
      </c>
      <c r="B2586" s="12">
        <f t="shared" si="40"/>
        <v>40787</v>
      </c>
      <c r="C2586">
        <v>1.6557999999999999</v>
      </c>
    </row>
    <row r="2587" spans="1:3" x14ac:dyDescent="0.35">
      <c r="A2587" s="12">
        <v>40792</v>
      </c>
      <c r="B2587" s="12">
        <f t="shared" si="40"/>
        <v>40787</v>
      </c>
      <c r="C2587">
        <v>1.6575</v>
      </c>
    </row>
    <row r="2588" spans="1:3" x14ac:dyDescent="0.35">
      <c r="A2588" s="12">
        <v>40791</v>
      </c>
      <c r="B2588" s="12">
        <f t="shared" si="40"/>
        <v>40787</v>
      </c>
      <c r="C2588">
        <v>1.6514</v>
      </c>
    </row>
    <row r="2589" spans="1:3" x14ac:dyDescent="0.35">
      <c r="A2589" s="12">
        <v>40788</v>
      </c>
      <c r="B2589" s="12">
        <f t="shared" si="40"/>
        <v>40787</v>
      </c>
      <c r="C2589">
        <v>1.6335</v>
      </c>
    </row>
    <row r="2590" spans="1:3" x14ac:dyDescent="0.35">
      <c r="A2590" s="12">
        <v>40787</v>
      </c>
      <c r="B2590" s="12">
        <f t="shared" si="40"/>
        <v>40787</v>
      </c>
      <c r="C2590">
        <v>1.6032</v>
      </c>
    </row>
    <row r="2591" spans="1:3" x14ac:dyDescent="0.35">
      <c r="A2591" s="12">
        <v>40786</v>
      </c>
      <c r="B2591" s="12">
        <f t="shared" si="40"/>
        <v>40756</v>
      </c>
      <c r="C2591">
        <v>1.5864</v>
      </c>
    </row>
    <row r="2592" spans="1:3" x14ac:dyDescent="0.35">
      <c r="A2592" s="12">
        <v>40785</v>
      </c>
      <c r="B2592" s="12">
        <f t="shared" si="40"/>
        <v>40756</v>
      </c>
      <c r="C2592">
        <v>1.5895999999999999</v>
      </c>
    </row>
    <row r="2593" spans="1:3" x14ac:dyDescent="0.35">
      <c r="A2593" s="12">
        <v>40784</v>
      </c>
      <c r="B2593" s="12">
        <f t="shared" si="40"/>
        <v>40756</v>
      </c>
      <c r="C2593">
        <v>1.5966</v>
      </c>
    </row>
    <row r="2594" spans="1:3" x14ac:dyDescent="0.35">
      <c r="A2594" s="12">
        <v>40781</v>
      </c>
      <c r="B2594" s="12">
        <f t="shared" si="40"/>
        <v>40756</v>
      </c>
      <c r="C2594">
        <v>1.6106</v>
      </c>
    </row>
    <row r="2595" spans="1:3" x14ac:dyDescent="0.35">
      <c r="A2595" s="12">
        <v>40780</v>
      </c>
      <c r="B2595" s="12">
        <f t="shared" si="40"/>
        <v>40756</v>
      </c>
      <c r="C2595">
        <v>1.6146</v>
      </c>
    </row>
    <row r="2596" spans="1:3" x14ac:dyDescent="0.35">
      <c r="A2596" s="12">
        <v>40779</v>
      </c>
      <c r="B2596" s="12">
        <f t="shared" si="40"/>
        <v>40756</v>
      </c>
      <c r="C2596">
        <v>1.6031</v>
      </c>
    </row>
    <row r="2597" spans="1:3" x14ac:dyDescent="0.35">
      <c r="A2597" s="12">
        <v>40778</v>
      </c>
      <c r="B2597" s="12">
        <f t="shared" si="40"/>
        <v>40756</v>
      </c>
      <c r="C2597">
        <v>1.6028</v>
      </c>
    </row>
    <row r="2598" spans="1:3" x14ac:dyDescent="0.35">
      <c r="A2598" s="12">
        <v>40777</v>
      </c>
      <c r="B2598" s="12">
        <f t="shared" si="40"/>
        <v>40756</v>
      </c>
      <c r="C2598">
        <v>1.6001000000000001</v>
      </c>
    </row>
    <row r="2599" spans="1:3" x14ac:dyDescent="0.35">
      <c r="A2599" s="12">
        <v>40774</v>
      </c>
      <c r="B2599" s="12">
        <f t="shared" si="40"/>
        <v>40756</v>
      </c>
      <c r="C2599">
        <v>1.5952</v>
      </c>
    </row>
    <row r="2600" spans="1:3" x14ac:dyDescent="0.35">
      <c r="A2600" s="12">
        <v>40773</v>
      </c>
      <c r="B2600" s="12">
        <f t="shared" si="40"/>
        <v>40756</v>
      </c>
      <c r="C2600">
        <v>1.6053999999999999</v>
      </c>
    </row>
    <row r="2601" spans="1:3" x14ac:dyDescent="0.35">
      <c r="A2601" s="12">
        <v>40772</v>
      </c>
      <c r="B2601" s="12">
        <f t="shared" si="40"/>
        <v>40756</v>
      </c>
      <c r="C2601">
        <v>1.5822000000000001</v>
      </c>
    </row>
    <row r="2602" spans="1:3" x14ac:dyDescent="0.35">
      <c r="A2602" s="12">
        <v>40771</v>
      </c>
      <c r="B2602" s="12">
        <f t="shared" si="40"/>
        <v>40756</v>
      </c>
      <c r="C2602">
        <v>1.591</v>
      </c>
    </row>
    <row r="2603" spans="1:3" x14ac:dyDescent="0.35">
      <c r="A2603" s="12">
        <v>40770</v>
      </c>
      <c r="B2603" s="12">
        <f t="shared" si="40"/>
        <v>40756</v>
      </c>
      <c r="C2603">
        <v>1.5948</v>
      </c>
    </row>
    <row r="2604" spans="1:3" x14ac:dyDescent="0.35">
      <c r="A2604" s="12">
        <v>40767</v>
      </c>
      <c r="B2604" s="12">
        <f t="shared" si="40"/>
        <v>40756</v>
      </c>
      <c r="C2604">
        <v>1.6149</v>
      </c>
    </row>
    <row r="2605" spans="1:3" x14ac:dyDescent="0.35">
      <c r="A2605" s="12">
        <v>40766</v>
      </c>
      <c r="B2605" s="12">
        <f t="shared" si="40"/>
        <v>40756</v>
      </c>
      <c r="C2605">
        <v>1.6297999999999999</v>
      </c>
    </row>
    <row r="2606" spans="1:3" x14ac:dyDescent="0.35">
      <c r="A2606" s="12">
        <v>40765</v>
      </c>
      <c r="B2606" s="12">
        <f t="shared" si="40"/>
        <v>40756</v>
      </c>
      <c r="C2606">
        <v>1.6174999999999999</v>
      </c>
    </row>
    <row r="2607" spans="1:3" x14ac:dyDescent="0.35">
      <c r="A2607" s="12">
        <v>40764</v>
      </c>
      <c r="B2607" s="12">
        <f t="shared" si="40"/>
        <v>40756</v>
      </c>
      <c r="C2607">
        <v>1.6326000000000001</v>
      </c>
    </row>
    <row r="2608" spans="1:3" x14ac:dyDescent="0.35">
      <c r="A2608" s="12">
        <v>40763</v>
      </c>
      <c r="B2608" s="12">
        <f t="shared" si="40"/>
        <v>40756</v>
      </c>
      <c r="C2608">
        <v>1.5991</v>
      </c>
    </row>
    <row r="2609" spans="1:3" x14ac:dyDescent="0.35">
      <c r="A2609" s="12">
        <v>40760</v>
      </c>
      <c r="B2609" s="12">
        <f t="shared" si="40"/>
        <v>40756</v>
      </c>
      <c r="C2609">
        <v>1.5887</v>
      </c>
    </row>
    <row r="2610" spans="1:3" x14ac:dyDescent="0.35">
      <c r="A2610" s="12">
        <v>40759</v>
      </c>
      <c r="B2610" s="12">
        <f t="shared" si="40"/>
        <v>40756</v>
      </c>
      <c r="C2610">
        <v>1.5744</v>
      </c>
    </row>
    <row r="2611" spans="1:3" x14ac:dyDescent="0.35">
      <c r="A2611" s="12">
        <v>40758</v>
      </c>
      <c r="B2611" s="12">
        <f t="shared" si="40"/>
        <v>40756</v>
      </c>
      <c r="C2611">
        <v>1.5643</v>
      </c>
    </row>
    <row r="2612" spans="1:3" x14ac:dyDescent="0.35">
      <c r="A2612" s="12">
        <v>40757</v>
      </c>
      <c r="B2612" s="12">
        <f t="shared" si="40"/>
        <v>40756</v>
      </c>
      <c r="C2612">
        <v>1.5648</v>
      </c>
    </row>
    <row r="2613" spans="1:3" x14ac:dyDescent="0.35">
      <c r="A2613" s="12">
        <v>40756</v>
      </c>
      <c r="B2613" s="12">
        <f t="shared" si="40"/>
        <v>40756</v>
      </c>
      <c r="C2613">
        <v>1.5543</v>
      </c>
    </row>
    <row r="2614" spans="1:3" x14ac:dyDescent="0.35">
      <c r="A2614" s="12">
        <v>40753</v>
      </c>
      <c r="B2614" s="12">
        <f t="shared" si="40"/>
        <v>40725</v>
      </c>
      <c r="C2614">
        <v>1.5555000000000001</v>
      </c>
    </row>
    <row r="2615" spans="1:3" x14ac:dyDescent="0.35">
      <c r="A2615" s="12">
        <v>40752</v>
      </c>
      <c r="B2615" s="12">
        <f t="shared" si="40"/>
        <v>40725</v>
      </c>
      <c r="C2615">
        <v>1.5643</v>
      </c>
    </row>
    <row r="2616" spans="1:3" x14ac:dyDescent="0.35">
      <c r="A2616" s="12">
        <v>40751</v>
      </c>
      <c r="B2616" s="12">
        <f t="shared" si="40"/>
        <v>40725</v>
      </c>
      <c r="C2616">
        <v>1.5630999999999999</v>
      </c>
    </row>
    <row r="2617" spans="1:3" x14ac:dyDescent="0.35">
      <c r="A2617" s="12">
        <v>40750</v>
      </c>
      <c r="B2617" s="12">
        <f t="shared" si="40"/>
        <v>40725</v>
      </c>
      <c r="C2617">
        <v>1.5337000000000001</v>
      </c>
    </row>
    <row r="2618" spans="1:3" x14ac:dyDescent="0.35">
      <c r="A2618" s="12">
        <v>40749</v>
      </c>
      <c r="B2618" s="12">
        <f t="shared" si="40"/>
        <v>40725</v>
      </c>
      <c r="C2618">
        <v>1.5441</v>
      </c>
    </row>
    <row r="2619" spans="1:3" x14ac:dyDescent="0.35">
      <c r="A2619" s="12">
        <v>40746</v>
      </c>
      <c r="B2619" s="12">
        <f t="shared" si="40"/>
        <v>40725</v>
      </c>
      <c r="C2619">
        <v>1.5539000000000001</v>
      </c>
    </row>
    <row r="2620" spans="1:3" x14ac:dyDescent="0.35">
      <c r="A2620" s="12">
        <v>40745</v>
      </c>
      <c r="B2620" s="12">
        <f t="shared" si="40"/>
        <v>40725</v>
      </c>
      <c r="C2620">
        <v>1.5559000000000001</v>
      </c>
    </row>
    <row r="2621" spans="1:3" x14ac:dyDescent="0.35">
      <c r="A2621" s="12">
        <v>40744</v>
      </c>
      <c r="B2621" s="12">
        <f t="shared" si="40"/>
        <v>40725</v>
      </c>
      <c r="C2621">
        <v>1.5643</v>
      </c>
    </row>
    <row r="2622" spans="1:3" x14ac:dyDescent="0.35">
      <c r="A2622" s="12">
        <v>40743</v>
      </c>
      <c r="B2622" s="12">
        <f t="shared" si="40"/>
        <v>40725</v>
      </c>
      <c r="C2622">
        <v>1.5683</v>
      </c>
    </row>
    <row r="2623" spans="1:3" x14ac:dyDescent="0.35">
      <c r="A2623" s="12">
        <v>40742</v>
      </c>
      <c r="B2623" s="12">
        <f t="shared" si="40"/>
        <v>40725</v>
      </c>
      <c r="C2623">
        <v>1.5820000000000001</v>
      </c>
    </row>
    <row r="2624" spans="1:3" x14ac:dyDescent="0.35">
      <c r="A2624" s="12">
        <v>40739</v>
      </c>
      <c r="B2624" s="12">
        <f t="shared" si="40"/>
        <v>40725</v>
      </c>
      <c r="C2624">
        <v>1.5734999999999999</v>
      </c>
    </row>
    <row r="2625" spans="1:3" x14ac:dyDescent="0.35">
      <c r="A2625" s="12">
        <v>40738</v>
      </c>
      <c r="B2625" s="12">
        <f t="shared" si="40"/>
        <v>40725</v>
      </c>
      <c r="C2625">
        <v>1.5721000000000001</v>
      </c>
    </row>
    <row r="2626" spans="1:3" x14ac:dyDescent="0.35">
      <c r="A2626" s="12">
        <v>40737</v>
      </c>
      <c r="B2626" s="12">
        <f t="shared" si="40"/>
        <v>40725</v>
      </c>
      <c r="C2626">
        <v>1.5753999999999999</v>
      </c>
    </row>
    <row r="2627" spans="1:3" x14ac:dyDescent="0.35">
      <c r="A2627" s="12">
        <v>40736</v>
      </c>
      <c r="B2627" s="12">
        <f t="shared" ref="B2627:B2690" si="41">DATE(YEAR(A2627),MONTH(A2627),DAY(1))</f>
        <v>40725</v>
      </c>
      <c r="C2627">
        <v>1.5765</v>
      </c>
    </row>
    <row r="2628" spans="1:3" x14ac:dyDescent="0.35">
      <c r="A2628" s="12">
        <v>40735</v>
      </c>
      <c r="B2628" s="12">
        <f t="shared" si="41"/>
        <v>40725</v>
      </c>
      <c r="C2628">
        <v>1.5788</v>
      </c>
    </row>
    <row r="2629" spans="1:3" x14ac:dyDescent="0.35">
      <c r="A2629" s="12">
        <v>40732</v>
      </c>
      <c r="B2629" s="12">
        <f t="shared" si="41"/>
        <v>40725</v>
      </c>
      <c r="C2629">
        <v>1.5626</v>
      </c>
    </row>
    <row r="2630" spans="1:3" x14ac:dyDescent="0.35">
      <c r="A2630" s="12">
        <v>40731</v>
      </c>
      <c r="B2630" s="12">
        <f t="shared" si="41"/>
        <v>40725</v>
      </c>
      <c r="C2630">
        <v>1.5572999999999999</v>
      </c>
    </row>
    <row r="2631" spans="1:3" x14ac:dyDescent="0.35">
      <c r="A2631" s="12">
        <v>40730</v>
      </c>
      <c r="B2631" s="12">
        <f t="shared" si="41"/>
        <v>40725</v>
      </c>
      <c r="C2631">
        <v>1.5653999999999999</v>
      </c>
    </row>
    <row r="2632" spans="1:3" x14ac:dyDescent="0.35">
      <c r="A2632" s="12">
        <v>40729</v>
      </c>
      <c r="B2632" s="12">
        <f t="shared" si="41"/>
        <v>40725</v>
      </c>
      <c r="C2632">
        <v>1.5629</v>
      </c>
    </row>
    <row r="2633" spans="1:3" x14ac:dyDescent="0.35">
      <c r="A2633" s="12">
        <v>40728</v>
      </c>
      <c r="B2633" s="12">
        <f t="shared" si="41"/>
        <v>40725</v>
      </c>
      <c r="C2633">
        <v>1.5571999999999999</v>
      </c>
    </row>
    <row r="2634" spans="1:3" x14ac:dyDescent="0.35">
      <c r="A2634" s="12">
        <v>40725</v>
      </c>
      <c r="B2634" s="12">
        <f t="shared" si="41"/>
        <v>40725</v>
      </c>
      <c r="C2634">
        <v>1.5590999999999999</v>
      </c>
    </row>
    <row r="2635" spans="1:3" x14ac:dyDescent="0.35">
      <c r="A2635" s="12">
        <v>40724</v>
      </c>
      <c r="B2635" s="12">
        <f t="shared" si="41"/>
        <v>40695</v>
      </c>
      <c r="C2635">
        <v>1.5603</v>
      </c>
    </row>
    <row r="2636" spans="1:3" x14ac:dyDescent="0.35">
      <c r="A2636" s="12">
        <v>40723</v>
      </c>
      <c r="B2636" s="12">
        <f t="shared" si="41"/>
        <v>40695</v>
      </c>
      <c r="C2636">
        <v>1.5722</v>
      </c>
    </row>
    <row r="2637" spans="1:3" x14ac:dyDescent="0.35">
      <c r="A2637" s="12">
        <v>40722</v>
      </c>
      <c r="B2637" s="12">
        <f t="shared" si="41"/>
        <v>40695</v>
      </c>
      <c r="C2637">
        <v>1.5825</v>
      </c>
    </row>
    <row r="2638" spans="1:3" x14ac:dyDescent="0.35">
      <c r="A2638" s="12">
        <v>40721</v>
      </c>
      <c r="B2638" s="12">
        <f t="shared" si="41"/>
        <v>40695</v>
      </c>
      <c r="C2638">
        <v>1.5961000000000001</v>
      </c>
    </row>
    <row r="2639" spans="1:3" x14ac:dyDescent="0.35">
      <c r="A2639" s="12">
        <v>40718</v>
      </c>
      <c r="B2639" s="12">
        <f t="shared" si="41"/>
        <v>40695</v>
      </c>
      <c r="C2639">
        <v>1.5980000000000001</v>
      </c>
    </row>
    <row r="2640" spans="1:3" x14ac:dyDescent="0.35">
      <c r="A2640" s="12">
        <v>40716</v>
      </c>
      <c r="B2640" s="12">
        <f t="shared" si="41"/>
        <v>40695</v>
      </c>
      <c r="C2640">
        <v>1.5869</v>
      </c>
    </row>
    <row r="2641" spans="1:3" x14ac:dyDescent="0.35">
      <c r="A2641" s="12">
        <v>40715</v>
      </c>
      <c r="B2641" s="12">
        <f t="shared" si="41"/>
        <v>40695</v>
      </c>
      <c r="C2641">
        <v>1.5902000000000001</v>
      </c>
    </row>
    <row r="2642" spans="1:3" x14ac:dyDescent="0.35">
      <c r="A2642" s="12">
        <v>40714</v>
      </c>
      <c r="B2642" s="12">
        <f t="shared" si="41"/>
        <v>40695</v>
      </c>
      <c r="C2642">
        <v>1.5961000000000001</v>
      </c>
    </row>
    <row r="2643" spans="1:3" x14ac:dyDescent="0.35">
      <c r="A2643" s="12">
        <v>40711</v>
      </c>
      <c r="B2643" s="12">
        <f t="shared" si="41"/>
        <v>40695</v>
      </c>
      <c r="C2643">
        <v>1.5971</v>
      </c>
    </row>
    <row r="2644" spans="1:3" x14ac:dyDescent="0.35">
      <c r="A2644" s="12">
        <v>40710</v>
      </c>
      <c r="B2644" s="12">
        <f t="shared" si="41"/>
        <v>40695</v>
      </c>
      <c r="C2644">
        <v>1.61</v>
      </c>
    </row>
    <row r="2645" spans="1:3" x14ac:dyDescent="0.35">
      <c r="A2645" s="12">
        <v>40709</v>
      </c>
      <c r="B2645" s="12">
        <f t="shared" si="41"/>
        <v>40695</v>
      </c>
      <c r="C2645">
        <v>1.5952</v>
      </c>
    </row>
    <row r="2646" spans="1:3" x14ac:dyDescent="0.35">
      <c r="A2646" s="12">
        <v>40708</v>
      </c>
      <c r="B2646" s="12">
        <f t="shared" si="41"/>
        <v>40695</v>
      </c>
      <c r="C2646">
        <v>1.5812999999999999</v>
      </c>
    </row>
    <row r="2647" spans="1:3" x14ac:dyDescent="0.35">
      <c r="A2647" s="12">
        <v>40707</v>
      </c>
      <c r="B2647" s="12">
        <f t="shared" si="41"/>
        <v>40695</v>
      </c>
      <c r="C2647">
        <v>1.5880000000000001</v>
      </c>
    </row>
    <row r="2648" spans="1:3" x14ac:dyDescent="0.35">
      <c r="A2648" s="12">
        <v>40704</v>
      </c>
      <c r="B2648" s="12">
        <f t="shared" si="41"/>
        <v>40695</v>
      </c>
      <c r="C2648">
        <v>1.593</v>
      </c>
    </row>
    <row r="2649" spans="1:3" x14ac:dyDescent="0.35">
      <c r="A2649" s="12">
        <v>40703</v>
      </c>
      <c r="B2649" s="12">
        <f t="shared" si="41"/>
        <v>40695</v>
      </c>
      <c r="C2649">
        <v>1.5869</v>
      </c>
    </row>
    <row r="2650" spans="1:3" x14ac:dyDescent="0.35">
      <c r="A2650" s="12">
        <v>40702</v>
      </c>
      <c r="B2650" s="12">
        <f t="shared" si="41"/>
        <v>40695</v>
      </c>
      <c r="C2650">
        <v>1.5811999999999999</v>
      </c>
    </row>
    <row r="2651" spans="1:3" x14ac:dyDescent="0.35">
      <c r="A2651" s="12">
        <v>40701</v>
      </c>
      <c r="B2651" s="12">
        <f t="shared" si="41"/>
        <v>40695</v>
      </c>
      <c r="C2651">
        <v>1.5755999999999999</v>
      </c>
    </row>
    <row r="2652" spans="1:3" x14ac:dyDescent="0.35">
      <c r="A2652" s="12">
        <v>40700</v>
      </c>
      <c r="B2652" s="12">
        <f t="shared" si="41"/>
        <v>40695</v>
      </c>
      <c r="C2652">
        <v>1.5802</v>
      </c>
    </row>
    <row r="2653" spans="1:3" x14ac:dyDescent="0.35">
      <c r="A2653" s="12">
        <v>40697</v>
      </c>
      <c r="B2653" s="12">
        <f t="shared" si="41"/>
        <v>40695</v>
      </c>
      <c r="C2653">
        <v>1.5736000000000001</v>
      </c>
    </row>
    <row r="2654" spans="1:3" x14ac:dyDescent="0.35">
      <c r="A2654" s="12">
        <v>40696</v>
      </c>
      <c r="B2654" s="12">
        <f t="shared" si="41"/>
        <v>40695</v>
      </c>
      <c r="C2654">
        <v>1.5797000000000001</v>
      </c>
    </row>
    <row r="2655" spans="1:3" x14ac:dyDescent="0.35">
      <c r="A2655" s="12">
        <v>40695</v>
      </c>
      <c r="B2655" s="12">
        <f t="shared" si="41"/>
        <v>40695</v>
      </c>
      <c r="C2655">
        <v>1.587</v>
      </c>
    </row>
    <row r="2656" spans="1:3" x14ac:dyDescent="0.35">
      <c r="A2656" s="12">
        <v>40694</v>
      </c>
      <c r="B2656" s="12">
        <f t="shared" si="41"/>
        <v>40664</v>
      </c>
      <c r="C2656">
        <v>1.5790999999999999</v>
      </c>
    </row>
    <row r="2657" spans="1:3" x14ac:dyDescent="0.35">
      <c r="A2657" s="12">
        <v>40693</v>
      </c>
      <c r="B2657" s="12">
        <f t="shared" si="41"/>
        <v>40664</v>
      </c>
      <c r="C2657">
        <v>1.595</v>
      </c>
    </row>
    <row r="2658" spans="1:3" x14ac:dyDescent="0.35">
      <c r="A2658" s="12">
        <v>40690</v>
      </c>
      <c r="B2658" s="12">
        <f t="shared" si="41"/>
        <v>40664</v>
      </c>
      <c r="C2658">
        <v>1.603</v>
      </c>
    </row>
    <row r="2659" spans="1:3" x14ac:dyDescent="0.35">
      <c r="A2659" s="12">
        <v>40689</v>
      </c>
      <c r="B2659" s="12">
        <f t="shared" si="41"/>
        <v>40664</v>
      </c>
      <c r="C2659">
        <v>1.6188</v>
      </c>
    </row>
    <row r="2660" spans="1:3" x14ac:dyDescent="0.35">
      <c r="A2660" s="12">
        <v>40688</v>
      </c>
      <c r="B2660" s="12">
        <f t="shared" si="41"/>
        <v>40664</v>
      </c>
      <c r="C2660">
        <v>1.6289</v>
      </c>
    </row>
    <row r="2661" spans="1:3" x14ac:dyDescent="0.35">
      <c r="A2661" s="12">
        <v>40687</v>
      </c>
      <c r="B2661" s="12">
        <f t="shared" si="41"/>
        <v>40664</v>
      </c>
      <c r="C2661">
        <v>1.6248</v>
      </c>
    </row>
    <row r="2662" spans="1:3" x14ac:dyDescent="0.35">
      <c r="A2662" s="12">
        <v>40686</v>
      </c>
      <c r="B2662" s="12">
        <f t="shared" si="41"/>
        <v>40664</v>
      </c>
      <c r="C2662">
        <v>1.6331</v>
      </c>
    </row>
    <row r="2663" spans="1:3" x14ac:dyDescent="0.35">
      <c r="A2663" s="12">
        <v>40683</v>
      </c>
      <c r="B2663" s="12">
        <f t="shared" si="41"/>
        <v>40664</v>
      </c>
      <c r="C2663">
        <v>1.6161000000000001</v>
      </c>
    </row>
    <row r="2664" spans="1:3" x14ac:dyDescent="0.35">
      <c r="A2664" s="12">
        <v>40682</v>
      </c>
      <c r="B2664" s="12">
        <f t="shared" si="41"/>
        <v>40664</v>
      </c>
      <c r="C2664">
        <v>1.6156999999999999</v>
      </c>
    </row>
    <row r="2665" spans="1:3" x14ac:dyDescent="0.35">
      <c r="A2665" s="12">
        <v>40681</v>
      </c>
      <c r="B2665" s="12">
        <f t="shared" si="41"/>
        <v>40664</v>
      </c>
      <c r="C2665">
        <v>1.6157999999999999</v>
      </c>
    </row>
    <row r="2666" spans="1:3" x14ac:dyDescent="0.35">
      <c r="A2666" s="12">
        <v>40680</v>
      </c>
      <c r="B2666" s="12">
        <f t="shared" si="41"/>
        <v>40664</v>
      </c>
      <c r="C2666">
        <v>1.6282000000000001</v>
      </c>
    </row>
    <row r="2667" spans="1:3" x14ac:dyDescent="0.35">
      <c r="A2667" s="12">
        <v>40679</v>
      </c>
      <c r="B2667" s="12">
        <f t="shared" si="41"/>
        <v>40664</v>
      </c>
      <c r="C2667">
        <v>1.6309</v>
      </c>
    </row>
    <row r="2668" spans="1:3" x14ac:dyDescent="0.35">
      <c r="A2668" s="12">
        <v>40676</v>
      </c>
      <c r="B2668" s="12">
        <f t="shared" si="41"/>
        <v>40664</v>
      </c>
      <c r="C2668">
        <v>1.6319999999999999</v>
      </c>
    </row>
    <row r="2669" spans="1:3" x14ac:dyDescent="0.35">
      <c r="A2669" s="12">
        <v>40675</v>
      </c>
      <c r="B2669" s="12">
        <f t="shared" si="41"/>
        <v>40664</v>
      </c>
      <c r="C2669">
        <v>1.6198999999999999</v>
      </c>
    </row>
    <row r="2670" spans="1:3" x14ac:dyDescent="0.35">
      <c r="A2670" s="12">
        <v>40674</v>
      </c>
      <c r="B2670" s="12">
        <f t="shared" si="41"/>
        <v>40664</v>
      </c>
      <c r="C2670">
        <v>1.617</v>
      </c>
    </row>
    <row r="2671" spans="1:3" x14ac:dyDescent="0.35">
      <c r="A2671" s="12">
        <v>40673</v>
      </c>
      <c r="B2671" s="12">
        <f t="shared" si="41"/>
        <v>40664</v>
      </c>
      <c r="C2671">
        <v>1.6061000000000001</v>
      </c>
    </row>
    <row r="2672" spans="1:3" x14ac:dyDescent="0.35">
      <c r="A2672" s="12">
        <v>40672</v>
      </c>
      <c r="B2672" s="12">
        <f t="shared" si="41"/>
        <v>40664</v>
      </c>
      <c r="C2672">
        <v>1.6191</v>
      </c>
    </row>
    <row r="2673" spans="1:3" x14ac:dyDescent="0.35">
      <c r="A2673" s="12">
        <v>40669</v>
      </c>
      <c r="B2673" s="12">
        <f t="shared" si="41"/>
        <v>40664</v>
      </c>
      <c r="C2673">
        <v>1.6103000000000001</v>
      </c>
    </row>
    <row r="2674" spans="1:3" x14ac:dyDescent="0.35">
      <c r="A2674" s="12">
        <v>40668</v>
      </c>
      <c r="B2674" s="12">
        <f t="shared" si="41"/>
        <v>40664</v>
      </c>
      <c r="C2674">
        <v>1.6211</v>
      </c>
    </row>
    <row r="2675" spans="1:3" x14ac:dyDescent="0.35">
      <c r="A2675" s="12">
        <v>40667</v>
      </c>
      <c r="B2675" s="12">
        <f t="shared" si="41"/>
        <v>40664</v>
      </c>
      <c r="C2675">
        <v>1.6022000000000001</v>
      </c>
    </row>
    <row r="2676" spans="1:3" x14ac:dyDescent="0.35">
      <c r="A2676" s="12">
        <v>40666</v>
      </c>
      <c r="B2676" s="12">
        <f t="shared" si="41"/>
        <v>40664</v>
      </c>
      <c r="C2676">
        <v>1.5882000000000001</v>
      </c>
    </row>
    <row r="2677" spans="1:3" x14ac:dyDescent="0.35">
      <c r="A2677" s="12">
        <v>40665</v>
      </c>
      <c r="B2677" s="12">
        <f t="shared" si="41"/>
        <v>40664</v>
      </c>
      <c r="C2677">
        <v>1.5739000000000001</v>
      </c>
    </row>
    <row r="2678" spans="1:3" x14ac:dyDescent="0.35">
      <c r="A2678" s="12">
        <v>40662</v>
      </c>
      <c r="B2678" s="12">
        <f t="shared" si="41"/>
        <v>40634</v>
      </c>
      <c r="C2678">
        <v>1.5725</v>
      </c>
    </row>
    <row r="2679" spans="1:3" x14ac:dyDescent="0.35">
      <c r="A2679" s="12">
        <v>40661</v>
      </c>
      <c r="B2679" s="12">
        <f t="shared" si="41"/>
        <v>40634</v>
      </c>
      <c r="C2679">
        <v>1.5845</v>
      </c>
    </row>
    <row r="2680" spans="1:3" x14ac:dyDescent="0.35">
      <c r="A2680" s="12">
        <v>40660</v>
      </c>
      <c r="B2680" s="12">
        <f t="shared" si="41"/>
        <v>40634</v>
      </c>
      <c r="C2680">
        <v>1.5697000000000001</v>
      </c>
    </row>
    <row r="2681" spans="1:3" x14ac:dyDescent="0.35">
      <c r="A2681" s="12">
        <v>40659</v>
      </c>
      <c r="B2681" s="12">
        <f t="shared" si="41"/>
        <v>40634</v>
      </c>
      <c r="C2681">
        <v>1.5646</v>
      </c>
    </row>
    <row r="2682" spans="1:3" x14ac:dyDescent="0.35">
      <c r="A2682" s="12">
        <v>40658</v>
      </c>
      <c r="B2682" s="12">
        <f t="shared" si="41"/>
        <v>40634</v>
      </c>
      <c r="C2682">
        <v>1.5711999999999999</v>
      </c>
    </row>
    <row r="2683" spans="1:3" x14ac:dyDescent="0.35">
      <c r="A2683" s="12">
        <v>40653</v>
      </c>
      <c r="B2683" s="12">
        <f t="shared" si="41"/>
        <v>40634</v>
      </c>
      <c r="C2683">
        <v>1.5713999999999999</v>
      </c>
    </row>
    <row r="2684" spans="1:3" x14ac:dyDescent="0.35">
      <c r="A2684" s="12">
        <v>40652</v>
      </c>
      <c r="B2684" s="12">
        <f t="shared" si="41"/>
        <v>40634</v>
      </c>
      <c r="C2684">
        <v>1.5784</v>
      </c>
    </row>
    <row r="2685" spans="1:3" x14ac:dyDescent="0.35">
      <c r="A2685" s="12">
        <v>40651</v>
      </c>
      <c r="B2685" s="12">
        <f t="shared" si="41"/>
        <v>40634</v>
      </c>
      <c r="C2685">
        <v>1.5904</v>
      </c>
    </row>
    <row r="2686" spans="1:3" x14ac:dyDescent="0.35">
      <c r="A2686" s="12">
        <v>40648</v>
      </c>
      <c r="B2686" s="12">
        <f t="shared" si="41"/>
        <v>40634</v>
      </c>
      <c r="C2686">
        <v>1.5768</v>
      </c>
    </row>
    <row r="2687" spans="1:3" x14ac:dyDescent="0.35">
      <c r="A2687" s="12">
        <v>40647</v>
      </c>
      <c r="B2687" s="12">
        <f t="shared" si="41"/>
        <v>40634</v>
      </c>
      <c r="C2687">
        <v>1.5833999999999999</v>
      </c>
    </row>
    <row r="2688" spans="1:3" x14ac:dyDescent="0.35">
      <c r="A2688" s="12">
        <v>40646</v>
      </c>
      <c r="B2688" s="12">
        <f t="shared" si="41"/>
        <v>40634</v>
      </c>
      <c r="C2688">
        <v>1.5855999999999999</v>
      </c>
    </row>
    <row r="2689" spans="1:3" x14ac:dyDescent="0.35">
      <c r="A2689" s="12">
        <v>40645</v>
      </c>
      <c r="B2689" s="12">
        <f t="shared" si="41"/>
        <v>40634</v>
      </c>
      <c r="C2689">
        <v>1.5862000000000001</v>
      </c>
    </row>
    <row r="2690" spans="1:3" x14ac:dyDescent="0.35">
      <c r="A2690" s="12">
        <v>40644</v>
      </c>
      <c r="B2690" s="12">
        <f t="shared" si="41"/>
        <v>40634</v>
      </c>
      <c r="C2690">
        <v>1.5797000000000001</v>
      </c>
    </row>
    <row r="2691" spans="1:3" x14ac:dyDescent="0.35">
      <c r="A2691" s="12">
        <v>40641</v>
      </c>
      <c r="B2691" s="12">
        <f t="shared" ref="B2691:B2754" si="42">DATE(YEAR(A2691),MONTH(A2691),DAY(1))</f>
        <v>40634</v>
      </c>
      <c r="C2691">
        <v>1.5753999999999999</v>
      </c>
    </row>
    <row r="2692" spans="1:3" x14ac:dyDescent="0.35">
      <c r="A2692" s="12">
        <v>40640</v>
      </c>
      <c r="B2692" s="12">
        <f t="shared" si="42"/>
        <v>40634</v>
      </c>
      <c r="C2692">
        <v>1.5919000000000001</v>
      </c>
    </row>
    <row r="2693" spans="1:3" x14ac:dyDescent="0.35">
      <c r="A2693" s="12">
        <v>40639</v>
      </c>
      <c r="B2693" s="12">
        <f t="shared" si="42"/>
        <v>40634</v>
      </c>
      <c r="C2693">
        <v>1.6089</v>
      </c>
    </row>
    <row r="2694" spans="1:3" x14ac:dyDescent="0.35">
      <c r="A2694" s="12">
        <v>40638</v>
      </c>
      <c r="B2694" s="12">
        <f t="shared" si="42"/>
        <v>40634</v>
      </c>
      <c r="C2694">
        <v>1.6079000000000001</v>
      </c>
    </row>
    <row r="2695" spans="1:3" x14ac:dyDescent="0.35">
      <c r="A2695" s="12">
        <v>40637</v>
      </c>
      <c r="B2695" s="12">
        <f t="shared" si="42"/>
        <v>40634</v>
      </c>
      <c r="C2695">
        <v>1.6102000000000001</v>
      </c>
    </row>
    <row r="2696" spans="1:3" x14ac:dyDescent="0.35">
      <c r="A2696" s="12">
        <v>40634</v>
      </c>
      <c r="B2696" s="12">
        <f t="shared" si="42"/>
        <v>40634</v>
      </c>
      <c r="C2696">
        <v>1.6186</v>
      </c>
    </row>
    <row r="2697" spans="1:3" x14ac:dyDescent="0.35">
      <c r="A2697" s="12">
        <v>40633</v>
      </c>
      <c r="B2697" s="12">
        <f t="shared" si="42"/>
        <v>40603</v>
      </c>
      <c r="C2697">
        <v>1.6278999999999999</v>
      </c>
    </row>
    <row r="2698" spans="1:3" x14ac:dyDescent="0.35">
      <c r="A2698" s="12">
        <v>40632</v>
      </c>
      <c r="B2698" s="12">
        <f t="shared" si="42"/>
        <v>40603</v>
      </c>
      <c r="C2698">
        <v>1.6352</v>
      </c>
    </row>
    <row r="2699" spans="1:3" x14ac:dyDescent="0.35">
      <c r="A2699" s="12">
        <v>40631</v>
      </c>
      <c r="B2699" s="12">
        <f t="shared" si="42"/>
        <v>40603</v>
      </c>
      <c r="C2699">
        <v>1.6537999999999999</v>
      </c>
    </row>
    <row r="2700" spans="1:3" x14ac:dyDescent="0.35">
      <c r="A2700" s="12">
        <v>40630</v>
      </c>
      <c r="B2700" s="12">
        <f t="shared" si="42"/>
        <v>40603</v>
      </c>
      <c r="C2700">
        <v>1.6606000000000001</v>
      </c>
    </row>
    <row r="2701" spans="1:3" x14ac:dyDescent="0.35">
      <c r="A2701" s="12">
        <v>40627</v>
      </c>
      <c r="B2701" s="12">
        <f t="shared" si="42"/>
        <v>40603</v>
      </c>
      <c r="C2701">
        <v>1.6573</v>
      </c>
    </row>
    <row r="2702" spans="1:3" x14ac:dyDescent="0.35">
      <c r="A2702" s="12">
        <v>40626</v>
      </c>
      <c r="B2702" s="12">
        <f t="shared" si="42"/>
        <v>40603</v>
      </c>
      <c r="C2702">
        <v>1.6585000000000001</v>
      </c>
    </row>
    <row r="2703" spans="1:3" x14ac:dyDescent="0.35">
      <c r="A2703" s="12">
        <v>40625</v>
      </c>
      <c r="B2703" s="12">
        <f t="shared" si="42"/>
        <v>40603</v>
      </c>
      <c r="C2703">
        <v>1.6594</v>
      </c>
    </row>
    <row r="2704" spans="1:3" x14ac:dyDescent="0.35">
      <c r="A2704" s="12">
        <v>40624</v>
      </c>
      <c r="B2704" s="12">
        <f t="shared" si="42"/>
        <v>40603</v>
      </c>
      <c r="C2704">
        <v>1.663</v>
      </c>
    </row>
    <row r="2705" spans="1:3" x14ac:dyDescent="0.35">
      <c r="A2705" s="12">
        <v>40623</v>
      </c>
      <c r="B2705" s="12">
        <f t="shared" si="42"/>
        <v>40603</v>
      </c>
      <c r="C2705">
        <v>1.6644000000000001</v>
      </c>
    </row>
    <row r="2706" spans="1:3" x14ac:dyDescent="0.35">
      <c r="A2706" s="12">
        <v>40620</v>
      </c>
      <c r="B2706" s="12">
        <f t="shared" si="42"/>
        <v>40603</v>
      </c>
      <c r="C2706">
        <v>1.6712</v>
      </c>
    </row>
    <row r="2707" spans="1:3" x14ac:dyDescent="0.35">
      <c r="A2707" s="12">
        <v>40619</v>
      </c>
      <c r="B2707" s="12">
        <f t="shared" si="42"/>
        <v>40603</v>
      </c>
      <c r="C2707">
        <v>1.6749000000000001</v>
      </c>
    </row>
    <row r="2708" spans="1:3" x14ac:dyDescent="0.35">
      <c r="A2708" s="12">
        <v>40618</v>
      </c>
      <c r="B2708" s="12">
        <f t="shared" si="42"/>
        <v>40603</v>
      </c>
      <c r="C2708">
        <v>1.6666000000000001</v>
      </c>
    </row>
    <row r="2709" spans="1:3" x14ac:dyDescent="0.35">
      <c r="A2709" s="12">
        <v>40617</v>
      </c>
      <c r="B2709" s="12">
        <f t="shared" si="42"/>
        <v>40603</v>
      </c>
      <c r="C2709">
        <v>1.6684000000000001</v>
      </c>
    </row>
    <row r="2710" spans="1:3" x14ac:dyDescent="0.35">
      <c r="A2710" s="12">
        <v>40616</v>
      </c>
      <c r="B2710" s="12">
        <f t="shared" si="42"/>
        <v>40603</v>
      </c>
      <c r="C2710">
        <v>1.6623000000000001</v>
      </c>
    </row>
    <row r="2711" spans="1:3" x14ac:dyDescent="0.35">
      <c r="A2711" s="12">
        <v>40613</v>
      </c>
      <c r="B2711" s="12">
        <f t="shared" si="42"/>
        <v>40603</v>
      </c>
      <c r="C2711">
        <v>1.6640999999999999</v>
      </c>
    </row>
    <row r="2712" spans="1:3" x14ac:dyDescent="0.35">
      <c r="A2712" s="12">
        <v>40612</v>
      </c>
      <c r="B2712" s="12">
        <f t="shared" si="42"/>
        <v>40603</v>
      </c>
      <c r="C2712">
        <v>1.6604000000000001</v>
      </c>
    </row>
    <row r="2713" spans="1:3" x14ac:dyDescent="0.35">
      <c r="A2713" s="12">
        <v>40611</v>
      </c>
      <c r="B2713" s="12">
        <f t="shared" si="42"/>
        <v>40603</v>
      </c>
      <c r="C2713">
        <v>1.6551</v>
      </c>
    </row>
    <row r="2714" spans="1:3" x14ac:dyDescent="0.35">
      <c r="A2714" s="12">
        <v>40606</v>
      </c>
      <c r="B2714" s="12">
        <f t="shared" si="42"/>
        <v>40603</v>
      </c>
      <c r="C2714">
        <v>1.6454</v>
      </c>
    </row>
    <row r="2715" spans="1:3" x14ac:dyDescent="0.35">
      <c r="A2715" s="12">
        <v>40605</v>
      </c>
      <c r="B2715" s="12">
        <f t="shared" si="42"/>
        <v>40603</v>
      </c>
      <c r="C2715">
        <v>1.6536999999999999</v>
      </c>
    </row>
    <row r="2716" spans="1:3" x14ac:dyDescent="0.35">
      <c r="A2716" s="12">
        <v>40604</v>
      </c>
      <c r="B2716" s="12">
        <f t="shared" si="42"/>
        <v>40603</v>
      </c>
      <c r="C2716">
        <v>1.6601999999999999</v>
      </c>
    </row>
    <row r="2717" spans="1:3" x14ac:dyDescent="0.35">
      <c r="A2717" s="12">
        <v>40603</v>
      </c>
      <c r="B2717" s="12">
        <f t="shared" si="42"/>
        <v>40603</v>
      </c>
      <c r="C2717">
        <v>1.6618999999999999</v>
      </c>
    </row>
    <row r="2718" spans="1:3" x14ac:dyDescent="0.35">
      <c r="A2718" s="12">
        <v>40602</v>
      </c>
      <c r="B2718" s="12">
        <f t="shared" si="42"/>
        <v>40575</v>
      </c>
      <c r="C2718">
        <v>1.6604000000000001</v>
      </c>
    </row>
    <row r="2719" spans="1:3" x14ac:dyDescent="0.35">
      <c r="A2719" s="12">
        <v>40599</v>
      </c>
      <c r="B2719" s="12">
        <f t="shared" si="42"/>
        <v>40575</v>
      </c>
      <c r="C2719">
        <v>1.6617</v>
      </c>
    </row>
    <row r="2720" spans="1:3" x14ac:dyDescent="0.35">
      <c r="A2720" s="12">
        <v>40598</v>
      </c>
      <c r="B2720" s="12">
        <f t="shared" si="42"/>
        <v>40575</v>
      </c>
      <c r="C2720">
        <v>1.6640999999999999</v>
      </c>
    </row>
    <row r="2721" spans="1:3" x14ac:dyDescent="0.35">
      <c r="A2721" s="12">
        <v>40597</v>
      </c>
      <c r="B2721" s="12">
        <f t="shared" si="42"/>
        <v>40575</v>
      </c>
      <c r="C2721">
        <v>1.6712</v>
      </c>
    </row>
    <row r="2722" spans="1:3" x14ac:dyDescent="0.35">
      <c r="A2722" s="12">
        <v>40596</v>
      </c>
      <c r="B2722" s="12">
        <f t="shared" si="42"/>
        <v>40575</v>
      </c>
      <c r="C2722">
        <v>1.6686000000000001</v>
      </c>
    </row>
    <row r="2723" spans="1:3" x14ac:dyDescent="0.35">
      <c r="A2723" s="12">
        <v>40595</v>
      </c>
      <c r="B2723" s="12">
        <f t="shared" si="42"/>
        <v>40575</v>
      </c>
      <c r="C2723">
        <v>1.6658999999999999</v>
      </c>
    </row>
    <row r="2724" spans="1:3" x14ac:dyDescent="0.35">
      <c r="A2724" s="12">
        <v>40592</v>
      </c>
      <c r="B2724" s="12">
        <f t="shared" si="42"/>
        <v>40575</v>
      </c>
      <c r="C2724">
        <v>1.6669</v>
      </c>
    </row>
    <row r="2725" spans="1:3" x14ac:dyDescent="0.35">
      <c r="A2725" s="12">
        <v>40591</v>
      </c>
      <c r="B2725" s="12">
        <f t="shared" si="42"/>
        <v>40575</v>
      </c>
      <c r="C2725">
        <v>1.6696</v>
      </c>
    </row>
    <row r="2726" spans="1:3" x14ac:dyDescent="0.35">
      <c r="A2726" s="12">
        <v>40590</v>
      </c>
      <c r="B2726" s="12">
        <f t="shared" si="42"/>
        <v>40575</v>
      </c>
      <c r="C2726">
        <v>1.6696</v>
      </c>
    </row>
    <row r="2727" spans="1:3" x14ac:dyDescent="0.35">
      <c r="A2727" s="12">
        <v>40589</v>
      </c>
      <c r="B2727" s="12">
        <f t="shared" si="42"/>
        <v>40575</v>
      </c>
      <c r="C2727">
        <v>1.6674</v>
      </c>
    </row>
    <row r="2728" spans="1:3" x14ac:dyDescent="0.35">
      <c r="A2728" s="12">
        <v>40588</v>
      </c>
      <c r="B2728" s="12">
        <f t="shared" si="42"/>
        <v>40575</v>
      </c>
      <c r="C2728">
        <v>1.6673</v>
      </c>
    </row>
    <row r="2729" spans="1:3" x14ac:dyDescent="0.35">
      <c r="A2729" s="12">
        <v>40585</v>
      </c>
      <c r="B2729" s="12">
        <f t="shared" si="42"/>
        <v>40575</v>
      </c>
      <c r="C2729">
        <v>1.6671</v>
      </c>
    </row>
    <row r="2730" spans="1:3" x14ac:dyDescent="0.35">
      <c r="A2730" s="12">
        <v>40584</v>
      </c>
      <c r="B2730" s="12">
        <f t="shared" si="42"/>
        <v>40575</v>
      </c>
      <c r="C2730">
        <v>1.6672</v>
      </c>
    </row>
    <row r="2731" spans="1:3" x14ac:dyDescent="0.35">
      <c r="A2731" s="12">
        <v>40583</v>
      </c>
      <c r="B2731" s="12">
        <f t="shared" si="42"/>
        <v>40575</v>
      </c>
      <c r="C2731">
        <v>1.6635</v>
      </c>
    </row>
    <row r="2732" spans="1:3" x14ac:dyDescent="0.35">
      <c r="A2732" s="12">
        <v>40582</v>
      </c>
      <c r="B2732" s="12">
        <f t="shared" si="42"/>
        <v>40575</v>
      </c>
      <c r="C2732">
        <v>1.6702999999999999</v>
      </c>
    </row>
    <row r="2733" spans="1:3" x14ac:dyDescent="0.35">
      <c r="A2733" s="12">
        <v>40581</v>
      </c>
      <c r="B2733" s="12">
        <f t="shared" si="42"/>
        <v>40575</v>
      </c>
      <c r="C2733">
        <v>1.6768000000000001</v>
      </c>
    </row>
    <row r="2734" spans="1:3" x14ac:dyDescent="0.35">
      <c r="A2734" s="12">
        <v>40578</v>
      </c>
      <c r="B2734" s="12">
        <f t="shared" si="42"/>
        <v>40575</v>
      </c>
      <c r="C2734">
        <v>1.673</v>
      </c>
    </row>
    <row r="2735" spans="1:3" x14ac:dyDescent="0.35">
      <c r="A2735" s="12">
        <v>40577</v>
      </c>
      <c r="B2735" s="12">
        <f t="shared" si="42"/>
        <v>40575</v>
      </c>
      <c r="C2735">
        <v>1.6689000000000001</v>
      </c>
    </row>
    <row r="2736" spans="1:3" x14ac:dyDescent="0.35">
      <c r="A2736" s="12">
        <v>40576</v>
      </c>
      <c r="B2736" s="12">
        <f t="shared" si="42"/>
        <v>40575</v>
      </c>
      <c r="C2736">
        <v>1.6662999999999999</v>
      </c>
    </row>
    <row r="2737" spans="1:3" x14ac:dyDescent="0.35">
      <c r="A2737" s="12">
        <v>40575</v>
      </c>
      <c r="B2737" s="12">
        <f t="shared" si="42"/>
        <v>40575</v>
      </c>
      <c r="C2737">
        <v>1.6623000000000001</v>
      </c>
    </row>
    <row r="2738" spans="1:3" x14ac:dyDescent="0.35">
      <c r="A2738" s="12">
        <v>40574</v>
      </c>
      <c r="B2738" s="12">
        <f t="shared" si="42"/>
        <v>40544</v>
      </c>
      <c r="C2738">
        <v>1.6726000000000001</v>
      </c>
    </row>
    <row r="2739" spans="1:3" x14ac:dyDescent="0.35">
      <c r="A2739" s="12">
        <v>40571</v>
      </c>
      <c r="B2739" s="12">
        <f t="shared" si="42"/>
        <v>40544</v>
      </c>
      <c r="C2739">
        <v>1.6774</v>
      </c>
    </row>
    <row r="2740" spans="1:3" x14ac:dyDescent="0.35">
      <c r="A2740" s="12">
        <v>40570</v>
      </c>
      <c r="B2740" s="12">
        <f t="shared" si="42"/>
        <v>40544</v>
      </c>
      <c r="C2740">
        <v>1.6712</v>
      </c>
    </row>
    <row r="2741" spans="1:3" x14ac:dyDescent="0.35">
      <c r="A2741" s="12">
        <v>40569</v>
      </c>
      <c r="B2741" s="12">
        <f t="shared" si="42"/>
        <v>40544</v>
      </c>
      <c r="C2741">
        <v>1.6684000000000001</v>
      </c>
    </row>
    <row r="2742" spans="1:3" x14ac:dyDescent="0.35">
      <c r="A2742" s="12">
        <v>40568</v>
      </c>
      <c r="B2742" s="12">
        <f t="shared" si="42"/>
        <v>40544</v>
      </c>
      <c r="C2742">
        <v>1.6737</v>
      </c>
    </row>
    <row r="2743" spans="1:3" x14ac:dyDescent="0.35">
      <c r="A2743" s="12">
        <v>40567</v>
      </c>
      <c r="B2743" s="12">
        <f t="shared" si="42"/>
        <v>40544</v>
      </c>
      <c r="C2743">
        <v>1.6722999999999999</v>
      </c>
    </row>
    <row r="2744" spans="1:3" x14ac:dyDescent="0.35">
      <c r="A2744" s="12">
        <v>40564</v>
      </c>
      <c r="B2744" s="12">
        <f t="shared" si="42"/>
        <v>40544</v>
      </c>
      <c r="C2744">
        <v>1.6715</v>
      </c>
    </row>
    <row r="2745" spans="1:3" x14ac:dyDescent="0.35">
      <c r="A2745" s="12">
        <v>40563</v>
      </c>
      <c r="B2745" s="12">
        <f t="shared" si="42"/>
        <v>40544</v>
      </c>
      <c r="C2745">
        <v>1.6707000000000001</v>
      </c>
    </row>
    <row r="2746" spans="1:3" x14ac:dyDescent="0.35">
      <c r="A2746" s="12">
        <v>40562</v>
      </c>
      <c r="B2746" s="12">
        <f t="shared" si="42"/>
        <v>40544</v>
      </c>
      <c r="C2746">
        <v>1.6706000000000001</v>
      </c>
    </row>
    <row r="2747" spans="1:3" x14ac:dyDescent="0.35">
      <c r="A2747" s="12">
        <v>40561</v>
      </c>
      <c r="B2747" s="12">
        <f t="shared" si="42"/>
        <v>40544</v>
      </c>
      <c r="C2747">
        <v>1.6737</v>
      </c>
    </row>
    <row r="2748" spans="1:3" x14ac:dyDescent="0.35">
      <c r="A2748" s="12">
        <v>40560</v>
      </c>
      <c r="B2748" s="12">
        <f t="shared" si="42"/>
        <v>40544</v>
      </c>
      <c r="C2748">
        <v>1.681</v>
      </c>
    </row>
    <row r="2749" spans="1:3" x14ac:dyDescent="0.35">
      <c r="A2749" s="12">
        <v>40557</v>
      </c>
      <c r="B2749" s="12">
        <f t="shared" si="42"/>
        <v>40544</v>
      </c>
      <c r="C2749">
        <v>1.6835</v>
      </c>
    </row>
    <row r="2750" spans="1:3" x14ac:dyDescent="0.35">
      <c r="A2750" s="12">
        <v>40556</v>
      </c>
      <c r="B2750" s="12">
        <f t="shared" si="42"/>
        <v>40544</v>
      </c>
      <c r="C2750">
        <v>1.6693</v>
      </c>
    </row>
    <row r="2751" spans="1:3" x14ac:dyDescent="0.35">
      <c r="A2751" s="12">
        <v>40555</v>
      </c>
      <c r="B2751" s="12">
        <f t="shared" si="42"/>
        <v>40544</v>
      </c>
      <c r="C2751">
        <v>1.6879</v>
      </c>
    </row>
    <row r="2752" spans="1:3" x14ac:dyDescent="0.35">
      <c r="A2752" s="12">
        <v>40554</v>
      </c>
      <c r="B2752" s="12">
        <f t="shared" si="42"/>
        <v>40544</v>
      </c>
      <c r="C2752">
        <v>1.6879</v>
      </c>
    </row>
    <row r="2753" spans="1:3" x14ac:dyDescent="0.35">
      <c r="A2753" s="12">
        <v>40553</v>
      </c>
      <c r="B2753" s="12">
        <f t="shared" si="42"/>
        <v>40544</v>
      </c>
      <c r="C2753">
        <v>1.6903999999999999</v>
      </c>
    </row>
    <row r="2754" spans="1:3" x14ac:dyDescent="0.35">
      <c r="A2754" s="12">
        <v>40550</v>
      </c>
      <c r="B2754" s="12">
        <f t="shared" si="42"/>
        <v>40544</v>
      </c>
      <c r="C2754">
        <v>1.6853</v>
      </c>
    </row>
    <row r="2755" spans="1:3" x14ac:dyDescent="0.35">
      <c r="A2755" s="12">
        <v>40549</v>
      </c>
      <c r="B2755" s="12">
        <f>DATE(YEAR(A2755),MONTH(A2755),DAY(1))</f>
        <v>40544</v>
      </c>
      <c r="C2755">
        <v>1.6849000000000001</v>
      </c>
    </row>
    <row r="2756" spans="1:3" x14ac:dyDescent="0.35">
      <c r="A2756" s="12">
        <v>40548</v>
      </c>
      <c r="B2756" s="12">
        <f>DATE(YEAR(A2756),MONTH(A2756),DAY(1))</f>
        <v>40544</v>
      </c>
      <c r="C2756">
        <v>1.6705000000000001</v>
      </c>
    </row>
    <row r="2757" spans="1:3" x14ac:dyDescent="0.35">
      <c r="A2757" s="12">
        <v>40547</v>
      </c>
      <c r="B2757" s="12">
        <f>DATE(YEAR(A2757),MONTH(A2757),DAY(1))</f>
        <v>40544</v>
      </c>
      <c r="C2757">
        <v>1.6548</v>
      </c>
    </row>
    <row r="2758" spans="1:3" x14ac:dyDescent="0.35">
      <c r="A2758" s="12">
        <v>40546</v>
      </c>
      <c r="B2758" s="12">
        <f>DATE(YEAR(A2758),MONTH(A2758),DAY(1))</f>
        <v>40544</v>
      </c>
      <c r="C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36"/>
  <sheetViews>
    <sheetView topLeftCell="A94" zoomScaleNormal="100" workbookViewId="0">
      <selection activeCell="C100" sqref="C100"/>
    </sheetView>
  </sheetViews>
  <sheetFormatPr defaultRowHeight="14.5" x14ac:dyDescent="0.35"/>
  <cols>
    <col min="2" max="2" width="18.08984375" bestFit="1" customWidth="1"/>
    <col min="3" max="3" width="12.6328125" bestFit="1" customWidth="1"/>
    <col min="4" max="4" width="15.26953125" bestFit="1" customWidth="1"/>
    <col min="5" max="5" width="14.453125" bestFit="1" customWidth="1"/>
    <col min="6" max="6" width="20.26953125" bestFit="1" customWidth="1"/>
    <col min="7" max="7" width="18" style="10" bestFit="1" customWidth="1"/>
    <col min="8" max="8" width="19.36328125" style="10" bestFit="1" customWidth="1"/>
    <col min="9" max="15" width="8.7265625" style="10"/>
  </cols>
  <sheetData>
    <row r="1" spans="1:15" x14ac:dyDescent="0.35">
      <c r="B1" s="3" t="s">
        <v>284</v>
      </c>
      <c r="C1" s="3" t="s">
        <v>281</v>
      </c>
      <c r="D1" s="5" t="s">
        <v>7</v>
      </c>
      <c r="E1" s="5" t="s">
        <v>8</v>
      </c>
      <c r="F1" s="5" t="s">
        <v>282</v>
      </c>
      <c r="G1" s="10" t="s">
        <v>289</v>
      </c>
      <c r="H1" s="20" t="s">
        <v>290</v>
      </c>
      <c r="L1" s="10" t="s">
        <v>285</v>
      </c>
      <c r="M1" s="10" t="s">
        <v>286</v>
      </c>
      <c r="N1" s="10" t="s">
        <v>287</v>
      </c>
      <c r="O1" s="10" t="s">
        <v>288</v>
      </c>
    </row>
    <row r="2" spans="1:15" x14ac:dyDescent="0.35">
      <c r="A2" s="13">
        <v>40544</v>
      </c>
      <c r="B2" s="14">
        <f>SUMIF('Dólar Spot'!$B:$B,$A2,'Dólar Spot'!$C:$C)/COUNTIF('Dólar Spot'!$B:$B,$A2)</f>
        <v>1.6746571428571428</v>
      </c>
      <c r="C2" s="7">
        <f>26</f>
        <v>26</v>
      </c>
      <c r="D2" s="7">
        <f>23086</f>
        <v>23086</v>
      </c>
      <c r="E2" s="7">
        <f>D2*B2</f>
        <v>38661.1348</v>
      </c>
      <c r="F2" s="7">
        <f>IFERROR(E2/C2,0)</f>
        <v>1486.966723076923</v>
      </c>
      <c r="G2" s="10">
        <v>0.41379310344827586</v>
      </c>
      <c r="H2" s="10">
        <f>1-G2</f>
        <v>0.5862068965517242</v>
      </c>
      <c r="L2" s="10">
        <v>0.34482758620689657</v>
      </c>
      <c r="M2" s="10">
        <v>6.8965517241379309E-2</v>
      </c>
      <c r="N2" s="10">
        <v>6.8965517241379309E-2</v>
      </c>
      <c r="O2" s="10">
        <v>0.10344827586206896</v>
      </c>
    </row>
    <row r="3" spans="1:15" x14ac:dyDescent="0.35">
      <c r="A3" s="13">
        <v>40575</v>
      </c>
      <c r="B3" s="14">
        <f>SUMIF('Dólar Spot'!$B:$B,$A3,'Dólar Spot'!$C:$C)/COUNTIF('Dólar Spot'!$B:$B,$A3)</f>
        <v>1.6674050000000005</v>
      </c>
      <c r="C3" s="7">
        <f>26</f>
        <v>26</v>
      </c>
      <c r="D3" s="7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10">
        <v>0.41379310344827586</v>
      </c>
      <c r="H3" s="10">
        <f t="shared" ref="H3:H66" si="1">1-G3</f>
        <v>0.5862068965517242</v>
      </c>
      <c r="L3" s="10">
        <v>0.34482758620689657</v>
      </c>
      <c r="M3" s="10">
        <v>6.8965517241379309E-2</v>
      </c>
      <c r="N3" s="10">
        <v>6.8965517241379309E-2</v>
      </c>
      <c r="O3" s="10">
        <v>0.10344827586206896</v>
      </c>
    </row>
    <row r="4" spans="1:15" x14ac:dyDescent="0.35">
      <c r="A4" s="13">
        <v>40603</v>
      </c>
      <c r="B4" s="14">
        <f>SUMIF('Dólar Spot'!$B:$B,$A4,'Dólar Spot'!$C:$C)/COUNTIF('Dólar Spot'!$B:$B,$A4)</f>
        <v>1.6583000000000003</v>
      </c>
      <c r="C4" s="7">
        <f>26</f>
        <v>26</v>
      </c>
      <c r="D4" s="7">
        <f>23086</f>
        <v>23086</v>
      </c>
      <c r="E4" s="7">
        <f>D4*B4</f>
        <v>38283.513800000008</v>
      </c>
      <c r="F4" s="7">
        <f t="shared" si="0"/>
        <v>1472.4428384615387</v>
      </c>
      <c r="G4" s="10">
        <v>0.41379310344827586</v>
      </c>
      <c r="H4" s="10">
        <f t="shared" si="1"/>
        <v>0.5862068965517242</v>
      </c>
      <c r="L4" s="10">
        <v>0.34482758620689657</v>
      </c>
      <c r="M4" s="10">
        <v>6.8965517241379309E-2</v>
      </c>
      <c r="N4" s="10">
        <v>6.8965517241379309E-2</v>
      </c>
      <c r="O4" s="10">
        <v>0.10344827586206896</v>
      </c>
    </row>
    <row r="5" spans="1:15" x14ac:dyDescent="0.35">
      <c r="A5" s="13">
        <v>40634</v>
      </c>
      <c r="B5" s="14">
        <f>SUMIF('Dólar Spot'!$B:$B,$A5,'Dólar Spot'!$C:$C)/COUNTIF('Dólar Spot'!$B:$B,$A5)</f>
        <v>1.5856473684210526</v>
      </c>
      <c r="C5" s="7">
        <f>26</f>
        <v>26</v>
      </c>
      <c r="D5" s="7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10">
        <v>0.41379310344827586</v>
      </c>
      <c r="H5" s="10">
        <f t="shared" si="1"/>
        <v>0.5862068965517242</v>
      </c>
      <c r="L5" s="10">
        <v>0.34482758620689657</v>
      </c>
      <c r="M5" s="10">
        <v>6.8965517241379309E-2</v>
      </c>
      <c r="N5" s="10">
        <v>6.8965517241379309E-2</v>
      </c>
      <c r="O5" s="10">
        <v>0.10344827586206896</v>
      </c>
    </row>
    <row r="6" spans="1:15" x14ac:dyDescent="0.35">
      <c r="A6" s="13">
        <v>40664</v>
      </c>
      <c r="B6" s="14">
        <f>SUMIF('Dólar Spot'!$B:$B,$A6,'Dólar Spot'!$C:$C)/COUNTIF('Dólar Spot'!$B:$B,$A6)</f>
        <v>1.6126909090909094</v>
      </c>
      <c r="C6" s="7">
        <f>26</f>
        <v>26</v>
      </c>
      <c r="D6" s="7">
        <f>23086</f>
        <v>23086</v>
      </c>
      <c r="E6" s="7">
        <f t="shared" si="2"/>
        <v>37230.582327272736</v>
      </c>
      <c r="F6" s="7">
        <f t="shared" si="0"/>
        <v>1431.9454741258744</v>
      </c>
      <c r="G6" s="10">
        <v>0.41379310344827586</v>
      </c>
      <c r="H6" s="10">
        <f t="shared" si="1"/>
        <v>0.5862068965517242</v>
      </c>
      <c r="L6" s="10">
        <v>0.34482758620689657</v>
      </c>
      <c r="M6" s="10">
        <v>6.8965517241379309E-2</v>
      </c>
      <c r="N6" s="10">
        <v>6.8965517241379309E-2</v>
      </c>
      <c r="O6" s="10">
        <v>0.10344827586206896</v>
      </c>
    </row>
    <row r="7" spans="1:15" x14ac:dyDescent="0.35">
      <c r="A7" s="13">
        <v>40695</v>
      </c>
      <c r="B7" s="14">
        <f>SUMIF('Dólar Spot'!$B:$B,$A7,'Dólar Spot'!$C:$C)/COUNTIF('Dólar Spot'!$B:$B,$A7)</f>
        <v>1.5862428571428571</v>
      </c>
      <c r="C7" s="7">
        <f>26</f>
        <v>26</v>
      </c>
      <c r="D7" s="7">
        <f>23086</f>
        <v>23086</v>
      </c>
      <c r="E7" s="7">
        <f t="shared" si="2"/>
        <v>36620.0026</v>
      </c>
      <c r="F7" s="7">
        <f t="shared" si="0"/>
        <v>1408.4616384615385</v>
      </c>
      <c r="G7" s="10">
        <v>0.41379310344827586</v>
      </c>
      <c r="H7" s="10">
        <f t="shared" si="1"/>
        <v>0.5862068965517242</v>
      </c>
      <c r="L7" s="10">
        <v>0.34482758620689657</v>
      </c>
      <c r="M7" s="10">
        <v>6.8965517241379309E-2</v>
      </c>
      <c r="N7" s="10">
        <v>6.8965517241379309E-2</v>
      </c>
      <c r="O7" s="10">
        <v>0.10344827586206896</v>
      </c>
    </row>
    <row r="8" spans="1:15" x14ac:dyDescent="0.35">
      <c r="A8" s="13">
        <v>40725</v>
      </c>
      <c r="B8" s="14">
        <f>SUMIF('Dólar Spot'!$B:$B,$A8,'Dólar Spot'!$C:$C)/COUNTIF('Dólar Spot'!$B:$B,$A8)</f>
        <v>1.5631380952380951</v>
      </c>
      <c r="C8" s="7">
        <f>26</f>
        <v>26</v>
      </c>
      <c r="D8" s="7">
        <f>23086</f>
        <v>23086</v>
      </c>
      <c r="E8" s="7">
        <f t="shared" si="2"/>
        <v>36086.606066666667</v>
      </c>
      <c r="F8" s="7">
        <f t="shared" si="0"/>
        <v>1387.9463871794871</v>
      </c>
      <c r="G8" s="10">
        <v>0.41379310344827586</v>
      </c>
      <c r="H8" s="10">
        <f t="shared" si="1"/>
        <v>0.5862068965517242</v>
      </c>
      <c r="L8" s="10">
        <v>0.34482758620689657</v>
      </c>
      <c r="M8" s="10">
        <v>6.8965517241379309E-2</v>
      </c>
      <c r="N8" s="10">
        <v>6.8965517241379309E-2</v>
      </c>
      <c r="O8" s="10">
        <v>0.10344827586206896</v>
      </c>
    </row>
    <row r="9" spans="1:15" x14ac:dyDescent="0.35">
      <c r="A9" s="13">
        <v>40756</v>
      </c>
      <c r="B9" s="14">
        <f>SUMIF('Dólar Spot'!$B:$B,$A9,'Dólar Spot'!$C:$C)/COUNTIF('Dólar Spot'!$B:$B,$A9)</f>
        <v>1.5962086956521737</v>
      </c>
      <c r="C9" s="7">
        <f>26</f>
        <v>26</v>
      </c>
      <c r="D9" s="7">
        <f>23086</f>
        <v>23086</v>
      </c>
      <c r="E9" s="7">
        <f t="shared" si="2"/>
        <v>36850.07394782608</v>
      </c>
      <c r="F9" s="7">
        <f t="shared" si="0"/>
        <v>1417.3105364548492</v>
      </c>
      <c r="G9" s="10">
        <v>0.41379310344827586</v>
      </c>
      <c r="H9" s="10">
        <f t="shared" si="1"/>
        <v>0.5862068965517242</v>
      </c>
      <c r="L9" s="10">
        <v>0.34482758620689657</v>
      </c>
      <c r="M9" s="10">
        <v>6.8965517241379309E-2</v>
      </c>
      <c r="N9" s="10">
        <v>6.8965517241379309E-2</v>
      </c>
      <c r="O9" s="10">
        <v>0.10344827586206896</v>
      </c>
    </row>
    <row r="10" spans="1:15" x14ac:dyDescent="0.35">
      <c r="A10" s="13">
        <v>40787</v>
      </c>
      <c r="B10" s="14">
        <f>SUMIF('Dólar Spot'!$B:$B,$A10,'Dólar Spot'!$C:$C)/COUNTIF('Dólar Spot'!$B:$B,$A10)</f>
        <v>1.7489761904761907</v>
      </c>
      <c r="C10" s="7">
        <f>26</f>
        <v>26</v>
      </c>
      <c r="D10" s="7">
        <f>23086</f>
        <v>23086</v>
      </c>
      <c r="E10" s="7">
        <f t="shared" si="2"/>
        <v>40376.864333333338</v>
      </c>
      <c r="F10" s="7">
        <f t="shared" si="0"/>
        <v>1552.9563205128206</v>
      </c>
      <c r="G10" s="10">
        <v>0.41379310344827586</v>
      </c>
      <c r="H10" s="10">
        <f t="shared" si="1"/>
        <v>0.5862068965517242</v>
      </c>
      <c r="L10" s="10">
        <v>0.34482758620689657</v>
      </c>
      <c r="M10" s="10">
        <v>6.8965517241379309E-2</v>
      </c>
      <c r="N10" s="10">
        <v>6.8965517241379309E-2</v>
      </c>
      <c r="O10" s="10">
        <v>0.10344827586206896</v>
      </c>
    </row>
    <row r="11" spans="1:15" x14ac:dyDescent="0.35">
      <c r="A11" s="13">
        <v>40817</v>
      </c>
      <c r="B11" s="14">
        <f>SUMIF('Dólar Spot'!$B:$B,$A11,'Dólar Spot'!$C:$C)/COUNTIF('Dólar Spot'!$B:$B,$A11)</f>
        <v>1.7718699999999998</v>
      </c>
      <c r="C11" s="7">
        <f>26</f>
        <v>26</v>
      </c>
      <c r="D11" s="7">
        <f>23086</f>
        <v>23086</v>
      </c>
      <c r="E11" s="7">
        <f t="shared" si="2"/>
        <v>40905.390819999993</v>
      </c>
      <c r="F11" s="7">
        <f t="shared" si="0"/>
        <v>1573.284262307692</v>
      </c>
      <c r="G11" s="10">
        <v>0.41379310344827586</v>
      </c>
      <c r="H11" s="10">
        <f t="shared" si="1"/>
        <v>0.5862068965517242</v>
      </c>
      <c r="L11" s="10">
        <v>0.34482758620689657</v>
      </c>
      <c r="M11" s="10">
        <v>6.8965517241379309E-2</v>
      </c>
      <c r="N11" s="10">
        <v>6.8965517241379309E-2</v>
      </c>
      <c r="O11" s="10">
        <v>0.10344827586206896</v>
      </c>
    </row>
    <row r="12" spans="1:15" x14ac:dyDescent="0.35">
      <c r="A12" s="13">
        <v>40848</v>
      </c>
      <c r="B12" s="14">
        <f>SUMIF('Dólar Spot'!$B:$B,$A12,'Dólar Spot'!$C:$C)/COUNTIF('Dólar Spot'!$B:$B,$A12)</f>
        <v>1.7897249999999996</v>
      </c>
      <c r="C12" s="7">
        <f>26</f>
        <v>26</v>
      </c>
      <c r="D12" s="7">
        <f>23086</f>
        <v>23086</v>
      </c>
      <c r="E12" s="7">
        <f t="shared" si="2"/>
        <v>41317.591349999988</v>
      </c>
      <c r="F12" s="7">
        <f t="shared" si="0"/>
        <v>1589.1381288461534</v>
      </c>
      <c r="G12" s="10">
        <v>0.41379310344827586</v>
      </c>
      <c r="H12" s="10">
        <f t="shared" si="1"/>
        <v>0.5862068965517242</v>
      </c>
      <c r="L12" s="10">
        <v>0.34482758620689657</v>
      </c>
      <c r="M12" s="10">
        <v>6.8965517241379309E-2</v>
      </c>
      <c r="N12" s="10">
        <v>6.8965517241379309E-2</v>
      </c>
      <c r="O12" s="10">
        <v>0.10344827586206896</v>
      </c>
    </row>
    <row r="13" spans="1:15" s="19" customFormat="1" ht="15" thickBot="1" x14ac:dyDescent="0.4">
      <c r="A13" s="15">
        <v>40878</v>
      </c>
      <c r="B13" s="16">
        <f>SUMIF('Dólar Spot'!$B:$B,$A13,'Dólar Spot'!$C:$C)/COUNTIF('Dólar Spot'!$B:$B,$A13)</f>
        <v>1.8343380952380954</v>
      </c>
      <c r="C13" s="17">
        <f>26</f>
        <v>26</v>
      </c>
      <c r="D13" s="17">
        <f>23086</f>
        <v>23086</v>
      </c>
      <c r="E13" s="17">
        <f t="shared" si="2"/>
        <v>42347.529266666672</v>
      </c>
      <c r="F13" s="17">
        <f t="shared" si="0"/>
        <v>1628.7511256410257</v>
      </c>
      <c r="G13" s="18">
        <v>0.41379310344827586</v>
      </c>
      <c r="H13" s="18">
        <f t="shared" si="1"/>
        <v>0.5862068965517242</v>
      </c>
      <c r="I13" s="18"/>
      <c r="J13" s="18"/>
      <c r="K13" s="18"/>
      <c r="L13" s="18">
        <v>0.34482758620689657</v>
      </c>
      <c r="M13" s="18">
        <v>6.8965517241379309E-2</v>
      </c>
      <c r="N13" s="18">
        <v>6.8965517241379309E-2</v>
      </c>
      <c r="O13" s="18">
        <v>0.10344827586206896</v>
      </c>
    </row>
    <row r="14" spans="1:15" x14ac:dyDescent="0.35">
      <c r="A14" s="13">
        <v>40909</v>
      </c>
      <c r="B14" s="14">
        <f>SUMIF('Dólar Spot'!$B:$B,$A14,'Dólar Spot'!$C:$C)/COUNTIF('Dólar Spot'!$B:$B,$A14)</f>
        <v>1.7890136363636366</v>
      </c>
      <c r="C14" s="7">
        <f>37</f>
        <v>37</v>
      </c>
      <c r="D14" s="7">
        <f>29770</f>
        <v>29770</v>
      </c>
      <c r="E14" s="7">
        <f t="shared" si="2"/>
        <v>53258.935954545464</v>
      </c>
      <c r="F14" s="7">
        <f t="shared" si="0"/>
        <v>1439.4307014742017</v>
      </c>
      <c r="G14" s="10">
        <v>0.18309859154929578</v>
      </c>
      <c r="H14" s="10">
        <f t="shared" si="1"/>
        <v>0.81690140845070425</v>
      </c>
      <c r="L14" s="10">
        <v>0.53521126760563376</v>
      </c>
      <c r="M14" s="10">
        <v>9.8591549295774641E-2</v>
      </c>
      <c r="N14" s="10">
        <v>9.8591549295774641E-2</v>
      </c>
      <c r="O14" s="10">
        <v>8.4507042253521125E-2</v>
      </c>
    </row>
    <row r="15" spans="1:15" x14ac:dyDescent="0.35">
      <c r="A15" s="13">
        <v>40940</v>
      </c>
      <c r="B15" s="14">
        <f>SUMIF('Dólar Spot'!$B:$B,$A15,'Dólar Spot'!$C:$C)/COUNTIF('Dólar Spot'!$B:$B,$A15)</f>
        <v>1.7177578947368422</v>
      </c>
      <c r="C15" s="7">
        <f>37</f>
        <v>37</v>
      </c>
      <c r="D15" s="7">
        <f>29770</f>
        <v>29770</v>
      </c>
      <c r="E15" s="7">
        <f t="shared" si="2"/>
        <v>51137.652526315789</v>
      </c>
      <c r="F15" s="7">
        <f t="shared" si="0"/>
        <v>1382.0987169274538</v>
      </c>
      <c r="G15" s="10">
        <v>0.18309859154929578</v>
      </c>
      <c r="H15" s="10">
        <f t="shared" si="1"/>
        <v>0.81690140845070425</v>
      </c>
      <c r="L15" s="10">
        <v>0.53521126760563376</v>
      </c>
      <c r="M15" s="10">
        <v>9.8591549295774641E-2</v>
      </c>
      <c r="N15" s="10">
        <v>9.8591549295774641E-2</v>
      </c>
      <c r="O15" s="10">
        <v>8.4507042253521125E-2</v>
      </c>
    </row>
    <row r="16" spans="1:15" x14ac:dyDescent="0.35">
      <c r="A16" s="13">
        <v>40969</v>
      </c>
      <c r="B16" s="14">
        <f>SUMIF('Dólar Spot'!$B:$B,$A16,'Dólar Spot'!$C:$C)/COUNTIF('Dólar Spot'!$B:$B,$A16)</f>
        <v>1.7947000000000004</v>
      </c>
      <c r="C16" s="7">
        <f>37</f>
        <v>37</v>
      </c>
      <c r="D16" s="7">
        <f>29770</f>
        <v>29770</v>
      </c>
      <c r="E16" s="7">
        <f t="shared" si="2"/>
        <v>53428.219000000012</v>
      </c>
      <c r="F16" s="7">
        <f t="shared" si="0"/>
        <v>1444.0059189189192</v>
      </c>
      <c r="G16" s="10">
        <v>0.18309859154929578</v>
      </c>
      <c r="H16" s="10">
        <f t="shared" si="1"/>
        <v>0.81690140845070425</v>
      </c>
      <c r="L16" s="10">
        <v>0.53521126760563376</v>
      </c>
      <c r="M16" s="10">
        <v>9.8591549295774641E-2</v>
      </c>
      <c r="N16" s="10">
        <v>9.8591549295774641E-2</v>
      </c>
      <c r="O16" s="10">
        <v>8.4507042253521125E-2</v>
      </c>
    </row>
    <row r="17" spans="1:15" x14ac:dyDescent="0.35">
      <c r="A17" s="13">
        <v>41000</v>
      </c>
      <c r="B17" s="14">
        <f>SUMIF('Dólar Spot'!$B:$B,$A17,'Dólar Spot'!$C:$C)/COUNTIF('Dólar Spot'!$B:$B,$A17)</f>
        <v>1.8542250000000002</v>
      </c>
      <c r="C17" s="7">
        <f>37</f>
        <v>37</v>
      </c>
      <c r="D17" s="7">
        <f>29770</f>
        <v>29770</v>
      </c>
      <c r="E17" s="7">
        <f t="shared" si="2"/>
        <v>55200.27825000001</v>
      </c>
      <c r="F17" s="7">
        <f t="shared" si="0"/>
        <v>1491.8994121621624</v>
      </c>
      <c r="G17" s="10">
        <v>0.18309859154929578</v>
      </c>
      <c r="H17" s="10">
        <f t="shared" si="1"/>
        <v>0.81690140845070425</v>
      </c>
      <c r="L17" s="10">
        <v>0.53521126760563376</v>
      </c>
      <c r="M17" s="10">
        <v>9.8591549295774641E-2</v>
      </c>
      <c r="N17" s="10">
        <v>9.8591549295774641E-2</v>
      </c>
      <c r="O17" s="10">
        <v>8.4507042253521125E-2</v>
      </c>
    </row>
    <row r="18" spans="1:15" x14ac:dyDescent="0.35">
      <c r="A18" s="13">
        <v>41030</v>
      </c>
      <c r="B18" s="14">
        <f>SUMIF('Dólar Spot'!$B:$B,$A18,'Dólar Spot'!$C:$C)/COUNTIF('Dólar Spot'!$B:$B,$A18)</f>
        <v>1.985386363636364</v>
      </c>
      <c r="C18" s="7">
        <f>37</f>
        <v>37</v>
      </c>
      <c r="D18" s="7">
        <f>29770</f>
        <v>29770</v>
      </c>
      <c r="E18" s="7">
        <f t="shared" si="2"/>
        <v>59104.952045454556</v>
      </c>
      <c r="F18" s="7">
        <f t="shared" si="0"/>
        <v>1597.4311363636366</v>
      </c>
      <c r="G18" s="10">
        <v>0.18309859154929578</v>
      </c>
      <c r="H18" s="10">
        <f t="shared" si="1"/>
        <v>0.81690140845070425</v>
      </c>
      <c r="L18" s="10">
        <v>0.53521126760563376</v>
      </c>
      <c r="M18" s="10">
        <v>9.8591549295774641E-2</v>
      </c>
      <c r="N18" s="10">
        <v>9.8591549295774641E-2</v>
      </c>
      <c r="O18" s="10">
        <v>8.4507042253521125E-2</v>
      </c>
    </row>
    <row r="19" spans="1:15" x14ac:dyDescent="0.35">
      <c r="A19" s="13">
        <v>41061</v>
      </c>
      <c r="B19" s="14">
        <f>SUMIF('Dólar Spot'!$B:$B,$A19,'Dólar Spot'!$C:$C)/COUNTIF('Dólar Spot'!$B:$B,$A19)</f>
        <v>2.0485699999999998</v>
      </c>
      <c r="C19" s="7">
        <f>37</f>
        <v>37</v>
      </c>
      <c r="D19" s="7">
        <f>29770</f>
        <v>29770</v>
      </c>
      <c r="E19" s="7">
        <f t="shared" si="2"/>
        <v>60985.928899999992</v>
      </c>
      <c r="F19" s="7">
        <f t="shared" si="0"/>
        <v>1648.2683486486485</v>
      </c>
      <c r="G19" s="10">
        <v>0.18309859154929578</v>
      </c>
      <c r="H19" s="10">
        <f t="shared" si="1"/>
        <v>0.81690140845070425</v>
      </c>
      <c r="L19" s="10">
        <v>0.53521126760563376</v>
      </c>
      <c r="M19" s="10">
        <v>9.8591549295774641E-2</v>
      </c>
      <c r="N19" s="10">
        <v>9.8591549295774641E-2</v>
      </c>
      <c r="O19" s="10">
        <v>8.4507042253521125E-2</v>
      </c>
    </row>
    <row r="20" spans="1:15" x14ac:dyDescent="0.35">
      <c r="A20" s="13">
        <v>41091</v>
      </c>
      <c r="B20" s="14">
        <f>SUMIF('Dólar Spot'!$B:$B,$A20,'Dólar Spot'!$C:$C)/COUNTIF('Dólar Spot'!$B:$B,$A20)</f>
        <v>2.0278500000000004</v>
      </c>
      <c r="C20" s="7">
        <f>37</f>
        <v>37</v>
      </c>
      <c r="D20" s="7">
        <f>29770</f>
        <v>29770</v>
      </c>
      <c r="E20" s="7">
        <f t="shared" si="2"/>
        <v>60369.094500000014</v>
      </c>
      <c r="F20" s="7">
        <f t="shared" si="0"/>
        <v>1631.597148648649</v>
      </c>
      <c r="G20" s="10">
        <v>0.18309859154929578</v>
      </c>
      <c r="H20" s="10">
        <f t="shared" si="1"/>
        <v>0.81690140845070425</v>
      </c>
      <c r="L20" s="10">
        <v>0.53521126760563376</v>
      </c>
      <c r="M20" s="10">
        <v>9.8591549295774641E-2</v>
      </c>
      <c r="N20" s="10">
        <v>9.8591549295774641E-2</v>
      </c>
      <c r="O20" s="10">
        <v>8.4507042253521125E-2</v>
      </c>
    </row>
    <row r="21" spans="1:15" x14ac:dyDescent="0.35">
      <c r="A21" s="13">
        <v>41122</v>
      </c>
      <c r="B21" s="14">
        <f>SUMIF('Dólar Spot'!$B:$B,$A21,'Dólar Spot'!$C:$C)/COUNTIF('Dólar Spot'!$B:$B,$A21)</f>
        <v>2.0288652173913042</v>
      </c>
      <c r="C21" s="7">
        <f>37</f>
        <v>37</v>
      </c>
      <c r="D21" s="7">
        <f>29770</f>
        <v>29770</v>
      </c>
      <c r="E21" s="7">
        <f t="shared" si="2"/>
        <v>60399.317521739125</v>
      </c>
      <c r="F21" s="7">
        <f t="shared" si="0"/>
        <v>1632.4139870740305</v>
      </c>
      <c r="G21" s="10">
        <v>0.18309859154929578</v>
      </c>
      <c r="H21" s="10">
        <f t="shared" si="1"/>
        <v>0.81690140845070425</v>
      </c>
      <c r="L21" s="10">
        <v>0.53521126760563376</v>
      </c>
      <c r="M21" s="10">
        <v>9.8591549295774641E-2</v>
      </c>
      <c r="N21" s="10">
        <v>9.8591549295774641E-2</v>
      </c>
      <c r="O21" s="10">
        <v>8.4507042253521125E-2</v>
      </c>
    </row>
    <row r="22" spans="1:15" x14ac:dyDescent="0.35">
      <c r="A22" s="13">
        <v>41153</v>
      </c>
      <c r="B22" s="14">
        <f>SUMIF('Dólar Spot'!$B:$B,$A22,'Dólar Spot'!$C:$C)/COUNTIF('Dólar Spot'!$B:$B,$A22)</f>
        <v>2.0274999999999999</v>
      </c>
      <c r="C22" s="7">
        <f>37</f>
        <v>37</v>
      </c>
      <c r="D22" s="7">
        <f>29770</f>
        <v>29770</v>
      </c>
      <c r="E22" s="7">
        <f t="shared" si="2"/>
        <v>60358.674999999996</v>
      </c>
      <c r="F22" s="7">
        <f t="shared" si="0"/>
        <v>1631.3155405405405</v>
      </c>
      <c r="G22" s="10">
        <v>0.18309859154929578</v>
      </c>
      <c r="H22" s="10">
        <f t="shared" si="1"/>
        <v>0.81690140845070425</v>
      </c>
      <c r="L22" s="10">
        <v>0.53521126760563376</v>
      </c>
      <c r="M22" s="10">
        <v>9.8591549295774641E-2</v>
      </c>
      <c r="N22" s="10">
        <v>9.8591549295774641E-2</v>
      </c>
      <c r="O22" s="10">
        <v>8.4507042253521125E-2</v>
      </c>
    </row>
    <row r="23" spans="1:15" x14ac:dyDescent="0.35">
      <c r="A23" s="13">
        <v>41183</v>
      </c>
      <c r="B23" s="14">
        <f>SUMIF('Dólar Spot'!$B:$B,$A23,'Dólar Spot'!$C:$C)/COUNTIF('Dólar Spot'!$B:$B,$A23)</f>
        <v>2.0292818181818184</v>
      </c>
      <c r="C23" s="7">
        <f>37</f>
        <v>37</v>
      </c>
      <c r="D23" s="7">
        <f>29770</f>
        <v>29770</v>
      </c>
      <c r="E23" s="7">
        <f t="shared" si="2"/>
        <v>60411.719727272735</v>
      </c>
      <c r="F23" s="7">
        <f t="shared" si="0"/>
        <v>1632.749181818182</v>
      </c>
      <c r="G23" s="10">
        <v>0.18309859154929578</v>
      </c>
      <c r="H23" s="10">
        <f t="shared" si="1"/>
        <v>0.81690140845070425</v>
      </c>
      <c r="L23" s="10">
        <v>0.53521126760563376</v>
      </c>
      <c r="M23" s="10">
        <v>9.8591549295774641E-2</v>
      </c>
      <c r="N23" s="10">
        <v>9.8591549295774641E-2</v>
      </c>
      <c r="O23" s="10">
        <v>8.4507042253521125E-2</v>
      </c>
    </row>
    <row r="24" spans="1:15" x14ac:dyDescent="0.35">
      <c r="A24" s="13">
        <v>41214</v>
      </c>
      <c r="B24" s="14">
        <f>SUMIF('Dólar Spot'!$B:$B,$A24,'Dólar Spot'!$C:$C)/COUNTIF('Dólar Spot'!$B:$B,$A24)</f>
        <v>2.0671949999999999</v>
      </c>
      <c r="C24" s="7">
        <f>37</f>
        <v>37</v>
      </c>
      <c r="D24" s="7">
        <f>29770</f>
        <v>29770</v>
      </c>
      <c r="E24" s="7">
        <f t="shared" si="2"/>
        <v>61540.395149999997</v>
      </c>
      <c r="F24" s="7">
        <f t="shared" si="0"/>
        <v>1663.253922972973</v>
      </c>
      <c r="G24" s="10">
        <v>0.18309859154929578</v>
      </c>
      <c r="H24" s="10">
        <f t="shared" si="1"/>
        <v>0.81690140845070425</v>
      </c>
      <c r="L24" s="10">
        <v>0.53521126760563376</v>
      </c>
      <c r="M24" s="10">
        <v>9.8591549295774641E-2</v>
      </c>
      <c r="N24" s="10">
        <v>9.8591549295774641E-2</v>
      </c>
      <c r="O24" s="10">
        <v>8.4507042253521125E-2</v>
      </c>
    </row>
    <row r="25" spans="1:15" s="19" customFormat="1" ht="15" thickBot="1" x14ac:dyDescent="0.4">
      <c r="A25" s="15">
        <v>41244</v>
      </c>
      <c r="B25" s="16">
        <f>SUMIF('Dólar Spot'!$B:$B,$A25,'Dólar Spot'!$C:$C)/COUNTIF('Dólar Spot'!$B:$B,$A25)</f>
        <v>2.0772400000000002</v>
      </c>
      <c r="C25" s="17">
        <f>37</f>
        <v>37</v>
      </c>
      <c r="D25" s="17">
        <f>29770</f>
        <v>29770</v>
      </c>
      <c r="E25" s="17">
        <f t="shared" si="2"/>
        <v>61839.434800000003</v>
      </c>
      <c r="F25" s="17">
        <f t="shared" si="0"/>
        <v>1671.3360756756758</v>
      </c>
      <c r="G25" s="18">
        <v>0.18309859154929578</v>
      </c>
      <c r="H25" s="18">
        <f t="shared" si="1"/>
        <v>0.81690140845070425</v>
      </c>
      <c r="I25" s="18"/>
      <c r="J25" s="18"/>
      <c r="K25" s="18"/>
      <c r="L25" s="18">
        <v>0.53521126760563376</v>
      </c>
      <c r="M25" s="18">
        <v>9.8591549295774641E-2</v>
      </c>
      <c r="N25" s="18">
        <v>9.8591549295774641E-2</v>
      </c>
      <c r="O25" s="18">
        <v>8.4507042253521125E-2</v>
      </c>
    </row>
    <row r="26" spans="1:15" x14ac:dyDescent="0.35">
      <c r="A26" s="13">
        <v>41275</v>
      </c>
      <c r="B26" s="14">
        <f>SUMIF('Dólar Spot'!$B:$B,$A26,'Dólar Spot'!$C:$C)/COUNTIF('Dólar Spot'!$B:$B,$A26)</f>
        <v>2.0304772727272722</v>
      </c>
      <c r="C26" s="7">
        <f>21</f>
        <v>21</v>
      </c>
      <c r="D26" s="7">
        <f>22253</f>
        <v>22253</v>
      </c>
      <c r="E26" s="7">
        <f t="shared" si="2"/>
        <v>45184.210749999991</v>
      </c>
      <c r="F26" s="7">
        <f t="shared" si="0"/>
        <v>2151.6290833333328</v>
      </c>
      <c r="G26" s="10">
        <v>0.38775510204081631</v>
      </c>
      <c r="H26" s="10">
        <f t="shared" si="1"/>
        <v>0.61224489795918369</v>
      </c>
      <c r="L26" s="10">
        <v>0.48979591836734693</v>
      </c>
      <c r="M26" s="10">
        <v>6.1224489795918366E-2</v>
      </c>
      <c r="N26" s="10">
        <v>2.0408163265306121E-2</v>
      </c>
      <c r="O26" s="10">
        <v>4.0816326530612242E-2</v>
      </c>
    </row>
    <row r="27" spans="1:15" x14ac:dyDescent="0.35">
      <c r="A27" s="13">
        <v>41306</v>
      </c>
      <c r="B27" s="14">
        <f>SUMIF('Dólar Spot'!$B:$B,$A27,'Dólar Spot'!$C:$C)/COUNTIF('Dólar Spot'!$B:$B,$A27)</f>
        <v>1.972677777777778</v>
      </c>
      <c r="C27" s="7">
        <f>21</f>
        <v>21</v>
      </c>
      <c r="D27" s="7">
        <f>22253</f>
        <v>22253</v>
      </c>
      <c r="E27" s="7">
        <f t="shared" si="2"/>
        <v>43897.998588888891</v>
      </c>
      <c r="F27" s="7">
        <f t="shared" si="0"/>
        <v>2090.3808851851854</v>
      </c>
      <c r="G27" s="10">
        <v>0.38775510204081631</v>
      </c>
      <c r="H27" s="10">
        <f t="shared" si="1"/>
        <v>0.61224489795918369</v>
      </c>
      <c r="L27" s="10">
        <v>0.48979591836734693</v>
      </c>
      <c r="M27" s="10">
        <v>6.1224489795918366E-2</v>
      </c>
      <c r="N27" s="10">
        <v>2.0408163265306121E-2</v>
      </c>
      <c r="O27" s="10">
        <v>4.0816326530612242E-2</v>
      </c>
    </row>
    <row r="28" spans="1:15" x14ac:dyDescent="0.35">
      <c r="A28" s="13">
        <v>41334</v>
      </c>
      <c r="B28" s="14">
        <f>SUMIF('Dólar Spot'!$B:$B,$A28,'Dólar Spot'!$C:$C)/COUNTIF('Dólar Spot'!$B:$B,$A28)</f>
        <v>1.9822699999999998</v>
      </c>
      <c r="C28" s="7">
        <f>21</f>
        <v>21</v>
      </c>
      <c r="D28" s="7">
        <f>22253</f>
        <v>22253</v>
      </c>
      <c r="E28" s="7">
        <f t="shared" si="2"/>
        <v>44111.454309999994</v>
      </c>
      <c r="F28" s="7">
        <f t="shared" si="0"/>
        <v>2100.545443333333</v>
      </c>
      <c r="G28" s="10">
        <v>0.38775510204081631</v>
      </c>
      <c r="H28" s="10">
        <f t="shared" si="1"/>
        <v>0.61224489795918369</v>
      </c>
      <c r="L28" s="10">
        <v>0.48979591836734693</v>
      </c>
      <c r="M28" s="10">
        <v>6.1224489795918366E-2</v>
      </c>
      <c r="N28" s="10">
        <v>2.0408163265306121E-2</v>
      </c>
      <c r="O28" s="10">
        <v>4.0816326530612242E-2</v>
      </c>
    </row>
    <row r="29" spans="1:15" x14ac:dyDescent="0.35">
      <c r="A29" s="13">
        <v>41365</v>
      </c>
      <c r="B29" s="14">
        <f>SUMIF('Dólar Spot'!$B:$B,$A29,'Dólar Spot'!$C:$C)/COUNTIF('Dólar Spot'!$B:$B,$A29)</f>
        <v>2.001631818181818</v>
      </c>
      <c r="C29" s="7">
        <f>21</f>
        <v>21</v>
      </c>
      <c r="D29" s="7">
        <f>22253</f>
        <v>22253</v>
      </c>
      <c r="E29" s="7">
        <f t="shared" si="2"/>
        <v>44542.312849999995</v>
      </c>
      <c r="F29" s="7">
        <f t="shared" si="0"/>
        <v>2121.0625166666664</v>
      </c>
      <c r="G29" s="10">
        <v>0.38775510204081631</v>
      </c>
      <c r="H29" s="10">
        <f t="shared" si="1"/>
        <v>0.61224489795918369</v>
      </c>
      <c r="L29" s="10">
        <v>0.48979591836734693</v>
      </c>
      <c r="M29" s="10">
        <v>6.1224489795918366E-2</v>
      </c>
      <c r="N29" s="10">
        <v>2.0408163265306121E-2</v>
      </c>
      <c r="O29" s="10">
        <v>4.0816326530612242E-2</v>
      </c>
    </row>
    <row r="30" spans="1:15" x14ac:dyDescent="0.35">
      <c r="A30" s="13">
        <v>41395</v>
      </c>
      <c r="B30" s="14">
        <f>SUMIF('Dólar Spot'!$B:$B,$A30,'Dólar Spot'!$C:$C)/COUNTIF('Dólar Spot'!$B:$B,$A30)</f>
        <v>2.0342666666666664</v>
      </c>
      <c r="C30" s="7">
        <f>21</f>
        <v>21</v>
      </c>
      <c r="D30" s="7">
        <f>22253</f>
        <v>22253</v>
      </c>
      <c r="E30" s="7">
        <f t="shared" si="2"/>
        <v>45268.536133333328</v>
      </c>
      <c r="F30" s="7">
        <f t="shared" si="0"/>
        <v>2155.6445777777776</v>
      </c>
      <c r="G30" s="10">
        <v>0.38775510204081631</v>
      </c>
      <c r="H30" s="10">
        <f t="shared" si="1"/>
        <v>0.61224489795918369</v>
      </c>
      <c r="L30" s="10">
        <v>0.48979591836734693</v>
      </c>
      <c r="M30" s="10">
        <v>6.1224489795918366E-2</v>
      </c>
      <c r="N30" s="10">
        <v>2.0408163265306121E-2</v>
      </c>
      <c r="O30" s="10">
        <v>4.0816326530612242E-2</v>
      </c>
    </row>
    <row r="31" spans="1:15" x14ac:dyDescent="0.35">
      <c r="A31" s="13">
        <v>41426</v>
      </c>
      <c r="B31" s="14">
        <f>SUMIF('Dólar Spot'!$B:$B,$A31,'Dólar Spot'!$C:$C)/COUNTIF('Dólar Spot'!$B:$B,$A31)</f>
        <v>2.1723750000000002</v>
      </c>
      <c r="C31" s="7">
        <f>21</f>
        <v>21</v>
      </c>
      <c r="D31" s="7">
        <f>22253</f>
        <v>22253</v>
      </c>
      <c r="E31" s="7">
        <f t="shared" si="2"/>
        <v>48341.860875000006</v>
      </c>
      <c r="F31" s="7">
        <f t="shared" si="0"/>
        <v>2301.9933750000005</v>
      </c>
      <c r="G31" s="10">
        <v>0.38775510204081631</v>
      </c>
      <c r="H31" s="10">
        <f t="shared" si="1"/>
        <v>0.61224489795918369</v>
      </c>
      <c r="L31" s="10">
        <v>0.48979591836734693</v>
      </c>
      <c r="M31" s="10">
        <v>6.1224489795918366E-2</v>
      </c>
      <c r="N31" s="10">
        <v>2.0408163265306121E-2</v>
      </c>
      <c r="O31" s="10">
        <v>4.0816326530612242E-2</v>
      </c>
    </row>
    <row r="32" spans="1:15" x14ac:dyDescent="0.35">
      <c r="A32" s="13">
        <v>41456</v>
      </c>
      <c r="B32" s="14">
        <f>SUMIF('Dólar Spot'!$B:$B,$A32,'Dólar Spot'!$C:$C)/COUNTIF('Dólar Spot'!$B:$B,$A32)</f>
        <v>2.2515608695652172</v>
      </c>
      <c r="C32" s="7">
        <f>21</f>
        <v>21</v>
      </c>
      <c r="D32" s="7">
        <f>22253</f>
        <v>22253</v>
      </c>
      <c r="E32" s="7">
        <f t="shared" si="2"/>
        <v>50103.984030434774</v>
      </c>
      <c r="F32" s="7">
        <f t="shared" si="0"/>
        <v>2385.9040014492748</v>
      </c>
      <c r="G32" s="10">
        <v>0.38775510204081631</v>
      </c>
      <c r="H32" s="10">
        <f t="shared" si="1"/>
        <v>0.61224489795918369</v>
      </c>
      <c r="L32" s="10">
        <v>0.48979591836734693</v>
      </c>
      <c r="M32" s="10">
        <v>6.1224489795918366E-2</v>
      </c>
      <c r="N32" s="10">
        <v>2.0408163265306121E-2</v>
      </c>
      <c r="O32" s="10">
        <v>4.0816326530612242E-2</v>
      </c>
    </row>
    <row r="33" spans="1:15" x14ac:dyDescent="0.35">
      <c r="A33" s="13">
        <v>41487</v>
      </c>
      <c r="B33" s="14">
        <f>SUMIF('Dólar Spot'!$B:$B,$A33,'Dólar Spot'!$C:$C)/COUNTIF('Dólar Spot'!$B:$B,$A33)</f>
        <v>2.3415954545454536</v>
      </c>
      <c r="C33" s="7">
        <f>21</f>
        <v>21</v>
      </c>
      <c r="D33" s="7">
        <f>22253</f>
        <v>22253</v>
      </c>
      <c r="E33" s="7">
        <f t="shared" si="2"/>
        <v>52107.523649999981</v>
      </c>
      <c r="F33" s="7">
        <f t="shared" si="0"/>
        <v>2481.310649999999</v>
      </c>
      <c r="G33" s="10">
        <v>0.38775510204081631</v>
      </c>
      <c r="H33" s="10">
        <f t="shared" si="1"/>
        <v>0.61224489795918369</v>
      </c>
      <c r="L33" s="10">
        <v>0.48979591836734693</v>
      </c>
      <c r="M33" s="10">
        <v>6.1224489795918366E-2</v>
      </c>
      <c r="N33" s="10">
        <v>2.0408163265306121E-2</v>
      </c>
      <c r="O33" s="10">
        <v>4.0816326530612242E-2</v>
      </c>
    </row>
    <row r="34" spans="1:15" x14ac:dyDescent="0.35">
      <c r="A34" s="13">
        <v>41518</v>
      </c>
      <c r="B34" s="14">
        <f>SUMIF('Dólar Spot'!$B:$B,$A34,'Dólar Spot'!$C:$C)/COUNTIF('Dólar Spot'!$B:$B,$A34)</f>
        <v>2.2698999999999998</v>
      </c>
      <c r="C34" s="7">
        <f>21</f>
        <v>21</v>
      </c>
      <c r="D34" s="7">
        <f>22253</f>
        <v>22253</v>
      </c>
      <c r="E34" s="7">
        <f t="shared" si="2"/>
        <v>50512.084699999992</v>
      </c>
      <c r="F34" s="7">
        <f t="shared" si="0"/>
        <v>2405.3373666666662</v>
      </c>
      <c r="G34" s="10">
        <v>0.38775510204081631</v>
      </c>
      <c r="H34" s="10">
        <f t="shared" si="1"/>
        <v>0.61224489795918369</v>
      </c>
      <c r="L34" s="10">
        <v>0.48979591836734693</v>
      </c>
      <c r="M34" s="10">
        <v>6.1224489795918366E-2</v>
      </c>
      <c r="N34" s="10">
        <v>2.0408163265306121E-2</v>
      </c>
      <c r="O34" s="10">
        <v>4.0816326530612242E-2</v>
      </c>
    </row>
    <row r="35" spans="1:15" x14ac:dyDescent="0.35">
      <c r="A35" s="13">
        <v>41548</v>
      </c>
      <c r="B35" s="14">
        <f>SUMIF('Dólar Spot'!$B:$B,$A35,'Dólar Spot'!$C:$C)/COUNTIF('Dólar Spot'!$B:$B,$A35)</f>
        <v>2.188056521739131</v>
      </c>
      <c r="C35" s="7">
        <f>21</f>
        <v>21</v>
      </c>
      <c r="D35" s="7">
        <f>22253</f>
        <v>22253</v>
      </c>
      <c r="E35" s="7">
        <f t="shared" si="2"/>
        <v>48690.821778260884</v>
      </c>
      <c r="F35" s="7">
        <f t="shared" si="0"/>
        <v>2318.6105608695661</v>
      </c>
      <c r="G35" s="10">
        <v>0.38775510204081631</v>
      </c>
      <c r="H35" s="10">
        <f t="shared" si="1"/>
        <v>0.61224489795918369</v>
      </c>
      <c r="L35" s="10">
        <v>0.48979591836734693</v>
      </c>
      <c r="M35" s="10">
        <v>6.1224489795918366E-2</v>
      </c>
      <c r="N35" s="10">
        <v>2.0408163265306121E-2</v>
      </c>
      <c r="O35" s="10">
        <v>4.0816326530612242E-2</v>
      </c>
    </row>
    <row r="36" spans="1:15" x14ac:dyDescent="0.35">
      <c r="A36" s="13">
        <v>41579</v>
      </c>
      <c r="B36" s="14">
        <f>SUMIF('Dólar Spot'!$B:$B,$A36,'Dólar Spot'!$C:$C)/COUNTIF('Dólar Spot'!$B:$B,$A36)</f>
        <v>2.2947099999999998</v>
      </c>
      <c r="C36" s="7">
        <f>21</f>
        <v>21</v>
      </c>
      <c r="D36" s="7">
        <f>22253</f>
        <v>22253</v>
      </c>
      <c r="E36" s="7">
        <f t="shared" si="2"/>
        <v>51064.181629999999</v>
      </c>
      <c r="F36" s="7">
        <f t="shared" si="0"/>
        <v>2431.6276966666665</v>
      </c>
      <c r="G36" s="10">
        <v>0.38775510204081631</v>
      </c>
      <c r="H36" s="10">
        <f t="shared" si="1"/>
        <v>0.61224489795918369</v>
      </c>
      <c r="L36" s="10">
        <v>0.48979591836734693</v>
      </c>
      <c r="M36" s="10">
        <v>6.1224489795918366E-2</v>
      </c>
      <c r="N36" s="10">
        <v>2.0408163265306121E-2</v>
      </c>
      <c r="O36" s="10">
        <v>4.0816326530612242E-2</v>
      </c>
    </row>
    <row r="37" spans="1:15" s="19" customFormat="1" ht="15" thickBot="1" x14ac:dyDescent="0.4">
      <c r="A37" s="15">
        <v>41609</v>
      </c>
      <c r="B37" s="16">
        <f>SUMIF('Dólar Spot'!$B:$B,$A37,'Dólar Spot'!$C:$C)/COUNTIF('Dólar Spot'!$B:$B,$A37)</f>
        <v>2.3448904761904763</v>
      </c>
      <c r="C37" s="17">
        <f>21</f>
        <v>21</v>
      </c>
      <c r="D37" s="17">
        <f>22253</f>
        <v>22253</v>
      </c>
      <c r="E37" s="17">
        <f t="shared" si="2"/>
        <v>52180.847766666666</v>
      </c>
      <c r="F37" s="17">
        <f t="shared" si="0"/>
        <v>2484.8022746031747</v>
      </c>
      <c r="G37" s="18">
        <v>0.38775510204081631</v>
      </c>
      <c r="H37" s="18">
        <f t="shared" si="1"/>
        <v>0.61224489795918369</v>
      </c>
      <c r="I37" s="18"/>
      <c r="J37" s="18"/>
      <c r="K37" s="18"/>
      <c r="L37" s="18">
        <v>0.48979591836734693</v>
      </c>
      <c r="M37" s="18">
        <v>6.1224489795918366E-2</v>
      </c>
      <c r="N37" s="18">
        <v>2.0408163265306121E-2</v>
      </c>
      <c r="O37" s="18">
        <v>4.0816326530612242E-2</v>
      </c>
    </row>
    <row r="38" spans="1:15" x14ac:dyDescent="0.35">
      <c r="A38" s="13">
        <v>41640</v>
      </c>
      <c r="B38" s="14">
        <f>SUMIF('Dólar Spot'!$B:$B,$A38,'Dólar Spot'!$C:$C)/COUNTIF('Dólar Spot'!$B:$B,$A38)</f>
        <v>2.3816045454545458</v>
      </c>
      <c r="C38" s="7">
        <f>31</f>
        <v>31</v>
      </c>
      <c r="D38" s="7">
        <f>27081</f>
        <v>27081</v>
      </c>
      <c r="E38" s="7">
        <f t="shared" si="2"/>
        <v>64496.232695454557</v>
      </c>
      <c r="F38" s="7">
        <f t="shared" si="0"/>
        <v>2080.5236353372438</v>
      </c>
      <c r="G38" s="10">
        <v>0.24074074074074073</v>
      </c>
      <c r="H38" s="10">
        <f t="shared" si="1"/>
        <v>0.7592592592592593</v>
      </c>
      <c r="L38" s="10">
        <v>0.53703703703703709</v>
      </c>
      <c r="M38" s="10">
        <v>5.5555555555555552E-2</v>
      </c>
      <c r="N38" s="10">
        <v>7.407407407407407E-2</v>
      </c>
      <c r="O38" s="10">
        <v>9.2592592592592587E-2</v>
      </c>
    </row>
    <row r="39" spans="1:15" x14ac:dyDescent="0.35">
      <c r="A39" s="13">
        <v>41671</v>
      </c>
      <c r="B39" s="14">
        <f>SUMIF('Dólar Spot'!$B:$B,$A39,'Dólar Spot'!$C:$C)/COUNTIF('Dólar Spot'!$B:$B,$A39)</f>
        <v>2.3830900000000002</v>
      </c>
      <c r="C39" s="7">
        <f>31</f>
        <v>31</v>
      </c>
      <c r="D39" s="7">
        <f>27081</f>
        <v>27081</v>
      </c>
      <c r="E39" s="7">
        <f t="shared" si="2"/>
        <v>64536.460290000003</v>
      </c>
      <c r="F39" s="7">
        <f t="shared" si="0"/>
        <v>2081.8212996774196</v>
      </c>
      <c r="G39" s="10">
        <v>0.24074074074074073</v>
      </c>
      <c r="H39" s="10">
        <f t="shared" si="1"/>
        <v>0.7592592592592593</v>
      </c>
      <c r="L39" s="10">
        <v>0.53703703703703709</v>
      </c>
      <c r="M39" s="10">
        <v>5.5555555555555552E-2</v>
      </c>
      <c r="N39" s="10">
        <v>7.407407407407407E-2</v>
      </c>
      <c r="O39" s="10">
        <v>9.2592592592592587E-2</v>
      </c>
    </row>
    <row r="40" spans="1:15" x14ac:dyDescent="0.35">
      <c r="A40" s="13">
        <v>41699</v>
      </c>
      <c r="B40" s="14">
        <f>SUMIF('Dólar Spot'!$B:$B,$A40,'Dólar Spot'!$C:$C)/COUNTIF('Dólar Spot'!$B:$B,$A40)</f>
        <v>2.3254947368421055</v>
      </c>
      <c r="C40" s="7">
        <f>31</f>
        <v>31</v>
      </c>
      <c r="D40" s="7">
        <f>27081</f>
        <v>27081</v>
      </c>
      <c r="E40" s="7">
        <f t="shared" si="2"/>
        <v>62976.722968421062</v>
      </c>
      <c r="F40" s="7">
        <f t="shared" si="0"/>
        <v>2031.5071925297116</v>
      </c>
      <c r="G40" s="10">
        <v>0.24074074074074073</v>
      </c>
      <c r="H40" s="10">
        <f t="shared" si="1"/>
        <v>0.7592592592592593</v>
      </c>
      <c r="L40" s="10">
        <v>0.53703703703703709</v>
      </c>
      <c r="M40" s="10">
        <v>5.5555555555555552E-2</v>
      </c>
      <c r="N40" s="10">
        <v>7.407407407407407E-2</v>
      </c>
      <c r="O40" s="10">
        <v>9.2592592592592587E-2</v>
      </c>
    </row>
    <row r="41" spans="1:15" x14ac:dyDescent="0.35">
      <c r="A41" s="13">
        <v>41730</v>
      </c>
      <c r="B41" s="14">
        <f>SUMIF('Dólar Spot'!$B:$B,$A41,'Dólar Spot'!$C:$C)/COUNTIF('Dólar Spot'!$B:$B,$A41)</f>
        <v>2.231725</v>
      </c>
      <c r="C41" s="7">
        <f>31</f>
        <v>31</v>
      </c>
      <c r="D41" s="7">
        <f>27081</f>
        <v>27081</v>
      </c>
      <c r="E41" s="7">
        <f t="shared" si="2"/>
        <v>60437.344724999995</v>
      </c>
      <c r="F41" s="7">
        <f t="shared" si="0"/>
        <v>1949.5917653225804</v>
      </c>
      <c r="G41" s="10">
        <v>0.24074074074074073</v>
      </c>
      <c r="H41" s="10">
        <f t="shared" si="1"/>
        <v>0.7592592592592593</v>
      </c>
      <c r="L41" s="10">
        <v>0.53703703703703709</v>
      </c>
      <c r="M41" s="10">
        <v>5.5555555555555552E-2</v>
      </c>
      <c r="N41" s="10">
        <v>7.407407407407407E-2</v>
      </c>
      <c r="O41" s="10">
        <v>9.2592592592592587E-2</v>
      </c>
    </row>
    <row r="42" spans="1:15" x14ac:dyDescent="0.35">
      <c r="A42" s="13">
        <v>41760</v>
      </c>
      <c r="B42" s="14">
        <f>SUMIF('Dólar Spot'!$B:$B,$A42,'Dólar Spot'!$C:$C)/COUNTIF('Dólar Spot'!$B:$B,$A42)</f>
        <v>2.2202809523809526</v>
      </c>
      <c r="C42" s="7">
        <f>31</f>
        <v>31</v>
      </c>
      <c r="D42" s="7">
        <f>27081</f>
        <v>27081</v>
      </c>
      <c r="E42" s="7">
        <f t="shared" si="2"/>
        <v>60127.428471428575</v>
      </c>
      <c r="F42" s="7">
        <f t="shared" si="0"/>
        <v>1939.5944668202767</v>
      </c>
      <c r="G42" s="10">
        <v>0.24074074074074073</v>
      </c>
      <c r="H42" s="10">
        <f t="shared" si="1"/>
        <v>0.7592592592592593</v>
      </c>
      <c r="L42" s="10">
        <v>0.53703703703703709</v>
      </c>
      <c r="M42" s="10">
        <v>5.5555555555555552E-2</v>
      </c>
      <c r="N42" s="10">
        <v>7.407407407407407E-2</v>
      </c>
      <c r="O42" s="10">
        <v>9.2592592592592587E-2</v>
      </c>
    </row>
    <row r="43" spans="1:15" x14ac:dyDescent="0.35">
      <c r="A43" s="13">
        <v>41791</v>
      </c>
      <c r="B43" s="14">
        <f>SUMIF('Dólar Spot'!$B:$B,$A43,'Dólar Spot'!$C:$C)/COUNTIF('Dólar Spot'!$B:$B,$A43)</f>
        <v>2.2348599999999998</v>
      </c>
      <c r="C43" s="7">
        <f>31</f>
        <v>31</v>
      </c>
      <c r="D43" s="7">
        <f>27081</f>
        <v>27081</v>
      </c>
      <c r="E43" s="7">
        <f t="shared" si="2"/>
        <v>60522.243659999993</v>
      </c>
      <c r="F43" s="7">
        <f t="shared" si="0"/>
        <v>1952.3304406451612</v>
      </c>
      <c r="G43" s="10">
        <v>0.24074074074074073</v>
      </c>
      <c r="H43" s="10">
        <f t="shared" si="1"/>
        <v>0.7592592592592593</v>
      </c>
      <c r="L43" s="10">
        <v>0.53703703703703709</v>
      </c>
      <c r="M43" s="10">
        <v>5.5555555555555552E-2</v>
      </c>
      <c r="N43" s="10">
        <v>7.407407407407407E-2</v>
      </c>
      <c r="O43" s="10">
        <v>9.2592592592592587E-2</v>
      </c>
    </row>
    <row r="44" spans="1:15" x14ac:dyDescent="0.35">
      <c r="A44" s="13">
        <v>41821</v>
      </c>
      <c r="B44" s="14">
        <f>SUMIF('Dólar Spot'!$B:$B,$A44,'Dólar Spot'!$C:$C)/COUNTIF('Dólar Spot'!$B:$B,$A44)</f>
        <v>2.2240217391304347</v>
      </c>
      <c r="C44" s="7">
        <f>31</f>
        <v>31</v>
      </c>
      <c r="D44" s="7">
        <f>27081</f>
        <v>27081</v>
      </c>
      <c r="E44" s="7">
        <f t="shared" si="2"/>
        <v>60228.7327173913</v>
      </c>
      <c r="F44" s="7">
        <f t="shared" si="0"/>
        <v>1942.8623457223</v>
      </c>
      <c r="G44" s="10">
        <v>0.24074074074074073</v>
      </c>
      <c r="H44" s="10">
        <f t="shared" si="1"/>
        <v>0.7592592592592593</v>
      </c>
      <c r="L44" s="10">
        <v>0.53703703703703709</v>
      </c>
      <c r="M44" s="10">
        <v>5.5555555555555552E-2</v>
      </c>
      <c r="N44" s="10">
        <v>7.407407407407407E-2</v>
      </c>
      <c r="O44" s="10">
        <v>9.2592592592592587E-2</v>
      </c>
    </row>
    <row r="45" spans="1:15" x14ac:dyDescent="0.35">
      <c r="A45" s="13">
        <v>41852</v>
      </c>
      <c r="B45" s="14">
        <f>SUMIF('Dólar Spot'!$B:$B,$A45,'Dólar Spot'!$C:$C)/COUNTIF('Dólar Spot'!$B:$B,$A45)</f>
        <v>2.2674238095238093</v>
      </c>
      <c r="C45" s="7">
        <f>31</f>
        <v>31</v>
      </c>
      <c r="D45" s="7">
        <f>27081</f>
        <v>27081</v>
      </c>
      <c r="E45" s="7">
        <f t="shared" si="2"/>
        <v>61404.104185714277</v>
      </c>
      <c r="F45" s="7">
        <f t="shared" si="0"/>
        <v>1980.7775543778798</v>
      </c>
      <c r="G45" s="10">
        <v>0.24074074074074073</v>
      </c>
      <c r="H45" s="10">
        <f t="shared" si="1"/>
        <v>0.7592592592592593</v>
      </c>
      <c r="L45" s="10">
        <v>0.53703703703703709</v>
      </c>
      <c r="M45" s="10">
        <v>5.5555555555555552E-2</v>
      </c>
      <c r="N45" s="10">
        <v>7.407407407407407E-2</v>
      </c>
      <c r="O45" s="10">
        <v>9.2592592592592587E-2</v>
      </c>
    </row>
    <row r="46" spans="1:15" x14ac:dyDescent="0.35">
      <c r="A46" s="13">
        <v>41883</v>
      </c>
      <c r="B46" s="14">
        <f>SUMIF('Dólar Spot'!$B:$B,$A46,'Dólar Spot'!$C:$C)/COUNTIF('Dólar Spot'!$B:$B,$A46)</f>
        <v>2.3322545454545458</v>
      </c>
      <c r="C46" s="7">
        <f>31</f>
        <v>31</v>
      </c>
      <c r="D46" s="7">
        <f>27081</f>
        <v>27081</v>
      </c>
      <c r="E46" s="7">
        <f t="shared" si="2"/>
        <v>63159.785345454555</v>
      </c>
      <c r="F46" s="7">
        <f t="shared" si="0"/>
        <v>2037.4124304985339</v>
      </c>
      <c r="G46" s="10">
        <v>0.24074074074074073</v>
      </c>
      <c r="H46" s="10">
        <f t="shared" si="1"/>
        <v>0.7592592592592593</v>
      </c>
      <c r="L46" s="10">
        <v>0.53703703703703709</v>
      </c>
      <c r="M46" s="10">
        <v>5.5555555555555552E-2</v>
      </c>
      <c r="N46" s="10">
        <v>7.407407407407407E-2</v>
      </c>
      <c r="O46" s="10">
        <v>9.2592592592592587E-2</v>
      </c>
    </row>
    <row r="47" spans="1:15" x14ac:dyDescent="0.35">
      <c r="A47" s="13">
        <v>41913</v>
      </c>
      <c r="B47" s="14">
        <f>SUMIF('Dólar Spot'!$B:$B,$A47,'Dólar Spot'!$C:$C)/COUNTIF('Dólar Spot'!$B:$B,$A47)</f>
        <v>2.4476434782608694</v>
      </c>
      <c r="C47" s="7">
        <f>31</f>
        <v>31</v>
      </c>
      <c r="D47" s="7">
        <f>27081</f>
        <v>27081</v>
      </c>
      <c r="E47" s="7">
        <f t="shared" si="2"/>
        <v>66284.633034782601</v>
      </c>
      <c r="F47" s="7">
        <f t="shared" si="0"/>
        <v>2138.213968863955</v>
      </c>
      <c r="G47" s="10">
        <v>0.24074074074074073</v>
      </c>
      <c r="H47" s="10">
        <f t="shared" si="1"/>
        <v>0.7592592592592593</v>
      </c>
      <c r="L47" s="10">
        <v>0.53703703703703709</v>
      </c>
      <c r="M47" s="10">
        <v>5.5555555555555552E-2</v>
      </c>
      <c r="N47" s="10">
        <v>7.407407407407407E-2</v>
      </c>
      <c r="O47" s="10">
        <v>9.2592592592592587E-2</v>
      </c>
    </row>
    <row r="48" spans="1:15" x14ac:dyDescent="0.35">
      <c r="A48" s="13">
        <v>41944</v>
      </c>
      <c r="B48" s="14">
        <f>SUMIF('Dólar Spot'!$B:$B,$A48,'Dólar Spot'!$C:$C)/COUNTIF('Dólar Spot'!$B:$B,$A48)</f>
        <v>2.5482299999999998</v>
      </c>
      <c r="C48" s="7">
        <f>31</f>
        <v>31</v>
      </c>
      <c r="D48" s="7">
        <f>27081</f>
        <v>27081</v>
      </c>
      <c r="E48" s="7">
        <f t="shared" si="2"/>
        <v>69008.61662999999</v>
      </c>
      <c r="F48" s="7">
        <f t="shared" si="0"/>
        <v>2226.0844074193546</v>
      </c>
      <c r="G48" s="10">
        <v>0.24074074074074073</v>
      </c>
      <c r="H48" s="10">
        <f t="shared" si="1"/>
        <v>0.7592592592592593</v>
      </c>
      <c r="L48" s="10">
        <v>0.53703703703703709</v>
      </c>
      <c r="M48" s="10">
        <v>5.5555555555555552E-2</v>
      </c>
      <c r="N48" s="10">
        <v>7.407407407407407E-2</v>
      </c>
      <c r="O48" s="10">
        <v>9.2592592592592587E-2</v>
      </c>
    </row>
    <row r="49" spans="1:15" s="19" customFormat="1" ht="15" thickBot="1" x14ac:dyDescent="0.4">
      <c r="A49" s="15">
        <v>41974</v>
      </c>
      <c r="B49" s="16">
        <f>SUMIF('Dólar Spot'!$B:$B,$A49,'Dólar Spot'!$C:$C)/COUNTIF('Dólar Spot'!$B:$B,$A49)</f>
        <v>2.6387363636363634</v>
      </c>
      <c r="C49" s="17">
        <f>31</f>
        <v>31</v>
      </c>
      <c r="D49" s="17">
        <f>27081</f>
        <v>27081</v>
      </c>
      <c r="E49" s="17">
        <f t="shared" si="2"/>
        <v>71459.619463636365</v>
      </c>
      <c r="F49" s="17">
        <f t="shared" si="0"/>
        <v>2305.1490149560118</v>
      </c>
      <c r="G49" s="18">
        <v>0.24074074074074073</v>
      </c>
      <c r="H49" s="18">
        <f t="shared" si="1"/>
        <v>0.7592592592592593</v>
      </c>
      <c r="I49" s="18"/>
      <c r="J49" s="18"/>
      <c r="K49" s="18"/>
      <c r="L49" s="18">
        <v>0.53703703703703709</v>
      </c>
      <c r="M49" s="18">
        <v>5.5555555555555552E-2</v>
      </c>
      <c r="N49" s="18">
        <v>7.407407407407407E-2</v>
      </c>
      <c r="O49" s="18">
        <v>9.2592592592592587E-2</v>
      </c>
    </row>
    <row r="50" spans="1:15" x14ac:dyDescent="0.35">
      <c r="A50" s="13">
        <v>42005</v>
      </c>
      <c r="B50" s="14">
        <f>SUMIF('Dólar Spot'!$B:$B,$A50,'Dólar Spot'!$C:$C)/COUNTIF('Dólar Spot'!$B:$B,$A50)</f>
        <v>2.6336190476190473</v>
      </c>
      <c r="C50" s="7">
        <f>7</f>
        <v>7</v>
      </c>
      <c r="D50" s="7">
        <f>6533</f>
        <v>6533</v>
      </c>
      <c r="E50" s="7">
        <f t="shared" si="2"/>
        <v>17205.433238095236</v>
      </c>
      <c r="F50" s="7">
        <f t="shared" si="0"/>
        <v>2457.9190340136051</v>
      </c>
      <c r="G50" s="10">
        <v>0.14285714285714285</v>
      </c>
      <c r="H50" s="10">
        <f t="shared" si="1"/>
        <v>0.85714285714285721</v>
      </c>
      <c r="L50" s="10">
        <v>0.8571428571428571</v>
      </c>
      <c r="M50" s="10">
        <v>0</v>
      </c>
      <c r="N50" s="10">
        <v>0</v>
      </c>
      <c r="O50" s="10">
        <v>0</v>
      </c>
    </row>
    <row r="51" spans="1:15" x14ac:dyDescent="0.35">
      <c r="A51" s="13">
        <v>42036</v>
      </c>
      <c r="B51" s="14">
        <f>SUMIF('Dólar Spot'!$B:$B,$A51,'Dólar Spot'!$C:$C)/COUNTIF('Dólar Spot'!$B:$B,$A51)</f>
        <v>2.815838888888889</v>
      </c>
      <c r="C51" s="7">
        <f>7</f>
        <v>7</v>
      </c>
      <c r="D51" s="7">
        <f>6533</f>
        <v>6533</v>
      </c>
      <c r="E51" s="7">
        <f t="shared" si="2"/>
        <v>18395.875461111111</v>
      </c>
      <c r="F51" s="7">
        <f t="shared" si="0"/>
        <v>2627.9822087301586</v>
      </c>
      <c r="G51" s="10">
        <v>0.14285714285714285</v>
      </c>
      <c r="H51" s="10">
        <f t="shared" si="1"/>
        <v>0.85714285714285721</v>
      </c>
      <c r="L51" s="10">
        <v>0.8571428571428571</v>
      </c>
      <c r="M51" s="10">
        <v>0</v>
      </c>
      <c r="N51" s="10">
        <v>0</v>
      </c>
      <c r="O51" s="10">
        <v>0</v>
      </c>
    </row>
    <row r="52" spans="1:15" x14ac:dyDescent="0.35">
      <c r="A52" s="13">
        <v>42064</v>
      </c>
      <c r="B52" s="14">
        <f>SUMIF('Dólar Spot'!$B:$B,$A52,'Dólar Spot'!$C:$C)/COUNTIF('Dólar Spot'!$B:$B,$A52)</f>
        <v>3.1388636363636362</v>
      </c>
      <c r="C52" s="7">
        <f>7</f>
        <v>7</v>
      </c>
      <c r="D52" s="7">
        <f>6533</f>
        <v>6533</v>
      </c>
      <c r="E52" s="7">
        <f t="shared" si="2"/>
        <v>20506.196136363636</v>
      </c>
      <c r="F52" s="7">
        <f t="shared" si="0"/>
        <v>2929.4565909090911</v>
      </c>
      <c r="G52" s="10">
        <v>0.14285714285714285</v>
      </c>
      <c r="H52" s="10">
        <f t="shared" si="1"/>
        <v>0.85714285714285721</v>
      </c>
      <c r="L52" s="10">
        <v>0.8571428571428571</v>
      </c>
      <c r="M52" s="10">
        <v>0</v>
      </c>
      <c r="N52" s="10">
        <v>0</v>
      </c>
      <c r="O52" s="10">
        <v>0</v>
      </c>
    </row>
    <row r="53" spans="1:15" x14ac:dyDescent="0.35">
      <c r="A53" s="13">
        <v>42095</v>
      </c>
      <c r="B53" s="14">
        <f>SUMIF('Dólar Spot'!$B:$B,$A53,'Dólar Spot'!$C:$C)/COUNTIF('Dólar Spot'!$B:$B,$A53)</f>
        <v>3.0425949999999999</v>
      </c>
      <c r="C53" s="7">
        <f>7</f>
        <v>7</v>
      </c>
      <c r="D53" s="7">
        <f>6533</f>
        <v>6533</v>
      </c>
      <c r="E53" s="7">
        <f t="shared" si="2"/>
        <v>19877.273134999999</v>
      </c>
      <c r="F53" s="7">
        <f t="shared" si="0"/>
        <v>2839.6104478571428</v>
      </c>
      <c r="G53" s="10">
        <v>0.14285714285714285</v>
      </c>
      <c r="H53" s="10">
        <f t="shared" si="1"/>
        <v>0.85714285714285721</v>
      </c>
      <c r="L53" s="10">
        <v>0.8571428571428571</v>
      </c>
      <c r="M53" s="10">
        <v>0</v>
      </c>
      <c r="N53" s="10">
        <v>0</v>
      </c>
      <c r="O53" s="10">
        <v>0</v>
      </c>
    </row>
    <row r="54" spans="1:15" x14ac:dyDescent="0.35">
      <c r="A54" s="13">
        <v>42125</v>
      </c>
      <c r="B54" s="14">
        <f>SUMIF('Dólar Spot'!$B:$B,$A54,'Dólar Spot'!$C:$C)/COUNTIF('Dólar Spot'!$B:$B,$A54)</f>
        <v>3.0610749999999998</v>
      </c>
      <c r="C54" s="7">
        <f>7</f>
        <v>7</v>
      </c>
      <c r="D54" s="7">
        <f>6533</f>
        <v>6533</v>
      </c>
      <c r="E54" s="7">
        <f t="shared" si="2"/>
        <v>19998.002974999999</v>
      </c>
      <c r="F54" s="7">
        <f t="shared" si="0"/>
        <v>2856.8575678571428</v>
      </c>
      <c r="G54" s="10">
        <v>0.14285714285714285</v>
      </c>
      <c r="H54" s="10">
        <f t="shared" si="1"/>
        <v>0.85714285714285721</v>
      </c>
      <c r="L54" s="10">
        <v>0.8571428571428571</v>
      </c>
      <c r="M54" s="10">
        <v>0</v>
      </c>
      <c r="N54" s="10">
        <v>0</v>
      </c>
      <c r="O54" s="10">
        <v>0</v>
      </c>
    </row>
    <row r="55" spans="1:15" x14ac:dyDescent="0.35">
      <c r="A55" s="13">
        <v>42156</v>
      </c>
      <c r="B55" s="14">
        <f>SUMIF('Dólar Spot'!$B:$B,$A55,'Dólar Spot'!$C:$C)/COUNTIF('Dólar Spot'!$B:$B,$A55)</f>
        <v>3.1111238095238098</v>
      </c>
      <c r="C55" s="7">
        <f>7</f>
        <v>7</v>
      </c>
      <c r="D55" s="7">
        <f>6533</f>
        <v>6533</v>
      </c>
      <c r="E55" s="7">
        <f t="shared" si="2"/>
        <v>20324.97184761905</v>
      </c>
      <c r="F55" s="7">
        <f t="shared" si="0"/>
        <v>2903.5674068027215</v>
      </c>
      <c r="G55" s="10">
        <v>0.14285714285714285</v>
      </c>
      <c r="H55" s="10">
        <f t="shared" si="1"/>
        <v>0.85714285714285721</v>
      </c>
      <c r="L55" s="10">
        <v>0.8571428571428571</v>
      </c>
      <c r="M55" s="10">
        <v>0</v>
      </c>
      <c r="N55" s="10">
        <v>0</v>
      </c>
      <c r="O55" s="10">
        <v>0</v>
      </c>
    </row>
    <row r="56" spans="1:15" x14ac:dyDescent="0.35">
      <c r="A56" s="13">
        <v>42186</v>
      </c>
      <c r="B56" s="14">
        <f>SUMIF('Dólar Spot'!$B:$B,$A56,'Dólar Spot'!$C:$C)/COUNTIF('Dólar Spot'!$B:$B,$A56)</f>
        <v>3.222508695652174</v>
      </c>
      <c r="C56" s="7">
        <f>7</f>
        <v>7</v>
      </c>
      <c r="D56" s="7">
        <f>6533</f>
        <v>6533</v>
      </c>
      <c r="E56" s="7">
        <f t="shared" si="2"/>
        <v>21052.649308695654</v>
      </c>
      <c r="F56" s="7">
        <f t="shared" si="0"/>
        <v>3007.521329813665</v>
      </c>
      <c r="G56" s="10">
        <v>0.14285714285714285</v>
      </c>
      <c r="H56" s="10">
        <f t="shared" si="1"/>
        <v>0.85714285714285721</v>
      </c>
      <c r="L56" s="10">
        <v>0.8571428571428571</v>
      </c>
      <c r="M56" s="10">
        <v>0</v>
      </c>
      <c r="N56" s="10">
        <v>0</v>
      </c>
      <c r="O56" s="10">
        <v>0</v>
      </c>
    </row>
    <row r="57" spans="1:15" x14ac:dyDescent="0.35">
      <c r="A57" s="13">
        <v>42217</v>
      </c>
      <c r="B57" s="14">
        <f>SUMIF('Dólar Spot'!$B:$B,$A57,'Dólar Spot'!$C:$C)/COUNTIF('Dólar Spot'!$B:$B,$A57)</f>
        <v>3.513695238095238</v>
      </c>
      <c r="C57" s="7">
        <f>7</f>
        <v>7</v>
      </c>
      <c r="D57" s="7">
        <f>6533</f>
        <v>6533</v>
      </c>
      <c r="E57" s="7">
        <f t="shared" si="2"/>
        <v>22954.970990476191</v>
      </c>
      <c r="F57" s="7">
        <f t="shared" si="0"/>
        <v>3279.2815700680271</v>
      </c>
      <c r="G57" s="10">
        <v>0.14285714285714285</v>
      </c>
      <c r="H57" s="10">
        <f t="shared" si="1"/>
        <v>0.85714285714285721</v>
      </c>
      <c r="L57" s="10">
        <v>0.8571428571428571</v>
      </c>
      <c r="M57" s="10">
        <v>0</v>
      </c>
      <c r="N57" s="10">
        <v>0</v>
      </c>
      <c r="O57" s="10">
        <v>0</v>
      </c>
    </row>
    <row r="58" spans="1:15" x14ac:dyDescent="0.35">
      <c r="A58" s="13">
        <v>42248</v>
      </c>
      <c r="B58" s="14">
        <f>SUMIF('Dólar Spot'!$B:$B,$A58,'Dólar Spot'!$C:$C)/COUNTIF('Dólar Spot'!$B:$B,$A58)</f>
        <v>3.9058095238095234</v>
      </c>
      <c r="C58" s="7">
        <f>7</f>
        <v>7</v>
      </c>
      <c r="D58" s="7">
        <f>6533</f>
        <v>6533</v>
      </c>
      <c r="E58" s="7">
        <f t="shared" si="2"/>
        <v>25516.653619047618</v>
      </c>
      <c r="F58" s="7">
        <f t="shared" si="0"/>
        <v>3645.236231292517</v>
      </c>
      <c r="G58" s="10">
        <v>0.14285714285714285</v>
      </c>
      <c r="H58" s="10">
        <f t="shared" si="1"/>
        <v>0.85714285714285721</v>
      </c>
      <c r="L58" s="10">
        <v>0.8571428571428571</v>
      </c>
      <c r="M58" s="10">
        <v>0</v>
      </c>
      <c r="N58" s="10">
        <v>0</v>
      </c>
      <c r="O58" s="10">
        <v>0</v>
      </c>
    </row>
    <row r="59" spans="1:15" x14ac:dyDescent="0.35">
      <c r="A59" s="13">
        <v>42278</v>
      </c>
      <c r="B59" s="14">
        <f>SUMIF('Dólar Spot'!$B:$B,$A59,'Dólar Spot'!$C:$C)/COUNTIF('Dólar Spot'!$B:$B,$A59)</f>
        <v>3.8795047619047618</v>
      </c>
      <c r="C59" s="7">
        <f>7</f>
        <v>7</v>
      </c>
      <c r="D59" s="7">
        <f>6533</f>
        <v>6533</v>
      </c>
      <c r="E59" s="7">
        <f t="shared" si="2"/>
        <v>25344.80460952381</v>
      </c>
      <c r="F59" s="7">
        <f t="shared" si="0"/>
        <v>3620.6863727891155</v>
      </c>
      <c r="G59" s="10">
        <v>0.14285714285714285</v>
      </c>
      <c r="H59" s="10">
        <f t="shared" si="1"/>
        <v>0.85714285714285721</v>
      </c>
      <c r="L59" s="10">
        <v>0.8571428571428571</v>
      </c>
      <c r="M59" s="10">
        <v>0</v>
      </c>
      <c r="N59" s="10">
        <v>0</v>
      </c>
      <c r="O59" s="10">
        <v>0</v>
      </c>
    </row>
    <row r="60" spans="1:15" x14ac:dyDescent="0.35">
      <c r="A60" s="13">
        <v>42309</v>
      </c>
      <c r="B60" s="14">
        <f>SUMIF('Dólar Spot'!$B:$B,$A60,'Dólar Spot'!$C:$C)/COUNTIF('Dólar Spot'!$B:$B,$A60)</f>
        <v>3.7758000000000003</v>
      </c>
      <c r="C60" s="7">
        <f>7</f>
        <v>7</v>
      </c>
      <c r="D60" s="7">
        <f>6533</f>
        <v>6533</v>
      </c>
      <c r="E60" s="7">
        <f t="shared" si="2"/>
        <v>24667.3014</v>
      </c>
      <c r="F60" s="7">
        <f t="shared" si="0"/>
        <v>3523.9002</v>
      </c>
      <c r="G60" s="10">
        <v>0.14285714285714285</v>
      </c>
      <c r="H60" s="10">
        <f t="shared" si="1"/>
        <v>0.85714285714285721</v>
      </c>
      <c r="L60" s="10">
        <v>0.8571428571428571</v>
      </c>
      <c r="M60" s="10">
        <v>0</v>
      </c>
      <c r="N60" s="10">
        <v>0</v>
      </c>
      <c r="O60" s="10">
        <v>0</v>
      </c>
    </row>
    <row r="61" spans="1:15" s="19" customFormat="1" ht="15" thickBot="1" x14ac:dyDescent="0.4">
      <c r="A61" s="15">
        <v>42339</v>
      </c>
      <c r="B61" s="16">
        <f>SUMIF('Dólar Spot'!$B:$B,$A61,'Dólar Spot'!$C:$C)/COUNTIF('Dólar Spot'!$B:$B,$A61)</f>
        <v>3.8704954545454551</v>
      </c>
      <c r="C61" s="17">
        <f>7</f>
        <v>7</v>
      </c>
      <c r="D61" s="17">
        <f>6533</f>
        <v>6533</v>
      </c>
      <c r="E61" s="17">
        <f t="shared" si="2"/>
        <v>25285.94680454546</v>
      </c>
      <c r="F61" s="17">
        <f t="shared" si="0"/>
        <v>3612.2781149350658</v>
      </c>
      <c r="G61" s="18">
        <v>0.14285714285714285</v>
      </c>
      <c r="H61" s="18">
        <f t="shared" si="1"/>
        <v>0.85714285714285721</v>
      </c>
      <c r="I61" s="18"/>
      <c r="J61" s="18"/>
      <c r="K61" s="18"/>
      <c r="L61" s="18">
        <v>0.8571428571428571</v>
      </c>
      <c r="M61" s="18">
        <v>0</v>
      </c>
      <c r="N61" s="18">
        <v>0</v>
      </c>
      <c r="O61" s="18">
        <v>0</v>
      </c>
    </row>
    <row r="62" spans="1:15" x14ac:dyDescent="0.35">
      <c r="A62" s="13">
        <v>42370</v>
      </c>
      <c r="B62" s="14">
        <f>SUMIF('Dólar Spot'!$B:$B,$A62,'Dólar Spot'!$C:$C)/COUNTIF('Dólar Spot'!$B:$B,$A62)</f>
        <v>4.0517149999999997</v>
      </c>
      <c r="C62" s="7">
        <v>0</v>
      </c>
      <c r="D62" s="7">
        <v>0</v>
      </c>
      <c r="E62" s="7">
        <f t="shared" si="2"/>
        <v>0</v>
      </c>
      <c r="F62" s="7">
        <f t="shared" si="0"/>
        <v>0</v>
      </c>
      <c r="G62" s="10">
        <v>0.22222222222222221</v>
      </c>
      <c r="H62" s="10">
        <f t="shared" si="1"/>
        <v>0.77777777777777779</v>
      </c>
      <c r="L62" s="10">
        <v>0.61111111111111116</v>
      </c>
      <c r="M62" s="10">
        <v>0.1111111111111111</v>
      </c>
      <c r="N62" s="10">
        <v>5.5555555555555552E-2</v>
      </c>
      <c r="O62" s="10">
        <v>0</v>
      </c>
    </row>
    <row r="63" spans="1:15" x14ac:dyDescent="0.35">
      <c r="A63" s="13">
        <v>42401</v>
      </c>
      <c r="B63" s="14">
        <f>SUMIF('Dólar Spot'!$B:$B,$A63,'Dólar Spot'!$C:$C)/COUNTIF('Dólar Spot'!$B:$B,$A63)</f>
        <v>3.9731157894736842</v>
      </c>
      <c r="C63" s="7">
        <f>0-C62</f>
        <v>0</v>
      </c>
      <c r="D63" s="7">
        <f>0-D62</f>
        <v>0</v>
      </c>
      <c r="E63" s="7">
        <f t="shared" si="2"/>
        <v>0</v>
      </c>
      <c r="F63" s="7">
        <f t="shared" si="0"/>
        <v>0</v>
      </c>
      <c r="G63" s="10">
        <v>0.22222222222222221</v>
      </c>
      <c r="H63" s="10">
        <f t="shared" si="1"/>
        <v>0.77777777777777779</v>
      </c>
      <c r="L63" s="10">
        <v>0.61111111111111116</v>
      </c>
      <c r="M63" s="10">
        <v>0.1111111111111111</v>
      </c>
      <c r="N63" s="10">
        <v>5.5555555555555552E-2</v>
      </c>
      <c r="O63" s="10">
        <v>0</v>
      </c>
    </row>
    <row r="64" spans="1:15" x14ac:dyDescent="0.35">
      <c r="A64" s="13">
        <v>42430</v>
      </c>
      <c r="B64" s="14">
        <f>SUMIF('Dólar Spot'!$B:$B,$A64,'Dólar Spot'!$C:$C)/COUNTIF('Dólar Spot'!$B:$B,$A64)</f>
        <v>3.7033090909090904</v>
      </c>
      <c r="C64" s="7">
        <f>0-SUM(C$62:C63)</f>
        <v>0</v>
      </c>
      <c r="D64" s="7">
        <f>0-SUM(D$62:D63)</f>
        <v>0</v>
      </c>
      <c r="E64" s="7">
        <f t="shared" si="2"/>
        <v>0</v>
      </c>
      <c r="F64" s="7">
        <f t="shared" si="0"/>
        <v>0</v>
      </c>
      <c r="G64" s="10">
        <v>0.22222222222222221</v>
      </c>
      <c r="H64" s="10">
        <f t="shared" si="1"/>
        <v>0.77777777777777779</v>
      </c>
      <c r="L64" s="10">
        <v>0.61111111111111116</v>
      </c>
      <c r="M64" s="10">
        <v>0.1111111111111111</v>
      </c>
      <c r="N64" s="10">
        <v>5.5555555555555552E-2</v>
      </c>
      <c r="O64" s="10">
        <v>0</v>
      </c>
    </row>
    <row r="65" spans="1:15" x14ac:dyDescent="0.35">
      <c r="A65" s="13">
        <v>42461</v>
      </c>
      <c r="B65" s="14">
        <f>SUMIF('Dólar Spot'!$B:$B,$A65,'Dólar Spot'!$C:$C)/COUNTIF('Dólar Spot'!$B:$B,$A65)</f>
        <v>3.5652400000000006</v>
      </c>
      <c r="C65" s="7">
        <f>0-SUM(C$62:C64)</f>
        <v>0</v>
      </c>
      <c r="D65" s="7">
        <f>0-SUM(D$62:D64)</f>
        <v>0</v>
      </c>
      <c r="E65" s="7">
        <f t="shared" si="2"/>
        <v>0</v>
      </c>
      <c r="F65" s="7">
        <f t="shared" si="0"/>
        <v>0</v>
      </c>
      <c r="G65" s="10">
        <v>0.22222222222222221</v>
      </c>
      <c r="H65" s="10">
        <f t="shared" si="1"/>
        <v>0.77777777777777779</v>
      </c>
      <c r="L65" s="10">
        <v>0.61111111111111116</v>
      </c>
      <c r="M65" s="10">
        <v>0.1111111111111111</v>
      </c>
      <c r="N65" s="10">
        <v>5.5555555555555552E-2</v>
      </c>
      <c r="O65" s="10">
        <v>0</v>
      </c>
    </row>
    <row r="66" spans="1:15" x14ac:dyDescent="0.35">
      <c r="A66" s="13">
        <v>42491</v>
      </c>
      <c r="B66" s="14">
        <f>SUMIF('Dólar Spot'!$B:$B,$A66,'Dólar Spot'!$C:$C)/COUNTIF('Dólar Spot'!$B:$B,$A66)</f>
        <v>3.5386857142857142</v>
      </c>
      <c r="C66" s="7">
        <f>1-SUM(C$62:C65)</f>
        <v>1</v>
      </c>
      <c r="D66" s="7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10">
        <v>0.22222222222222221</v>
      </c>
      <c r="H66" s="10">
        <f t="shared" si="1"/>
        <v>0.77777777777777779</v>
      </c>
      <c r="L66" s="10">
        <v>0.61111111111111116</v>
      </c>
      <c r="M66" s="10">
        <v>0.1111111111111111</v>
      </c>
      <c r="N66" s="10">
        <v>5.5555555555555552E-2</v>
      </c>
      <c r="O66" s="10">
        <v>0</v>
      </c>
    </row>
    <row r="67" spans="1:15" x14ac:dyDescent="0.35">
      <c r="A67" s="13">
        <v>42522</v>
      </c>
      <c r="B67" s="14">
        <f>SUMIF('Dólar Spot'!$B:$B,$A67,'Dólar Spot'!$C:$C)/COUNTIF('Dólar Spot'!$B:$B,$A67)</f>
        <v>3.4238772727272719</v>
      </c>
      <c r="C67" s="7">
        <f>3-SUM(C$62:C66)</f>
        <v>2</v>
      </c>
      <c r="D67" s="7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10">
        <v>0.42857142857142855</v>
      </c>
      <c r="H67" s="10">
        <f t="shared" ref="H67:H130" si="5">1-G67</f>
        <v>0.5714285714285714</v>
      </c>
      <c r="L67" s="10">
        <v>0.42857142857142855</v>
      </c>
      <c r="M67" s="10">
        <v>0.14285714285714285</v>
      </c>
      <c r="N67" s="10">
        <v>0</v>
      </c>
      <c r="O67" s="10">
        <v>0</v>
      </c>
    </row>
    <row r="68" spans="1:15" x14ac:dyDescent="0.35">
      <c r="A68" s="13">
        <v>42552</v>
      </c>
      <c r="B68" s="14">
        <f>SUMIF('Dólar Spot'!$B:$B,$A68,'Dólar Spot'!$C:$C)/COUNTIF('Dólar Spot'!$B:$B,$A68)</f>
        <v>3.2747105263157894</v>
      </c>
      <c r="C68" s="7">
        <f>9-SUM(C$62:C67)</f>
        <v>6</v>
      </c>
      <c r="D68" s="7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10">
        <v>0.30769230769230771</v>
      </c>
      <c r="H68" s="10">
        <f t="shared" si="5"/>
        <v>0.69230769230769229</v>
      </c>
      <c r="L68" s="10">
        <v>0.46153846153846156</v>
      </c>
      <c r="M68" s="10">
        <v>0.15384615384615385</v>
      </c>
      <c r="N68" s="10">
        <v>7.6923076923076927E-2</v>
      </c>
      <c r="O68" s="10">
        <v>0</v>
      </c>
    </row>
    <row r="69" spans="1:15" x14ac:dyDescent="0.35">
      <c r="A69" s="13">
        <v>42583</v>
      </c>
      <c r="B69" s="14">
        <f>SUMIF('Dólar Spot'!$B:$B,$A69,'Dólar Spot'!$C:$C)/COUNTIF('Dólar Spot'!$B:$B,$A69)</f>
        <v>3.2090565217391305</v>
      </c>
      <c r="C69" s="7">
        <f>10-SUM(C$62:C68)</f>
        <v>1</v>
      </c>
      <c r="D69" s="7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10">
        <v>0.2857142857142857</v>
      </c>
      <c r="H69" s="10">
        <f t="shared" si="5"/>
        <v>0.7142857142857143</v>
      </c>
      <c r="L69" s="10">
        <v>0.5</v>
      </c>
      <c r="M69" s="10">
        <v>0.14285714285714285</v>
      </c>
      <c r="N69" s="10">
        <v>7.1428571428571425E-2</v>
      </c>
      <c r="O69" s="10">
        <v>0</v>
      </c>
    </row>
    <row r="70" spans="1:15" x14ac:dyDescent="0.35">
      <c r="A70" s="13">
        <v>42614</v>
      </c>
      <c r="B70" s="14">
        <f>SUMIF('Dólar Spot'!$B:$B,$A70,'Dólar Spot'!$C:$C)/COUNTIF('Dólar Spot'!$B:$B,$A70)</f>
        <v>3.2557714285714288</v>
      </c>
      <c r="C70" s="7">
        <f>12-SUM(C$62:C69)</f>
        <v>2</v>
      </c>
      <c r="D70" s="7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10">
        <v>0.25</v>
      </c>
      <c r="H70" s="10">
        <f t="shared" si="5"/>
        <v>0.75</v>
      </c>
      <c r="L70" s="10">
        <v>0.5625</v>
      </c>
      <c r="M70" s="10">
        <v>0.125</v>
      </c>
      <c r="N70" s="10">
        <v>6.25E-2</v>
      </c>
      <c r="O70" s="10">
        <v>0</v>
      </c>
    </row>
    <row r="71" spans="1:15" x14ac:dyDescent="0.35">
      <c r="A71" s="13">
        <v>42644</v>
      </c>
      <c r="B71" s="14">
        <f>SUMIF('Dólar Spot'!$B:$B,$A71,'Dólar Spot'!$C:$C)/COUNTIF('Dólar Spot'!$B:$B,$A71)</f>
        <v>3.185245000000001</v>
      </c>
      <c r="C71" s="7">
        <f>14-SUM(C$62:C70)</f>
        <v>2</v>
      </c>
      <c r="D71" s="7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10">
        <v>0.22222222222222221</v>
      </c>
      <c r="H71" s="10">
        <f t="shared" si="5"/>
        <v>0.77777777777777779</v>
      </c>
      <c r="L71" s="10">
        <v>0.61111111111111116</v>
      </c>
      <c r="M71" s="10">
        <v>0.1111111111111111</v>
      </c>
      <c r="N71" s="10">
        <v>5.5555555555555552E-2</v>
      </c>
      <c r="O71" s="10">
        <v>0</v>
      </c>
    </row>
    <row r="72" spans="1:15" x14ac:dyDescent="0.35">
      <c r="A72" s="13">
        <v>42675</v>
      </c>
      <c r="B72" s="14">
        <f>SUMIF('Dólar Spot'!$B:$B,$A72,'Dólar Spot'!$C:$C)/COUNTIF('Dólar Spot'!$B:$B,$A72)</f>
        <v>3.3414300000000003</v>
      </c>
      <c r="C72" s="7">
        <f>14-SUM(C$62:C71)</f>
        <v>0</v>
      </c>
      <c r="D72" s="7">
        <f>17250-SUM(D$62:D71)</f>
        <v>0</v>
      </c>
      <c r="E72" s="7">
        <f t="shared" si="3"/>
        <v>0</v>
      </c>
      <c r="F72" s="7">
        <f t="shared" si="4"/>
        <v>0</v>
      </c>
      <c r="G72" s="10">
        <v>0.22222222222222221</v>
      </c>
      <c r="H72" s="10">
        <f t="shared" si="5"/>
        <v>0.77777777777777779</v>
      </c>
      <c r="L72" s="10">
        <v>0.61111111111111116</v>
      </c>
      <c r="M72" s="10">
        <v>0.1111111111111111</v>
      </c>
      <c r="N72" s="10">
        <v>5.5555555555555552E-2</v>
      </c>
      <c r="O72" s="10">
        <v>0</v>
      </c>
    </row>
    <row r="73" spans="1:15" s="19" customFormat="1" ht="15" thickBot="1" x14ac:dyDescent="0.4">
      <c r="A73" s="15">
        <v>42705</v>
      </c>
      <c r="B73" s="16">
        <f>SUMIF('Dólar Spot'!$B:$B,$A73,'Dólar Spot'!$C:$C)/COUNTIF('Dólar Spot'!$B:$B,$A73)</f>
        <v>3.3516681818181819</v>
      </c>
      <c r="C73" s="17">
        <f>14-SUM(C$62:C72)</f>
        <v>0</v>
      </c>
      <c r="D73" s="17">
        <f>17250-SUM(D$62:D72)</f>
        <v>0</v>
      </c>
      <c r="E73" s="17">
        <f t="shared" si="3"/>
        <v>0</v>
      </c>
      <c r="F73" s="17">
        <f t="shared" si="4"/>
        <v>0</v>
      </c>
      <c r="G73" s="18">
        <v>0.22222222222222221</v>
      </c>
      <c r="H73" s="18">
        <f t="shared" si="5"/>
        <v>0.77777777777777779</v>
      </c>
      <c r="I73" s="18"/>
      <c r="J73" s="18"/>
      <c r="K73" s="18"/>
      <c r="L73" s="18">
        <v>0.61111111111111116</v>
      </c>
      <c r="M73" s="18">
        <v>0.1111111111111111</v>
      </c>
      <c r="N73" s="18">
        <v>5.5555555555555552E-2</v>
      </c>
      <c r="O73" s="18">
        <v>0</v>
      </c>
    </row>
    <row r="74" spans="1:15" x14ac:dyDescent="0.35">
      <c r="A74" s="13">
        <v>42736</v>
      </c>
      <c r="B74" s="14">
        <f>SUMIF('Dólar Spot'!$B:$B,$A74,'Dólar Spot'!$C:$C)/COUNTIF('Dólar Spot'!$B:$B,$A74)</f>
        <v>3.1959863636363637</v>
      </c>
      <c r="C74" s="7">
        <v>3</v>
      </c>
      <c r="D74" s="7">
        <v>5200</v>
      </c>
      <c r="E74" s="7">
        <f t="shared" si="3"/>
        <v>16619.129090909089</v>
      </c>
      <c r="F74" s="7">
        <f t="shared" si="4"/>
        <v>5539.7096969696968</v>
      </c>
      <c r="G74" s="10">
        <v>0.11764705882352941</v>
      </c>
      <c r="H74" s="10">
        <f t="shared" si="5"/>
        <v>0.88235294117647056</v>
      </c>
      <c r="L74" s="10">
        <v>0.76470588235294112</v>
      </c>
      <c r="M74" s="10">
        <v>0</v>
      </c>
      <c r="N74" s="10">
        <v>0.11764705882352941</v>
      </c>
      <c r="O74" s="10">
        <v>0</v>
      </c>
    </row>
    <row r="75" spans="1:15" x14ac:dyDescent="0.35">
      <c r="A75" s="13">
        <v>42767</v>
      </c>
      <c r="B75" s="14">
        <f>SUMIF('Dólar Spot'!$B:$B,$A75,'Dólar Spot'!$C:$C)/COUNTIF('Dólar Spot'!$B:$B,$A75)</f>
        <v>3.103588888888889</v>
      </c>
      <c r="C75" s="7">
        <f>6-C74</f>
        <v>3</v>
      </c>
      <c r="D75" s="7">
        <f>7700-D74</f>
        <v>2500</v>
      </c>
      <c r="E75" s="7">
        <f t="shared" si="3"/>
        <v>7758.9722222222226</v>
      </c>
      <c r="F75" s="7">
        <f t="shared" si="4"/>
        <v>2586.3240740740744</v>
      </c>
      <c r="G75" s="10">
        <v>0.11764705882352941</v>
      </c>
      <c r="H75" s="10">
        <f t="shared" si="5"/>
        <v>0.88235294117647056</v>
      </c>
      <c r="L75" s="10">
        <v>0.76470588235294112</v>
      </c>
      <c r="M75" s="10">
        <v>0</v>
      </c>
      <c r="N75" s="10">
        <v>0.11764705882352941</v>
      </c>
      <c r="O75" s="10">
        <v>0</v>
      </c>
    </row>
    <row r="76" spans="1:15" x14ac:dyDescent="0.35">
      <c r="A76" s="13">
        <v>42795</v>
      </c>
      <c r="B76" s="14">
        <f>SUMIF('Dólar Spot'!$B:$B,$A76,'Dólar Spot'!$C:$C)/COUNTIF('Dólar Spot'!$B:$B,$A76)</f>
        <v>3.1273304347826096</v>
      </c>
      <c r="C76" s="7">
        <f>9-SUM(C$74:C75)</f>
        <v>3</v>
      </c>
      <c r="D76" s="7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10">
        <v>0.11764705882352941</v>
      </c>
      <c r="H76" s="10">
        <f t="shared" si="5"/>
        <v>0.88235294117647056</v>
      </c>
      <c r="L76" s="10">
        <v>0.76470588235294112</v>
      </c>
      <c r="M76" s="10">
        <v>0</v>
      </c>
      <c r="N76" s="10">
        <v>0.11764705882352941</v>
      </c>
      <c r="O76" s="10">
        <v>0</v>
      </c>
    </row>
    <row r="77" spans="1:15" x14ac:dyDescent="0.35">
      <c r="A77" s="13">
        <v>42826</v>
      </c>
      <c r="B77" s="14">
        <f>SUMIF('Dólar Spot'!$B:$B,$A77,'Dólar Spot'!$C:$C)/COUNTIF('Dólar Spot'!$B:$B,$A77)</f>
        <v>3.1355722222222222</v>
      </c>
      <c r="C77" s="7">
        <f>9-SUM(C$74:C76)</f>
        <v>0</v>
      </c>
      <c r="D77" s="7">
        <f>8950-SUM(D$74:D76)</f>
        <v>0</v>
      </c>
      <c r="E77" s="7">
        <f t="shared" si="3"/>
        <v>0</v>
      </c>
      <c r="F77" s="7">
        <f t="shared" si="4"/>
        <v>0</v>
      </c>
      <c r="G77" s="10">
        <v>0.11764705882352941</v>
      </c>
      <c r="H77" s="10">
        <f t="shared" si="5"/>
        <v>0.88235294117647056</v>
      </c>
      <c r="L77" s="10">
        <v>0.76470588235294112</v>
      </c>
      <c r="M77" s="10">
        <v>0</v>
      </c>
      <c r="N77" s="10">
        <v>0.11764705882352941</v>
      </c>
      <c r="O77" s="10">
        <v>0</v>
      </c>
    </row>
    <row r="78" spans="1:15" x14ac:dyDescent="0.35">
      <c r="A78" s="13">
        <v>42856</v>
      </c>
      <c r="B78" s="14">
        <f>SUMIF('Dólar Spot'!$B:$B,$A78,'Dólar Spot'!$C:$C)/COUNTIF('Dólar Spot'!$B:$B,$A78)</f>
        <v>3.2087045454545451</v>
      </c>
      <c r="C78" s="7">
        <f>11-SUM(C$74:C77)</f>
        <v>2</v>
      </c>
      <c r="D78" s="7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10">
        <v>0.11764705882352941</v>
      </c>
      <c r="H78" s="10">
        <f t="shared" si="5"/>
        <v>0.88235294117647056</v>
      </c>
      <c r="L78" s="10">
        <v>0.76470588235294112</v>
      </c>
      <c r="M78" s="10">
        <v>0</v>
      </c>
      <c r="N78" s="10">
        <v>0.11764705882352941</v>
      </c>
      <c r="O78" s="10">
        <v>0</v>
      </c>
    </row>
    <row r="79" spans="1:15" x14ac:dyDescent="0.35">
      <c r="A79" s="13">
        <v>42887</v>
      </c>
      <c r="B79" s="14">
        <f>SUMIF('Dólar Spot'!$B:$B,$A79,'Dólar Spot'!$C:$C)/COUNTIF('Dólar Spot'!$B:$B,$A79)</f>
        <v>3.2947666666666668</v>
      </c>
      <c r="C79" s="7">
        <f>12-SUM(C$74:C78)</f>
        <v>1</v>
      </c>
      <c r="D79" s="7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10">
        <v>0.11764705882352941</v>
      </c>
      <c r="H79" s="10">
        <f t="shared" si="5"/>
        <v>0.88235294117647056</v>
      </c>
      <c r="L79" s="10">
        <v>0.76470588235294112</v>
      </c>
      <c r="M79" s="10">
        <v>0</v>
      </c>
      <c r="N79" s="10">
        <v>0.11764705882352941</v>
      </c>
      <c r="O79" s="10">
        <v>0</v>
      </c>
    </row>
    <row r="80" spans="1:15" x14ac:dyDescent="0.35">
      <c r="A80" s="13">
        <v>42917</v>
      </c>
      <c r="B80" s="14">
        <f>SUMIF('Dólar Spot'!$B:$B,$A80,'Dólar Spot'!$C:$C)/COUNTIF('Dólar Spot'!$B:$B,$A80)</f>
        <v>3.205538095238095</v>
      </c>
      <c r="C80" s="7">
        <f>13-SUM(C$74:C79)</f>
        <v>1</v>
      </c>
      <c r="D80" s="7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10">
        <v>0.111</v>
      </c>
      <c r="H80" s="10">
        <f t="shared" si="5"/>
        <v>0.88900000000000001</v>
      </c>
      <c r="L80" s="10">
        <v>0.77800000000000002</v>
      </c>
      <c r="M80" s="10">
        <v>0</v>
      </c>
      <c r="N80" s="10">
        <v>0.111</v>
      </c>
      <c r="O80" s="10">
        <v>0</v>
      </c>
    </row>
    <row r="81" spans="1:15" x14ac:dyDescent="0.35">
      <c r="A81" s="13">
        <v>42948</v>
      </c>
      <c r="B81" s="14">
        <f>SUMIF('Dólar Spot'!$B:$B,$A81,'Dólar Spot'!$C:$C)/COUNTIF('Dólar Spot'!$B:$B,$A81)</f>
        <v>3.1503130434782607</v>
      </c>
      <c r="C81" s="7">
        <f>13-SUM(C$74:C80)</f>
        <v>0</v>
      </c>
      <c r="D81" s="7">
        <f>14325-SUM(D$74:D80)</f>
        <v>0</v>
      </c>
      <c r="E81" s="7">
        <f t="shared" si="3"/>
        <v>0</v>
      </c>
      <c r="F81" s="7">
        <f t="shared" si="4"/>
        <v>0</v>
      </c>
      <c r="G81" s="10">
        <v>0.1111111111111111</v>
      </c>
      <c r="H81" s="10">
        <f t="shared" si="5"/>
        <v>0.88888888888888884</v>
      </c>
      <c r="L81" s="10">
        <v>0.77777777777777779</v>
      </c>
      <c r="M81" s="10">
        <v>0</v>
      </c>
      <c r="N81" s="10">
        <v>0.1111111111111111</v>
      </c>
      <c r="O81" s="10">
        <v>0</v>
      </c>
    </row>
    <row r="82" spans="1:15" x14ac:dyDescent="0.35">
      <c r="A82" s="13">
        <v>42979</v>
      </c>
      <c r="B82" s="14">
        <f>SUMIF('Dólar Spot'!$B:$B,$A82,'Dólar Spot'!$C:$C)/COUNTIF('Dólar Spot'!$B:$B,$A82)</f>
        <v>3.1341899999999998</v>
      </c>
      <c r="C82" s="7">
        <f>17-SUM(C$74:C81)</f>
        <v>4</v>
      </c>
      <c r="D82" s="7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10">
        <v>8.3333333333333329E-2</v>
      </c>
      <c r="H82" s="10">
        <f t="shared" si="5"/>
        <v>0.91666666666666663</v>
      </c>
      <c r="L82" s="10">
        <v>0.79166666666666663</v>
      </c>
      <c r="M82" s="10">
        <v>0</v>
      </c>
      <c r="N82" s="10">
        <v>0.125</v>
      </c>
      <c r="O82" s="10">
        <v>0</v>
      </c>
    </row>
    <row r="83" spans="1:15" x14ac:dyDescent="0.35">
      <c r="A83" s="13">
        <v>43009</v>
      </c>
      <c r="B83" s="14">
        <f>SUMIF('Dólar Spot'!$B:$B,$A83,'Dólar Spot'!$C:$C)/COUNTIF('Dólar Spot'!$B:$B,$A83)</f>
        <v>3.1906380952380951</v>
      </c>
      <c r="C83" s="7">
        <f>21-SUM(C$74:C82)</f>
        <v>4</v>
      </c>
      <c r="D83" s="7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10">
        <v>0.1</v>
      </c>
      <c r="H83" s="10">
        <f t="shared" si="5"/>
        <v>0.9</v>
      </c>
      <c r="L83" s="10">
        <v>0.8</v>
      </c>
      <c r="M83" s="10">
        <v>0</v>
      </c>
      <c r="N83" s="10">
        <v>0.1</v>
      </c>
      <c r="O83" s="10">
        <v>0</v>
      </c>
    </row>
    <row r="84" spans="1:15" x14ac:dyDescent="0.35">
      <c r="A84" s="13">
        <v>43040</v>
      </c>
      <c r="B84" s="14">
        <f>SUMIF('Dólar Spot'!$B:$B,$A84,'Dólar Spot'!$C:$C)/COUNTIF('Dólar Spot'!$B:$B,$A84)</f>
        <v>3.2587350000000006</v>
      </c>
      <c r="C84" s="7">
        <f>22-SUM(C$74:C83)</f>
        <v>1</v>
      </c>
      <c r="D84" s="7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10">
        <v>9.6774193548387094E-2</v>
      </c>
      <c r="H84" s="10">
        <f t="shared" si="5"/>
        <v>0.90322580645161288</v>
      </c>
      <c r="L84" s="10">
        <v>0.80645161290322576</v>
      </c>
      <c r="M84" s="10">
        <v>0</v>
      </c>
      <c r="N84" s="10">
        <v>9.6774193548387094E-2</v>
      </c>
      <c r="O84" s="10">
        <v>0</v>
      </c>
    </row>
    <row r="85" spans="1:15" s="19" customFormat="1" ht="15" thickBot="1" x14ac:dyDescent="0.4">
      <c r="A85" s="15">
        <v>43070</v>
      </c>
      <c r="B85" s="16">
        <f>SUMIF('Dólar Spot'!$B:$B,$A85,'Dólar Spot'!$C:$C)/COUNTIF('Dólar Spot'!$B:$B,$A85)</f>
        <v>3.2913100000000002</v>
      </c>
      <c r="C85" s="17">
        <f>25-SUM(C$74:C84)</f>
        <v>3</v>
      </c>
      <c r="D85" s="17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18">
        <v>0.10526315789473684</v>
      </c>
      <c r="H85" s="18">
        <f t="shared" si="5"/>
        <v>0.89473684210526316</v>
      </c>
      <c r="I85" s="18"/>
      <c r="J85" s="18"/>
      <c r="K85" s="18"/>
      <c r="L85" s="18">
        <v>0.76315789473684215</v>
      </c>
      <c r="M85" s="18">
        <v>0</v>
      </c>
      <c r="N85" s="18">
        <v>7.8947368421052627E-2</v>
      </c>
      <c r="O85" s="18">
        <v>5.2631578947368418E-2</v>
      </c>
    </row>
    <row r="86" spans="1:15" x14ac:dyDescent="0.35">
      <c r="A86" s="13">
        <v>43101</v>
      </c>
      <c r="B86" s="14">
        <f>SUMIF('Dólar Spot'!$B:$B,$A86,'Dólar Spot'!$C:$C)/COUNTIF('Dólar Spot'!$B:$B,$A86)</f>
        <v>3.2099863636363635</v>
      </c>
      <c r="C86" s="7">
        <v>5</v>
      </c>
      <c r="D86" s="7">
        <v>2900</v>
      </c>
      <c r="E86" s="7">
        <f t="shared" si="3"/>
        <v>9308.9604545454549</v>
      </c>
      <c r="F86" s="7">
        <f t="shared" si="4"/>
        <v>1861.792090909091</v>
      </c>
      <c r="G86" s="10">
        <v>0</v>
      </c>
      <c r="H86" s="10">
        <f t="shared" si="5"/>
        <v>1</v>
      </c>
      <c r="L86" s="10">
        <v>0.83333333333333337</v>
      </c>
      <c r="M86" s="10">
        <v>0</v>
      </c>
      <c r="N86" s="10">
        <v>0.16666666666666666</v>
      </c>
      <c r="O86" s="10">
        <v>0</v>
      </c>
    </row>
    <row r="87" spans="1:15" x14ac:dyDescent="0.35">
      <c r="A87" s="13">
        <v>43132</v>
      </c>
      <c r="B87" s="14">
        <f>SUMIF('Dólar Spot'!$B:$B,$A87,'Dólar Spot'!$C:$C)/COUNTIF('Dólar Spot'!$B:$B,$A87)</f>
        <v>3.2409055555555559</v>
      </c>
      <c r="C87" s="7">
        <f>10-C86</f>
        <v>5</v>
      </c>
      <c r="D87" s="7">
        <f>7050-D86</f>
        <v>4150</v>
      </c>
      <c r="E87" s="7">
        <f t="shared" si="3"/>
        <v>13449.758055555558</v>
      </c>
      <c r="F87" s="7">
        <f t="shared" si="4"/>
        <v>2689.9516111111116</v>
      </c>
      <c r="G87" s="10">
        <v>0.25</v>
      </c>
      <c r="H87" s="10">
        <f t="shared" si="5"/>
        <v>0.75</v>
      </c>
      <c r="L87" s="10">
        <v>0.58333333333333337</v>
      </c>
      <c r="M87" s="10">
        <v>8.3333333333333329E-2</v>
      </c>
      <c r="N87" s="10">
        <v>8.3333333333333329E-2</v>
      </c>
      <c r="O87" s="10">
        <v>0</v>
      </c>
    </row>
    <row r="88" spans="1:15" x14ac:dyDescent="0.35">
      <c r="A88" s="13">
        <v>43160</v>
      </c>
      <c r="B88" s="14">
        <f>SUMIF('Dólar Spot'!$B:$B,$A88,'Dólar Spot'!$C:$C)/COUNTIF('Dólar Spot'!$B:$B,$A88)</f>
        <v>3.2786142857142861</v>
      </c>
      <c r="C88" s="7">
        <f>10-SUM(C$86:C87)</f>
        <v>0</v>
      </c>
      <c r="D88" s="7">
        <f>7050-SUM(D$86:D87)</f>
        <v>0</v>
      </c>
      <c r="E88" s="7">
        <f t="shared" si="3"/>
        <v>0</v>
      </c>
      <c r="F88" s="7">
        <f t="shared" si="4"/>
        <v>0</v>
      </c>
      <c r="G88" s="10">
        <v>0.23076923076923078</v>
      </c>
      <c r="H88" s="10">
        <f t="shared" si="5"/>
        <v>0.76923076923076916</v>
      </c>
      <c r="L88" s="10">
        <v>0.53846153846153844</v>
      </c>
      <c r="M88" s="10">
        <v>7.6923076923076927E-2</v>
      </c>
      <c r="N88" s="10">
        <v>7.6923076923076927E-2</v>
      </c>
      <c r="O88" s="10">
        <v>7.6923076923076927E-2</v>
      </c>
    </row>
    <row r="89" spans="1:15" x14ac:dyDescent="0.35">
      <c r="A89" s="13">
        <v>43191</v>
      </c>
      <c r="B89" s="14">
        <f>SUMIF('Dólar Spot'!$B:$B,$A89,'Dólar Spot'!$C:$C)/COUNTIF('Dólar Spot'!$B:$B,$A89)</f>
        <v>3.4068999999999998</v>
      </c>
      <c r="C89" s="7">
        <f>11-SUM(C$86:C88)</f>
        <v>1</v>
      </c>
      <c r="D89" s="7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10">
        <v>0.26666666666666666</v>
      </c>
      <c r="H89" s="10">
        <f t="shared" si="5"/>
        <v>0.73333333333333339</v>
      </c>
      <c r="L89" s="10">
        <v>0.53333333333333333</v>
      </c>
      <c r="M89" s="10">
        <v>6.6666666666666666E-2</v>
      </c>
      <c r="N89" s="10">
        <v>6.6666666666666666E-2</v>
      </c>
      <c r="O89" s="10">
        <v>6.6666666666666666E-2</v>
      </c>
    </row>
    <row r="90" spans="1:15" x14ac:dyDescent="0.35">
      <c r="A90" s="13">
        <v>43221</v>
      </c>
      <c r="B90" s="14">
        <f>SUMIF('Dólar Spot'!$B:$B,$A90,'Dólar Spot'!$C:$C)/COUNTIF('Dólar Spot'!$B:$B,$A90)</f>
        <v>3.6354619047619035</v>
      </c>
      <c r="C90" s="7">
        <f>13-SUM(C$86:C89)</f>
        <v>2</v>
      </c>
      <c r="D90" s="7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10">
        <v>0.27777777777777779</v>
      </c>
      <c r="H90" s="10">
        <f t="shared" si="5"/>
        <v>0.72222222222222221</v>
      </c>
      <c r="L90" s="10">
        <v>0.5</v>
      </c>
      <c r="M90" s="10">
        <v>0.1111111111111111</v>
      </c>
      <c r="N90" s="10">
        <v>5.5555555555555552E-2</v>
      </c>
      <c r="O90" s="10">
        <v>5.5555555555555552E-2</v>
      </c>
    </row>
    <row r="91" spans="1:15" x14ac:dyDescent="0.35">
      <c r="A91" s="13">
        <v>43252</v>
      </c>
      <c r="B91" s="14">
        <f>SUMIF('Dólar Spot'!$B:$B,$A91,'Dólar Spot'!$C:$C)/COUNTIF('Dólar Spot'!$B:$B,$A91)</f>
        <v>3.7725714285714296</v>
      </c>
      <c r="C91" s="7">
        <f>13-SUM(C$86:C90)</f>
        <v>0</v>
      </c>
      <c r="D91" s="7">
        <f>8450-SUM(D$86:D90)</f>
        <v>0</v>
      </c>
      <c r="E91" s="7">
        <f t="shared" si="6"/>
        <v>0</v>
      </c>
      <c r="F91" s="7">
        <f t="shared" si="4"/>
        <v>0</v>
      </c>
      <c r="G91" s="10">
        <v>0.27777777777777779</v>
      </c>
      <c r="H91" s="10">
        <f t="shared" si="5"/>
        <v>0.72222222222222221</v>
      </c>
      <c r="L91" s="10">
        <v>0.5</v>
      </c>
      <c r="M91" s="10">
        <v>0.1111111111111111</v>
      </c>
      <c r="N91" s="10">
        <v>5.5555555555555552E-2</v>
      </c>
      <c r="O91" s="10">
        <v>5.5555555555555552E-2</v>
      </c>
    </row>
    <row r="92" spans="1:15" x14ac:dyDescent="0.35">
      <c r="A92" s="13">
        <v>43282</v>
      </c>
      <c r="B92" s="14">
        <f>SUMIF('Dólar Spot'!$B:$B,$A92,'Dólar Spot'!$C:$C)/COUNTIF('Dólar Spot'!$B:$B,$A92)</f>
        <v>3.8281363636363634</v>
      </c>
      <c r="C92" s="7">
        <f>14-SUM(C$86:C91)</f>
        <v>1</v>
      </c>
      <c r="D92" s="7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10">
        <v>0.26300000000000001</v>
      </c>
      <c r="H92" s="10">
        <f t="shared" si="5"/>
        <v>0.73699999999999999</v>
      </c>
      <c r="L92" s="10">
        <v>0.52600000000000002</v>
      </c>
      <c r="M92" s="10">
        <v>0.105</v>
      </c>
      <c r="N92" s="10">
        <v>5.2999999999999999E-2</v>
      </c>
      <c r="O92" s="10">
        <v>5.2999999999999999E-2</v>
      </c>
    </row>
    <row r="93" spans="1:15" x14ac:dyDescent="0.35">
      <c r="A93" s="13">
        <v>43313</v>
      </c>
      <c r="B93" s="14">
        <f>SUMIF('Dólar Spot'!$B:$B,$A93,'Dólar Spot'!$C:$C)/COUNTIF('Dólar Spot'!$B:$B,$A93)</f>
        <v>3.9291565217391313</v>
      </c>
      <c r="C93" s="7">
        <f>14-SUM(C$86:C92)</f>
        <v>0</v>
      </c>
      <c r="D93" s="7">
        <f>8950-SUM(D$86:D92)</f>
        <v>0</v>
      </c>
      <c r="E93" s="7">
        <f t="shared" si="6"/>
        <v>0</v>
      </c>
      <c r="F93" s="7">
        <f t="shared" si="4"/>
        <v>0</v>
      </c>
      <c r="G93" s="10">
        <v>0.26315789473684209</v>
      </c>
      <c r="H93" s="10">
        <f t="shared" si="5"/>
        <v>0.73684210526315796</v>
      </c>
      <c r="L93" s="10">
        <v>0.52631578947368418</v>
      </c>
      <c r="M93" s="10">
        <v>0.10526315789473684</v>
      </c>
      <c r="N93" s="10">
        <v>5.2631578947368418E-2</v>
      </c>
      <c r="O93" s="10">
        <v>5.2631578947368418E-2</v>
      </c>
    </row>
    <row r="94" spans="1:15" x14ac:dyDescent="0.35">
      <c r="A94" s="13">
        <v>43344</v>
      </c>
      <c r="B94" s="14">
        <f>SUMIF('Dólar Spot'!$B:$B,$A94,'Dólar Spot'!$C:$C)/COUNTIF('Dólar Spot'!$B:$B,$A94)</f>
        <v>4.1159473684210539</v>
      </c>
      <c r="C94" s="7">
        <f>15-SUM(C$86:C93)</f>
        <v>1</v>
      </c>
      <c r="D94" s="7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10">
        <v>0.25</v>
      </c>
      <c r="H94" s="10">
        <f t="shared" si="5"/>
        <v>0.75</v>
      </c>
      <c r="L94" s="10">
        <v>0.55000000000000004</v>
      </c>
      <c r="M94" s="10">
        <v>0.1</v>
      </c>
      <c r="N94" s="10">
        <v>0.05</v>
      </c>
      <c r="O94" s="10">
        <v>0.05</v>
      </c>
    </row>
    <row r="95" spans="1:15" x14ac:dyDescent="0.35">
      <c r="A95" s="13">
        <v>43374</v>
      </c>
      <c r="B95" s="14">
        <f>SUMIF('Dólar Spot'!$B:$B,$A95,'Dólar Spot'!$C:$C)/COUNTIF('Dólar Spot'!$B:$B,$A95)</f>
        <v>3.7578045454545457</v>
      </c>
      <c r="C95" s="7">
        <f>16-SUM(C$86:C94)</f>
        <v>1</v>
      </c>
      <c r="D95" s="7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10">
        <v>0.23809523809523808</v>
      </c>
      <c r="H95" s="10">
        <f t="shared" si="5"/>
        <v>0.76190476190476186</v>
      </c>
      <c r="L95" s="10">
        <v>0.5714285714285714</v>
      </c>
      <c r="M95" s="10">
        <v>9.5238095238095233E-2</v>
      </c>
      <c r="N95" s="10">
        <v>4.7619047619047616E-2</v>
      </c>
      <c r="O95" s="10">
        <v>4.7619047619047616E-2</v>
      </c>
    </row>
    <row r="96" spans="1:15" x14ac:dyDescent="0.35">
      <c r="A96" s="13">
        <v>43405</v>
      </c>
      <c r="B96" s="14">
        <f>SUMIF('Dólar Spot'!$B:$B,$A96,'Dólar Spot'!$C:$C)/COUNTIF('Dólar Spot'!$B:$B,$A96)</f>
        <v>3.786014999999999</v>
      </c>
      <c r="C96" s="7">
        <f>17-SUM(C$86:C95)</f>
        <v>1</v>
      </c>
      <c r="D96" s="7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10">
        <v>0.22727272727272727</v>
      </c>
      <c r="H96" s="10">
        <f t="shared" si="5"/>
        <v>0.77272727272727271</v>
      </c>
      <c r="L96" s="10">
        <v>0.54545454545454541</v>
      </c>
      <c r="M96" s="10">
        <v>9.0909090909090912E-2</v>
      </c>
      <c r="N96" s="10">
        <v>9.0909090909090912E-2</v>
      </c>
      <c r="O96" s="10">
        <v>4.5454545454545456E-2</v>
      </c>
    </row>
    <row r="97" spans="1:15" s="19" customFormat="1" ht="15" thickBot="1" x14ac:dyDescent="0.4">
      <c r="A97" s="15">
        <v>43435</v>
      </c>
      <c r="B97" s="16">
        <f>SUMIF('Dólar Spot'!$B:$B,$A97,'Dólar Spot'!$C:$C)/COUNTIF('Dólar Spot'!$B:$B,$A97)</f>
        <v>3.884405000000001</v>
      </c>
      <c r="C97" s="17">
        <f>17-SUM(C$86:C96)</f>
        <v>0</v>
      </c>
      <c r="D97" s="17">
        <f>10950-SUM(D$86:D96)</f>
        <v>0</v>
      </c>
      <c r="E97" s="17">
        <f t="shared" si="3"/>
        <v>0</v>
      </c>
      <c r="F97" s="17">
        <f t="shared" si="4"/>
        <v>0</v>
      </c>
      <c r="G97" s="18">
        <v>0.22727272727272727</v>
      </c>
      <c r="H97" s="18">
        <f t="shared" si="5"/>
        <v>0.77272727272727271</v>
      </c>
      <c r="I97" s="18"/>
      <c r="J97" s="18"/>
      <c r="K97" s="18"/>
      <c r="L97" s="18">
        <v>0.54545454545454541</v>
      </c>
      <c r="M97" s="18">
        <v>9.0909090909090912E-2</v>
      </c>
      <c r="N97" s="18">
        <v>9.0909090909090912E-2</v>
      </c>
      <c r="O97" s="18">
        <v>4.5454545454545456E-2</v>
      </c>
    </row>
    <row r="98" spans="1:15" x14ac:dyDescent="0.35">
      <c r="A98" s="13">
        <v>43466</v>
      </c>
      <c r="B98" s="14">
        <f>SUMIF('Dólar Spot'!$B:$B,$A98,'Dólar Spot'!$C:$C)/COUNTIF('Dólar Spot'!$B:$B,$A98)</f>
        <v>3.7410545454545456</v>
      </c>
      <c r="C98" s="7">
        <v>0</v>
      </c>
      <c r="D98" s="7">
        <v>0</v>
      </c>
      <c r="E98" s="7">
        <f t="shared" si="3"/>
        <v>0</v>
      </c>
      <c r="F98" s="7">
        <f t="shared" si="4"/>
        <v>0</v>
      </c>
      <c r="G98" s="10">
        <v>0</v>
      </c>
      <c r="H98" s="10">
        <f t="shared" si="5"/>
        <v>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5">
      <c r="A99" s="13">
        <v>43497</v>
      </c>
      <c r="B99" s="14">
        <f>SUMIF('Dólar Spot'!$B:$B,$A99,'Dólar Spot'!$C:$C)/COUNTIF('Dólar Spot'!$B:$B,$A99)</f>
        <v>3.7230249999999998</v>
      </c>
      <c r="C99" s="7">
        <f>1-C98</f>
        <v>1</v>
      </c>
      <c r="D99" s="7">
        <f>750-D98</f>
        <v>750</v>
      </c>
      <c r="E99" s="7">
        <f t="shared" si="3"/>
        <v>2792.2687499999997</v>
      </c>
      <c r="F99" s="7">
        <f t="shared" si="4"/>
        <v>2792.2687499999997</v>
      </c>
      <c r="G99" s="10">
        <v>0</v>
      </c>
      <c r="H99" s="10">
        <f t="shared" si="5"/>
        <v>1</v>
      </c>
      <c r="L99" s="10">
        <v>1</v>
      </c>
      <c r="M99" s="10">
        <v>0</v>
      </c>
      <c r="N99" s="10">
        <v>0</v>
      </c>
      <c r="O99" s="10">
        <v>0</v>
      </c>
    </row>
    <row r="100" spans="1:15" x14ac:dyDescent="0.35">
      <c r="A100" s="13">
        <v>43525</v>
      </c>
      <c r="B100" s="14">
        <f>SUMIF('Dólar Spot'!$B:$B,$A100,'Dólar Spot'!$C:$C)/COUNTIF('Dólar Spot'!$B:$B,$A100)</f>
        <v>3.8458842105263158</v>
      </c>
      <c r="C100" s="7">
        <f>2-SUM(C$98:C99)</f>
        <v>1</v>
      </c>
      <c r="D100" s="7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10">
        <v>0.16666666666666699</v>
      </c>
      <c r="H100" s="10">
        <f t="shared" si="5"/>
        <v>0.83333333333333304</v>
      </c>
      <c r="L100" s="10">
        <v>0.66666666666666663</v>
      </c>
      <c r="M100" s="10">
        <v>0</v>
      </c>
      <c r="N100" s="10">
        <v>0.16666666666666666</v>
      </c>
      <c r="O100" s="10">
        <v>0</v>
      </c>
    </row>
    <row r="101" spans="1:15" x14ac:dyDescent="0.35">
      <c r="A101" s="13">
        <v>43556</v>
      </c>
      <c r="B101" s="14">
        <f>SUMIF('Dólar Spot'!$B:$B,$A101,'Dólar Spot'!$C:$C)/COUNTIF('Dólar Spot'!$B:$B,$A101)</f>
        <v>3.8955571428571423</v>
      </c>
      <c r="C101" s="7">
        <f>5-SUM(C$98:C100)</f>
        <v>3</v>
      </c>
      <c r="D101" s="7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10">
        <v>0.16666666666666666</v>
      </c>
      <c r="H101" s="10">
        <f t="shared" si="5"/>
        <v>0.83333333333333337</v>
      </c>
      <c r="L101" s="10">
        <v>0.66666666666666663</v>
      </c>
      <c r="M101" s="10">
        <v>0</v>
      </c>
      <c r="N101" s="10">
        <v>0.16666666666666666</v>
      </c>
      <c r="O101" s="10">
        <v>0</v>
      </c>
    </row>
    <row r="102" spans="1:15" x14ac:dyDescent="0.35">
      <c r="A102" s="13">
        <v>43586</v>
      </c>
      <c r="B102" s="14">
        <f>SUMIF('Dólar Spot'!$B:$B,$A102,'Dólar Spot'!$C:$C)/COUNTIF('Dólar Spot'!$B:$B,$A102)</f>
        <v>4.0009181818181814</v>
      </c>
      <c r="C102" s="7">
        <f>6-SUM(C$98:C101)</f>
        <v>1</v>
      </c>
      <c r="D102" s="7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10">
        <v>0.15384615384615385</v>
      </c>
      <c r="H102" s="10">
        <f t="shared" si="5"/>
        <v>0.84615384615384615</v>
      </c>
      <c r="L102" s="10">
        <v>0.53846153846153844</v>
      </c>
      <c r="M102" s="10">
        <v>7.6923076923076927E-2</v>
      </c>
      <c r="N102" s="10">
        <v>0.23076923076923078</v>
      </c>
      <c r="O102" s="10">
        <v>0</v>
      </c>
    </row>
    <row r="103" spans="1:15" x14ac:dyDescent="0.35">
      <c r="A103" s="13">
        <v>43617</v>
      </c>
      <c r="B103" s="14">
        <f>SUMIF('Dólar Spot'!$B:$B,$A103,'Dólar Spot'!$C:$C)/COUNTIF('Dólar Spot'!$B:$B,$A103)</f>
        <v>3.8582263157894734</v>
      </c>
      <c r="C103" s="7">
        <f>9-SUM(C$98:C102)</f>
        <v>3</v>
      </c>
      <c r="D103" s="7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10">
        <v>0.1875</v>
      </c>
      <c r="H103" s="10">
        <f t="shared" si="5"/>
        <v>0.8125</v>
      </c>
      <c r="L103" s="10">
        <v>0.5625</v>
      </c>
      <c r="M103" s="10">
        <v>6.25E-2</v>
      </c>
      <c r="N103" s="10">
        <v>0.1875</v>
      </c>
      <c r="O103" s="10">
        <v>0</v>
      </c>
    </row>
    <row r="104" spans="1:15" x14ac:dyDescent="0.35">
      <c r="A104" s="13">
        <v>43647</v>
      </c>
      <c r="B104" s="14">
        <f>SUMIF('Dólar Spot'!$B:$B,$A104,'Dólar Spot'!$C:$C)/COUNTIF('Dólar Spot'!$B:$B,$A104)</f>
        <v>3.7787130434782612</v>
      </c>
      <c r="C104" s="7">
        <f>13-SUM(C$98:C103)</f>
        <v>4</v>
      </c>
      <c r="D104" s="7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10">
        <v>0.1875</v>
      </c>
      <c r="H104" s="10">
        <f t="shared" si="5"/>
        <v>0.8125</v>
      </c>
      <c r="L104" s="10">
        <v>0.5625</v>
      </c>
      <c r="M104" s="10">
        <v>6.25E-2</v>
      </c>
      <c r="N104" s="10">
        <v>0.1875</v>
      </c>
      <c r="O104" s="10">
        <v>0</v>
      </c>
    </row>
    <row r="105" spans="1:15" x14ac:dyDescent="0.35">
      <c r="A105" s="13">
        <v>43678</v>
      </c>
      <c r="B105" s="14">
        <f>SUMIF('Dólar Spot'!$B:$B,$A105,'Dólar Spot'!$C:$C)/COUNTIF('Dólar Spot'!$B:$B,$A105)</f>
        <v>4.0193818181818175</v>
      </c>
      <c r="C105" s="7">
        <f>14-SUM(C$98:C104)</f>
        <v>1</v>
      </c>
      <c r="D105" s="7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10">
        <v>0.14285714285714285</v>
      </c>
      <c r="H105" s="10">
        <f t="shared" si="5"/>
        <v>0.85714285714285721</v>
      </c>
      <c r="L105" s="10">
        <v>0.66666666666666663</v>
      </c>
      <c r="M105" s="10">
        <v>4.7619047619047616E-2</v>
      </c>
      <c r="N105" s="10">
        <v>0.14285714285714285</v>
      </c>
      <c r="O105" s="10">
        <v>0</v>
      </c>
    </row>
    <row r="106" spans="1:15" x14ac:dyDescent="0.35">
      <c r="A106" s="13">
        <v>43709</v>
      </c>
      <c r="B106" s="14">
        <f>SUMIF('Dólar Spot'!$B:$B,$A106,'Dólar Spot'!$C:$C)/COUNTIF('Dólar Spot'!$B:$B,$A106)</f>
        <v>4.1209000000000007</v>
      </c>
      <c r="C106" s="7">
        <f>16-SUM(C$98:C105)</f>
        <v>2</v>
      </c>
      <c r="D106" s="7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10">
        <v>0.20833333333333334</v>
      </c>
      <c r="H106" s="10">
        <f t="shared" si="5"/>
        <v>0.79166666666666663</v>
      </c>
      <c r="L106" s="10">
        <v>0.625</v>
      </c>
      <c r="M106" s="10">
        <v>4.1666666666666664E-2</v>
      </c>
      <c r="N106" s="10">
        <v>0.125</v>
      </c>
      <c r="O106" s="10">
        <v>0</v>
      </c>
    </row>
    <row r="107" spans="1:15" x14ac:dyDescent="0.35">
      <c r="A107" s="13">
        <v>43739</v>
      </c>
      <c r="B107" s="14">
        <f>SUMIF('Dólar Spot'!$B:$B,$A107,'Dólar Spot'!$C:$C)/COUNTIF('Dólar Spot'!$B:$B,$A107)</f>
        <v>4.0863869565217401</v>
      </c>
      <c r="C107" s="7">
        <f>17-SUM(C$98:C106)</f>
        <v>1</v>
      </c>
      <c r="D107" s="7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10">
        <v>0.2</v>
      </c>
      <c r="H107" s="10">
        <f t="shared" si="5"/>
        <v>0.8</v>
      </c>
      <c r="L107" s="10">
        <v>0.64</v>
      </c>
      <c r="M107" s="10">
        <v>0.04</v>
      </c>
      <c r="N107" s="10">
        <v>0.12</v>
      </c>
      <c r="O107" s="10">
        <v>0</v>
      </c>
    </row>
    <row r="108" spans="1:15" x14ac:dyDescent="0.35">
      <c r="A108" s="13">
        <v>43770</v>
      </c>
      <c r="B108" s="14">
        <f>SUMIF('Dólar Spot'!$B:$B,$A108,'Dólar Spot'!$C:$C)/COUNTIF('Dólar Spot'!$B:$B,$A108)</f>
        <v>4.1547249999999991</v>
      </c>
      <c r="C108" s="7">
        <f>18-SUM(C$98:C107)</f>
        <v>1</v>
      </c>
      <c r="D108" s="7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10">
        <v>0.16129032258064516</v>
      </c>
      <c r="H108" s="10">
        <f t="shared" si="5"/>
        <v>0.83870967741935487</v>
      </c>
      <c r="L108" s="10">
        <v>0.64516129032258063</v>
      </c>
      <c r="M108" s="10">
        <v>3.2258064516129031E-2</v>
      </c>
      <c r="N108" s="10">
        <v>0.16129032258064516</v>
      </c>
      <c r="O108" s="10">
        <v>0</v>
      </c>
    </row>
    <row r="109" spans="1:15" s="19" customFormat="1" ht="15" thickBot="1" x14ac:dyDescent="0.4">
      <c r="A109" s="15">
        <v>43800</v>
      </c>
      <c r="B109" s="16">
        <f>SUMIF('Dólar Spot'!$B:$B,$A109,'Dólar Spot'!$C:$C)/COUNTIF('Dólar Spot'!$B:$B,$A109)</f>
        <v>4.1089238095238088</v>
      </c>
      <c r="C109" s="17">
        <f>19-SUM(C$98:C108)</f>
        <v>1</v>
      </c>
      <c r="D109" s="17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18">
        <v>0.21212121212121213</v>
      </c>
      <c r="H109" s="18">
        <f t="shared" si="5"/>
        <v>0.78787878787878785</v>
      </c>
      <c r="I109" s="18"/>
      <c r="J109" s="18"/>
      <c r="K109" s="18"/>
      <c r="L109" s="18">
        <v>0.60606060606060608</v>
      </c>
      <c r="M109" s="18">
        <v>3.0303030303030304E-2</v>
      </c>
      <c r="N109" s="18">
        <v>0.15151515151515152</v>
      </c>
      <c r="O109" s="18">
        <v>0</v>
      </c>
    </row>
    <row r="110" spans="1:15" x14ac:dyDescent="0.35">
      <c r="A110" s="13">
        <v>43831</v>
      </c>
      <c r="B110" s="14">
        <f>SUMIF('Dólar Spot'!$B:$B,$A110,'Dólar Spot'!$C:$C)/COUNTIF('Dólar Spot'!$B:$B,$A110)</f>
        <v>4.1488636363636369</v>
      </c>
      <c r="C110" s="7">
        <v>4</v>
      </c>
      <c r="D110" s="7">
        <v>2550</v>
      </c>
      <c r="E110" s="7">
        <f t="shared" si="3"/>
        <v>10579.602272727274</v>
      </c>
      <c r="F110" s="7">
        <f t="shared" si="4"/>
        <v>2644.9005681818185</v>
      </c>
      <c r="G110" s="10">
        <v>0.25</v>
      </c>
      <c r="H110" s="10">
        <f t="shared" si="5"/>
        <v>0.75</v>
      </c>
      <c r="L110" s="10">
        <v>0.625</v>
      </c>
      <c r="M110" s="10">
        <v>0</v>
      </c>
      <c r="N110" s="10">
        <v>0.125</v>
      </c>
      <c r="O110" s="10">
        <v>0</v>
      </c>
    </row>
    <row r="111" spans="1:15" x14ac:dyDescent="0.35">
      <c r="A111" s="13">
        <v>43862</v>
      </c>
      <c r="B111" s="14">
        <f>SUMIF('Dólar Spot'!$B:$B,$A111,'Dólar Spot'!$C:$C)/COUNTIF('Dólar Spot'!$B:$B,$A111)</f>
        <v>4.340411111111111</v>
      </c>
      <c r="C111" s="7">
        <f>6-C110</f>
        <v>2</v>
      </c>
      <c r="D111" s="7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10">
        <v>0.25</v>
      </c>
      <c r="H111" s="10">
        <f t="shared" si="5"/>
        <v>0.75</v>
      </c>
      <c r="L111" s="10">
        <v>0.58333333333333337</v>
      </c>
      <c r="M111" s="10">
        <v>0</v>
      </c>
      <c r="N111" s="10">
        <v>8.3333333333333329E-2</v>
      </c>
      <c r="O111" s="10">
        <v>8.3333333333333329E-2</v>
      </c>
    </row>
    <row r="112" spans="1:15" x14ac:dyDescent="0.35">
      <c r="A112" s="13">
        <v>43891</v>
      </c>
      <c r="B112" s="14">
        <f>SUMIF('Dólar Spot'!$B:$B,$A112,'Dólar Spot'!$C:$C)/COUNTIF('Dólar Spot'!$B:$B,$A112)</f>
        <v>4.8832181818181812</v>
      </c>
      <c r="C112" s="7">
        <f>6-SUM(C$110:C111)</f>
        <v>0</v>
      </c>
      <c r="D112" s="7">
        <f>4150-SUM(D$110:D111)</f>
        <v>0</v>
      </c>
      <c r="E112" s="7">
        <f t="shared" si="3"/>
        <v>0</v>
      </c>
      <c r="F112" s="7">
        <f t="shared" si="4"/>
        <v>0</v>
      </c>
      <c r="G112" s="10">
        <v>0.30769230769230771</v>
      </c>
      <c r="H112" s="10">
        <f t="shared" si="5"/>
        <v>0.69230769230769229</v>
      </c>
      <c r="L112" s="10">
        <v>0.53846153846153844</v>
      </c>
      <c r="M112" s="10">
        <v>0</v>
      </c>
      <c r="N112" s="10">
        <v>7.6923076923076927E-2</v>
      </c>
      <c r="O112" s="10">
        <v>7.6923076923076927E-2</v>
      </c>
    </row>
    <row r="113" spans="1:15" x14ac:dyDescent="0.35">
      <c r="A113" s="13">
        <v>43922</v>
      </c>
      <c r="B113" s="14">
        <f>SUMIF('Dólar Spot'!$B:$B,$A113,'Dólar Spot'!$C:$C)/COUNTIF('Dólar Spot'!$B:$B,$A113)</f>
        <v>5.3249849999999999</v>
      </c>
      <c r="C113" s="7">
        <f>6-SUM(C$110:C112)</f>
        <v>0</v>
      </c>
      <c r="D113" s="7">
        <f>4150-SUM(D$110:D112)</f>
        <v>0</v>
      </c>
      <c r="E113" s="7">
        <f t="shared" si="3"/>
        <v>0</v>
      </c>
      <c r="F113" s="7">
        <f t="shared" si="4"/>
        <v>0</v>
      </c>
      <c r="G113" s="10">
        <v>0.30769230769230771</v>
      </c>
      <c r="H113" s="10">
        <f t="shared" si="5"/>
        <v>0.69230769230769229</v>
      </c>
      <c r="L113" s="10">
        <v>0.53846153846153844</v>
      </c>
      <c r="M113" s="10">
        <v>0</v>
      </c>
      <c r="N113" s="10">
        <v>7.6923076923076927E-2</v>
      </c>
      <c r="O113" s="10">
        <v>7.6923076923076927E-2</v>
      </c>
    </row>
    <row r="114" spans="1:15" x14ac:dyDescent="0.35">
      <c r="A114" s="13">
        <v>43952</v>
      </c>
      <c r="B114" s="14">
        <f>SUMIF('Dólar Spot'!$B:$B,$A114,'Dólar Spot'!$C:$C)/COUNTIF('Dólar Spot'!$B:$B,$A114)</f>
        <v>5.642850000000001</v>
      </c>
      <c r="C114" s="7">
        <f>6-SUM(C$110:C113)</f>
        <v>0</v>
      </c>
      <c r="D114" s="7">
        <f>4150-SUM(D$110:D113)</f>
        <v>0</v>
      </c>
      <c r="E114" s="7">
        <f t="shared" si="3"/>
        <v>0</v>
      </c>
      <c r="F114" s="7">
        <f t="shared" si="4"/>
        <v>0</v>
      </c>
      <c r="G114" s="10">
        <v>0.30769230769230771</v>
      </c>
      <c r="H114" s="10">
        <f t="shared" si="5"/>
        <v>0.69230769230769229</v>
      </c>
      <c r="L114" s="10">
        <v>0.53846153846153844</v>
      </c>
      <c r="M114" s="10">
        <v>0</v>
      </c>
      <c r="N114" s="10">
        <v>7.6923076923076927E-2</v>
      </c>
      <c r="O114" s="10">
        <v>7.6923076923076927E-2</v>
      </c>
    </row>
    <row r="115" spans="1:15" x14ac:dyDescent="0.35">
      <c r="A115" s="13">
        <v>43983</v>
      </c>
      <c r="B115" s="14">
        <f>SUMIF('Dólar Spot'!$B:$B,$A115,'Dólar Spot'!$C:$C)/COUNTIF('Dólar Spot'!$B:$B,$A115)</f>
        <v>5.1959952380952386</v>
      </c>
      <c r="C115" s="7">
        <f>7-SUM(C$110:C114)</f>
        <v>1</v>
      </c>
      <c r="D115" s="7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10">
        <v>0.29411764705882354</v>
      </c>
      <c r="H115" s="10">
        <f t="shared" si="5"/>
        <v>0.70588235294117641</v>
      </c>
      <c r="L115" s="10">
        <v>0.47058823529411764</v>
      </c>
      <c r="M115" s="10">
        <v>5.8823529411764705E-2</v>
      </c>
      <c r="N115" s="10">
        <v>0.11764705882352941</v>
      </c>
      <c r="O115" s="10">
        <v>5.8823529411764705E-2</v>
      </c>
    </row>
    <row r="116" spans="1:15" x14ac:dyDescent="0.35">
      <c r="A116" s="13">
        <v>44013</v>
      </c>
      <c r="B116" s="14">
        <f>SUMIF('Dólar Spot'!$B:$B,$A116,'Dólar Spot'!$C:$C)/COUNTIF('Dólar Spot'!$B:$B,$A116)</f>
        <v>5.2795956521739127</v>
      </c>
      <c r="C116" s="7">
        <f>13-SUM(C$110:C115)</f>
        <v>6</v>
      </c>
      <c r="D116" s="7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10">
        <v>0.29166666666666669</v>
      </c>
      <c r="H116" s="10">
        <f t="shared" si="5"/>
        <v>0.70833333333333326</v>
      </c>
      <c r="L116" s="10">
        <v>0.5</v>
      </c>
      <c r="M116" s="10">
        <v>4.1666666666666664E-2</v>
      </c>
      <c r="N116" s="10">
        <v>0.125</v>
      </c>
      <c r="O116" s="10">
        <v>4.1666666666666664E-2</v>
      </c>
    </row>
    <row r="117" spans="1:15" x14ac:dyDescent="0.35">
      <c r="A117" s="13">
        <v>44044</v>
      </c>
      <c r="B117" s="14">
        <f>SUMIF('Dólar Spot'!$B:$B,$A117,'Dólar Spot'!$C:$C)/COUNTIF('Dólar Spot'!$B:$B,$A117)</f>
        <v>5.460633333333333</v>
      </c>
      <c r="C117" s="7">
        <f>13-SUM(C$110:C116)</f>
        <v>0</v>
      </c>
      <c r="D117" s="7">
        <f>10605-SUM(D$110:D116)</f>
        <v>0</v>
      </c>
      <c r="E117" s="7">
        <f t="shared" si="3"/>
        <v>0</v>
      </c>
      <c r="F117" s="7">
        <f t="shared" si="4"/>
        <v>0</v>
      </c>
      <c r="G117" s="10">
        <v>0.29166666666666669</v>
      </c>
      <c r="H117" s="10">
        <f t="shared" si="5"/>
        <v>0.70833333333333326</v>
      </c>
      <c r="L117" s="10">
        <v>0.5</v>
      </c>
      <c r="M117" s="10">
        <v>4.1666666666666664E-2</v>
      </c>
      <c r="N117" s="10">
        <v>0.125</v>
      </c>
      <c r="O117" s="10">
        <v>4.1666666666666664E-2</v>
      </c>
    </row>
    <row r="118" spans="1:15" x14ac:dyDescent="0.35">
      <c r="A118" s="13">
        <v>44075</v>
      </c>
      <c r="B118" s="14">
        <f>SUMIF('Dólar Spot'!$B:$B,$A118,'Dólar Spot'!$C:$C)/COUNTIF('Dólar Spot'!$B:$B,$A118)</f>
        <v>5.398880952380952</v>
      </c>
      <c r="C118" s="7">
        <f>16-SUM(C$110:C117)</f>
        <v>3</v>
      </c>
      <c r="D118" s="7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10">
        <v>0.29629629629629628</v>
      </c>
      <c r="H118" s="10">
        <f t="shared" si="5"/>
        <v>0.70370370370370372</v>
      </c>
      <c r="L118" s="10">
        <v>0.48148148148148145</v>
      </c>
      <c r="M118" s="10">
        <v>3.7037037037037035E-2</v>
      </c>
      <c r="N118" s="10">
        <v>0.14814814814814814</v>
      </c>
      <c r="O118" s="10">
        <v>3.7037037037037035E-2</v>
      </c>
    </row>
    <row r="119" spans="1:15" x14ac:dyDescent="0.35">
      <c r="A119" s="13">
        <v>44105</v>
      </c>
      <c r="B119" s="14">
        <f>SUMIF('Dólar Spot'!$B:$B,$A119,'Dólar Spot'!$C:$C)/COUNTIF('Dólar Spot'!$B:$B,$A119)</f>
        <v>5.6251904761904772</v>
      </c>
      <c r="C119" s="7">
        <f>18-SUM(C$110:C118)</f>
        <v>2</v>
      </c>
      <c r="D119" s="7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10">
        <v>0.27586206896551724</v>
      </c>
      <c r="H119" s="10">
        <f t="shared" si="5"/>
        <v>0.72413793103448276</v>
      </c>
      <c r="L119" s="10">
        <v>0.51724137931034486</v>
      </c>
      <c r="M119" s="10">
        <v>3.4482758620689655E-2</v>
      </c>
      <c r="N119" s="10">
        <v>0.13793103448275862</v>
      </c>
      <c r="O119" s="10">
        <v>3.4482758620689655E-2</v>
      </c>
    </row>
    <row r="120" spans="1:15" x14ac:dyDescent="0.35">
      <c r="A120" s="13">
        <v>44136</v>
      </c>
      <c r="B120" s="14">
        <f>SUMIF('Dólar Spot'!$B:$B,$A120,'Dólar Spot'!$C:$C)/COUNTIF('Dólar Spot'!$B:$B,$A120)</f>
        <v>5.4172349999999998</v>
      </c>
      <c r="C120" s="7">
        <f>21-SUM(C$110:C119)</f>
        <v>3</v>
      </c>
      <c r="D120" s="7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10">
        <v>0.27272727272727271</v>
      </c>
      <c r="H120" s="10">
        <f t="shared" si="5"/>
        <v>0.72727272727272729</v>
      </c>
      <c r="L120" s="10">
        <v>0.54545454545454541</v>
      </c>
      <c r="M120" s="10">
        <v>3.0303030303030304E-2</v>
      </c>
      <c r="N120" s="10">
        <v>0.12121212121212122</v>
      </c>
      <c r="O120" s="10">
        <v>3.0303030303030304E-2</v>
      </c>
    </row>
    <row r="121" spans="1:15" s="19" customFormat="1" ht="15" thickBot="1" x14ac:dyDescent="0.4">
      <c r="A121" s="15">
        <v>44166</v>
      </c>
      <c r="B121" s="16">
        <f>SUMIF('Dólar Spot'!$B:$B,$A121,'Dólar Spot'!$C:$C)/COUNTIF('Dólar Spot'!$B:$B,$A121)</f>
        <v>5.1449454545454545</v>
      </c>
      <c r="C121" s="17">
        <f>22-SUM(C$110:C120)</f>
        <v>1</v>
      </c>
      <c r="D121" s="17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18">
        <v>0.27777777777777779</v>
      </c>
      <c r="H121" s="18">
        <f t="shared" si="5"/>
        <v>0.72222222222222221</v>
      </c>
      <c r="I121" s="18"/>
      <c r="J121" s="18"/>
      <c r="K121" s="18"/>
      <c r="L121" s="18">
        <v>0.52777777777777779</v>
      </c>
      <c r="M121" s="18">
        <v>2.7777777777777776E-2</v>
      </c>
      <c r="N121" s="18">
        <v>0.1388888888888889</v>
      </c>
      <c r="O121" s="18">
        <v>2.7777777777777776E-2</v>
      </c>
    </row>
    <row r="122" spans="1:15" x14ac:dyDescent="0.35">
      <c r="A122" s="13">
        <v>44197</v>
      </c>
      <c r="B122" s="14">
        <f>SUMIF('Dólar Spot'!$B:$B,$A122,'Dólar Spot'!$C:$C)/COUNTIF('Dólar Spot'!$B:$B,$A122)</f>
        <v>5.3555999999999999</v>
      </c>
      <c r="C122" s="7">
        <v>3</v>
      </c>
      <c r="D122" s="7">
        <v>2725</v>
      </c>
      <c r="E122" s="7">
        <f t="shared" si="3"/>
        <v>14594.01</v>
      </c>
      <c r="F122" s="7">
        <f t="shared" si="4"/>
        <v>4864.67</v>
      </c>
      <c r="G122" s="10">
        <v>0.14285714285714285</v>
      </c>
      <c r="H122" s="10">
        <f t="shared" si="5"/>
        <v>0.85714285714285721</v>
      </c>
      <c r="L122" s="10">
        <v>0.8571428571428571</v>
      </c>
      <c r="M122" s="10">
        <v>0</v>
      </c>
      <c r="N122" s="10">
        <v>0</v>
      </c>
      <c r="O122" s="10">
        <v>0</v>
      </c>
    </row>
    <row r="123" spans="1:15" x14ac:dyDescent="0.35">
      <c r="A123" s="13">
        <v>44228</v>
      </c>
      <c r="B123" s="14">
        <f>SUMIF('Dólar Spot'!$B:$B,$A123,'Dólar Spot'!$C:$C)/COUNTIF('Dólar Spot'!$B:$B,$A123)</f>
        <v>5.4158944444444446</v>
      </c>
      <c r="C123" s="7">
        <f>7-C122</f>
        <v>4</v>
      </c>
      <c r="D123" s="7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10">
        <v>0.1</v>
      </c>
      <c r="H123" s="10">
        <f t="shared" si="5"/>
        <v>0.9</v>
      </c>
      <c r="L123" s="10">
        <v>0.9</v>
      </c>
      <c r="M123" s="10">
        <v>0</v>
      </c>
      <c r="N123" s="10">
        <v>0</v>
      </c>
      <c r="O123" s="10">
        <v>0</v>
      </c>
    </row>
    <row r="124" spans="1:15" x14ac:dyDescent="0.35">
      <c r="A124" s="13">
        <v>44256</v>
      </c>
      <c r="B124" s="14">
        <f>SUMIF('Dólar Spot'!$B:$B,$A124,'Dólar Spot'!$C:$C)/COUNTIF('Dólar Spot'!$B:$B,$A124)</f>
        <v>5.6455478260869576</v>
      </c>
      <c r="C124" s="7">
        <f>9-SUM(C$122:C123)</f>
        <v>2</v>
      </c>
      <c r="D124" s="7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10">
        <v>0.16666666666666666</v>
      </c>
      <c r="H124" s="10">
        <f t="shared" si="5"/>
        <v>0.83333333333333337</v>
      </c>
      <c r="L124" s="10">
        <v>0.83333333333333337</v>
      </c>
      <c r="M124" s="10">
        <v>0</v>
      </c>
      <c r="N124" s="10">
        <v>0</v>
      </c>
      <c r="O124" s="10">
        <v>0</v>
      </c>
    </row>
    <row r="125" spans="1:15" x14ac:dyDescent="0.35">
      <c r="A125" s="13">
        <v>44287</v>
      </c>
      <c r="B125" s="14">
        <f>SUMIF('Dólar Spot'!$B:$B,$A125,'Dólar Spot'!$C:$C)/COUNTIF('Dólar Spot'!$B:$B,$A125)</f>
        <v>5.561535000000001</v>
      </c>
      <c r="C125" s="7">
        <f>9-SUM(C$122:C124)</f>
        <v>0</v>
      </c>
      <c r="D125" s="7">
        <f>5600-SUM(D$122:D124)</f>
        <v>0</v>
      </c>
      <c r="E125" s="7">
        <f t="shared" si="3"/>
        <v>0</v>
      </c>
      <c r="F125" s="7">
        <f t="shared" si="4"/>
        <v>0</v>
      </c>
      <c r="G125" s="10">
        <v>0.16666666666666666</v>
      </c>
      <c r="H125" s="10">
        <f t="shared" si="5"/>
        <v>0.83333333333333337</v>
      </c>
      <c r="L125" s="10">
        <v>0.83333333333333337</v>
      </c>
      <c r="M125" s="10">
        <v>0</v>
      </c>
      <c r="N125" s="10">
        <v>0</v>
      </c>
      <c r="O125" s="10">
        <v>0</v>
      </c>
    </row>
    <row r="126" spans="1:15" x14ac:dyDescent="0.35">
      <c r="A126" s="13">
        <v>44317</v>
      </c>
      <c r="B126" s="14">
        <f>SUMIF('Dólar Spot'!$B:$B,$A126,'Dólar Spot'!$C:$C)/COUNTIF('Dólar Spot'!$B:$B,$A126)</f>
        <v>5.2907428571428579</v>
      </c>
      <c r="C126" s="7">
        <f>11-SUM(C$122:C125)</f>
        <v>2</v>
      </c>
      <c r="D126" s="7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10">
        <v>0.14285714285714285</v>
      </c>
      <c r="H126" s="10">
        <f t="shared" si="5"/>
        <v>0.85714285714285721</v>
      </c>
      <c r="L126" s="10">
        <v>0.8571428571428571</v>
      </c>
      <c r="M126" s="10">
        <v>0</v>
      </c>
      <c r="N126" s="10">
        <v>0</v>
      </c>
      <c r="O126" s="10">
        <v>0</v>
      </c>
    </row>
    <row r="127" spans="1:15" x14ac:dyDescent="0.35">
      <c r="A127" s="13">
        <v>44348</v>
      </c>
      <c r="B127" s="14">
        <f>SUMIF('Dólar Spot'!$B:$B,$A127,'Dólar Spot'!$C:$C)/COUNTIF('Dólar Spot'!$B:$B,$A127)</f>
        <v>5.0370499999999998</v>
      </c>
      <c r="C127" s="7">
        <f>17-SUM(C$122:C126)</f>
        <v>6</v>
      </c>
      <c r="D127" s="7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10">
        <v>0.25</v>
      </c>
      <c r="H127" s="10">
        <f t="shared" si="5"/>
        <v>0.75</v>
      </c>
      <c r="L127" s="10">
        <v>0.65</v>
      </c>
      <c r="M127" s="10">
        <v>0.05</v>
      </c>
      <c r="N127" s="10">
        <v>0.05</v>
      </c>
      <c r="O127" s="10">
        <v>0</v>
      </c>
    </row>
    <row r="128" spans="1:15" x14ac:dyDescent="0.35">
      <c r="A128" s="13">
        <v>44378</v>
      </c>
      <c r="B128" s="14">
        <f>SUMIF('Dólar Spot'!$B:$B,$A128,'Dólar Spot'!$C:$C)/COUNTIF('Dólar Spot'!$B:$B,$A128)</f>
        <v>5.1560272727272727</v>
      </c>
      <c r="C128" s="7">
        <f>19-SUM(C$122:C127)</f>
        <v>2</v>
      </c>
      <c r="D128" s="7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10">
        <v>0.20833333333333334</v>
      </c>
      <c r="H128" s="10">
        <f t="shared" si="5"/>
        <v>0.79166666666666663</v>
      </c>
      <c r="L128" s="10">
        <v>0.625</v>
      </c>
      <c r="M128" s="10">
        <v>8.3333333333333329E-2</v>
      </c>
      <c r="N128" s="10">
        <v>8.3333333333333329E-2</v>
      </c>
      <c r="O128" s="10">
        <v>0</v>
      </c>
    </row>
    <row r="129" spans="1:15" x14ac:dyDescent="0.35">
      <c r="A129" s="13">
        <v>44409</v>
      </c>
      <c r="B129" s="14">
        <f>SUMIF('Dólar Spot'!$B:$B,$A129,'Dólar Spot'!$C:$C)/COUNTIF('Dólar Spot'!$B:$B,$A129)</f>
        <v>5.2511227272727261</v>
      </c>
      <c r="C129" s="7">
        <f>22-SUM(C$122:C128)</f>
        <v>3</v>
      </c>
      <c r="D129" s="7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10">
        <v>0.25925925925925924</v>
      </c>
      <c r="H129" s="10">
        <f t="shared" si="5"/>
        <v>0.7407407407407407</v>
      </c>
      <c r="L129" s="10">
        <v>0.59259259259259256</v>
      </c>
      <c r="M129" s="10">
        <v>7.407407407407407E-2</v>
      </c>
      <c r="N129" s="10">
        <v>7.407407407407407E-2</v>
      </c>
      <c r="O129" s="10">
        <v>0</v>
      </c>
    </row>
    <row r="130" spans="1:15" x14ac:dyDescent="0.35">
      <c r="A130" s="13">
        <v>44440</v>
      </c>
      <c r="B130" s="14">
        <f>SUMIF('Dólar Spot'!$B:$B,$A130,'Dólar Spot'!$C:$C)/COUNTIF('Dólar Spot'!$B:$B,$A130)</f>
        <v>5.2790904761904756</v>
      </c>
      <c r="C130" s="7">
        <f>26-SUM(C$122:C129)</f>
        <v>4</v>
      </c>
      <c r="D130" s="7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10">
        <v>0.25</v>
      </c>
      <c r="H130" s="10">
        <f t="shared" si="5"/>
        <v>0.75</v>
      </c>
      <c r="L130" s="10">
        <v>0.625</v>
      </c>
      <c r="M130" s="10">
        <v>6.25E-2</v>
      </c>
      <c r="N130" s="10">
        <v>6.25E-2</v>
      </c>
      <c r="O130" s="10">
        <v>0</v>
      </c>
    </row>
    <row r="131" spans="1:15" x14ac:dyDescent="0.35">
      <c r="A131" s="13">
        <v>44470</v>
      </c>
      <c r="B131" s="14">
        <f>SUMIF('Dólar Spot'!$B:$B,$A131,'Dólar Spot'!$C:$C)/COUNTIF('Dólar Spot'!$B:$B,$A131)</f>
        <v>5.5393750000000015</v>
      </c>
      <c r="C131" s="7">
        <f>27-SUM(C$122:C130)</f>
        <v>1</v>
      </c>
      <c r="D131" s="7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10">
        <v>0.27272727272727271</v>
      </c>
      <c r="H131" s="10">
        <f t="shared" ref="H131:H133" si="7">1-G131</f>
        <v>0.72727272727272729</v>
      </c>
      <c r="L131" s="10">
        <v>0.60606060606060608</v>
      </c>
      <c r="M131" s="10">
        <v>6.0606060606060608E-2</v>
      </c>
      <c r="N131" s="10">
        <v>6.0606060606060608E-2</v>
      </c>
      <c r="O131" s="10">
        <v>0</v>
      </c>
    </row>
    <row r="132" spans="1:15" x14ac:dyDescent="0.35">
      <c r="A132" s="13">
        <v>44501</v>
      </c>
      <c r="B132" s="14">
        <f>SUMIF('Dólar Spot'!$B:$B,$A132,'Dólar Spot'!$C:$C)/COUNTIF('Dólar Spot'!$B:$B,$A132)</f>
        <v>5.55626</v>
      </c>
      <c r="C132" s="7">
        <f>28-SUM(C$122:C131)</f>
        <v>1</v>
      </c>
      <c r="D132" s="7">
        <f>19650-SUM(D$122:D131)</f>
        <v>1000</v>
      </c>
      <c r="E132" s="7">
        <f>D132*B132</f>
        <v>5556.26</v>
      </c>
      <c r="F132" s="7">
        <f>IFERROR(E132/C132,0)</f>
        <v>5556.26</v>
      </c>
      <c r="G132" s="10">
        <v>0.29411764705882354</v>
      </c>
      <c r="H132" s="10">
        <f t="shared" si="7"/>
        <v>0.70588235294117641</v>
      </c>
      <c r="L132" s="10">
        <v>0.58823529411764708</v>
      </c>
      <c r="M132" s="10">
        <v>5.8823529411764705E-2</v>
      </c>
      <c r="N132" s="10">
        <v>5.8823529411764705E-2</v>
      </c>
      <c r="O132" s="10">
        <v>0</v>
      </c>
    </row>
    <row r="133" spans="1:15" x14ac:dyDescent="0.35">
      <c r="A133" s="13">
        <v>44531</v>
      </c>
      <c r="B133" s="14">
        <f>SUMIF('Dólar Spot'!$B:$B,$A133,'Dólar Spot'!$C:$C)/COUNTIF('Dólar Spot'!$B:$B,$A133)</f>
        <v>5.6506043478260866</v>
      </c>
      <c r="C133" s="7">
        <f>28-SUM(C$122:C132)</f>
        <v>0</v>
      </c>
      <c r="D133" s="7">
        <f>19650-SUM(D$122:D132)</f>
        <v>0</v>
      </c>
      <c r="E133" s="7">
        <f>D133*B133</f>
        <v>0</v>
      </c>
      <c r="F133" s="7">
        <f>IFERROR(E133/C133,0)</f>
        <v>0</v>
      </c>
      <c r="G133" s="10">
        <v>0.29411764705882354</v>
      </c>
      <c r="H133" s="10">
        <f t="shared" si="7"/>
        <v>0.70588235294117641</v>
      </c>
      <c r="L133" s="10">
        <v>0.58823529411764708</v>
      </c>
      <c r="M133" s="10">
        <v>5.8823529411764705E-2</v>
      </c>
      <c r="N133" s="10">
        <v>5.8823529411764705E-2</v>
      </c>
      <c r="O133" s="10">
        <v>0</v>
      </c>
    </row>
    <row r="134" spans="1:15" x14ac:dyDescent="0.35">
      <c r="A134" s="13"/>
      <c r="B134" s="13"/>
    </row>
    <row r="135" spans="1:15" x14ac:dyDescent="0.35">
      <c r="A135" s="13"/>
      <c r="B135" s="13"/>
    </row>
    <row r="136" spans="1:15" x14ac:dyDescent="0.35">
      <c r="A136" s="13"/>
      <c r="B13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Ratings</vt:lpstr>
      <vt:lpstr>Dólar Spot</vt:lpstr>
      <vt:lpstr>ANBIMA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2023-04-11T23:36:56Z</dcterms:created>
  <dcterms:modified xsi:type="dcterms:W3CDTF">2023-04-16T22:53:26Z</dcterms:modified>
</cp:coreProperties>
</file>