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https://d.docs.live.net/497dd457502fd559/Documents/Professional/EA Case study/"/>
    </mc:Choice>
  </mc:AlternateContent>
  <xr:revisionPtr revIDLastSave="21" documentId="8_{FD679334-0F21-46A0-8E3F-8B8EB3B7FFA2}" xr6:coauthVersionLast="47" xr6:coauthVersionMax="47" xr10:uidLastSave="{AD728FED-AFB6-4872-A3CC-829986D23596}"/>
  <bookViews>
    <workbookView xWindow="432" yWindow="-14400" windowWidth="22404" windowHeight="13716" tabRatio="774" firstSheet="1" activeTab="5" xr2:uid="{00000000-000D-0000-FFFF-FFFF00000000}"/>
  </bookViews>
  <sheets>
    <sheet name="Instructions" sheetId="2" state="hidden" r:id="rId1"/>
    <sheet name="Raw" sheetId="1" r:id="rId2"/>
    <sheet name="Sorted (Task 1 &amp; 2)" sheetId="3" r:id="rId3"/>
    <sheet name="Descriptive Statistics (Task 3)" sheetId="4" r:id="rId4"/>
    <sheet name="Pivot_Chart" sheetId="8" r:id="rId5"/>
    <sheet name="Charts (Task 4)" sheetId="5" r:id="rId6"/>
    <sheet name="Market update (Task 5)" sheetId="6" state="hidden" r:id="rId7"/>
    <sheet name="Option List" sheetId="7" state="hidden" r:id="rId8"/>
  </sheets>
  <calcPr calcId="191029"/>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4" l="1"/>
  <c r="C34" i="4"/>
  <c r="C33" i="4"/>
  <c r="C32" i="4"/>
  <c r="D13" i="4"/>
  <c r="D24" i="4"/>
  <c r="D23" i="4"/>
  <c r="D22" i="4"/>
  <c r="D14" i="4"/>
  <c r="B9" i="3"/>
  <c r="C9" i="3"/>
  <c r="D9" i="3"/>
  <c r="B10" i="3"/>
  <c r="C10" i="3"/>
  <c r="D10" i="3"/>
  <c r="B11" i="3"/>
  <c r="C11" i="3"/>
  <c r="D11" i="3"/>
  <c r="B12" i="3"/>
  <c r="C12" i="3"/>
  <c r="D12" i="3"/>
  <c r="B13" i="3"/>
  <c r="C13" i="3"/>
  <c r="D13" i="3"/>
  <c r="B14" i="3"/>
  <c r="C14" i="3"/>
  <c r="D14" i="3"/>
  <c r="C15" i="3"/>
  <c r="D15" i="3"/>
  <c r="C16" i="3"/>
  <c r="D16" i="3"/>
  <c r="C17" i="3"/>
  <c r="D17" i="3"/>
  <c r="C18" i="3"/>
  <c r="D18" i="3"/>
  <c r="C19" i="3"/>
  <c r="D19" i="3"/>
  <c r="B20" i="3"/>
  <c r="C20" i="3"/>
  <c r="D20" i="3"/>
  <c r="B21" i="3"/>
  <c r="C21" i="3"/>
  <c r="D21" i="3"/>
  <c r="B22" i="3"/>
  <c r="C22" i="3"/>
  <c r="D22" i="3"/>
  <c r="B23" i="3"/>
  <c r="C23" i="3"/>
  <c r="D23" i="3"/>
  <c r="B24" i="3"/>
  <c r="C24" i="3"/>
  <c r="D24" i="3"/>
  <c r="B25" i="3"/>
  <c r="C25" i="3"/>
  <c r="D25" i="3"/>
  <c r="B26" i="3"/>
  <c r="C26" i="3"/>
  <c r="D26" i="3"/>
  <c r="B27" i="3"/>
  <c r="C27" i="3"/>
  <c r="D27" i="3"/>
  <c r="B28" i="3"/>
  <c r="C28" i="3"/>
  <c r="D28" i="3"/>
  <c r="B29" i="3"/>
  <c r="C29" i="3"/>
  <c r="D29" i="3"/>
  <c r="B30" i="3"/>
  <c r="C30" i="3"/>
  <c r="D30" i="3"/>
  <c r="B31" i="3"/>
  <c r="C31" i="3"/>
  <c r="D31" i="3"/>
  <c r="B32" i="3"/>
  <c r="C32" i="3"/>
  <c r="D32" i="3"/>
  <c r="B33" i="3"/>
  <c r="C33" i="3"/>
  <c r="D33" i="3"/>
  <c r="B34" i="3"/>
  <c r="C34" i="3"/>
  <c r="D34" i="3"/>
  <c r="B35" i="3"/>
  <c r="C35" i="3"/>
  <c r="D35" i="3"/>
  <c r="C36" i="3"/>
  <c r="D36" i="3"/>
  <c r="C37" i="3"/>
  <c r="D37" i="3"/>
  <c r="C38" i="3"/>
  <c r="D38" i="3"/>
  <c r="C39" i="3"/>
  <c r="D39" i="3"/>
  <c r="C40" i="3"/>
  <c r="D40" i="3"/>
  <c r="B41" i="3"/>
  <c r="C41" i="3"/>
  <c r="D41" i="3"/>
  <c r="B42" i="3"/>
  <c r="C42" i="3"/>
  <c r="D42" i="3"/>
  <c r="B43" i="3"/>
  <c r="C43" i="3"/>
  <c r="D43" i="3"/>
  <c r="B44" i="3"/>
  <c r="C44" i="3"/>
  <c r="D44" i="3"/>
  <c r="B45" i="3"/>
  <c r="C45" i="3"/>
  <c r="D45" i="3"/>
  <c r="B46" i="3"/>
  <c r="C46" i="3"/>
  <c r="D46" i="3"/>
  <c r="B47" i="3"/>
  <c r="C47" i="3"/>
  <c r="D47" i="3"/>
  <c r="B48" i="3"/>
  <c r="C48" i="3"/>
  <c r="D48" i="3"/>
  <c r="B49" i="3"/>
  <c r="C49" i="3"/>
  <c r="D49" i="3"/>
  <c r="B50" i="3"/>
  <c r="C50" i="3"/>
  <c r="D50" i="3"/>
  <c r="B51" i="3"/>
  <c r="C51" i="3"/>
  <c r="D51" i="3"/>
  <c r="B52" i="3"/>
  <c r="C52" i="3"/>
  <c r="D52" i="3"/>
  <c r="B53" i="3"/>
  <c r="C53" i="3"/>
  <c r="D53" i="3"/>
  <c r="B54" i="3"/>
  <c r="C54" i="3"/>
  <c r="D54" i="3"/>
  <c r="B55" i="3"/>
  <c r="C55" i="3"/>
  <c r="D55" i="3"/>
  <c r="B56" i="3"/>
  <c r="C56" i="3"/>
  <c r="D56" i="3"/>
  <c r="B57" i="3"/>
  <c r="C57" i="3"/>
  <c r="D57" i="3"/>
  <c r="B58" i="3"/>
  <c r="C58" i="3"/>
  <c r="D58" i="3"/>
  <c r="B59" i="3"/>
  <c r="C59" i="3"/>
  <c r="D59" i="3"/>
  <c r="B60" i="3"/>
  <c r="C60" i="3"/>
  <c r="D60" i="3"/>
  <c r="B61" i="3"/>
  <c r="C61" i="3"/>
  <c r="D61" i="3"/>
  <c r="B62" i="3"/>
  <c r="C62" i="3"/>
  <c r="D62" i="3"/>
  <c r="B63" i="3"/>
  <c r="C63" i="3"/>
  <c r="D63" i="3"/>
  <c r="B64" i="3"/>
  <c r="C64" i="3"/>
  <c r="D64" i="3"/>
  <c r="B65" i="3"/>
  <c r="C65" i="3"/>
  <c r="D65" i="3"/>
  <c r="B66" i="3"/>
  <c r="C66" i="3"/>
  <c r="D66" i="3"/>
  <c r="B67" i="3"/>
  <c r="C67" i="3"/>
  <c r="D67" i="3"/>
  <c r="B68" i="3"/>
  <c r="C68" i="3"/>
  <c r="D68" i="3"/>
  <c r="B69" i="3"/>
  <c r="C69" i="3"/>
  <c r="D69" i="3"/>
  <c r="B70" i="3"/>
  <c r="C70" i="3"/>
  <c r="D70" i="3"/>
  <c r="B71" i="3"/>
  <c r="C71" i="3"/>
  <c r="D71" i="3"/>
  <c r="B72" i="3"/>
  <c r="C72" i="3"/>
  <c r="D72" i="3"/>
  <c r="B73" i="3"/>
  <c r="C73" i="3"/>
  <c r="D73" i="3"/>
  <c r="B74" i="3"/>
  <c r="C74" i="3"/>
  <c r="D74" i="3"/>
  <c r="B75" i="3"/>
  <c r="C75" i="3"/>
  <c r="D75" i="3"/>
  <c r="B76" i="3"/>
  <c r="C76" i="3"/>
  <c r="D76" i="3"/>
  <c r="B77" i="3"/>
  <c r="C77" i="3"/>
  <c r="D77" i="3"/>
  <c r="B78" i="3"/>
  <c r="C78" i="3"/>
  <c r="D78" i="3"/>
  <c r="B79" i="3"/>
  <c r="C79" i="3"/>
  <c r="D79" i="3"/>
  <c r="B80" i="3"/>
  <c r="C80" i="3"/>
  <c r="D80" i="3"/>
  <c r="B81" i="3"/>
  <c r="C81" i="3"/>
  <c r="D81" i="3"/>
  <c r="B82" i="3"/>
  <c r="C82" i="3"/>
  <c r="D82" i="3"/>
  <c r="B83" i="3"/>
  <c r="C83" i="3"/>
  <c r="D83" i="3"/>
  <c r="B84" i="3"/>
  <c r="C84" i="3"/>
  <c r="D84" i="3"/>
  <c r="B85" i="3"/>
  <c r="C85" i="3"/>
  <c r="D85" i="3"/>
  <c r="B86" i="3"/>
  <c r="C86" i="3"/>
  <c r="D86" i="3"/>
  <c r="B87" i="3"/>
  <c r="C87" i="3"/>
  <c r="D87" i="3"/>
  <c r="B88" i="3"/>
  <c r="C88" i="3"/>
  <c r="D88" i="3"/>
  <c r="B89" i="3"/>
  <c r="C89" i="3"/>
  <c r="D89" i="3"/>
  <c r="B90" i="3"/>
  <c r="C90" i="3"/>
  <c r="D90" i="3"/>
  <c r="B91" i="3"/>
  <c r="C91" i="3"/>
  <c r="D91" i="3"/>
  <c r="B92" i="3"/>
  <c r="C92" i="3"/>
  <c r="D92" i="3"/>
  <c r="B93" i="3"/>
  <c r="C93" i="3"/>
  <c r="D93" i="3"/>
  <c r="B94" i="3"/>
  <c r="C94" i="3"/>
  <c r="D94" i="3"/>
  <c r="B95" i="3"/>
  <c r="C95" i="3"/>
  <c r="D95" i="3"/>
  <c r="B96" i="3"/>
  <c r="C96" i="3"/>
  <c r="D96" i="3"/>
  <c r="B97" i="3"/>
  <c r="C97" i="3"/>
  <c r="D97" i="3"/>
  <c r="B98" i="3"/>
  <c r="C98" i="3"/>
  <c r="D98" i="3"/>
  <c r="B99" i="3"/>
  <c r="C99" i="3"/>
  <c r="D99" i="3"/>
  <c r="B100" i="3"/>
  <c r="C100" i="3"/>
  <c r="D100" i="3"/>
  <c r="B101" i="3"/>
  <c r="C101" i="3"/>
  <c r="D101" i="3"/>
  <c r="B102" i="3"/>
  <c r="C102" i="3"/>
  <c r="D102" i="3"/>
  <c r="B103" i="3"/>
  <c r="C103" i="3"/>
  <c r="D103" i="3"/>
  <c r="B104" i="3"/>
  <c r="C104" i="3"/>
  <c r="D104" i="3"/>
  <c r="B105" i="3"/>
  <c r="C105" i="3"/>
  <c r="D105" i="3"/>
  <c r="B106" i="3"/>
  <c r="C106" i="3"/>
  <c r="D106" i="3"/>
  <c r="B107" i="3"/>
  <c r="C107" i="3"/>
  <c r="D107" i="3"/>
  <c r="B108" i="3"/>
  <c r="C108" i="3"/>
  <c r="D108" i="3"/>
  <c r="C8" i="3"/>
  <c r="D8" i="3"/>
  <c r="B8" i="3"/>
  <c r="D116" i="3" l="1"/>
  <c r="D115" i="3"/>
  <c r="G6" i="6"/>
  <c r="C116" i="3"/>
  <c r="C7" i="6" s="1"/>
  <c r="C115" i="3"/>
  <c r="E8" i="6"/>
  <c r="B116" i="3"/>
  <c r="B115" i="3"/>
  <c r="D4" i="6"/>
  <c r="C8" i="6"/>
  <c r="D111" i="3"/>
  <c r="C111" i="3"/>
  <c r="B111" i="3"/>
  <c r="B112" i="3"/>
  <c r="B113" i="3"/>
  <c r="D113" i="3"/>
  <c r="C113" i="3"/>
  <c r="D112" i="3"/>
  <c r="C112" i="3"/>
  <c r="B15" i="3"/>
  <c r="B16" i="3"/>
  <c r="B17" i="3"/>
  <c r="B18" i="3"/>
  <c r="E18" i="3" s="1"/>
  <c r="B19" i="3"/>
  <c r="D109" i="3"/>
  <c r="D110" i="3" s="1"/>
  <c r="C109" i="3"/>
  <c r="C110" i="3" s="1"/>
  <c r="E32" i="3"/>
  <c r="E62" i="3"/>
  <c r="E50" i="3"/>
  <c r="E96" i="3"/>
  <c r="E70" i="3"/>
  <c r="E51" i="3"/>
  <c r="E104" i="3"/>
  <c r="E88" i="3"/>
  <c r="E29" i="3"/>
  <c r="E45" i="3"/>
  <c r="E44" i="3"/>
  <c r="E91" i="3"/>
  <c r="E64" i="3"/>
  <c r="E107" i="3"/>
  <c r="E80" i="3"/>
  <c r="E58" i="3"/>
  <c r="E21" i="3"/>
  <c r="E106" i="3"/>
  <c r="E90" i="3"/>
  <c r="E74" i="3"/>
  <c r="E26" i="3"/>
  <c r="E79" i="3"/>
  <c r="E84" i="3"/>
  <c r="E89" i="3"/>
  <c r="E78" i="3"/>
  <c r="E67" i="3"/>
  <c r="E35" i="3"/>
  <c r="E9" i="3"/>
  <c r="E12" i="3"/>
  <c r="E13" i="3"/>
  <c r="E24" i="3"/>
  <c r="E27" i="3"/>
  <c r="E33" i="3"/>
  <c r="E43" i="3"/>
  <c r="E49" i="3"/>
  <c r="E52" i="3"/>
  <c r="E57" i="3"/>
  <c r="E60" i="3"/>
  <c r="E65" i="3"/>
  <c r="E66" i="3"/>
  <c r="E69" i="3"/>
  <c r="E71" i="3"/>
  <c r="E72" i="3"/>
  <c r="E75" i="3"/>
  <c r="E82" i="3"/>
  <c r="E92" i="3"/>
  <c r="E94" i="3"/>
  <c r="E97" i="3"/>
  <c r="E98" i="3"/>
  <c r="E99" i="3"/>
  <c r="E103" i="3"/>
  <c r="E105" i="3"/>
  <c r="B36" i="3"/>
  <c r="B37" i="3"/>
  <c r="B38" i="3"/>
  <c r="B39" i="3"/>
  <c r="B40" i="3"/>
  <c r="H4" i="6" l="1"/>
  <c r="D34" i="1"/>
  <c r="D33" i="1"/>
  <c r="D32" i="1"/>
  <c r="D31" i="1"/>
  <c r="D30" i="1"/>
  <c r="E40" i="3"/>
  <c r="E39" i="3"/>
  <c r="E20" i="3"/>
  <c r="E95" i="3"/>
  <c r="E93" i="3"/>
  <c r="E59" i="3"/>
  <c r="E34" i="3"/>
  <c r="E31" i="3"/>
  <c r="E41" i="3"/>
  <c r="E16" i="3"/>
  <c r="E46" i="3"/>
  <c r="E38" i="3"/>
  <c r="E55" i="3"/>
  <c r="E87" i="3"/>
  <c r="E61" i="3"/>
  <c r="E68" i="3"/>
  <c r="E37" i="3"/>
  <c r="E11" i="3"/>
  <c r="E63" i="3"/>
  <c r="E17" i="3"/>
  <c r="E81" i="3"/>
  <c r="E108" i="3"/>
  <c r="E100" i="3"/>
  <c r="E14" i="3"/>
  <c r="E15" i="3"/>
  <c r="E19" i="3"/>
  <c r="E25" i="3"/>
  <c r="E28" i="3"/>
  <c r="E22" i="3"/>
  <c r="E101" i="3"/>
  <c r="E42" i="3"/>
  <c r="E73" i="3"/>
  <c r="E47" i="3"/>
  <c r="E53" i="3"/>
  <c r="E54" i="3"/>
  <c r="E76" i="3"/>
  <c r="E86" i="3"/>
  <c r="E30" i="3"/>
  <c r="E10" i="3"/>
  <c r="E85" i="3"/>
  <c r="E23" i="3"/>
  <c r="E56" i="3"/>
  <c r="E77" i="3"/>
  <c r="E83" i="3"/>
  <c r="E102" i="3"/>
  <c r="E48" i="3"/>
  <c r="E8" i="3"/>
  <c r="B9" i="6" l="1"/>
  <c r="C10" i="6"/>
  <c r="F9" i="6"/>
  <c r="C13" i="4"/>
  <c r="C22" i="4"/>
  <c r="C14" i="4"/>
  <c r="C23" i="4"/>
  <c r="C24" i="4"/>
  <c r="C12" i="4"/>
  <c r="C35" i="4"/>
  <c r="F5" i="6" s="1"/>
  <c r="E113" i="3"/>
  <c r="E111" i="3"/>
  <c r="E112" i="3"/>
  <c r="D25" i="4"/>
  <c r="C25" i="4" s="1"/>
  <c r="D15" i="4"/>
  <c r="C15" i="4" s="1"/>
  <c r="E36" i="3" l="1"/>
  <c r="B109" i="3"/>
  <c r="B110" i="3" s="1"/>
  <c r="F2" i="3"/>
  <c r="E109"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 BP</author>
  </authors>
  <commentList>
    <comment ref="D7" authorId="0" shapeId="0" xr:uid="{C300F01B-B127-47A8-824F-2B76EB76C87A}">
      <text>
        <r>
          <rPr>
            <b/>
            <sz val="9"/>
            <color indexed="81"/>
            <rFont val="Tahoma"/>
            <family val="2"/>
          </rPr>
          <t>Vi BP:</t>
        </r>
        <r>
          <rPr>
            <sz val="9"/>
            <color indexed="81"/>
            <rFont val="Tahoma"/>
            <family val="2"/>
          </rPr>
          <t xml:space="preserve">
2009 skipped</t>
        </r>
      </text>
    </comment>
  </commentList>
</comments>
</file>

<file path=xl/sharedStrings.xml><?xml version="1.0" encoding="utf-8"?>
<sst xmlns="http://schemas.openxmlformats.org/spreadsheetml/2006/main" count="502" uniqueCount="94">
  <si>
    <t>Remote assessment</t>
  </si>
  <si>
    <t>Background:</t>
  </si>
  <si>
    <t>You are monitoring monthly gas production figures for the Shoaso region, which is made up of three fields: Escalante, Massih and Nikkola. For this, you have downloaded monthly gas production numbers from the Shoaso Energy Ministry which you can find in the "Raw" tab.</t>
  </si>
  <si>
    <t>Instructions:</t>
  </si>
  <si>
    <t>Using the data provided in the "Raw" tab, follow the ordered tasks 1 - 4 across the remaining tabs to help you sort, visualize and analyse the data. In Task 5, you will need to fill the gaps of the market update using the results from the previous tasks.</t>
  </si>
  <si>
    <t xml:space="preserve">Field </t>
  </si>
  <si>
    <t>Year</t>
  </si>
  <si>
    <t>Month</t>
  </si>
  <si>
    <t>Gas Produced (bcm)</t>
  </si>
  <si>
    <t>Monthly production per field, bcm</t>
  </si>
  <si>
    <t>Escalante</t>
  </si>
  <si>
    <t>Masih</t>
  </si>
  <si>
    <t>Nikkola</t>
  </si>
  <si>
    <t>Total</t>
  </si>
  <si>
    <t>Descriptive statistics</t>
  </si>
  <si>
    <t>Date</t>
  </si>
  <si>
    <t>Value</t>
  </si>
  <si>
    <t>2013 to 2017 5-year minimum</t>
  </si>
  <si>
    <t>2013 to 2017 5-year maximum</t>
  </si>
  <si>
    <t>2013 to 2017 5-year average</t>
  </si>
  <si>
    <t>Seasonal Charts</t>
  </si>
  <si>
    <r>
      <rPr>
        <i/>
        <u/>
        <sz val="10"/>
        <color theme="1"/>
        <rFont val="Open Sans"/>
        <family val="2"/>
      </rPr>
      <t>Task 5</t>
    </r>
    <r>
      <rPr>
        <i/>
        <sz val="10"/>
        <color theme="1"/>
        <rFont val="Open Sans"/>
        <family val="2"/>
      </rPr>
      <t xml:space="preserve"> - Fill in the yellow gaps in the market update below based on the production data. You will need to manually type in the numbers and select from one of the listed text options in those cells that contain a drop-down menu.</t>
    </r>
  </si>
  <si>
    <t>Shoasho</t>
  </si>
  <si>
    <t>produced</t>
  </si>
  <si>
    <t xml:space="preserve">of </t>
  </si>
  <si>
    <t xml:space="preserve">bcm. </t>
  </si>
  <si>
    <t>Production was</t>
  </si>
  <si>
    <t>than</t>
  </si>
  <si>
    <t>bcm.</t>
  </si>
  <si>
    <t>led the y/y</t>
  </si>
  <si>
    <t>production</t>
  </si>
  <si>
    <t>, with output at</t>
  </si>
  <si>
    <t>bcm,</t>
  </si>
  <si>
    <t>y/y by</t>
  </si>
  <si>
    <t xml:space="preserve">The second biggest change was in </t>
  </si>
  <si>
    <t>production from</t>
  </si>
  <si>
    <t>,</t>
  </si>
  <si>
    <t>bcm at</t>
  </si>
  <si>
    <t>Shoasho produced</t>
  </si>
  <si>
    <t>bcm, this was</t>
  </si>
  <si>
    <t>and a</t>
  </si>
  <si>
    <t>of</t>
  </si>
  <si>
    <t>bcm from 2010.</t>
  </si>
  <si>
    <t>*Note: y/y = year on year | bcm = billion cubic metres</t>
  </si>
  <si>
    <t>bcm of gas in May 2018, a y/y</t>
  </si>
  <si>
    <t>increase</t>
  </si>
  <si>
    <t>higher</t>
  </si>
  <si>
    <t>declines</t>
  </si>
  <si>
    <t>up</t>
  </si>
  <si>
    <t>decrease</t>
  </si>
  <si>
    <t>lower</t>
  </si>
  <si>
    <t>increases</t>
  </si>
  <si>
    <t>down</t>
  </si>
  <si>
    <t xml:space="preserve">In 2017 as a whole, </t>
  </si>
  <si>
    <t>the five-year average of</t>
  </si>
  <si>
    <r>
      <rPr>
        <i/>
        <u/>
        <sz val="10"/>
        <color theme="1"/>
        <rFont val="Open Sans"/>
        <family val="2"/>
      </rPr>
      <t>Task 3</t>
    </r>
    <r>
      <rPr>
        <i/>
        <sz val="10"/>
        <color theme="1"/>
        <rFont val="Open Sans"/>
        <family val="2"/>
      </rPr>
      <t xml:space="preserve"> - </t>
    </r>
    <r>
      <rPr>
        <b/>
        <i/>
        <sz val="10"/>
        <color theme="1"/>
        <rFont val="Open Sans"/>
        <family val="2"/>
      </rPr>
      <t>Only using Excel formulae</t>
    </r>
    <r>
      <rPr>
        <i/>
        <sz val="10"/>
        <color theme="1"/>
        <rFont val="Open Sans"/>
        <family val="2"/>
      </rPr>
      <t>, fill in the descriptive statistics tables below.
Note - 'Total' values should be calculated using the total data column from the sorted tab.</t>
    </r>
  </si>
  <si>
    <r>
      <rPr>
        <i/>
        <u/>
        <sz val="10"/>
        <color theme="1"/>
        <rFont val="Open Sans"/>
        <family val="2"/>
      </rPr>
      <t>Task 4</t>
    </r>
    <r>
      <rPr>
        <i/>
        <sz val="10"/>
        <color theme="1"/>
        <rFont val="Open Sans"/>
        <family val="2"/>
      </rPr>
      <t xml:space="preserve"> - Please create a seasonal chart for each field and total below. The </t>
    </r>
    <r>
      <rPr>
        <b/>
        <i/>
        <sz val="10"/>
        <color theme="1"/>
        <rFont val="Open Sans"/>
        <family val="2"/>
      </rPr>
      <t>charts should be formatted in the same way as this one</t>
    </r>
    <r>
      <rPr>
        <i/>
        <sz val="10"/>
        <color theme="1"/>
        <rFont val="Open Sans"/>
        <family val="2"/>
      </rPr>
      <t>:</t>
    </r>
  </si>
  <si>
    <r>
      <t xml:space="preserve">There are </t>
    </r>
    <r>
      <rPr>
        <i/>
        <u/>
        <sz val="11"/>
        <rFont val="Open Sans"/>
        <family val="2"/>
      </rPr>
      <t>5</t>
    </r>
    <r>
      <rPr>
        <i/>
        <u/>
        <sz val="9"/>
        <rFont val="Open Sans"/>
        <family val="2"/>
      </rPr>
      <t xml:space="preserve"> tasks</t>
    </r>
    <r>
      <rPr>
        <i/>
        <sz val="9"/>
        <rFont val="Open Sans"/>
        <family val="2"/>
      </rPr>
      <t xml:space="preserve"> within this assessment.</t>
    </r>
  </si>
  <si>
    <r>
      <rPr>
        <i/>
        <u/>
        <sz val="10"/>
        <color theme="1"/>
        <rFont val="Open Sans"/>
        <family val="2"/>
      </rPr>
      <t>Task 2</t>
    </r>
    <r>
      <rPr>
        <i/>
        <sz val="10"/>
        <color theme="1"/>
        <rFont val="Open Sans"/>
        <family val="2"/>
      </rPr>
      <t xml:space="preserve"> - For gaps in the data that are longer than two months highlight missing values, </t>
    </r>
    <r>
      <rPr>
        <b/>
        <i/>
        <sz val="10"/>
        <color theme="1"/>
        <rFont val="Open Sans"/>
        <family val="2"/>
      </rPr>
      <t>calculate estimates for the missing monthly data</t>
    </r>
    <r>
      <rPr>
        <i/>
        <sz val="10"/>
        <color theme="1"/>
        <rFont val="Open Sans"/>
        <family val="2"/>
      </rPr>
      <t xml:space="preserve"> points and give a brief </t>
    </r>
    <r>
      <rPr>
        <b/>
        <i/>
        <sz val="10"/>
        <color theme="1"/>
        <rFont val="Open Sans"/>
        <family val="2"/>
      </rPr>
      <t>explanation of your chosen methodology</t>
    </r>
    <r>
      <rPr>
        <i/>
        <sz val="10"/>
        <color theme="1"/>
        <rFont val="Open Sans"/>
        <family val="2"/>
      </rPr>
      <t>.</t>
    </r>
  </si>
  <si>
    <t xml:space="preserve">Make sure to include the formulae and calculations you have used in the version you send back as these will be assessed. </t>
  </si>
  <si>
    <r>
      <rPr>
        <i/>
        <u/>
        <sz val="10"/>
        <color theme="1"/>
        <rFont val="Open Sans"/>
        <family val="2"/>
      </rPr>
      <t>Task 1</t>
    </r>
    <r>
      <rPr>
        <i/>
        <sz val="10"/>
        <color theme="1"/>
        <rFont val="Open Sans"/>
        <family val="2"/>
      </rPr>
      <t xml:space="preserve"> - Pull the monthly production numbers in the "Raw" tab into the formatted table below. To do this, </t>
    </r>
    <r>
      <rPr>
        <b/>
        <i/>
        <sz val="10"/>
        <color theme="1"/>
        <rFont val="Open Sans"/>
        <family val="2"/>
      </rPr>
      <t>use Excel formulae to sort and layout the data</t>
    </r>
    <r>
      <rPr>
        <i/>
        <sz val="10"/>
        <color theme="1"/>
        <rFont val="Open Sans"/>
        <family val="2"/>
      </rPr>
      <t xml:space="preserve"> (such as =SUMIFS(), =DATE(), =RIGHT(), =LEFT()...). </t>
    </r>
  </si>
  <si>
    <t>seasonal patterns a year (2010-2017) were identified re Escalante.</t>
  </si>
  <si>
    <t>Row Labels</t>
  </si>
  <si>
    <t>Grand Total</t>
  </si>
  <si>
    <t>2016</t>
  </si>
  <si>
    <t>2017</t>
  </si>
  <si>
    <t>2018</t>
  </si>
  <si>
    <t>Jan</t>
  </si>
  <si>
    <t>Feb</t>
  </si>
  <si>
    <t>Mar</t>
  </si>
  <si>
    <t>Apr</t>
  </si>
  <si>
    <t>May</t>
  </si>
  <si>
    <t>Jun</t>
  </si>
  <si>
    <t>Jul</t>
  </si>
  <si>
    <t>Aug</t>
  </si>
  <si>
    <t>Sep</t>
  </si>
  <si>
    <t>Oct</t>
  </si>
  <si>
    <t>Nov</t>
  </si>
  <si>
    <t>Dec</t>
  </si>
  <si>
    <t>Column Labels</t>
  </si>
  <si>
    <t>Sum of Total</t>
  </si>
  <si>
    <r>
      <t xml:space="preserve">The absence of data within 2 consecutive months excludes the possibility of linear interpolation as a method of estimation of the omitted values as it would provide unreliable estimates that don't account for the </t>
    </r>
    <r>
      <rPr>
        <b/>
        <i/>
        <sz val="10"/>
        <rFont val="Open Sans"/>
        <family val="2"/>
      </rPr>
      <t>seasonality</t>
    </r>
    <r>
      <rPr>
        <i/>
        <sz val="10"/>
        <rFont val="Open Sans"/>
        <family val="2"/>
      </rPr>
      <t xml:space="preserve">. Prices drop during the omitted period of time yearly and that should be accounted for in the estimation. It is thus suggested to use </t>
    </r>
    <r>
      <rPr>
        <b/>
        <i/>
        <sz val="10"/>
        <rFont val="Open Sans"/>
        <family val="2"/>
      </rPr>
      <t xml:space="preserve">extrapolation with exponential smoothing (ETS) </t>
    </r>
    <r>
      <rPr>
        <i/>
        <sz val="10"/>
        <rFont val="Open Sans"/>
        <family val="2"/>
      </rPr>
      <t>based on historical prices (2010-2011).</t>
    </r>
  </si>
  <si>
    <t>FIRST-PTT</t>
  </si>
  <si>
    <t>First</t>
  </si>
  <si>
    <t>SECOND-A</t>
  </si>
  <si>
    <t>Second</t>
  </si>
  <si>
    <t>Third</t>
  </si>
  <si>
    <t>THIRD-PTTL</t>
  </si>
  <si>
    <t>FIRST</t>
  </si>
  <si>
    <t>SECOND</t>
  </si>
  <si>
    <t>THIRD</t>
  </si>
  <si>
    <t>Sum of First</t>
  </si>
  <si>
    <t>Sum of Second</t>
  </si>
  <si>
    <t>Sum of Third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</si>
</sst>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0_);\(#,##0\);\-\-_)"/>
    <numFmt numFmtId="165" formatCode="#,##0.00;\(#,##0.00\);\-"/>
    <numFmt numFmtId="166" formatCode="[$-409]mmmm/yy;@"/>
    <numFmt numFmtId="167" formatCode="0.0"/>
    <numFmt numFmtId="168" formatCode="mmm\ yy"/>
    <numFmt numFmtId="169" formatCode="0.0000"/>
    <numFmt numFmtId="170" formatCode="#,##0.000000;\(#,##0.000000\);\-"/>
    <numFmt numFmtId="171" formatCode="yyyy"/>
    <numFmt numFmtId="172" formatCode="#,##0.000000"/>
    <numFmt numFmtId="173" formatCode="0.0%"/>
  </numFmts>
  <fonts count="26">
    <font>
      <sz val="11"/>
      <color theme="1"/>
      <name val="Myriad Pro"/>
      <family val="2"/>
      <scheme val="minor"/>
    </font>
    <font>
      <sz val="9"/>
      <color theme="1"/>
      <name val="Arial"/>
      <family val="2"/>
    </font>
    <font>
      <sz val="9"/>
      <name val="Open Sans"/>
      <family val="2"/>
    </font>
    <font>
      <i/>
      <sz val="28"/>
      <name val="Open Sans"/>
      <family val="2"/>
    </font>
    <font>
      <i/>
      <sz val="9"/>
      <name val="Open Sans"/>
      <family val="2"/>
    </font>
    <font>
      <i/>
      <u/>
      <sz val="11"/>
      <name val="Open Sans"/>
      <family val="2"/>
    </font>
    <font>
      <i/>
      <u/>
      <sz val="9"/>
      <name val="Open Sans"/>
      <family val="2"/>
    </font>
    <font>
      <b/>
      <sz val="9"/>
      <name val="Open Sans"/>
      <family val="2"/>
    </font>
    <font>
      <sz val="11"/>
      <color theme="1"/>
      <name val="Open Sans"/>
      <family val="2"/>
    </font>
    <font>
      <i/>
      <sz val="10"/>
      <color theme="1"/>
      <name val="Open Sans"/>
      <family val="2"/>
    </font>
    <font>
      <i/>
      <u/>
      <sz val="10"/>
      <color theme="1"/>
      <name val="Open Sans"/>
      <family val="2"/>
    </font>
    <font>
      <b/>
      <sz val="11"/>
      <color theme="1"/>
      <name val="Open Sans"/>
      <family val="2"/>
    </font>
    <font>
      <b/>
      <sz val="9"/>
      <color theme="0"/>
      <name val="Open Sans"/>
      <family val="2"/>
    </font>
    <font>
      <b/>
      <sz val="18"/>
      <color theme="1"/>
      <name val="Open Sans"/>
      <family val="2"/>
    </font>
    <font>
      <i/>
      <sz val="11"/>
      <color theme="1"/>
      <name val="Open Sans"/>
      <family val="2"/>
    </font>
    <font>
      <sz val="10"/>
      <name val="Arial"/>
      <family val="2"/>
    </font>
    <font>
      <sz val="9"/>
      <color theme="1"/>
      <name val="Open Sans"/>
      <family val="2"/>
    </font>
    <font>
      <b/>
      <sz val="11"/>
      <color theme="1"/>
      <name val="Myriad Pro"/>
      <scheme val="minor"/>
    </font>
    <font>
      <i/>
      <sz val="11"/>
      <color theme="1"/>
      <name val="Myriad Pro"/>
      <scheme val="minor"/>
    </font>
    <font>
      <b/>
      <i/>
      <sz val="10"/>
      <color theme="1"/>
      <name val="Open Sans"/>
      <family val="2"/>
    </font>
    <font>
      <sz val="11"/>
      <color theme="1"/>
      <name val="Myriad Pro"/>
      <family val="2"/>
      <scheme val="minor"/>
    </font>
    <font>
      <sz val="9"/>
      <color rgb="FFFF0000"/>
      <name val="Open Sans"/>
      <family val="2"/>
    </font>
    <font>
      <sz val="9"/>
      <color indexed="81"/>
      <name val="Tahoma"/>
      <family val="2"/>
    </font>
    <font>
      <b/>
      <sz val="9"/>
      <color indexed="81"/>
      <name val="Tahoma"/>
      <family val="2"/>
    </font>
    <font>
      <i/>
      <sz val="10"/>
      <name val="Open Sans"/>
      <family val="2"/>
    </font>
    <font>
      <b/>
      <i/>
      <sz val="10"/>
      <name val="Open Sans"/>
      <family val="2"/>
    </font>
  </fonts>
  <fills count="7">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4"/>
        <bgColor indexed="64"/>
      </patternFill>
    </fill>
    <fill>
      <patternFill patternType="solid">
        <fgColor theme="7" tint="0.79998168889431442"/>
        <bgColor indexed="64"/>
      </patternFill>
    </fill>
    <fill>
      <patternFill patternType="solid">
        <fgColor rgb="FFFFFF00"/>
        <bgColor indexed="64"/>
      </patternFill>
    </fill>
  </fills>
  <borders count="39">
    <border>
      <left/>
      <right/>
      <top/>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top/>
      <bottom style="thin">
        <color theme="0" tint="-0.34998626667073579"/>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right/>
      <top style="thin">
        <color theme="0" tint="-0.34998626667073579"/>
      </top>
      <bottom style="thin">
        <color theme="0" tint="-0.34998626667073579"/>
      </bottom>
      <diagonal/>
    </border>
    <border>
      <left/>
      <right style="dotted">
        <color theme="0" tint="-0.34998626667073579"/>
      </right>
      <top style="dotted">
        <color theme="0" tint="-0.34998626667073579"/>
      </top>
      <bottom style="dotted">
        <color theme="0" tint="-0.34998626667073579"/>
      </bottom>
      <diagonal/>
    </border>
    <border>
      <left style="dotted">
        <color theme="0" tint="-0.34998626667073579"/>
      </left>
      <right style="dotted">
        <color theme="0" tint="-0.34998626667073579"/>
      </right>
      <top style="thin">
        <color theme="0" tint="-0.34998626667073579"/>
      </top>
      <bottom style="dotted">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right style="thin">
        <color theme="0" tint="-0.34998626667073579"/>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34998626667073579"/>
      </right>
      <top/>
      <bottom style="thin">
        <color theme="0" tint="-0.34998626667073579"/>
      </bottom>
      <diagonal/>
    </border>
    <border>
      <left style="thin">
        <color theme="0" tint="-0.499984740745262"/>
      </left>
      <right/>
      <top/>
      <bottom style="hair">
        <color theme="0" tint="-0.499984740745262"/>
      </bottom>
      <diagonal/>
    </border>
    <border>
      <left/>
      <right/>
      <top/>
      <bottom style="hair">
        <color theme="0" tint="-0.499984740745262"/>
      </bottom>
      <diagonal/>
    </border>
    <border>
      <left style="mediumDashed">
        <color indexed="64"/>
      </left>
      <right style="mediumDashed">
        <color indexed="64"/>
      </right>
      <top style="mediumDashed">
        <color indexed="64"/>
      </top>
      <bottom style="mediumDashed">
        <color indexed="64"/>
      </bottom>
      <diagonal/>
    </border>
    <border>
      <left/>
      <right style="thin">
        <color theme="0" tint="-0.499984740745262"/>
      </right>
      <top/>
      <bottom style="hair">
        <color theme="0" tint="-0.499984740745262"/>
      </bottom>
      <diagonal/>
    </border>
    <border>
      <left style="thin">
        <color theme="0" tint="-0.499984740745262"/>
      </left>
      <right/>
      <top style="hair">
        <color theme="0" tint="-0.499984740745262"/>
      </top>
      <bottom style="hair">
        <color theme="0" tint="-0.499984740745262"/>
      </bottom>
      <diagonal/>
    </border>
    <border>
      <left/>
      <right/>
      <top style="hair">
        <color theme="0" tint="-0.499984740745262"/>
      </top>
      <bottom style="hair">
        <color theme="0" tint="-0.499984740745262"/>
      </bottom>
      <diagonal/>
    </border>
    <border>
      <left/>
      <right style="thin">
        <color theme="0" tint="-0.499984740745262"/>
      </right>
      <top style="hair">
        <color theme="0" tint="-0.499984740745262"/>
      </top>
      <bottom style="hair">
        <color theme="0" tint="-0.499984740745262"/>
      </bottom>
      <diagonal/>
    </border>
    <border>
      <left style="thin">
        <color theme="0" tint="-0.499984740745262"/>
      </left>
      <right style="mediumDashed">
        <color indexed="64"/>
      </right>
      <top style="mediumDashed">
        <color indexed="64"/>
      </top>
      <bottom style="mediumDashed">
        <color indexed="64"/>
      </bottom>
      <diagonal/>
    </border>
    <border>
      <left style="mediumDashed">
        <color indexed="64"/>
      </left>
      <right style="thin">
        <color theme="0" tint="-0.499984740745262"/>
      </right>
      <top style="mediumDashed">
        <color indexed="64"/>
      </top>
      <bottom style="mediumDashed">
        <color indexed="64"/>
      </bottom>
      <diagonal/>
    </border>
    <border>
      <left/>
      <right style="medium">
        <color indexed="64"/>
      </right>
      <top style="hair">
        <color theme="0" tint="-0.499984740745262"/>
      </top>
      <bottom style="hair">
        <color theme="0" tint="-0.499984740745262"/>
      </bottom>
      <diagonal/>
    </border>
    <border>
      <left style="thin">
        <color theme="0" tint="-0.499984740745262"/>
      </left>
      <right style="mediumDashed">
        <color indexed="64"/>
      </right>
      <top style="mediumDashed">
        <color indexed="64"/>
      </top>
      <bottom style="hair">
        <color theme="0" tint="-0.499984740745262"/>
      </bottom>
      <diagonal/>
    </border>
    <border>
      <left/>
      <right/>
      <top style="hair">
        <color theme="0" tint="-0.499984740745262"/>
      </top>
      <bottom/>
      <diagonal/>
    </border>
    <border>
      <left/>
      <right/>
      <top style="mediumDashed">
        <color indexed="64"/>
      </top>
      <bottom/>
      <diagonal/>
    </border>
    <border>
      <left/>
      <right style="thin">
        <color theme="0" tint="-0.499984740745262"/>
      </right>
      <top style="mediumDashed">
        <color indexed="64"/>
      </top>
      <bottom/>
      <diagonal/>
    </border>
  </borders>
  <cellStyleXfs count="5">
    <xf numFmtId="0" fontId="0" fillId="0" borderId="0"/>
    <xf numFmtId="164" fontId="1" fillId="0" borderId="0"/>
    <xf numFmtId="166" fontId="15" fillId="0" borderId="0"/>
    <xf numFmtId="166" fontId="16" fillId="0" borderId="0"/>
    <xf numFmtId="9" fontId="20" fillId="0" borderId="0" applyFont="0" applyFill="0" applyBorder="0" applyAlignment="0" applyProtection="0"/>
  </cellStyleXfs>
  <cellXfs count="138">
    <xf numFmtId="0" fontId="0" fillId="0" borderId="0" xfId="0"/>
    <xf numFmtId="164" fontId="2" fillId="2" borderId="0" xfId="1" applyFont="1" applyFill="1" applyAlignment="1">
      <alignment vertical="center"/>
    </xf>
    <xf numFmtId="0" fontId="0" fillId="2" borderId="0" xfId="0" applyFill="1"/>
    <xf numFmtId="164" fontId="2" fillId="3" borderId="1" xfId="1" applyFont="1" applyFill="1" applyBorder="1" applyAlignment="1">
      <alignment vertical="center"/>
    </xf>
    <xf numFmtId="164" fontId="2" fillId="3" borderId="2" xfId="1" applyFont="1" applyFill="1" applyBorder="1" applyAlignment="1">
      <alignment vertical="center"/>
    </xf>
    <xf numFmtId="164" fontId="2" fillId="3" borderId="3" xfId="1" applyFont="1" applyFill="1" applyBorder="1" applyAlignment="1">
      <alignment vertical="center"/>
    </xf>
    <xf numFmtId="164" fontId="2" fillId="3" borderId="4" xfId="1" applyFont="1" applyFill="1" applyBorder="1" applyAlignment="1">
      <alignment vertical="center"/>
    </xf>
    <xf numFmtId="164" fontId="2" fillId="3" borderId="6" xfId="1" applyFont="1" applyFill="1" applyBorder="1" applyAlignment="1">
      <alignment vertical="center"/>
    </xf>
    <xf numFmtId="164" fontId="2" fillId="3" borderId="0" xfId="1" applyFont="1" applyFill="1" applyAlignment="1">
      <alignment vertical="center"/>
    </xf>
    <xf numFmtId="164" fontId="4" fillId="3" borderId="0" xfId="1" applyFont="1" applyFill="1" applyAlignment="1">
      <alignment vertical="center"/>
    </xf>
    <xf numFmtId="164" fontId="7" fillId="3" borderId="0" xfId="1" applyFont="1" applyFill="1" applyAlignment="1">
      <alignment vertical="center"/>
    </xf>
    <xf numFmtId="164" fontId="2" fillId="3" borderId="0" xfId="1" applyFont="1" applyFill="1" applyAlignment="1">
      <alignment horizontal="center" vertical="center" wrapText="1"/>
    </xf>
    <xf numFmtId="164" fontId="2" fillId="3" borderId="7" xfId="1" applyFont="1" applyFill="1" applyBorder="1" applyAlignment="1">
      <alignment vertical="center"/>
    </xf>
    <xf numFmtId="164" fontId="2" fillId="3" borderId="8" xfId="1" applyFont="1" applyFill="1" applyBorder="1" applyAlignment="1">
      <alignment vertical="center"/>
    </xf>
    <xf numFmtId="164" fontId="2" fillId="3" borderId="9" xfId="1" applyFont="1" applyFill="1" applyBorder="1" applyAlignment="1">
      <alignment vertical="center"/>
    </xf>
    <xf numFmtId="0" fontId="8" fillId="0" borderId="0" xfId="0" applyFont="1" applyAlignment="1">
      <alignment vertical="center" wrapText="1"/>
    </xf>
    <xf numFmtId="1" fontId="2" fillId="0" borderId="0" xfId="0" applyNumberFormat="1" applyFont="1"/>
    <xf numFmtId="2" fontId="2" fillId="0" borderId="0" xfId="0" applyNumberFormat="1" applyFont="1"/>
    <xf numFmtId="0" fontId="8" fillId="0" borderId="0" xfId="0" applyFont="1"/>
    <xf numFmtId="0" fontId="11" fillId="0" borderId="0" xfId="0" applyFont="1" applyAlignment="1">
      <alignment wrapText="1"/>
    </xf>
    <xf numFmtId="0" fontId="11" fillId="0" borderId="0" xfId="0" applyFont="1"/>
    <xf numFmtId="1" fontId="12" fillId="4" borderId="10" xfId="0" applyNumberFormat="1" applyFont="1" applyFill="1" applyBorder="1" applyAlignment="1">
      <alignment horizontal="center" vertical="center" wrapText="1"/>
    </xf>
    <xf numFmtId="165" fontId="2" fillId="3" borderId="12" xfId="0" applyNumberFormat="1" applyFont="1" applyFill="1" applyBorder="1" applyAlignment="1">
      <alignment horizontal="right" vertical="center" indent="2"/>
    </xf>
    <xf numFmtId="0" fontId="8" fillId="2" borderId="0" xfId="0" applyFont="1" applyFill="1"/>
    <xf numFmtId="0" fontId="13" fillId="2" borderId="0" xfId="0" applyFont="1" applyFill="1"/>
    <xf numFmtId="0" fontId="14" fillId="2" borderId="0" xfId="0" applyFont="1" applyFill="1"/>
    <xf numFmtId="1" fontId="12" fillId="4" borderId="13" xfId="0" applyNumberFormat="1" applyFont="1" applyFill="1" applyBorder="1" applyAlignment="1">
      <alignment horizontal="center" vertical="center" wrapText="1"/>
    </xf>
    <xf numFmtId="1" fontId="12" fillId="4" borderId="14" xfId="0" applyNumberFormat="1" applyFont="1" applyFill="1" applyBorder="1" applyAlignment="1">
      <alignment horizontal="center" vertical="center" wrapText="1"/>
    </xf>
    <xf numFmtId="0" fontId="8" fillId="3" borderId="15" xfId="0" applyFont="1" applyFill="1" applyBorder="1" applyAlignment="1">
      <alignment wrapText="1"/>
    </xf>
    <xf numFmtId="0" fontId="8" fillId="3" borderId="15" xfId="0" applyFont="1" applyFill="1" applyBorder="1"/>
    <xf numFmtId="0" fontId="8" fillId="3" borderId="0" xfId="0" applyFont="1" applyFill="1" applyAlignment="1">
      <alignment wrapText="1"/>
    </xf>
    <xf numFmtId="0" fontId="8" fillId="3" borderId="0" xfId="0" applyFont="1" applyFill="1"/>
    <xf numFmtId="0" fontId="8" fillId="3" borderId="5" xfId="0" applyFont="1" applyFill="1" applyBorder="1"/>
    <xf numFmtId="0" fontId="7" fillId="2" borderId="0" xfId="0" applyFont="1" applyFill="1"/>
    <xf numFmtId="166" fontId="16" fillId="3" borderId="16" xfId="2" applyFont="1" applyFill="1" applyBorder="1"/>
    <xf numFmtId="166" fontId="16" fillId="3" borderId="17" xfId="2" applyFont="1" applyFill="1" applyBorder="1"/>
    <xf numFmtId="166" fontId="16" fillId="3" borderId="18" xfId="2" applyFont="1" applyFill="1" applyBorder="1"/>
    <xf numFmtId="166" fontId="16" fillId="3" borderId="19" xfId="2" applyFont="1" applyFill="1" applyBorder="1"/>
    <xf numFmtId="166" fontId="16" fillId="3" borderId="0" xfId="2" applyFont="1" applyFill="1"/>
    <xf numFmtId="166" fontId="16" fillId="3" borderId="20" xfId="2" applyFont="1" applyFill="1" applyBorder="1"/>
    <xf numFmtId="166" fontId="16" fillId="3" borderId="21" xfId="2" applyFont="1" applyFill="1" applyBorder="1"/>
    <xf numFmtId="166" fontId="16" fillId="3" borderId="22" xfId="2" applyFont="1" applyFill="1" applyBorder="1"/>
    <xf numFmtId="166" fontId="16" fillId="3" borderId="23" xfId="2" applyFont="1" applyFill="1" applyBorder="1"/>
    <xf numFmtId="166" fontId="8" fillId="0" borderId="24" xfId="3" applyFont="1" applyBorder="1"/>
    <xf numFmtId="0" fontId="0" fillId="3" borderId="4" xfId="0" applyFill="1" applyBorder="1"/>
    <xf numFmtId="0" fontId="0" fillId="3" borderId="0" xfId="0" applyFill="1"/>
    <xf numFmtId="0" fontId="0" fillId="3" borderId="6" xfId="0" applyFill="1" applyBorder="1"/>
    <xf numFmtId="0" fontId="0" fillId="3" borderId="25" xfId="0" applyFill="1" applyBorder="1" applyAlignment="1">
      <alignment horizontal="center"/>
    </xf>
    <xf numFmtId="0" fontId="0" fillId="3" borderId="26" xfId="0" applyFill="1" applyBorder="1" applyAlignment="1">
      <alignment horizontal="center"/>
    </xf>
    <xf numFmtId="0" fontId="17" fillId="5" borderId="27" xfId="0" applyFont="1" applyFill="1" applyBorder="1" applyAlignment="1">
      <alignment horizontal="center"/>
    </xf>
    <xf numFmtId="0" fontId="0" fillId="3" borderId="28" xfId="0" applyFill="1" applyBorder="1" applyAlignment="1">
      <alignment horizontal="center"/>
    </xf>
    <xf numFmtId="0" fontId="0" fillId="3" borderId="29" xfId="0" applyFill="1" applyBorder="1" applyAlignment="1">
      <alignment horizontal="center"/>
    </xf>
    <xf numFmtId="0" fontId="0" fillId="3" borderId="30" xfId="0" applyFill="1" applyBorder="1" applyAlignment="1">
      <alignment horizontal="center"/>
    </xf>
    <xf numFmtId="0" fontId="0" fillId="3" borderId="31" xfId="0" applyFill="1" applyBorder="1" applyAlignment="1">
      <alignment horizontal="center"/>
    </xf>
    <xf numFmtId="0" fontId="17" fillId="5" borderId="32" xfId="0" applyFont="1" applyFill="1" applyBorder="1" applyAlignment="1">
      <alignment horizontal="center"/>
    </xf>
    <xf numFmtId="0" fontId="17" fillId="5" borderId="33" xfId="0" applyFont="1" applyFill="1" applyBorder="1" applyAlignment="1">
      <alignment horizontal="center"/>
    </xf>
    <xf numFmtId="0" fontId="0" fillId="3" borderId="34" xfId="0" applyFill="1" applyBorder="1" applyAlignment="1">
      <alignment horizontal="center"/>
    </xf>
    <xf numFmtId="0" fontId="0" fillId="3" borderId="35" xfId="0" applyFill="1" applyBorder="1" applyAlignment="1">
      <alignment horizontal="center"/>
    </xf>
    <xf numFmtId="0" fontId="0" fillId="3" borderId="36" xfId="0" applyFill="1" applyBorder="1" applyAlignment="1">
      <alignment horizontal="center"/>
    </xf>
    <xf numFmtId="0" fontId="0" fillId="3" borderId="37" xfId="0" applyFill="1" applyBorder="1" applyAlignment="1">
      <alignment horizontal="center"/>
    </xf>
    <xf numFmtId="0" fontId="0" fillId="3" borderId="0" xfId="0" applyFill="1" applyAlignment="1">
      <alignment horizontal="center"/>
    </xf>
    <xf numFmtId="0" fontId="0" fillId="3" borderId="38" xfId="0" applyFill="1" applyBorder="1" applyAlignment="1">
      <alignment horizontal="center"/>
    </xf>
    <xf numFmtId="0" fontId="18" fillId="3" borderId="4" xfId="0" applyFont="1" applyFill="1" applyBorder="1"/>
    <xf numFmtId="0" fontId="0" fillId="3" borderId="7" xfId="0" applyFill="1" applyBorder="1"/>
    <xf numFmtId="0" fontId="0" fillId="3" borderId="8" xfId="0" applyFill="1" applyBorder="1"/>
    <xf numFmtId="0" fontId="0" fillId="3" borderId="9" xfId="0" applyFill="1" applyBorder="1"/>
    <xf numFmtId="167" fontId="17" fillId="5" borderId="27" xfId="0" applyNumberFormat="1" applyFont="1" applyFill="1" applyBorder="1" applyAlignment="1">
      <alignment horizontal="center"/>
    </xf>
    <xf numFmtId="167" fontId="17" fillId="5" borderId="32" xfId="0" applyNumberFormat="1" applyFont="1" applyFill="1" applyBorder="1" applyAlignment="1">
      <alignment horizontal="center"/>
    </xf>
    <xf numFmtId="0" fontId="9" fillId="3" borderId="4" xfId="0" applyFont="1" applyFill="1" applyBorder="1" applyAlignment="1">
      <alignment horizontal="center" vertical="top" wrapText="1"/>
    </xf>
    <xf numFmtId="0" fontId="9" fillId="3" borderId="0" xfId="0" applyFont="1" applyFill="1" applyAlignment="1">
      <alignment horizontal="center" vertical="top" wrapText="1"/>
    </xf>
    <xf numFmtId="0" fontId="9" fillId="3" borderId="6" xfId="0" applyFont="1" applyFill="1" applyBorder="1" applyAlignment="1">
      <alignment horizontal="center" vertical="top" wrapText="1"/>
    </xf>
    <xf numFmtId="0" fontId="9" fillId="3" borderId="7" xfId="0" applyFont="1" applyFill="1" applyBorder="1" applyAlignment="1">
      <alignment horizontal="center" vertical="top" wrapText="1"/>
    </xf>
    <xf numFmtId="0" fontId="9" fillId="3" borderId="8" xfId="0" applyFont="1" applyFill="1" applyBorder="1" applyAlignment="1">
      <alignment horizontal="center" vertical="top" wrapText="1"/>
    </xf>
    <xf numFmtId="0" fontId="9" fillId="3" borderId="9" xfId="0" applyFont="1" applyFill="1" applyBorder="1" applyAlignment="1">
      <alignment horizontal="center" vertical="top" wrapText="1"/>
    </xf>
    <xf numFmtId="2" fontId="8" fillId="0" borderId="0" xfId="0" applyNumberFormat="1" applyFont="1"/>
    <xf numFmtId="1" fontId="8" fillId="0" borderId="0" xfId="0" applyNumberFormat="1" applyFont="1"/>
    <xf numFmtId="2" fontId="8" fillId="3" borderId="0" xfId="0" applyNumberFormat="1" applyFont="1" applyFill="1"/>
    <xf numFmtId="1" fontId="21" fillId="0" borderId="0" xfId="0" applyNumberFormat="1" applyFont="1"/>
    <xf numFmtId="2" fontId="21" fillId="0" borderId="0" xfId="0" applyNumberFormat="1" applyFont="1"/>
    <xf numFmtId="2" fontId="0" fillId="0" borderId="0" xfId="0" applyNumberFormat="1"/>
    <xf numFmtId="165" fontId="8" fillId="0" borderId="0" xfId="0" applyNumberFormat="1" applyFont="1"/>
    <xf numFmtId="49" fontId="12" fillId="4" borderId="10" xfId="0" applyNumberFormat="1" applyFont="1" applyFill="1" applyBorder="1" applyAlignment="1">
      <alignment horizontal="center" vertical="center" wrapText="1"/>
    </xf>
    <xf numFmtId="49" fontId="8" fillId="0" borderId="0" xfId="0" applyNumberFormat="1" applyFont="1" applyAlignment="1">
      <alignment vertical="center" wrapText="1"/>
    </xf>
    <xf numFmtId="49" fontId="2" fillId="0" borderId="0" xfId="0" applyNumberFormat="1" applyFont="1"/>
    <xf numFmtId="49" fontId="21" fillId="0" borderId="0" xfId="0" applyNumberFormat="1" applyFont="1"/>
    <xf numFmtId="49" fontId="0" fillId="0" borderId="0" xfId="0" applyNumberFormat="1"/>
    <xf numFmtId="43" fontId="8" fillId="0" borderId="0" xfId="0" applyNumberFormat="1" applyFont="1"/>
    <xf numFmtId="168" fontId="2" fillId="3" borderId="11" xfId="0" applyNumberFormat="1" applyFont="1" applyFill="1" applyBorder="1" applyAlignment="1">
      <alignment horizontal="left" vertical="center"/>
    </xf>
    <xf numFmtId="165" fontId="11" fillId="0" borderId="0" xfId="0" applyNumberFormat="1" applyFont="1"/>
    <xf numFmtId="0" fontId="9" fillId="0" borderId="0" xfId="0" applyFont="1" applyAlignment="1">
      <alignment vertical="top"/>
    </xf>
    <xf numFmtId="0" fontId="9" fillId="0" borderId="0" xfId="0" applyFont="1"/>
    <xf numFmtId="9" fontId="9" fillId="0" borderId="0" xfId="4" applyFont="1"/>
    <xf numFmtId="165" fontId="21" fillId="0" borderId="12" xfId="0" applyNumberFormat="1" applyFont="1" applyBorder="1" applyAlignment="1">
      <alignment horizontal="right" vertical="center" indent="2"/>
    </xf>
    <xf numFmtId="2" fontId="8" fillId="2" borderId="0" xfId="0" applyNumberFormat="1" applyFont="1" applyFill="1"/>
    <xf numFmtId="43" fontId="8" fillId="2" borderId="0" xfId="0" applyNumberFormat="1" applyFont="1" applyFill="1"/>
    <xf numFmtId="49" fontId="8" fillId="3" borderId="0" xfId="0" applyNumberFormat="1" applyFont="1" applyFill="1" applyAlignment="1">
      <alignment wrapText="1"/>
    </xf>
    <xf numFmtId="49" fontId="8" fillId="3" borderId="0" xfId="0" applyNumberFormat="1" applyFont="1" applyFill="1"/>
    <xf numFmtId="0" fontId="9" fillId="3" borderId="1" xfId="0" applyFont="1" applyFill="1" applyBorder="1" applyAlignment="1">
      <alignment horizontal="left" vertical="top"/>
    </xf>
    <xf numFmtId="0" fontId="9" fillId="3" borderId="2" xfId="0" applyFont="1" applyFill="1" applyBorder="1" applyAlignment="1">
      <alignment horizontal="center" vertical="top"/>
    </xf>
    <xf numFmtId="0" fontId="9" fillId="3" borderId="3" xfId="0" applyFont="1" applyFill="1" applyBorder="1" applyAlignment="1">
      <alignment horizontal="center" vertical="top"/>
    </xf>
    <xf numFmtId="0" fontId="9" fillId="3" borderId="4" xfId="0" applyFont="1" applyFill="1" applyBorder="1" applyAlignment="1">
      <alignment horizontal="center" vertical="top"/>
    </xf>
    <xf numFmtId="0" fontId="9" fillId="3" borderId="0" xfId="0" applyFont="1" applyFill="1" applyAlignment="1">
      <alignment horizontal="center" vertical="top"/>
    </xf>
    <xf numFmtId="0" fontId="9" fillId="3" borderId="6" xfId="0" applyFont="1" applyFill="1" applyBorder="1" applyAlignment="1">
      <alignment horizontal="center" vertical="top"/>
    </xf>
    <xf numFmtId="170" fontId="8" fillId="0" borderId="0" xfId="0" applyNumberFormat="1" applyFont="1"/>
    <xf numFmtId="170" fontId="2" fillId="3" borderId="12" xfId="0" applyNumberFormat="1" applyFont="1" applyFill="1" applyBorder="1" applyAlignment="1">
      <alignment horizontal="right" vertical="center" indent="2"/>
    </xf>
    <xf numFmtId="171" fontId="8" fillId="3" borderId="0" xfId="0" applyNumberFormat="1" applyFont="1" applyFill="1"/>
    <xf numFmtId="0" fontId="0" fillId="0" borderId="0" xfId="0" pivotButton="1"/>
    <xf numFmtId="0" fontId="0" fillId="0" borderId="0" xfId="0" applyAlignment="1">
      <alignment horizontal="left"/>
    </xf>
    <xf numFmtId="167" fontId="0" fillId="0" borderId="0" xfId="0" applyNumberFormat="1"/>
    <xf numFmtId="165" fontId="2" fillId="6" borderId="12" xfId="0" applyNumberFormat="1" applyFont="1" applyFill="1" applyBorder="1" applyAlignment="1">
      <alignment horizontal="right" vertical="center" indent="2"/>
    </xf>
    <xf numFmtId="2" fontId="17" fillId="5" borderId="27" xfId="0" applyNumberFormat="1" applyFont="1" applyFill="1" applyBorder="1" applyAlignment="1">
      <alignment horizontal="center"/>
    </xf>
    <xf numFmtId="172" fontId="8" fillId="0" borderId="0" xfId="0" applyNumberFormat="1" applyFont="1"/>
    <xf numFmtId="169" fontId="17" fillId="5" borderId="27" xfId="0" applyNumberFormat="1" applyFont="1" applyFill="1" applyBorder="1" applyAlignment="1">
      <alignment horizontal="center"/>
    </xf>
    <xf numFmtId="9" fontId="8" fillId="0" borderId="0" xfId="4" applyFont="1"/>
    <xf numFmtId="173" fontId="8" fillId="0" borderId="0" xfId="4" applyNumberFormat="1" applyFont="1"/>
    <xf numFmtId="164" fontId="3" fillId="3" borderId="5" xfId="1" applyFont="1" applyFill="1" applyBorder="1" applyAlignment="1">
      <alignment horizontal="center" vertical="center"/>
    </xf>
    <xf numFmtId="164" fontId="2" fillId="3" borderId="0" xfId="1" applyFont="1" applyFill="1" applyAlignment="1">
      <alignment horizontal="left"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0" xfId="0" applyFont="1" applyAlignment="1">
      <alignment horizontal="center" vertical="center" wrapText="1"/>
    </xf>
    <xf numFmtId="0" fontId="9" fillId="0" borderId="6" xfId="0" applyFont="1" applyBorder="1" applyAlignment="1">
      <alignment horizontal="center"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24" fillId="0" borderId="0" xfId="0" applyFont="1" applyAlignment="1">
      <alignment horizontal="left" vertical="top" wrapText="1"/>
    </xf>
    <xf numFmtId="0" fontId="9" fillId="3" borderId="1"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9" fillId="3" borderId="4" xfId="0" applyFont="1" applyFill="1" applyBorder="1" applyAlignment="1">
      <alignment horizontal="center" vertical="center" wrapText="1"/>
    </xf>
    <xf numFmtId="0" fontId="9" fillId="3" borderId="0" xfId="0" applyFont="1" applyFill="1" applyAlignment="1">
      <alignment horizontal="center" vertical="center" wrapText="1"/>
    </xf>
    <xf numFmtId="0" fontId="9" fillId="3" borderId="6" xfId="0" applyFont="1" applyFill="1" applyBorder="1" applyAlignment="1">
      <alignment horizontal="center" vertical="center" wrapText="1"/>
    </xf>
    <xf numFmtId="0" fontId="9" fillId="3" borderId="7"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9" fillId="3" borderId="9" xfId="0" applyFont="1" applyFill="1" applyBorder="1" applyAlignment="1">
      <alignment horizontal="center" vertical="center" wrapText="1"/>
    </xf>
    <xf numFmtId="0" fontId="0" fillId="3" borderId="0" xfId="0" applyFill="1" applyAlignment="1">
      <alignment horizontal="center"/>
    </xf>
    <xf numFmtId="0" fontId="0" fillId="3" borderId="6" xfId="0" applyFill="1" applyBorder="1" applyAlignment="1">
      <alignment horizontal="center"/>
    </xf>
  </cellXfs>
  <cellStyles count="5">
    <cellStyle name="Normal" xfId="0" builtinId="0"/>
    <cellStyle name="Normal 2 2 2" xfId="1" xr:uid="{00000000-0005-0000-0000-000001000000}"/>
    <cellStyle name="Normal 3" xfId="2" xr:uid="{00000000-0005-0000-0000-000002000000}"/>
    <cellStyle name="Normal 4" xfId="3" xr:uid="{00000000-0005-0000-0000-000003000000}"/>
    <cellStyle name="Per cent" xfId="4" builtinId="5"/>
  </cellStyles>
  <dxfs count="14">
    <dxf>
      <numFmt numFmtId="167" formatCode="0.0"/>
    </dxf>
    <dxf>
      <numFmt numFmtId="167" formatCode="0.0"/>
    </dxf>
    <dxf>
      <numFmt numFmtId="167" formatCode="0.0"/>
    </dxf>
    <dxf>
      <font>
        <color rgb="FF9C0006"/>
      </font>
      <fill>
        <patternFill>
          <bgColor rgb="FFFFC7CE"/>
        </patternFill>
      </fill>
    </dxf>
    <dxf>
      <numFmt numFmtId="167" formatCode="0.0"/>
    </dxf>
    <dxf>
      <numFmt numFmtId="167" formatCode="0.0"/>
    </dxf>
    <dxf>
      <numFmt numFmtId="167" formatCode="0.0"/>
    </dxf>
    <dxf>
      <numFmt numFmtId="167" formatCode="0.0"/>
    </dxf>
    <dxf>
      <font>
        <b val="0"/>
        <i val="0"/>
        <strike val="0"/>
        <condense val="0"/>
        <extend val="0"/>
        <outline val="0"/>
        <shadow val="0"/>
        <u val="none"/>
        <vertAlign val="baseline"/>
        <sz val="9"/>
        <color auto="1"/>
        <name val="Open Sans"/>
        <family val="2"/>
        <scheme val="none"/>
      </font>
      <numFmt numFmtId="2" formatCode="0.00"/>
    </dxf>
    <dxf>
      <font>
        <b val="0"/>
        <i val="0"/>
        <strike val="0"/>
        <condense val="0"/>
        <extend val="0"/>
        <outline val="0"/>
        <shadow val="0"/>
        <u val="none"/>
        <vertAlign val="baseline"/>
        <sz val="9"/>
        <color auto="1"/>
        <name val="Open Sans"/>
        <family val="2"/>
        <scheme val="none"/>
      </font>
      <numFmt numFmtId="2" formatCode="0.00"/>
    </dxf>
    <dxf>
      <font>
        <b val="0"/>
        <i val="0"/>
        <strike val="0"/>
        <condense val="0"/>
        <extend val="0"/>
        <outline val="0"/>
        <shadow val="0"/>
        <u val="none"/>
        <vertAlign val="baseline"/>
        <sz val="9"/>
        <color auto="1"/>
        <name val="Open Sans"/>
        <family val="2"/>
        <scheme val="none"/>
      </font>
      <numFmt numFmtId="1" formatCode="0"/>
    </dxf>
    <dxf>
      <font>
        <b val="0"/>
        <i val="0"/>
        <strike val="0"/>
        <condense val="0"/>
        <extend val="0"/>
        <outline val="0"/>
        <shadow val="0"/>
        <u val="none"/>
        <vertAlign val="baseline"/>
        <sz val="9"/>
        <color auto="1"/>
        <name val="Open Sans"/>
        <family val="2"/>
        <scheme val="none"/>
      </font>
      <numFmt numFmtId="30" formatCode="@"/>
    </dxf>
    <dxf>
      <font>
        <b val="0"/>
        <i val="0"/>
        <strike val="0"/>
        <condense val="0"/>
        <extend val="0"/>
        <outline val="0"/>
        <shadow val="0"/>
        <u val="none"/>
        <vertAlign val="baseline"/>
        <sz val="9"/>
        <color auto="1"/>
        <name val="Open Sans"/>
        <family val="2"/>
        <scheme val="none"/>
      </font>
    </dxf>
    <dxf>
      <font>
        <b val="0"/>
        <i val="0"/>
        <strike val="0"/>
        <condense val="0"/>
        <extend val="0"/>
        <outline val="0"/>
        <shadow val="0"/>
        <u val="none"/>
        <vertAlign val="baseline"/>
        <sz val="11"/>
        <color theme="1"/>
        <name val="Open Sans"/>
        <family val="2"/>
        <scheme val="none"/>
      </font>
      <alignment horizontal="general" vertical="center" textRotation="0" wrapText="1" indent="0" justifyLastLine="0" shrinkToFit="0" readingOrder="0"/>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EECE1"/>
      <rgbColor rgb="00669933"/>
      <rgbColor rgb="00990033"/>
      <rgbColor rgb="00006699"/>
      <rgbColor rgb="00669933"/>
      <rgbColor rgb="00A69911"/>
      <rgbColor rgb="00E5730B"/>
      <rgbColor rgb="00666666"/>
      <rgbColor rgb="00EEECE1"/>
      <rgbColor rgb="00669933"/>
      <rgbColor rgb="00990033"/>
      <rgbColor rgb="00006699"/>
      <rgbColor rgb="00669933"/>
      <rgbColor rgb="00A69911"/>
      <rgbColor rgb="00E5730B"/>
      <rgbColor rgb="00666666"/>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[Pivot_tables.xlsx]Pivot_Chart!PivotTable1</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60043810313185E-2"/>
          <c:y val="0.2119411636045494"/>
          <c:w val="0.90383063959110377"/>
          <c:h val="0.58100904053659963"/>
        </c:manualLayout>
      </c:layout>
      <c:lineChart>
        <c:grouping val="standard"/>
        <c:varyColors val="0"/>
        <c:ser>
          <c:idx val="0"/>
          <c:order val="0"/>
          <c:tx>
            <c:strRef>
              <c:f>Pivot_Chart!$B$3:$B$4</c:f>
              <c:strCache>
                <c:ptCount val="1"/>
                <c:pt idx="0">
                  <c:v>2016</c:v>
                </c:pt>
              </c:strCache>
            </c:strRef>
          </c:tx>
          <c:spPr>
            <a:ln w="28575" cap="rnd">
              <a:solidFill>
                <a:schemeClr val="accent1"/>
              </a:solidFill>
              <a:round/>
            </a:ln>
            <a:effectLst/>
          </c:spPr>
          <c:marker>
            <c:symbol val="none"/>
          </c:marker>
          <c:cat>
            <c:strRef>
              <c:f>Pivot_Chart!$A$5:$A$17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Pivot_Chart!$B$5:$B$17</c:f>
              <c:numCache>
                <c:formatCode>0.0</c:formatCode>
                <c:ptCount val="12"/>
                <c:pt idx="0">
                  <c:v>0.16084899999999999</c:v>
                </c:pt>
                <c:pt idx="1">
                  <c:v>0.140182</c:v>
                </c:pt>
                <c:pt idx="2">
                  <c:v>9.2164999999999997E-2</c:v>
                </c:pt>
                <c:pt idx="3">
                  <c:v>0.109985</c:v>
                </c:pt>
                <c:pt idx="4">
                  <c:v>2.0452999999999999E-2</c:v>
                </c:pt>
                <c:pt idx="5">
                  <c:v>8.8499999999999995E-2</c:v>
                </c:pt>
                <c:pt idx="6">
                  <c:v>0.12739700000000001</c:v>
                </c:pt>
                <c:pt idx="7">
                  <c:v>0.25658300000000001</c:v>
                </c:pt>
                <c:pt idx="8">
                  <c:v>8.5449999999999998E-2</c:v>
                </c:pt>
                <c:pt idx="9">
                  <c:v>0.13151399999999999</c:v>
                </c:pt>
                <c:pt idx="10">
                  <c:v>0.133025</c:v>
                </c:pt>
                <c:pt idx="11">
                  <c:v>7.2276999999999994E-2</c:v>
                </c:pt>
              </c:numCache>
            </c:numRef>
          </c:val>
          <c:smooth val="0"/>
          <c:extLst>
            <c:ext xmlns:c16="http://schemas.microsoft.com/office/drawing/2014/chart" uri="{C3380CC4-5D6E-409C-BE32-E72D297353CC}">
              <c16:uniqueId val="{00000000-87C3-4251-9A18-8D27B04AE8FC}"/>
            </c:ext>
          </c:extLst>
        </c:ser>
        <c:ser>
          <c:idx val="1"/>
          <c:order val="1"/>
          <c:tx>
            <c:strRef>
              <c:f>Pivot_Chart!$C$3:$C$4</c:f>
              <c:strCache>
                <c:ptCount val="1"/>
                <c:pt idx="0">
                  <c:v>2017</c:v>
                </c:pt>
              </c:strCache>
            </c:strRef>
          </c:tx>
          <c:spPr>
            <a:ln w="28575" cap="rnd">
              <a:solidFill>
                <a:schemeClr val="accent2"/>
              </a:solidFill>
              <a:round/>
            </a:ln>
            <a:effectLst/>
          </c:spPr>
          <c:marker>
            <c:symbol val="none"/>
          </c:marker>
          <c:cat>
            <c:strRef>
              <c:f>Pivot_Chart!$A$5:$A$17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Pivot_Chart!$C$5:$C$17</c:f>
              <c:numCache>
                <c:formatCode>0.0</c:formatCode>
                <c:ptCount val="12"/>
                <c:pt idx="0">
                  <c:v>0.54431600000000002</c:v>
                </c:pt>
                <c:pt idx="1">
                  <c:v>0.33516000000000001</c:v>
                </c:pt>
                <c:pt idx="2">
                  <c:v>0.240985</c:v>
                </c:pt>
                <c:pt idx="3">
                  <c:v>0.205181</c:v>
                </c:pt>
                <c:pt idx="4">
                  <c:v>0.21138399999999999</c:v>
                </c:pt>
                <c:pt idx="5">
                  <c:v>8.8019E-2</c:v>
                </c:pt>
                <c:pt idx="6">
                  <c:v>4.8384999999999997E-2</c:v>
                </c:pt>
                <c:pt idx="7">
                  <c:v>0.24234800000000001</c:v>
                </c:pt>
                <c:pt idx="8">
                  <c:v>0.24101800000000001</c:v>
                </c:pt>
                <c:pt idx="9">
                  <c:v>0.14858199999999999</c:v>
                </c:pt>
                <c:pt idx="10">
                  <c:v>0.52237</c:v>
                </c:pt>
                <c:pt idx="11">
                  <c:v>0.63482799999999995</c:v>
                </c:pt>
              </c:numCache>
            </c:numRef>
          </c:val>
          <c:smooth val="0"/>
          <c:extLst>
            <c:ext xmlns:c16="http://schemas.microsoft.com/office/drawing/2014/chart" uri="{C3380CC4-5D6E-409C-BE32-E72D297353CC}">
              <c16:uniqueId val="{00000001-87C3-4251-9A18-8D27B04AE8FC}"/>
            </c:ext>
          </c:extLst>
        </c:ser>
        <c:ser>
          <c:idx val="2"/>
          <c:order val="2"/>
          <c:tx>
            <c:strRef>
              <c:f>Pivot_Chart!$D$3:$D$4</c:f>
              <c:strCache>
                <c:ptCount val="1"/>
                <c:pt idx="0">
                  <c:v>2018</c:v>
                </c:pt>
              </c:strCache>
            </c:strRef>
          </c:tx>
          <c:spPr>
            <a:ln w="28575" cap="rnd">
              <a:solidFill>
                <a:schemeClr val="accent3"/>
              </a:solidFill>
              <a:round/>
            </a:ln>
            <a:effectLst/>
          </c:spPr>
          <c:marker>
            <c:symbol val="none"/>
          </c:marker>
          <c:cat>
            <c:strRef>
              <c:f>Pivot_Chart!$A$5:$A$17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Pivot_Chart!$D$5:$D$17</c:f>
              <c:numCache>
                <c:formatCode>0.0</c:formatCode>
                <c:ptCount val="12"/>
                <c:pt idx="0">
                  <c:v>0.52389399999999997</c:v>
                </c:pt>
                <c:pt idx="1">
                  <c:v>0.43046299999999998</c:v>
                </c:pt>
                <c:pt idx="2">
                  <c:v>0.250361</c:v>
                </c:pt>
                <c:pt idx="3">
                  <c:v>0.17024700000000001</c:v>
                </c:pt>
                <c:pt idx="4">
                  <c:v>4.3100000000000001E-4</c:v>
                </c:pt>
              </c:numCache>
            </c:numRef>
          </c:val>
          <c:smooth val="0"/>
          <c:extLst>
            <c:ext xmlns:c16="http://schemas.microsoft.com/office/drawing/2014/chart" uri="{C3380CC4-5D6E-409C-BE32-E72D297353CC}">
              <c16:uniqueId val="{00000002-87C3-4251-9A18-8D27B04AE8FC}"/>
            </c:ext>
          </c:extLst>
        </c:ser>
        <c:dLbls>
          <c:showLegendKey val="0"/>
          <c:showVal val="0"/>
          <c:showCatName val="0"/>
          <c:showSerName val="0"/>
          <c:showPercent val="0"/>
          <c:showBubbleSize val="0"/>
        </c:dLbls>
        <c:smooth val="0"/>
        <c:axId val="589696288"/>
        <c:axId val="589696768"/>
      </c:lineChart>
      <c:catAx>
        <c:axId val="5896962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696768"/>
        <c:crosses val="autoZero"/>
        <c:auto val="1"/>
        <c:lblAlgn val="ctr"/>
        <c:lblOffset val="100"/>
        <c:noMultiLvlLbl val="0"/>
      </c:catAx>
      <c:valAx>
        <c:axId val="589696768"/>
        <c:scaling>
          <c:orientation val="minMax"/>
        </c:scaling>
        <c:delete val="0"/>
        <c:axPos val="l"/>
        <c:numFmt formatCode="0.0" sourceLinked="1"/>
        <c:majorTickMark val="out"/>
        <c:minorTickMark val="none"/>
        <c:tickLblPos val="nextTo"/>
        <c:spPr>
          <a:noFill/>
          <a:ln>
            <a:solidFill>
              <a:schemeClr val="bg1">
                <a:lumMod val="50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696288"/>
        <c:crosses val="autoZero"/>
        <c:crossBetween val="between"/>
      </c:valAx>
      <c:spPr>
        <a:noFill/>
        <a:ln>
          <a:noFill/>
        </a:ln>
        <a:effectLst/>
      </c:spPr>
    </c:plotArea>
    <c:legend>
      <c:legendPos val="t"/>
      <c:layout>
        <c:manualLayout>
          <c:xMode val="edge"/>
          <c:yMode val="edge"/>
          <c:x val="0.22756947181710685"/>
          <c:y val="0.15150810475476406"/>
          <c:w val="0.65715434820470986"/>
          <c:h val="0.169240371916710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[Pivot_tables.xlsx]Pivot_Chart!PivotTable2</c:name>
    <c:fmtId val="9"/>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159084037700636E-2"/>
          <c:y val="0.20907079323417907"/>
          <c:w val="0.89323434946257763"/>
          <c:h val="0.58387941090696993"/>
        </c:manualLayout>
      </c:layout>
      <c:lineChart>
        <c:grouping val="standard"/>
        <c:varyColors val="0"/>
        <c:ser>
          <c:idx val="0"/>
          <c:order val="0"/>
          <c:tx>
            <c:strRef>
              <c:f>Pivot_Chart!$B$19:$B$20</c:f>
              <c:strCache>
                <c:ptCount val="1"/>
                <c:pt idx="0">
                  <c:v>2016</c:v>
                </c:pt>
              </c:strCache>
            </c:strRef>
          </c:tx>
          <c:spPr>
            <a:ln w="28575" cap="rnd">
              <a:solidFill>
                <a:schemeClr val="accent1"/>
              </a:solidFill>
              <a:round/>
            </a:ln>
            <a:effectLst/>
          </c:spPr>
          <c:marker>
            <c:symbol val="none"/>
          </c:marker>
          <c:cat>
            <c:strRef>
              <c:f>Pivot_Chart!$A$21:$A$33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Pivot_Chart!$B$21:$B$33</c:f>
              <c:numCache>
                <c:formatCode>0.0</c:formatCode>
                <c:ptCount val="12"/>
                <c:pt idx="0">
                  <c:v>3.571796</c:v>
                </c:pt>
                <c:pt idx="1">
                  <c:v>3.3493810000000002</c:v>
                </c:pt>
                <c:pt idx="2">
                  <c:v>3.583491</c:v>
                </c:pt>
                <c:pt idx="3">
                  <c:v>3.2945850000000001</c:v>
                </c:pt>
                <c:pt idx="4">
                  <c:v>2.3799389999999998</c:v>
                </c:pt>
                <c:pt idx="5">
                  <c:v>1.624492</c:v>
                </c:pt>
                <c:pt idx="6">
                  <c:v>1.765922</c:v>
                </c:pt>
                <c:pt idx="7">
                  <c:v>1.1419539999999999</c:v>
                </c:pt>
                <c:pt idx="8">
                  <c:v>1.3913450000000001</c:v>
                </c:pt>
                <c:pt idx="9">
                  <c:v>3.0506039999999999</c:v>
                </c:pt>
                <c:pt idx="10">
                  <c:v>3.3270949999999999</c:v>
                </c:pt>
                <c:pt idx="11">
                  <c:v>3.3819780000000002</c:v>
                </c:pt>
              </c:numCache>
            </c:numRef>
          </c:val>
          <c:smooth val="0"/>
          <c:extLst>
            <c:ext xmlns:c16="http://schemas.microsoft.com/office/drawing/2014/chart" uri="{C3380CC4-5D6E-409C-BE32-E72D297353CC}">
              <c16:uniqueId val="{00000000-F0B0-4D99-8727-E0B70CA74D4B}"/>
            </c:ext>
          </c:extLst>
        </c:ser>
        <c:ser>
          <c:idx val="1"/>
          <c:order val="1"/>
          <c:tx>
            <c:strRef>
              <c:f>Pivot_Chart!$C$19:$C$20</c:f>
              <c:strCache>
                <c:ptCount val="1"/>
                <c:pt idx="0">
                  <c:v>2017</c:v>
                </c:pt>
              </c:strCache>
            </c:strRef>
          </c:tx>
          <c:spPr>
            <a:ln w="28575" cap="rnd">
              <a:solidFill>
                <a:schemeClr val="accent2"/>
              </a:solidFill>
              <a:round/>
            </a:ln>
            <a:effectLst/>
          </c:spPr>
          <c:marker>
            <c:symbol val="none"/>
          </c:marker>
          <c:cat>
            <c:strRef>
              <c:f>Pivot_Chart!$A$21:$A$33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Pivot_Chart!$C$21:$C$33</c:f>
              <c:numCache>
                <c:formatCode>0.0</c:formatCode>
                <c:ptCount val="12"/>
                <c:pt idx="0">
                  <c:v>3.4381110000000001</c:v>
                </c:pt>
                <c:pt idx="1">
                  <c:v>3.14256</c:v>
                </c:pt>
                <c:pt idx="2">
                  <c:v>3.4372210000000001</c:v>
                </c:pt>
                <c:pt idx="3">
                  <c:v>3.2595830000000001</c:v>
                </c:pt>
                <c:pt idx="4">
                  <c:v>2.2245210000000002</c:v>
                </c:pt>
                <c:pt idx="5">
                  <c:v>2.2828629999999999</c:v>
                </c:pt>
                <c:pt idx="6">
                  <c:v>3.1590590000000001</c:v>
                </c:pt>
                <c:pt idx="7">
                  <c:v>3.16405</c:v>
                </c:pt>
                <c:pt idx="8">
                  <c:v>2.4690099999999999</c:v>
                </c:pt>
                <c:pt idx="9">
                  <c:v>3.3240850000000002</c:v>
                </c:pt>
                <c:pt idx="10">
                  <c:v>3.4829469999999998</c:v>
                </c:pt>
                <c:pt idx="11">
                  <c:v>3.3616389999999998</c:v>
                </c:pt>
              </c:numCache>
            </c:numRef>
          </c:val>
          <c:smooth val="0"/>
          <c:extLst>
            <c:ext xmlns:c16="http://schemas.microsoft.com/office/drawing/2014/chart" uri="{C3380CC4-5D6E-409C-BE32-E72D297353CC}">
              <c16:uniqueId val="{00000001-F0B0-4D99-8727-E0B70CA74D4B}"/>
            </c:ext>
          </c:extLst>
        </c:ser>
        <c:ser>
          <c:idx val="2"/>
          <c:order val="2"/>
          <c:tx>
            <c:strRef>
              <c:f>Pivot_Chart!$D$19:$D$20</c:f>
              <c:strCache>
                <c:ptCount val="1"/>
                <c:pt idx="0">
                  <c:v>2018</c:v>
                </c:pt>
              </c:strCache>
            </c:strRef>
          </c:tx>
          <c:spPr>
            <a:ln w="28575" cap="rnd">
              <a:solidFill>
                <a:schemeClr val="accent3"/>
              </a:solidFill>
              <a:round/>
            </a:ln>
            <a:effectLst/>
          </c:spPr>
          <c:marker>
            <c:symbol val="none"/>
          </c:marker>
          <c:cat>
            <c:strRef>
              <c:f>Pivot_Chart!$A$21:$A$33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Pivot_Chart!$D$21:$D$33</c:f>
              <c:numCache>
                <c:formatCode>0.0</c:formatCode>
                <c:ptCount val="12"/>
                <c:pt idx="0">
                  <c:v>3.504702</c:v>
                </c:pt>
                <c:pt idx="1">
                  <c:v>3.1333259999999998</c:v>
                </c:pt>
                <c:pt idx="2">
                  <c:v>3.510643</c:v>
                </c:pt>
                <c:pt idx="3">
                  <c:v>3.2995269999999999</c:v>
                </c:pt>
                <c:pt idx="4">
                  <c:v>3.0627249999999999</c:v>
                </c:pt>
              </c:numCache>
            </c:numRef>
          </c:val>
          <c:smooth val="0"/>
          <c:extLst>
            <c:ext xmlns:c16="http://schemas.microsoft.com/office/drawing/2014/chart" uri="{C3380CC4-5D6E-409C-BE32-E72D297353CC}">
              <c16:uniqueId val="{00000002-F0B0-4D99-8727-E0B70CA74D4B}"/>
            </c:ext>
          </c:extLst>
        </c:ser>
        <c:dLbls>
          <c:showLegendKey val="0"/>
          <c:showVal val="0"/>
          <c:showCatName val="0"/>
          <c:showSerName val="0"/>
          <c:showPercent val="0"/>
          <c:showBubbleSize val="0"/>
        </c:dLbls>
        <c:smooth val="0"/>
        <c:axId val="772966832"/>
        <c:axId val="772962992"/>
      </c:lineChart>
      <c:catAx>
        <c:axId val="7729668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962992"/>
        <c:crosses val="autoZero"/>
        <c:auto val="1"/>
        <c:lblAlgn val="ctr"/>
        <c:lblOffset val="100"/>
        <c:noMultiLvlLbl val="0"/>
      </c:catAx>
      <c:valAx>
        <c:axId val="772962992"/>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966832"/>
        <c:crosses val="autoZero"/>
        <c:crossBetween val="between"/>
      </c:valAx>
      <c:spPr>
        <a:noFill/>
        <a:ln>
          <a:noFill/>
        </a:ln>
        <a:effectLst/>
      </c:spPr>
    </c:plotArea>
    <c:legend>
      <c:legendPos val="t"/>
      <c:layout>
        <c:manualLayout>
          <c:xMode val="edge"/>
          <c:yMode val="edge"/>
          <c:x val="0.27707289927657208"/>
          <c:y val="4.0645960921551476E-2"/>
          <c:w val="0.58551145698432727"/>
          <c:h val="0.149906313794109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[Pivot_tables.xlsx]Pivot_Chart!PivotTable3</c:name>
    <c:fmtId val="15"/>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Pivot_Chart!$B$35:$B$36</c:f>
              <c:strCache>
                <c:ptCount val="1"/>
                <c:pt idx="0">
                  <c:v>2016</c:v>
                </c:pt>
              </c:strCache>
            </c:strRef>
          </c:tx>
          <c:spPr>
            <a:ln w="28575" cap="rnd">
              <a:solidFill>
                <a:schemeClr val="accent1"/>
              </a:solidFill>
              <a:round/>
            </a:ln>
            <a:effectLst/>
          </c:spPr>
          <c:marker>
            <c:symbol val="none"/>
          </c:marker>
          <c:cat>
            <c:strRef>
              <c:f>Pivot_Chart!$A$37:$A$49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Pivot_Chart!$B$37:$B$49</c:f>
              <c:numCache>
                <c:formatCode>0.0</c:formatCode>
                <c:ptCount val="12"/>
                <c:pt idx="0">
                  <c:v>7.4411179999999977</c:v>
                </c:pt>
                <c:pt idx="1">
                  <c:v>6.89</c:v>
                </c:pt>
                <c:pt idx="2">
                  <c:v>5.52</c:v>
                </c:pt>
                <c:pt idx="3">
                  <c:v>5.48</c:v>
                </c:pt>
                <c:pt idx="4">
                  <c:v>7.89</c:v>
                </c:pt>
                <c:pt idx="5">
                  <c:v>6.4682660000000034</c:v>
                </c:pt>
                <c:pt idx="6">
                  <c:v>7.0880510000000001</c:v>
                </c:pt>
                <c:pt idx="7">
                  <c:v>6.6357969999999993</c:v>
                </c:pt>
                <c:pt idx="8">
                  <c:v>4.8681099999999997</c:v>
                </c:pt>
                <c:pt idx="9">
                  <c:v>7.5834640000000002</c:v>
                </c:pt>
                <c:pt idx="10">
                  <c:v>7.2727260000000005</c:v>
                </c:pt>
                <c:pt idx="11">
                  <c:v>7.2636909999999997</c:v>
                </c:pt>
              </c:numCache>
            </c:numRef>
          </c:val>
          <c:smooth val="0"/>
          <c:extLst>
            <c:ext xmlns:c16="http://schemas.microsoft.com/office/drawing/2014/chart" uri="{C3380CC4-5D6E-409C-BE32-E72D297353CC}">
              <c16:uniqueId val="{00000000-9A85-408E-9CE3-2F02820CDA57}"/>
            </c:ext>
          </c:extLst>
        </c:ser>
        <c:ser>
          <c:idx val="1"/>
          <c:order val="1"/>
          <c:tx>
            <c:strRef>
              <c:f>Pivot_Chart!$C$35:$C$36</c:f>
              <c:strCache>
                <c:ptCount val="1"/>
                <c:pt idx="0">
                  <c:v>2017</c:v>
                </c:pt>
              </c:strCache>
            </c:strRef>
          </c:tx>
          <c:spPr>
            <a:ln w="28575" cap="rnd">
              <a:solidFill>
                <a:schemeClr val="accent2"/>
              </a:solidFill>
              <a:round/>
            </a:ln>
            <a:effectLst/>
          </c:spPr>
          <c:marker>
            <c:symbol val="none"/>
          </c:marker>
          <c:cat>
            <c:strRef>
              <c:f>Pivot_Chart!$A$37:$A$49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Pivot_Chart!$C$37:$C$49</c:f>
              <c:numCache>
                <c:formatCode>0.0</c:formatCode>
                <c:ptCount val="12"/>
                <c:pt idx="0">
                  <c:v>7.5261290000000001</c:v>
                </c:pt>
                <c:pt idx="1">
                  <c:v>6.6207689999999992</c:v>
                </c:pt>
                <c:pt idx="2">
                  <c:v>7.3780620000000008</c:v>
                </c:pt>
                <c:pt idx="3">
                  <c:v>7.0672769999999989</c:v>
                </c:pt>
                <c:pt idx="4">
                  <c:v>6.655899999999999</c:v>
                </c:pt>
                <c:pt idx="5">
                  <c:v>6.2210850000000022</c:v>
                </c:pt>
                <c:pt idx="6">
                  <c:v>7.3778339999999982</c:v>
                </c:pt>
                <c:pt idx="7">
                  <c:v>7.0122690000000008</c:v>
                </c:pt>
                <c:pt idx="8">
                  <c:v>6.7835459999999976</c:v>
                </c:pt>
                <c:pt idx="9">
                  <c:v>7.3143270000000014</c:v>
                </c:pt>
                <c:pt idx="10">
                  <c:v>6.8755769999999998</c:v>
                </c:pt>
                <c:pt idx="11">
                  <c:v>7.1179669999999993</c:v>
                </c:pt>
              </c:numCache>
            </c:numRef>
          </c:val>
          <c:smooth val="0"/>
          <c:extLst>
            <c:ext xmlns:c16="http://schemas.microsoft.com/office/drawing/2014/chart" uri="{C3380CC4-5D6E-409C-BE32-E72D297353CC}">
              <c16:uniqueId val="{00000001-9A85-408E-9CE3-2F02820CDA57}"/>
            </c:ext>
          </c:extLst>
        </c:ser>
        <c:ser>
          <c:idx val="2"/>
          <c:order val="2"/>
          <c:tx>
            <c:strRef>
              <c:f>Pivot_Chart!$D$35:$D$36</c:f>
              <c:strCache>
                <c:ptCount val="1"/>
                <c:pt idx="0">
                  <c:v>2018</c:v>
                </c:pt>
              </c:strCache>
            </c:strRef>
          </c:tx>
          <c:spPr>
            <a:ln w="28575" cap="rnd">
              <a:solidFill>
                <a:schemeClr val="accent3"/>
              </a:solidFill>
              <a:round/>
            </a:ln>
            <a:effectLst/>
          </c:spPr>
          <c:marker>
            <c:symbol val="none"/>
          </c:marker>
          <c:cat>
            <c:strRef>
              <c:f>Pivot_Chart!$A$37:$A$49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Pivot_Chart!$D$37:$D$49</c:f>
              <c:numCache>
                <c:formatCode>0.0</c:formatCode>
                <c:ptCount val="12"/>
                <c:pt idx="0">
                  <c:v>7.2697010000000031</c:v>
                </c:pt>
                <c:pt idx="1">
                  <c:v>6.4946619999999982</c:v>
                </c:pt>
                <c:pt idx="2">
                  <c:v>7.2833089999999991</c:v>
                </c:pt>
                <c:pt idx="3">
                  <c:v>6.6781059999999997</c:v>
                </c:pt>
                <c:pt idx="4">
                  <c:v>6.625985</c:v>
                </c:pt>
              </c:numCache>
            </c:numRef>
          </c:val>
          <c:smooth val="0"/>
          <c:extLst>
            <c:ext xmlns:c16="http://schemas.microsoft.com/office/drawing/2014/chart" uri="{C3380CC4-5D6E-409C-BE32-E72D297353CC}">
              <c16:uniqueId val="{00000002-9A85-408E-9CE3-2F02820CDA57}"/>
            </c:ext>
          </c:extLst>
        </c:ser>
        <c:dLbls>
          <c:showLegendKey val="0"/>
          <c:showVal val="0"/>
          <c:showCatName val="0"/>
          <c:showSerName val="0"/>
          <c:showPercent val="0"/>
          <c:showBubbleSize val="0"/>
        </c:dLbls>
        <c:smooth val="0"/>
        <c:axId val="589691968"/>
        <c:axId val="589692448"/>
      </c:lineChart>
      <c:catAx>
        <c:axId val="589691968"/>
        <c:scaling>
          <c:orientation val="minMax"/>
        </c:scaling>
        <c:delete val="0"/>
        <c:axPos val="b"/>
        <c:numFmt formatCode="General" sourceLinked="1"/>
        <c:majorTickMark val="out"/>
        <c:minorTickMark val="none"/>
        <c:tickLblPos val="nextTo"/>
        <c:spPr>
          <a:noFill/>
          <a:ln w="9525" cap="flat" cmpd="sng" algn="ctr">
            <a:solidFill>
              <a:schemeClr val="bg1">
                <a:lumMod val="5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692448"/>
        <c:crosses val="autoZero"/>
        <c:auto val="1"/>
        <c:lblAlgn val="ctr"/>
        <c:lblOffset val="100"/>
        <c:noMultiLvlLbl val="0"/>
      </c:catAx>
      <c:valAx>
        <c:axId val="589692448"/>
        <c:scaling>
          <c:orientation val="minMax"/>
        </c:scaling>
        <c:delete val="0"/>
        <c:axPos val="l"/>
        <c:numFmt formatCode="0.0" sourceLinked="1"/>
        <c:majorTickMark val="out"/>
        <c:minorTickMark val="none"/>
        <c:tickLblPos val="nextTo"/>
        <c:spPr>
          <a:noFill/>
          <a:ln>
            <a:solidFill>
              <a:schemeClr val="bg1">
                <a:lumMod val="50000"/>
                <a:alpha val="46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6919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[Pivot_tables.xlsx]Pivot_Chart!PivotTable4</c:name>
    <c:fmtId val="21"/>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07290981401073"/>
          <c:y val="0.24412876196695529"/>
          <c:w val="0.83893585943382221"/>
          <c:h val="0.53820247239470942"/>
        </c:manualLayout>
      </c:layout>
      <c:lineChart>
        <c:grouping val="standard"/>
        <c:varyColors val="0"/>
        <c:ser>
          <c:idx val="0"/>
          <c:order val="0"/>
          <c:tx>
            <c:strRef>
              <c:f>Pivot_Chart!$B$51:$B$52</c:f>
              <c:strCache>
                <c:ptCount val="1"/>
                <c:pt idx="0">
                  <c:v>2016</c:v>
                </c:pt>
              </c:strCache>
            </c:strRef>
          </c:tx>
          <c:spPr>
            <a:ln w="28575" cap="rnd">
              <a:solidFill>
                <a:schemeClr val="accent1"/>
              </a:solidFill>
              <a:round/>
            </a:ln>
            <a:effectLst/>
          </c:spPr>
          <c:marker>
            <c:symbol val="none"/>
          </c:marker>
          <c:cat>
            <c:strRef>
              <c:f>Pivot_Chart!$A$53:$A$65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Pivot_Chart!$B$53:$B$65</c:f>
              <c:numCache>
                <c:formatCode>0.0</c:formatCode>
                <c:ptCount val="12"/>
                <c:pt idx="0">
                  <c:v>11.173762999999997</c:v>
                </c:pt>
                <c:pt idx="1">
                  <c:v>10.379562999999999</c:v>
                </c:pt>
                <c:pt idx="2">
                  <c:v>9.1956559999999996</c:v>
                </c:pt>
                <c:pt idx="3">
                  <c:v>8.8845700000000001</c:v>
                </c:pt>
                <c:pt idx="4">
                  <c:v>10.290391999999999</c:v>
                </c:pt>
                <c:pt idx="5">
                  <c:v>8.1812580000000032</c:v>
                </c:pt>
                <c:pt idx="6">
                  <c:v>8.9813700000000001</c:v>
                </c:pt>
                <c:pt idx="7">
                  <c:v>8.0343339999999994</c:v>
                </c:pt>
                <c:pt idx="8">
                  <c:v>6.3449049999999998</c:v>
                </c:pt>
                <c:pt idx="9">
                  <c:v>10.765582</c:v>
                </c:pt>
                <c:pt idx="10">
                  <c:v>10.732846</c:v>
                </c:pt>
                <c:pt idx="11">
                  <c:v>10.717946</c:v>
                </c:pt>
              </c:numCache>
            </c:numRef>
          </c:val>
          <c:smooth val="0"/>
          <c:extLst>
            <c:ext xmlns:c16="http://schemas.microsoft.com/office/drawing/2014/chart" uri="{C3380CC4-5D6E-409C-BE32-E72D297353CC}">
              <c16:uniqueId val="{00000000-DCDC-4E57-8B6B-E570129D6135}"/>
            </c:ext>
          </c:extLst>
        </c:ser>
        <c:ser>
          <c:idx val="1"/>
          <c:order val="1"/>
          <c:tx>
            <c:strRef>
              <c:f>Pivot_Chart!$C$51:$C$52</c:f>
              <c:strCache>
                <c:ptCount val="1"/>
                <c:pt idx="0">
                  <c:v>2017</c:v>
                </c:pt>
              </c:strCache>
            </c:strRef>
          </c:tx>
          <c:spPr>
            <a:ln w="28575" cap="rnd">
              <a:solidFill>
                <a:schemeClr val="accent2"/>
              </a:solidFill>
              <a:round/>
            </a:ln>
            <a:effectLst/>
          </c:spPr>
          <c:marker>
            <c:symbol val="none"/>
          </c:marker>
          <c:cat>
            <c:strRef>
              <c:f>Pivot_Chart!$A$53:$A$65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Pivot_Chart!$C$53:$C$65</c:f>
              <c:numCache>
                <c:formatCode>0.0</c:formatCode>
                <c:ptCount val="12"/>
                <c:pt idx="0">
                  <c:v>11.508556</c:v>
                </c:pt>
                <c:pt idx="1">
                  <c:v>10.098488999999999</c:v>
                </c:pt>
                <c:pt idx="2">
                  <c:v>11.056268000000001</c:v>
                </c:pt>
                <c:pt idx="3">
                  <c:v>10.532041</c:v>
                </c:pt>
                <c:pt idx="4">
                  <c:v>9.091804999999999</c:v>
                </c:pt>
                <c:pt idx="5">
                  <c:v>8.5919670000000021</c:v>
                </c:pt>
                <c:pt idx="6">
                  <c:v>10.585277999999999</c:v>
                </c:pt>
                <c:pt idx="7">
                  <c:v>10.418667000000001</c:v>
                </c:pt>
                <c:pt idx="8">
                  <c:v>9.4935739999999971</c:v>
                </c:pt>
                <c:pt idx="9">
                  <c:v>10.786994000000002</c:v>
                </c:pt>
                <c:pt idx="10">
                  <c:v>10.880894</c:v>
                </c:pt>
                <c:pt idx="11">
                  <c:v>11.114433999999999</c:v>
                </c:pt>
              </c:numCache>
            </c:numRef>
          </c:val>
          <c:smooth val="0"/>
          <c:extLst>
            <c:ext xmlns:c16="http://schemas.microsoft.com/office/drawing/2014/chart" uri="{C3380CC4-5D6E-409C-BE32-E72D297353CC}">
              <c16:uniqueId val="{00000001-DCDC-4E57-8B6B-E570129D6135}"/>
            </c:ext>
          </c:extLst>
        </c:ser>
        <c:ser>
          <c:idx val="2"/>
          <c:order val="2"/>
          <c:tx>
            <c:strRef>
              <c:f>Pivot_Chart!$D$51:$D$52</c:f>
              <c:strCache>
                <c:ptCount val="1"/>
                <c:pt idx="0">
                  <c:v>2018</c:v>
                </c:pt>
              </c:strCache>
            </c:strRef>
          </c:tx>
          <c:spPr>
            <a:ln w="28575" cap="rnd">
              <a:solidFill>
                <a:schemeClr val="accent3"/>
              </a:solidFill>
              <a:round/>
            </a:ln>
            <a:effectLst/>
          </c:spPr>
          <c:marker>
            <c:symbol val="none"/>
          </c:marker>
          <c:cat>
            <c:strRef>
              <c:f>Pivot_Chart!$A$53:$A$65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Pivot_Chart!$D$53:$D$65</c:f>
              <c:numCache>
                <c:formatCode>0.0</c:formatCode>
                <c:ptCount val="12"/>
                <c:pt idx="0">
                  <c:v>11.298297000000003</c:v>
                </c:pt>
                <c:pt idx="1">
                  <c:v>10.058450999999998</c:v>
                </c:pt>
                <c:pt idx="2">
                  <c:v>11.044312999999999</c:v>
                </c:pt>
                <c:pt idx="3">
                  <c:v>10.147879999999999</c:v>
                </c:pt>
                <c:pt idx="4">
                  <c:v>9.6891409999999993</c:v>
                </c:pt>
              </c:numCache>
            </c:numRef>
          </c:val>
          <c:smooth val="0"/>
          <c:extLst>
            <c:ext xmlns:c16="http://schemas.microsoft.com/office/drawing/2014/chart" uri="{C3380CC4-5D6E-409C-BE32-E72D297353CC}">
              <c16:uniqueId val="{00000002-DCDC-4E57-8B6B-E570129D6135}"/>
            </c:ext>
          </c:extLst>
        </c:ser>
        <c:dLbls>
          <c:showLegendKey val="0"/>
          <c:showVal val="0"/>
          <c:showCatName val="0"/>
          <c:showSerName val="0"/>
          <c:showPercent val="0"/>
          <c:showBubbleSize val="0"/>
        </c:dLbls>
        <c:smooth val="0"/>
        <c:axId val="619375728"/>
        <c:axId val="619360368"/>
      </c:lineChart>
      <c:catAx>
        <c:axId val="619375728"/>
        <c:scaling>
          <c:orientation val="minMax"/>
        </c:scaling>
        <c:delete val="0"/>
        <c:axPos val="b"/>
        <c:numFmt formatCode="General" sourceLinked="1"/>
        <c:majorTickMark val="out"/>
        <c:minorTickMark val="none"/>
        <c:tickLblPos val="nextTo"/>
        <c:spPr>
          <a:noFill/>
          <a:ln w="9525" cap="flat" cmpd="sng" algn="ctr">
            <a:solidFill>
              <a:schemeClr val="bg1">
                <a:lumMod val="5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360368"/>
        <c:crosses val="autoZero"/>
        <c:auto val="1"/>
        <c:lblAlgn val="ctr"/>
        <c:lblOffset val="100"/>
        <c:noMultiLvlLbl val="0"/>
      </c:catAx>
      <c:valAx>
        <c:axId val="619360368"/>
        <c:scaling>
          <c:orientation val="minMax"/>
        </c:scaling>
        <c:delete val="0"/>
        <c:axPos val="l"/>
        <c:numFmt formatCode="0.0" sourceLinked="1"/>
        <c:majorTickMark val="out"/>
        <c:minorTickMark val="none"/>
        <c:tickLblPos val="nextTo"/>
        <c:spPr>
          <a:noFill/>
          <a:ln>
            <a:solidFill>
              <a:schemeClr val="bg1">
                <a:lumMod val="50000"/>
                <a:alpha val="44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3757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3</xdr:col>
      <xdr:colOff>638175</xdr:colOff>
      <xdr:row>2</xdr:row>
      <xdr:rowOff>190500</xdr:rowOff>
    </xdr:from>
    <xdr:to>
      <xdr:col>9</xdr:col>
      <xdr:colOff>130191</xdr:colOff>
      <xdr:row>13</xdr:row>
      <xdr:rowOff>92012</xdr:rowOff>
    </xdr:to>
    <xdr:pic>
      <xdr:nvPicPr>
        <xdr:cNvPr id="3" name="Picture 2">
          <a:extLst>
            <a:ext uri="{FF2B5EF4-FFF2-40B4-BE49-F238E27FC236}">
              <a16:creationId xmlns:a16="http://schemas.microsoft.com/office/drawing/2014/main" id="{47D4653D-AE40-4E4A-B7CB-AB273C6FD468}"/>
            </a:ext>
          </a:extLst>
        </xdr:cNvPr>
        <xdr:cNvPicPr>
          <a:picLocks noChangeAspect="1"/>
        </xdr:cNvPicPr>
      </xdr:nvPicPr>
      <xdr:blipFill>
        <a:blip xmlns:r="http://schemas.openxmlformats.org/officeDocument/2006/relationships" r:embed="rId1"/>
        <a:stretch>
          <a:fillRect/>
        </a:stretch>
      </xdr:blipFill>
      <xdr:spPr>
        <a:xfrm>
          <a:off x="2209800" y="609600"/>
          <a:ext cx="3115326" cy="2200847"/>
        </a:xfrm>
        <a:prstGeom prst="rect">
          <a:avLst/>
        </a:prstGeom>
      </xdr:spPr>
    </xdr:pic>
    <xdr:clientData/>
  </xdr:twoCellAnchor>
  <xdr:oneCellAnchor>
    <xdr:from>
      <xdr:col>3</xdr:col>
      <xdr:colOff>638175</xdr:colOff>
      <xdr:row>2</xdr:row>
      <xdr:rowOff>190500</xdr:rowOff>
    </xdr:from>
    <xdr:ext cx="3113421" cy="2075117"/>
    <xdr:pic>
      <xdr:nvPicPr>
        <xdr:cNvPr id="2" name="Picture 1">
          <a:extLst>
            <a:ext uri="{FF2B5EF4-FFF2-40B4-BE49-F238E27FC236}">
              <a16:creationId xmlns:a16="http://schemas.microsoft.com/office/drawing/2014/main" id="{D794EFAA-54A0-4DFF-84BE-9DD0B187ACD3}"/>
            </a:ext>
          </a:extLst>
        </xdr:cNvPr>
        <xdr:cNvPicPr>
          <a:picLocks noChangeAspect="1"/>
        </xdr:cNvPicPr>
      </xdr:nvPicPr>
      <xdr:blipFill>
        <a:blip xmlns:r="http://schemas.openxmlformats.org/officeDocument/2006/relationships" r:embed="rId1"/>
        <a:stretch>
          <a:fillRect/>
        </a:stretch>
      </xdr:blipFill>
      <xdr:spPr>
        <a:xfrm>
          <a:off x="2207895" y="586740"/>
          <a:ext cx="3113421" cy="2075117"/>
        </a:xfrm>
        <a:prstGeom prst="rect">
          <a:avLst/>
        </a:prstGeom>
      </xdr:spPr>
    </xdr:pic>
    <xdr:clientData/>
  </xdr:oneCellAnchor>
  <xdr:twoCellAnchor>
    <xdr:from>
      <xdr:col>0</xdr:col>
      <xdr:colOff>181928</xdr:colOff>
      <xdr:row>17</xdr:row>
      <xdr:rowOff>15717</xdr:rowOff>
    </xdr:from>
    <xdr:to>
      <xdr:col>6</xdr:col>
      <xdr:colOff>11906</xdr:colOff>
      <xdr:row>30</xdr:row>
      <xdr:rowOff>11906</xdr:rowOff>
    </xdr:to>
    <xdr:graphicFrame macro="">
      <xdr:nvGraphicFramePr>
        <xdr:cNvPr id="4" name="Chart 1">
          <a:extLst>
            <a:ext uri="{FF2B5EF4-FFF2-40B4-BE49-F238E27FC236}">
              <a16:creationId xmlns:a16="http://schemas.microsoft.com/office/drawing/2014/main" id="{C51F9ED4-A915-7C73-3716-8C0DA8D0BE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16668</xdr:colOff>
      <xdr:row>17</xdr:row>
      <xdr:rowOff>35719</xdr:rowOff>
    </xdr:from>
    <xdr:to>
      <xdr:col>11</xdr:col>
      <xdr:colOff>631031</xdr:colOff>
      <xdr:row>30</xdr:row>
      <xdr:rowOff>1906</xdr:rowOff>
    </xdr:to>
    <xdr:graphicFrame macro="">
      <xdr:nvGraphicFramePr>
        <xdr:cNvPr id="5" name="Chart 2">
          <a:extLst>
            <a:ext uri="{FF2B5EF4-FFF2-40B4-BE49-F238E27FC236}">
              <a16:creationId xmlns:a16="http://schemas.microsoft.com/office/drawing/2014/main" id="{6CB4E9BC-0CFE-AC9B-AA32-21BC0457D1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19526</xdr:colOff>
      <xdr:row>31</xdr:row>
      <xdr:rowOff>201929</xdr:rowOff>
    </xdr:from>
    <xdr:to>
      <xdr:col>5</xdr:col>
      <xdr:colOff>678655</xdr:colOff>
      <xdr:row>44</xdr:row>
      <xdr:rowOff>190500</xdr:rowOff>
    </xdr:to>
    <xdr:graphicFrame macro="">
      <xdr:nvGraphicFramePr>
        <xdr:cNvPr id="6" name="Chart 3">
          <a:extLst>
            <a:ext uri="{FF2B5EF4-FFF2-40B4-BE49-F238E27FC236}">
              <a16:creationId xmlns:a16="http://schemas.microsoft.com/office/drawing/2014/main" id="{6799FBA1-8DA4-7192-E9EB-006D5A6A36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20954</xdr:colOff>
      <xdr:row>32</xdr:row>
      <xdr:rowOff>18098</xdr:rowOff>
    </xdr:from>
    <xdr:to>
      <xdr:col>11</xdr:col>
      <xdr:colOff>666750</xdr:colOff>
      <xdr:row>45</xdr:row>
      <xdr:rowOff>0</xdr:rowOff>
    </xdr:to>
    <xdr:graphicFrame macro="">
      <xdr:nvGraphicFramePr>
        <xdr:cNvPr id="7" name="Chart 4">
          <a:extLst>
            <a:ext uri="{FF2B5EF4-FFF2-40B4-BE49-F238E27FC236}">
              <a16:creationId xmlns:a16="http://schemas.microsoft.com/office/drawing/2014/main" id="{EBCF877D-283C-D1D4-FDAC-5E5FAED39B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 BP" refreshedDate="45611.598263310188" createdVersion="8" refreshedVersion="8" minRefreshableVersion="3" recordCount="101" xr:uid="{FEB6F1F1-E45B-4ED0-97CE-89D7C6987B22}">
  <cacheSource type="worksheet">
    <worksheetSource ref="A7:E108" sheet="Sorted (Task 1 &amp; 2)"/>
  </cacheSource>
  <cacheFields count="8">
    <cacheField name="Date" numFmtId="168">
      <sharedItems containsSemiMixedTypes="0" containsNonDate="0" containsDate="1" containsString="0" minDate="2010-01-01T00:00:00" maxDate="2018-05-02T00:00:00" count="101">
        <d v="2010-01-01T00:00:00"/>
        <d v="2010-02-01T00:00:00"/>
        <d v="2010-03-01T00:00:00"/>
        <d v="2010-04-01T00:00:00"/>
        <d v="2010-05-01T00:00:00"/>
        <d v="2010-06-01T00:00:00"/>
        <d v="2010-07-01T00:00:00"/>
        <d v="2010-08-01T00:00:00"/>
        <d v="2010-09-01T00:00:00"/>
        <d v="2010-10-01T00:00:00"/>
        <d v="2010-11-01T00:00:00"/>
        <d v="2010-12-01T00:00:00"/>
        <d v="2011-01-01T00:00:00"/>
        <d v="2011-02-01T00:00:00"/>
        <d v="2011-03-01T00:00:00"/>
        <d v="2011-04-01T00:00:00"/>
        <d v="2011-05-01T00:00:00"/>
        <d v="2011-06-01T00:00:00"/>
        <d v="2011-07-01T00:00:00"/>
        <d v="2011-08-01T00:00:00"/>
        <d v="2011-09-01T00:00:00"/>
        <d v="2011-10-01T00:00:00"/>
        <d v="2011-11-01T00:00:00"/>
        <d v="2011-12-01T00:00:00"/>
        <d v="2012-01-01T00:00:00"/>
        <d v="2012-02-01T00:00:00"/>
        <d v="2012-03-01T00:00:00"/>
        <d v="2012-04-01T00:00:00"/>
        <d v="2012-05-01T00:00:00"/>
        <d v="2012-06-01T00:00:00"/>
        <d v="2012-07-01T00:00:00"/>
        <d v="2012-08-01T00:00:00"/>
        <d v="2012-09-01T00:00:00"/>
        <d v="2012-10-01T00:00:00"/>
        <d v="2012-11-01T00:00:00"/>
        <d v="2012-12-01T00:00:00"/>
        <d v="2013-01-01T00:00:00"/>
        <d v="2013-02-01T00:00:00"/>
        <d v="2013-03-01T00:00:00"/>
        <d v="2013-04-01T00:00:00"/>
        <d v="2013-05-01T00:00:00"/>
        <d v="2013-06-01T00:00:00"/>
        <d v="2013-07-01T00:00:00"/>
        <d v="2013-08-01T00:00:00"/>
        <d v="2013-09-01T00:00:00"/>
        <d v="2013-10-01T00:00:00"/>
        <d v="2013-11-01T00:00:00"/>
        <d v="2013-12-01T00:00:00"/>
        <d v="2014-01-01T00:00:00"/>
        <d v="2014-02-01T00:00:00"/>
        <d v="2014-03-01T00:00:00"/>
        <d v="2014-04-01T00:00:00"/>
        <d v="2014-05-01T00:00:00"/>
        <d v="2014-06-01T00:00:00"/>
        <d v="2014-07-01T00:00:00"/>
        <d v="2014-08-01T00:00:00"/>
        <d v="2014-09-01T00:00:00"/>
        <d v="2014-10-01T00:00:00"/>
        <d v="2014-11-01T00:00:00"/>
        <d v="2014-12-01T00:00:00"/>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sharedItems>
      <fieldGroup par="7"/>
    </cacheField>
    <cacheField name="Escalante" numFmtId="0">
      <sharedItems containsSemiMixedTypes="0" containsString="0" containsNumber="1" minValue="4.3100000000000001E-4" maxValue="0.85167800000000005"/>
    </cacheField>
    <cacheField name="Masih" numFmtId="165">
      <sharedItems containsSemiMixedTypes="0" containsString="0" containsNumber="1" minValue="0.67544000000000004" maxValue="3.7438920000000002"/>
    </cacheField>
    <cacheField name="Nikkola" numFmtId="165">
      <sharedItems containsSemiMixedTypes="0" containsString="0" containsNumber="1" minValue="4.5038309999999981" maxValue="7.89"/>
    </cacheField>
    <cacheField name="Total" numFmtId="165">
      <sharedItems containsSemiMixedTypes="0" containsString="0" containsNumber="1" minValue="5.7731270000000015" maxValue="11.508556"/>
    </cacheField>
    <cacheField name="Months (Date)" numFmtId="0" databaseField="0">
      <fieldGroup base="0">
        <rangePr groupBy="months" startDate="2010-01-01T00:00:00" endDate="2018-05-02T00:00:00"/>
        <groupItems count="14">
          <s v="&lt;01/01/2010"/>
          <s v="Jan"/>
          <s v="Feb"/>
          <s v="Mar"/>
          <s v="Apr"/>
          <s v="May"/>
          <s v="Jun"/>
          <s v="Jul"/>
          <s v="Aug"/>
          <s v="Sep"/>
          <s v="Oct"/>
          <s v="Nov"/>
          <s v="Dec"/>
          <s v="&gt;02/05/2018"/>
        </groupItems>
      </fieldGroup>
    </cacheField>
    <cacheField name="Quarters (Date)" numFmtId="0" databaseField="0">
      <fieldGroup base="0">
        <rangePr groupBy="quarters" startDate="2010-01-01T00:00:00" endDate="2018-05-02T00:00:00"/>
        <groupItems count="6">
          <s v="&lt;01/01/2010"/>
          <s v="Qtr1"/>
          <s v="Qtr2"/>
          <s v="Qtr3"/>
          <s v="Qtr4"/>
          <s v="&gt;02/05/2018"/>
        </groupItems>
      </fieldGroup>
    </cacheField>
    <cacheField name="Years (Date)" numFmtId="0" databaseField="0">
      <fieldGroup base="0">
        <rangePr groupBy="years" startDate="2010-01-01T00:00:00" endDate="2018-05-02T00:00:00"/>
        <groupItems count="11">
          <s v="&lt;01/01/2010"/>
          <s v="2010"/>
          <s v="2011"/>
          <s v="2012"/>
          <s v="2013"/>
          <s v="2014"/>
          <s v="2015"/>
          <s v="2016"/>
          <s v="2017"/>
          <s v="2018"/>
          <s v="&gt;02/05/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x v="0"/>
    <n v="0.58307299999999995"/>
    <n v="3.3366500000000001"/>
    <n v="6.8156920000000012"/>
    <n v="10.735415000000001"/>
  </r>
  <r>
    <x v="1"/>
    <n v="0.21137300000000001"/>
    <n v="3.189028"/>
    <n v="6.3696840000000012"/>
    <n v="9.7700850000000017"/>
  </r>
  <r>
    <x v="2"/>
    <n v="0.19423199999999999"/>
    <n v="3.5347140000000001"/>
    <n v="6.7823729999999998"/>
    <n v="10.511319"/>
  </r>
  <r>
    <x v="3"/>
    <n v="0.27473999999999998"/>
    <n v="1.597323"/>
    <n v="6.6963330000000001"/>
    <n v="8.5683959999999999"/>
  </r>
  <r>
    <x v="4"/>
    <n v="0.18032300000000001"/>
    <n v="2.3768560000000001"/>
    <n v="6.5399390000000022"/>
    <n v="9.0971180000000018"/>
  </r>
  <r>
    <x v="5"/>
    <n v="0.08"/>
    <n v="2.272348"/>
    <n v="6.3187890000000007"/>
    <n v="8.6711370000000016"/>
  </r>
  <r>
    <x v="6"/>
    <n v="0.04"/>
    <n v="1.734899"/>
    <n v="5.9256709999999986"/>
    <n v="7.700569999999999"/>
  </r>
  <r>
    <x v="7"/>
    <n v="0.1"/>
    <n v="1.600187"/>
    <n v="4.5591059999999999"/>
    <n v="6.2592929999999996"/>
  </r>
  <r>
    <x v="8"/>
    <n v="0.10717699999999999"/>
    <n v="0.76170199999999999"/>
    <n v="4.9042480000000017"/>
    <n v="5.7731270000000015"/>
  </r>
  <r>
    <x v="9"/>
    <n v="0.51045799999999997"/>
    <n v="1.9225190000000001"/>
    <n v="6.9865259999999969"/>
    <n v="9.4195029999999971"/>
  </r>
  <r>
    <x v="10"/>
    <n v="0.55450100000000002"/>
    <n v="2.7960020000000001"/>
    <n v="6.7858619999999981"/>
    <n v="10.136364999999998"/>
  </r>
  <r>
    <x v="11"/>
    <n v="0.85167800000000005"/>
    <n v="3.433605"/>
    <n v="6.7811580000000049"/>
    <n v="11.066441000000005"/>
  </r>
  <r>
    <x v="12"/>
    <n v="0.44364900000000002"/>
    <n v="3.107459"/>
    <n v="6.8701199999999973"/>
    <n v="10.421227999999997"/>
  </r>
  <r>
    <x v="13"/>
    <n v="0.10320699999999999"/>
    <n v="3.004397"/>
    <n v="6.3923309999999987"/>
    <n v="9.4999349999999989"/>
  </r>
  <r>
    <x v="14"/>
    <n v="3.7425E-2"/>
    <n v="3.4298169999999999"/>
    <n v="6.7844099999999967"/>
    <n v="10.251651999999996"/>
  </r>
  <r>
    <x v="15"/>
    <n v="3.1206999999999999E-2"/>
    <n v="1.1542460000000001"/>
    <n v="6.242496"/>
    <n v="7.4279489999999999"/>
  </r>
  <r>
    <x v="16"/>
    <n v="1.1972999999999999E-2"/>
    <n v="0.67544000000000004"/>
    <n v="5.6390580000000003"/>
    <n v="6.3264710000000006"/>
  </r>
  <r>
    <x v="17"/>
    <n v="0.02"/>
    <n v="1.81263"/>
    <n v="4.5038309999999981"/>
    <n v="6.3364609999999981"/>
  </r>
  <r>
    <x v="18"/>
    <n v="0.02"/>
    <n v="1.1915180000000001"/>
    <n v="6.103314000000001"/>
    <n v="7.3148320000000009"/>
  </r>
  <r>
    <x v="19"/>
    <n v="3.9849000000000002E-2"/>
    <n v="1.1421049999999999"/>
    <n v="6.6833380000000009"/>
    <n v="7.8652920000000011"/>
  </r>
  <r>
    <x v="20"/>
    <n v="4.5344000000000002E-2"/>
    <n v="1.132376"/>
    <n v="6.2755790000000014"/>
    <n v="7.4532990000000012"/>
  </r>
  <r>
    <x v="21"/>
    <n v="3.5255000000000002E-2"/>
    <n v="1.8409310000000001"/>
    <n v="6.3652680000000004"/>
    <n v="8.2414540000000009"/>
  </r>
  <r>
    <x v="22"/>
    <n v="0.21060599999999999"/>
    <n v="3.0006689999999998"/>
    <n v="6.5138340000000019"/>
    <n v="9.7251090000000016"/>
  </r>
  <r>
    <x v="23"/>
    <n v="0.61125799999999997"/>
    <n v="3.3040880000000001"/>
    <n v="6.5671410000000012"/>
    <n v="10.482487000000001"/>
  </r>
  <r>
    <x v="24"/>
    <n v="0.55802799999999997"/>
    <n v="3.5637590000000001"/>
    <n v="7.0406319999999996"/>
    <n v="11.162419"/>
  </r>
  <r>
    <x v="25"/>
    <n v="0.69578899999999999"/>
    <n v="3.4060250000000001"/>
    <n v="6.5929970000000013"/>
    <n v="10.694811000000001"/>
  </r>
  <r>
    <x v="26"/>
    <n v="0.57705399999999996"/>
    <n v="3.5364800000000001"/>
    <n v="6.8848979999999997"/>
    <n v="10.998431999999999"/>
  </r>
  <r>
    <x v="27"/>
    <n v="0.20535200000000001"/>
    <n v="2.5843780000000001"/>
    <n v="6.6276090000000014"/>
    <n v="9.4173390000000019"/>
  </r>
  <r>
    <x v="28"/>
    <n v="0.21232004769230742"/>
    <n v="2.747207"/>
    <n v="6.0263680000000015"/>
    <n v="8.9858950476923098"/>
  </r>
  <r>
    <x v="29"/>
    <n v="0.34620738208472784"/>
    <n v="2.3819370000000002"/>
    <n v="6.1307630000000053"/>
    <n v="8.8589073820847339"/>
  </r>
  <r>
    <x v="30"/>
    <n v="0.35316836986136774"/>
    <n v="2.4187569999999998"/>
    <n v="6.4934440000000002"/>
    <n v="9.2653693698613679"/>
  </r>
  <r>
    <x v="31"/>
    <n v="0.35809645316652844"/>
    <n v="1.834389"/>
    <n v="6.2250889999999979"/>
    <n v="8.4175744531665266"/>
  </r>
  <r>
    <x v="32"/>
    <n v="0.25810356248946981"/>
    <n v="1.2230220000000001"/>
    <n v="5.429176"/>
    <n v="6.9103015624894697"/>
  </r>
  <r>
    <x v="33"/>
    <n v="0.62223399999999995"/>
    <n v="3.3919049999999999"/>
    <n v="5.9671629999999958"/>
    <n v="9.9813019999999959"/>
  </r>
  <r>
    <x v="34"/>
    <n v="0.61232699999999995"/>
    <n v="3.575294"/>
    <n v="5.8442869999999996"/>
    <n v="10.031908"/>
  </r>
  <r>
    <x v="35"/>
    <n v="0.72923300000000002"/>
    <n v="3.7438920000000002"/>
    <n v="6.4846319999999951"/>
    <n v="10.957756999999996"/>
  </r>
  <r>
    <x v="36"/>
    <n v="0.62370999999999999"/>
    <n v="3.3537759999999999"/>
    <n v="6.5880220000000014"/>
    <n v="10.565508000000001"/>
  </r>
  <r>
    <x v="37"/>
    <n v="0.62135799999999997"/>
    <n v="2.6222650000000001"/>
    <n v="5.617320000000003"/>
    <n v="8.8609430000000025"/>
  </r>
  <r>
    <x v="38"/>
    <n v="0.55835000000000001"/>
    <n v="2.8882569999999999"/>
    <n v="6.1096330000000005"/>
    <n v="9.5562400000000007"/>
  </r>
  <r>
    <x v="39"/>
    <n v="0.39945599999999998"/>
    <n v="2.4921039999999999"/>
    <n v="6.2295830000000016"/>
    <n v="9.1211430000000018"/>
  </r>
  <r>
    <x v="40"/>
    <n v="0.121655"/>
    <n v="2.3524759999999998"/>
    <n v="6.5489890000000024"/>
    <n v="9.0231200000000022"/>
  </r>
  <r>
    <x v="41"/>
    <n v="5.8429000000000002E-2"/>
    <n v="1.966119"/>
    <n v="6.2501180000000005"/>
    <n v="8.2746659999999999"/>
  </r>
  <r>
    <x v="42"/>
    <n v="0.16731599999999999"/>
    <n v="2.1586249999999998"/>
    <n v="6.8597329999999985"/>
    <n v="9.1856739999999988"/>
  </r>
  <r>
    <x v="43"/>
    <n v="0.16002"/>
    <n v="1.1771609999999999"/>
    <n v="5.9735199999999997"/>
    <n v="7.3107009999999999"/>
  </r>
  <r>
    <x v="44"/>
    <n v="0.15792999999999999"/>
    <n v="2.2790020000000002"/>
    <n v="5.3932850000000006"/>
    <n v="7.8302170000000011"/>
  </r>
  <r>
    <x v="45"/>
    <n v="0.08"/>
    <n v="2.738413"/>
    <n v="6.6244700000000005"/>
    <n v="9.4428830000000001"/>
  </r>
  <r>
    <x v="46"/>
    <n v="0.32279799999999997"/>
    <n v="2.699058"/>
    <n v="6.3917030000000015"/>
    <n v="9.4135590000000011"/>
  </r>
  <r>
    <x v="47"/>
    <n v="0.49899399999999999"/>
    <n v="2.9064160000000001"/>
    <n v="7.89"/>
    <n v="11.29541"/>
  </r>
  <r>
    <x v="48"/>
    <n v="9.4001000000000001E-2"/>
    <n v="2.9009550000000002"/>
    <n v="6.35"/>
    <n v="9.3449559999999998"/>
  </r>
  <r>
    <x v="49"/>
    <n v="0.31288700000000003"/>
    <n v="2.7088770000000002"/>
    <n v="5.12"/>
    <n v="8.1417640000000002"/>
  </r>
  <r>
    <x v="50"/>
    <n v="9.3437000000000006E-2"/>
    <n v="3.4883679999999999"/>
    <n v="5.23"/>
    <n v="8.8118049999999997"/>
  </r>
  <r>
    <x v="51"/>
    <n v="7.3610000000000004E-3"/>
    <n v="2.2769050000000002"/>
    <n v="5.48"/>
    <n v="7.764266000000001"/>
  </r>
  <r>
    <x v="52"/>
    <n v="0.05"/>
    <n v="2.548753"/>
    <n v="5.552705999999997"/>
    <n v="8.1514589999999973"/>
  </r>
  <r>
    <x v="53"/>
    <n v="8.1136E-2"/>
    <n v="1.1157779999999999"/>
    <n v="6.1982099999999996"/>
    <n v="7.3951239999999991"/>
  </r>
  <r>
    <x v="54"/>
    <n v="0.126891"/>
    <n v="1.1332819999999999"/>
    <n v="6.7173830000000008"/>
    <n v="7.9775560000000008"/>
  </r>
  <r>
    <x v="55"/>
    <n v="0.11626599999999999"/>
    <n v="1.0798220000000001"/>
    <n v="6.1445090000000011"/>
    <n v="7.3405970000000007"/>
  </r>
  <r>
    <x v="56"/>
    <n v="4.9451000000000002E-2"/>
    <n v="1.6345540000000001"/>
    <n v="6.2444690000000005"/>
    <n v="7.9284740000000005"/>
  </r>
  <r>
    <x v="57"/>
    <n v="4.0701000000000001E-2"/>
    <n v="3.4257110000000002"/>
    <n v="7.039169999999995"/>
    <n v="10.505581999999995"/>
  </r>
  <r>
    <x v="58"/>
    <n v="0.47489700000000001"/>
    <n v="3.2207140000000001"/>
    <n v="6.4770610000000044"/>
    <n v="10.172672000000004"/>
  </r>
  <r>
    <x v="59"/>
    <n v="0.55310199999999998"/>
    <n v="3.5116429999999998"/>
    <n v="6.8734839999999977"/>
    <n v="10.938228999999998"/>
  </r>
  <r>
    <x v="60"/>
    <n v="0.42953599999999997"/>
    <n v="3.1713230000000001"/>
    <n v="6.6647869999999969"/>
    <n v="10.265645999999997"/>
  </r>
  <r>
    <x v="61"/>
    <n v="0.69096800000000003"/>
    <n v="3.079399"/>
    <n v="6.2689999999999966"/>
    <n v="10.039366999999997"/>
  </r>
  <r>
    <x v="62"/>
    <n v="0.44636900000000002"/>
    <n v="3.5045820000000001"/>
    <n v="6.9121629999999961"/>
    <n v="10.863113999999996"/>
  </r>
  <r>
    <x v="63"/>
    <n v="0.226239"/>
    <n v="0.99380100000000005"/>
    <n v="6.6241410000000016"/>
    <n v="7.8441810000000016"/>
  </r>
  <r>
    <x v="64"/>
    <n v="0.13869100000000001"/>
    <n v="2.3751340000000001"/>
    <n v="6.1884390000000007"/>
    <n v="8.7022640000000013"/>
  </r>
  <r>
    <x v="65"/>
    <n v="6.6783999999999996E-2"/>
    <n v="2.9499490000000002"/>
    <n v="5.270194"/>
    <n v="8.2869270000000004"/>
  </r>
  <r>
    <x v="66"/>
    <n v="5.1737999999999999E-2"/>
    <n v="2.5826210000000001"/>
    <n v="7.0373219999999943"/>
    <n v="9.6716809999999942"/>
  </r>
  <r>
    <x v="67"/>
    <n v="6.1602999999999998E-2"/>
    <n v="2.8835380000000002"/>
    <n v="6.6959350000000004"/>
    <n v="9.641076"/>
  </r>
  <r>
    <x v="68"/>
    <n v="6.4210000000000003E-2"/>
    <n v="2.7070660000000002"/>
    <n v="6.5369890000000019"/>
    <n v="9.3082650000000022"/>
  </r>
  <r>
    <x v="69"/>
    <n v="7.6217999999999994E-2"/>
    <n v="3.5199859999999998"/>
    <n v="7.1845249999999972"/>
    <n v="10.780728999999997"/>
  </r>
  <r>
    <x v="70"/>
    <n v="0.20432"/>
    <n v="3.3994740000000001"/>
    <n v="6.9848579999999991"/>
    <n v="10.588652"/>
  </r>
  <r>
    <x v="71"/>
    <n v="0.23855799999999999"/>
    <n v="3.4661629999999999"/>
    <n v="7.4554799999999997"/>
    <n v="11.160200999999999"/>
  </r>
  <r>
    <x v="72"/>
    <n v="0.16084899999999999"/>
    <n v="3.571796"/>
    <n v="7.4411179999999977"/>
    <n v="11.173762999999997"/>
  </r>
  <r>
    <x v="73"/>
    <n v="0.140182"/>
    <n v="3.3493810000000002"/>
    <n v="6.89"/>
    <n v="10.379562999999999"/>
  </r>
  <r>
    <x v="74"/>
    <n v="9.2164999999999997E-2"/>
    <n v="3.583491"/>
    <n v="5.52"/>
    <n v="9.1956559999999996"/>
  </r>
  <r>
    <x v="75"/>
    <n v="0.109985"/>
    <n v="3.2945850000000001"/>
    <n v="5.48"/>
    <n v="8.8845700000000001"/>
  </r>
  <r>
    <x v="76"/>
    <n v="2.0452999999999999E-2"/>
    <n v="2.3799389999999998"/>
    <n v="7.89"/>
    <n v="10.290391999999999"/>
  </r>
  <r>
    <x v="77"/>
    <n v="8.8499999999999995E-2"/>
    <n v="1.624492"/>
    <n v="6.4682660000000034"/>
    <n v="8.1812580000000032"/>
  </r>
  <r>
    <x v="78"/>
    <n v="0.12739700000000001"/>
    <n v="1.765922"/>
    <n v="7.0880510000000001"/>
    <n v="8.9813700000000001"/>
  </r>
  <r>
    <x v="79"/>
    <n v="0.25658300000000001"/>
    <n v="1.1419539999999999"/>
    <n v="6.6357969999999993"/>
    <n v="8.0343339999999994"/>
  </r>
  <r>
    <x v="80"/>
    <n v="8.5449999999999998E-2"/>
    <n v="1.3913450000000001"/>
    <n v="4.8681099999999997"/>
    <n v="6.3449049999999998"/>
  </r>
  <r>
    <x v="81"/>
    <n v="0.13151399999999999"/>
    <n v="3.0506039999999999"/>
    <n v="7.5834640000000002"/>
    <n v="10.765582"/>
  </r>
  <r>
    <x v="82"/>
    <n v="0.133025"/>
    <n v="3.3270949999999999"/>
    <n v="7.2727260000000005"/>
    <n v="10.732846"/>
  </r>
  <r>
    <x v="83"/>
    <n v="7.2276999999999994E-2"/>
    <n v="3.3819780000000002"/>
    <n v="7.2636909999999997"/>
    <n v="10.717946"/>
  </r>
  <r>
    <x v="84"/>
    <n v="0.54431600000000002"/>
    <n v="3.4381110000000001"/>
    <n v="7.5261290000000001"/>
    <n v="11.508556"/>
  </r>
  <r>
    <x v="85"/>
    <n v="0.33516000000000001"/>
    <n v="3.14256"/>
    <n v="6.6207689999999992"/>
    <n v="10.098488999999999"/>
  </r>
  <r>
    <x v="86"/>
    <n v="0.240985"/>
    <n v="3.4372210000000001"/>
    <n v="7.3780620000000008"/>
    <n v="11.056268000000001"/>
  </r>
  <r>
    <x v="87"/>
    <n v="0.205181"/>
    <n v="3.2595830000000001"/>
    <n v="7.0672769999999989"/>
    <n v="10.532041"/>
  </r>
  <r>
    <x v="88"/>
    <n v="0.21138399999999999"/>
    <n v="2.2245210000000002"/>
    <n v="6.655899999999999"/>
    <n v="9.091804999999999"/>
  </r>
  <r>
    <x v="89"/>
    <n v="8.8019E-2"/>
    <n v="2.2828629999999999"/>
    <n v="6.2210850000000022"/>
    <n v="8.5919670000000021"/>
  </r>
  <r>
    <x v="90"/>
    <n v="4.8384999999999997E-2"/>
    <n v="3.1590590000000001"/>
    <n v="7.3778339999999982"/>
    <n v="10.585277999999999"/>
  </r>
  <r>
    <x v="91"/>
    <n v="0.24234800000000001"/>
    <n v="3.16405"/>
    <n v="7.0122690000000008"/>
    <n v="10.418667000000001"/>
  </r>
  <r>
    <x v="92"/>
    <n v="0.24101800000000001"/>
    <n v="2.4690099999999999"/>
    <n v="6.7835459999999976"/>
    <n v="9.4935739999999971"/>
  </r>
  <r>
    <x v="93"/>
    <n v="0.14858199999999999"/>
    <n v="3.3240850000000002"/>
    <n v="7.3143270000000014"/>
    <n v="10.786994000000002"/>
  </r>
  <r>
    <x v="94"/>
    <n v="0.52237"/>
    <n v="3.4829469999999998"/>
    <n v="6.8755769999999998"/>
    <n v="10.880894"/>
  </r>
  <r>
    <x v="95"/>
    <n v="0.63482799999999995"/>
    <n v="3.3616389999999998"/>
    <n v="7.1179669999999993"/>
    <n v="11.114433999999999"/>
  </r>
  <r>
    <x v="96"/>
    <n v="0.52389399999999997"/>
    <n v="3.504702"/>
    <n v="7.2697010000000031"/>
    <n v="11.298297000000003"/>
  </r>
  <r>
    <x v="97"/>
    <n v="0.43046299999999998"/>
    <n v="3.1333259999999998"/>
    <n v="6.4946619999999982"/>
    <n v="10.058450999999998"/>
  </r>
  <r>
    <x v="98"/>
    <n v="0.250361"/>
    <n v="3.510643"/>
    <n v="7.2833089999999991"/>
    <n v="11.044312999999999"/>
  </r>
  <r>
    <x v="99"/>
    <n v="0.17024700000000001"/>
    <n v="3.2995269999999999"/>
    <n v="6.6781059999999997"/>
    <n v="10.147879999999999"/>
  </r>
  <r>
    <x v="100"/>
    <n v="4.3100000000000001E-4"/>
    <n v="3.0627249999999999"/>
    <n v="6.625985"/>
    <n v="9.68914099999999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FF95E1-2111-4BB8-BB52-B1CA1383FA1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51:E65" firstHeaderRow="1" firstDataRow="2" firstDataCol="1"/>
  <pivotFields count="8">
    <pivotField axis="axisRow" numFmtId="168" showAll="0">
      <items count="1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showAll="0"/>
    <pivotField numFmtId="165" showAll="0"/>
    <pivotField numFmtId="165" showAll="0"/>
    <pivotField dataField="1" numFmtId="165"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12">
        <item h="1" sd="0" x="0"/>
        <item h="1" sd="0" x="1"/>
        <item h="1" sd="0" x="2"/>
        <item h="1" sd="0" x="3"/>
        <item h="1" sd="0" x="4"/>
        <item h="1" sd="0" x="5"/>
        <item h="1" sd="0" x="6"/>
        <item sd="0" x="7"/>
        <item sd="0" x="8"/>
        <item sd="0" x="9"/>
        <item h="1" sd="0" x="10"/>
        <item t="default"/>
      </items>
    </pivotField>
  </pivotFields>
  <rowFields count="2">
    <field x="5"/>
    <field x="0"/>
  </rowFields>
  <rowItems count="13">
    <i>
      <x v="1"/>
    </i>
    <i>
      <x v="2"/>
    </i>
    <i>
      <x v="3"/>
    </i>
    <i>
      <x v="4"/>
    </i>
    <i>
      <x v="5"/>
    </i>
    <i>
      <x v="6"/>
    </i>
    <i>
      <x v="7"/>
    </i>
    <i>
      <x v="8"/>
    </i>
    <i>
      <x v="9"/>
    </i>
    <i>
      <x v="10"/>
    </i>
    <i>
      <x v="11"/>
    </i>
    <i>
      <x v="12"/>
    </i>
    <i t="grand">
      <x/>
    </i>
  </rowItems>
  <colFields count="1">
    <field x="7"/>
  </colFields>
  <colItems count="4">
    <i>
      <x v="7"/>
    </i>
    <i>
      <x v="8"/>
    </i>
    <i>
      <x v="9"/>
    </i>
    <i t="grand">
      <x/>
    </i>
  </colItems>
  <dataFields count="1">
    <dataField name="Sum of Total" fld="4" baseField="0" baseItem="0" numFmtId="165"/>
  </dataFields>
  <formats count="1">
    <format dxfId="4">
      <pivotArea outline="0" collapsedLevelsAreSubtotals="1" fieldPosition="0"/>
    </format>
  </formats>
  <chartFormats count="3">
    <chartFormat chart="21" format="3" series="1">
      <pivotArea type="data" outline="0" fieldPosition="0">
        <references count="2">
          <reference field="4294967294" count="1" selected="0">
            <x v="0"/>
          </reference>
          <reference field="7" count="1" selected="0">
            <x v="7"/>
          </reference>
        </references>
      </pivotArea>
    </chartFormat>
    <chartFormat chart="21" format="4" series="1">
      <pivotArea type="data" outline="0" fieldPosition="0">
        <references count="2">
          <reference field="4294967294" count="1" selected="0">
            <x v="0"/>
          </reference>
          <reference field="7" count="1" selected="0">
            <x v="8"/>
          </reference>
        </references>
      </pivotArea>
    </chartFormat>
    <chartFormat chart="21" format="5" series="1">
      <pivotArea type="data" outline="0" fieldPosition="0">
        <references count="2">
          <reference field="4294967294" count="1" selected="0">
            <x v="0"/>
          </reference>
          <reference field="7"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71D3E1-A112-4F9B-B701-F2D966F1AE9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5:E49" firstHeaderRow="1" firstDataRow="2" firstDataCol="1"/>
  <pivotFields count="8">
    <pivotField axis="axisRow" numFmtId="168" showAll="0">
      <items count="1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showAll="0"/>
    <pivotField numFmtId="165" showAll="0"/>
    <pivotField dataField="1" numFmtId="165" showAll="0"/>
    <pivotField numFmtId="165"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12">
        <item h="1" sd="0" x="0"/>
        <item h="1" sd="0" x="1"/>
        <item h="1" sd="0" x="2"/>
        <item h="1" sd="0" x="3"/>
        <item h="1" sd="0" x="4"/>
        <item h="1" sd="0" x="5"/>
        <item h="1" sd="0" x="6"/>
        <item sd="0" x="7"/>
        <item sd="0" x="8"/>
        <item sd="0" x="9"/>
        <item h="1" sd="0" x="10"/>
        <item t="default"/>
      </items>
    </pivotField>
  </pivotFields>
  <rowFields count="2">
    <field x="5"/>
    <field x="0"/>
  </rowFields>
  <rowItems count="13">
    <i>
      <x v="1"/>
    </i>
    <i>
      <x v="2"/>
    </i>
    <i>
      <x v="3"/>
    </i>
    <i>
      <x v="4"/>
    </i>
    <i>
      <x v="5"/>
    </i>
    <i>
      <x v="6"/>
    </i>
    <i>
      <x v="7"/>
    </i>
    <i>
      <x v="8"/>
    </i>
    <i>
      <x v="9"/>
    </i>
    <i>
      <x v="10"/>
    </i>
    <i>
      <x v="11"/>
    </i>
    <i>
      <x v="12"/>
    </i>
    <i t="grand">
      <x/>
    </i>
  </rowItems>
  <colFields count="1">
    <field x="7"/>
  </colFields>
  <colItems count="4">
    <i>
      <x v="7"/>
    </i>
    <i>
      <x v="8"/>
    </i>
    <i>
      <x v="9"/>
    </i>
    <i t="grand">
      <x/>
    </i>
  </colItems>
  <dataFields count="1">
    <dataField name="Sum of Third" fld="3" baseField="0" baseItem="0" numFmtId="165"/>
  </dataFields>
  <formats count="1">
    <format dxfId="5">
      <pivotArea outline="0" collapsedLevelsAreSubtotals="1" fieldPosition="0"/>
    </format>
  </formats>
  <chartFormats count="3">
    <chartFormat chart="15" format="3" series="1">
      <pivotArea type="data" outline="0" fieldPosition="0">
        <references count="2">
          <reference field="4294967294" count="1" selected="0">
            <x v="0"/>
          </reference>
          <reference field="7" count="1" selected="0">
            <x v="7"/>
          </reference>
        </references>
      </pivotArea>
    </chartFormat>
    <chartFormat chart="15" format="4" series="1">
      <pivotArea type="data" outline="0" fieldPosition="0">
        <references count="2">
          <reference field="4294967294" count="1" selected="0">
            <x v="0"/>
          </reference>
          <reference field="7" count="1" selected="0">
            <x v="8"/>
          </reference>
        </references>
      </pivotArea>
    </chartFormat>
    <chartFormat chart="15" format="5" series="1">
      <pivotArea type="data" outline="0" fieldPosition="0">
        <references count="2">
          <reference field="4294967294" count="1" selected="0">
            <x v="0"/>
          </reference>
          <reference field="7"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7CD7E8-1DAC-4BEF-8CD9-CE947AB7AEC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9:E33" firstHeaderRow="1" firstDataRow="2" firstDataCol="1"/>
  <pivotFields count="8">
    <pivotField axis="axisRow" numFmtId="168" showAll="0">
      <items count="1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showAll="0"/>
    <pivotField dataField="1" numFmtId="165" showAll="0"/>
    <pivotField numFmtId="165" showAll="0"/>
    <pivotField numFmtId="165"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12">
        <item h="1" sd="0" x="0"/>
        <item h="1" sd="0" x="1"/>
        <item h="1" sd="0" x="2"/>
        <item h="1" sd="0" x="3"/>
        <item h="1" sd="0" x="4"/>
        <item h="1" sd="0" x="5"/>
        <item h="1" sd="0" x="6"/>
        <item sd="0" x="7"/>
        <item sd="0" x="8"/>
        <item sd="0" x="9"/>
        <item h="1" sd="0" x="10"/>
        <item t="default"/>
      </items>
    </pivotField>
  </pivotFields>
  <rowFields count="2">
    <field x="5"/>
    <field x="0"/>
  </rowFields>
  <rowItems count="13">
    <i>
      <x v="1"/>
    </i>
    <i>
      <x v="2"/>
    </i>
    <i>
      <x v="3"/>
    </i>
    <i>
      <x v="4"/>
    </i>
    <i>
      <x v="5"/>
    </i>
    <i>
      <x v="6"/>
    </i>
    <i>
      <x v="7"/>
    </i>
    <i>
      <x v="8"/>
    </i>
    <i>
      <x v="9"/>
    </i>
    <i>
      <x v="10"/>
    </i>
    <i>
      <x v="11"/>
    </i>
    <i>
      <x v="12"/>
    </i>
    <i t="grand">
      <x/>
    </i>
  </rowItems>
  <colFields count="1">
    <field x="7"/>
  </colFields>
  <colItems count="4">
    <i>
      <x v="7"/>
    </i>
    <i>
      <x v="8"/>
    </i>
    <i>
      <x v="9"/>
    </i>
    <i t="grand">
      <x/>
    </i>
  </colItems>
  <dataFields count="1">
    <dataField name="Sum of Second" fld="2" baseField="0" baseItem="0" numFmtId="165"/>
  </dataFields>
  <formats count="1">
    <format dxfId="6">
      <pivotArea outline="0" collapsedLevelsAreSubtotals="1" fieldPosition="0"/>
    </format>
  </formats>
  <chartFormats count="3">
    <chartFormat chart="9" format="3" series="1">
      <pivotArea type="data" outline="0" fieldPosition="0">
        <references count="2">
          <reference field="4294967294" count="1" selected="0">
            <x v="0"/>
          </reference>
          <reference field="7" count="1" selected="0">
            <x v="7"/>
          </reference>
        </references>
      </pivotArea>
    </chartFormat>
    <chartFormat chart="9" format="4" series="1">
      <pivotArea type="data" outline="0" fieldPosition="0">
        <references count="2">
          <reference field="4294967294" count="1" selected="0">
            <x v="0"/>
          </reference>
          <reference field="7" count="1" selected="0">
            <x v="8"/>
          </reference>
        </references>
      </pivotArea>
    </chartFormat>
    <chartFormat chart="9" format="5" series="1">
      <pivotArea type="data" outline="0" fieldPosition="0">
        <references count="2">
          <reference field="4294967294" count="1" selected="0">
            <x v="0"/>
          </reference>
          <reference field="7"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6B4BDC-FA78-40D1-B35B-71BCCAAFF79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E17" firstHeaderRow="1" firstDataRow="2" firstDataCol="1"/>
  <pivotFields count="8">
    <pivotField axis="axisRow" numFmtId="168" showAll="0">
      <items count="1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dataField="1" showAll="0"/>
    <pivotField numFmtId="165" showAll="0"/>
    <pivotField numFmtId="165" showAll="0"/>
    <pivotField numFmtId="165"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12">
        <item h="1" sd="0" x="0"/>
        <item h="1" sd="0" x="1"/>
        <item h="1" sd="0" x="2"/>
        <item h="1" sd="0" x="3"/>
        <item h="1" sd="0" x="4"/>
        <item h="1" sd="0" x="5"/>
        <item h="1" sd="0" x="6"/>
        <item sd="0" x="7"/>
        <item sd="0" x="8"/>
        <item sd="0" x="9"/>
        <item h="1" sd="0" x="10"/>
        <item t="default"/>
      </items>
    </pivotField>
  </pivotFields>
  <rowFields count="2">
    <field x="5"/>
    <field x="0"/>
  </rowFields>
  <rowItems count="13">
    <i>
      <x v="1"/>
    </i>
    <i>
      <x v="2"/>
    </i>
    <i>
      <x v="3"/>
    </i>
    <i>
      <x v="4"/>
    </i>
    <i>
      <x v="5"/>
    </i>
    <i>
      <x v="6"/>
    </i>
    <i>
      <x v="7"/>
    </i>
    <i>
      <x v="8"/>
    </i>
    <i>
      <x v="9"/>
    </i>
    <i>
      <x v="10"/>
    </i>
    <i>
      <x v="11"/>
    </i>
    <i>
      <x v="12"/>
    </i>
    <i t="grand">
      <x/>
    </i>
  </rowItems>
  <colFields count="1">
    <field x="7"/>
  </colFields>
  <colItems count="4">
    <i>
      <x v="7"/>
    </i>
    <i>
      <x v="8"/>
    </i>
    <i>
      <x v="9"/>
    </i>
    <i t="grand">
      <x/>
    </i>
  </colItems>
  <dataFields count="1">
    <dataField name="Sum of First" fld="1" baseField="0" baseItem="0" numFmtId="167"/>
  </dataFields>
  <formats count="1">
    <format dxfId="7">
      <pivotArea outline="0" collapsedLevelsAreSubtotals="1" fieldPosition="0"/>
    </format>
  </formats>
  <chartFormats count="3">
    <chartFormat chart="5" format="9" series="1">
      <pivotArea type="data" outline="0" fieldPosition="0">
        <references count="2">
          <reference field="4294967294" count="1" selected="0">
            <x v="0"/>
          </reference>
          <reference field="7" count="1" selected="0">
            <x v="7"/>
          </reference>
        </references>
      </pivotArea>
    </chartFormat>
    <chartFormat chart="5" format="10" series="1">
      <pivotArea type="data" outline="0" fieldPosition="0">
        <references count="2">
          <reference field="4294967294" count="1" selected="0">
            <x v="0"/>
          </reference>
          <reference field="7" count="1" selected="0">
            <x v="8"/>
          </reference>
        </references>
      </pivotArea>
    </chartFormat>
    <chartFormat chart="5" format="11" series="1">
      <pivotArea type="data" outline="0" fieldPosition="0">
        <references count="2">
          <reference field="4294967294" count="1" selected="0">
            <x v="0"/>
          </reference>
          <reference field="7"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B7B5918-171D-4B0F-A684-DB0A1BC2B6B2}" name="Table1" displayName="Table1" ref="A1:D316" totalsRowShown="0" headerRowDxfId="13" dataDxfId="12">
  <autoFilter ref="A1:D316" xr:uid="{EB7B5918-171D-4B0F-A684-DB0A1BC2B6B2}"/>
  <tableColumns count="4">
    <tableColumn id="1" xr3:uid="{B9F8C4C6-8187-424A-B5AF-E84A1F209123}" name="Field " dataDxfId="11"/>
    <tableColumn id="2" xr3:uid="{68E2FAF3-7471-4467-A6D9-E495C132971C}" name="Year" dataDxfId="10"/>
    <tableColumn id="3" xr3:uid="{1AB8D145-9FD4-4F51-9514-EF29D06D8A66}" name="Month" dataDxfId="9"/>
    <tableColumn id="4" xr3:uid="{33D37153-9ACE-45DA-9FFE-DA63AD06C117}" name="Gas Produced (bcm)" dataDxfId="8"/>
  </tableColumns>
  <tableStyleInfo name="TableStyleMedium11" showFirstColumn="0" showLastColumn="0" showRowStripes="1" showColumnStripes="0"/>
</table>
</file>

<file path=xl/theme/theme1.xml><?xml version="1.0" encoding="utf-8"?>
<a:theme xmlns:a="http://schemas.openxmlformats.org/drawingml/2006/main" name="EnergyAspects">
  <a:themeElements>
    <a:clrScheme name="Energy Aspects">
      <a:dk1>
        <a:sysClr val="windowText" lastClr="000000"/>
      </a:dk1>
      <a:lt1>
        <a:sysClr val="window" lastClr="FFFFFF"/>
      </a:lt1>
      <a:dk2>
        <a:srgbClr val="669933"/>
      </a:dk2>
      <a:lt2>
        <a:srgbClr val="EEECE1"/>
      </a:lt2>
      <a:accent1>
        <a:srgbClr val="990033"/>
      </a:accent1>
      <a:accent2>
        <a:srgbClr val="006699"/>
      </a:accent2>
      <a:accent3>
        <a:srgbClr val="669933"/>
      </a:accent3>
      <a:accent4>
        <a:srgbClr val="A69911"/>
      </a:accent4>
      <a:accent5>
        <a:srgbClr val="E5730B"/>
      </a:accent5>
      <a:accent6>
        <a:srgbClr val="666666"/>
      </a:accent6>
      <a:hlink>
        <a:srgbClr val="000000"/>
      </a:hlink>
      <a:folHlink>
        <a:srgbClr val="000000"/>
      </a:folHlink>
    </a:clrScheme>
    <a:fontScheme name="Custom 1">
      <a:majorFont>
        <a:latin typeface="Myriad Pro"/>
        <a:ea typeface=""/>
        <a:cs typeface=""/>
      </a:majorFont>
      <a:minorFont>
        <a:latin typeface="Myriad Pro"/>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17"/>
  <sheetViews>
    <sheetView zoomScale="120" zoomScaleNormal="120" workbookViewId="0">
      <selection activeCell="S13" sqref="S13"/>
    </sheetView>
  </sheetViews>
  <sheetFormatPr defaultColWidth="9" defaultRowHeight="13.8"/>
  <cols>
    <col min="1" max="1" width="2.8984375" style="2" customWidth="1"/>
    <col min="2" max="2" width="2.59765625" style="2" customWidth="1"/>
    <col min="3" max="12" width="9" style="2"/>
    <col min="13" max="13" width="2.59765625" style="2" customWidth="1"/>
    <col min="14" max="16384" width="9" style="2"/>
  </cols>
  <sheetData>
    <row r="1" spans="2:13" s="1" customFormat="1" ht="13.2"/>
    <row r="2" spans="2:13" s="1" customFormat="1" ht="13.2"/>
    <row r="3" spans="2:13" s="1" customFormat="1" ht="13.2"/>
    <row r="7" spans="2:13" ht="5.0999999999999996" customHeight="1">
      <c r="B7" s="3"/>
      <c r="C7" s="4"/>
      <c r="D7" s="4"/>
      <c r="E7" s="4"/>
      <c r="F7" s="4"/>
      <c r="G7" s="4"/>
      <c r="H7" s="4"/>
      <c r="I7" s="4"/>
      <c r="J7" s="4"/>
      <c r="K7" s="4"/>
      <c r="L7" s="4"/>
      <c r="M7" s="5"/>
    </row>
    <row r="8" spans="2:13" ht="56.25" customHeight="1">
      <c r="B8" s="6"/>
      <c r="C8" s="115" t="s">
        <v>0</v>
      </c>
      <c r="D8" s="115"/>
      <c r="E8" s="115"/>
      <c r="F8" s="115"/>
      <c r="G8" s="115"/>
      <c r="H8" s="115"/>
      <c r="I8" s="115"/>
      <c r="J8" s="115"/>
      <c r="K8" s="115"/>
      <c r="L8" s="115"/>
      <c r="M8" s="7"/>
    </row>
    <row r="9" spans="2:13" ht="5.0999999999999996" customHeight="1">
      <c r="B9" s="6"/>
      <c r="C9" s="8"/>
      <c r="D9" s="8"/>
      <c r="E9" s="8"/>
      <c r="F9" s="8"/>
      <c r="G9" s="8"/>
      <c r="H9" s="8"/>
      <c r="I9" s="8"/>
      <c r="J9" s="8"/>
      <c r="K9" s="8"/>
      <c r="L9" s="8"/>
      <c r="M9" s="7"/>
    </row>
    <row r="10" spans="2:13" ht="15" customHeight="1">
      <c r="B10" s="6"/>
      <c r="C10" s="9" t="s">
        <v>57</v>
      </c>
      <c r="D10" s="8"/>
      <c r="E10" s="8"/>
      <c r="F10" s="8"/>
      <c r="G10" s="8"/>
      <c r="H10" s="8"/>
      <c r="I10" s="8"/>
      <c r="J10" s="8"/>
      <c r="K10" s="8"/>
      <c r="L10" s="8"/>
      <c r="M10" s="7"/>
    </row>
    <row r="11" spans="2:13" ht="15" customHeight="1">
      <c r="B11" s="6"/>
      <c r="C11" s="9" t="s">
        <v>59</v>
      </c>
      <c r="D11" s="8"/>
      <c r="E11" s="8"/>
      <c r="F11" s="8"/>
      <c r="G11" s="8"/>
      <c r="H11" s="8"/>
      <c r="I11" s="8"/>
      <c r="J11" s="8"/>
      <c r="K11" s="8"/>
      <c r="L11" s="8"/>
      <c r="M11" s="7"/>
    </row>
    <row r="12" spans="2:13" ht="5.0999999999999996" customHeight="1">
      <c r="B12" s="6"/>
      <c r="C12" s="9"/>
      <c r="D12" s="8"/>
      <c r="E12" s="8"/>
      <c r="F12" s="8"/>
      <c r="G12" s="8"/>
      <c r="H12" s="8"/>
      <c r="I12" s="8"/>
      <c r="J12" s="8"/>
      <c r="K12" s="8"/>
      <c r="L12" s="8"/>
      <c r="M12" s="7"/>
    </row>
    <row r="13" spans="2:13" ht="15" customHeight="1">
      <c r="B13" s="6"/>
      <c r="C13" s="10" t="s">
        <v>1</v>
      </c>
      <c r="D13" s="8"/>
      <c r="E13" s="8"/>
      <c r="F13" s="8"/>
      <c r="G13" s="8"/>
      <c r="H13" s="8"/>
      <c r="I13" s="8"/>
      <c r="J13" s="8"/>
      <c r="K13" s="8"/>
      <c r="L13" s="8"/>
      <c r="M13" s="7"/>
    </row>
    <row r="14" spans="2:13" ht="50.25" customHeight="1">
      <c r="B14" s="6"/>
      <c r="C14" s="116" t="s">
        <v>2</v>
      </c>
      <c r="D14" s="116"/>
      <c r="E14" s="116"/>
      <c r="F14" s="116"/>
      <c r="G14" s="116"/>
      <c r="H14" s="116"/>
      <c r="I14" s="116"/>
      <c r="J14" s="116"/>
      <c r="K14" s="116"/>
      <c r="L14" s="116"/>
      <c r="M14" s="7"/>
    </row>
    <row r="15" spans="2:13" ht="15" customHeight="1">
      <c r="B15" s="6"/>
      <c r="C15" s="10" t="s">
        <v>3</v>
      </c>
      <c r="D15" s="11"/>
      <c r="E15" s="11"/>
      <c r="F15" s="11"/>
      <c r="G15" s="11"/>
      <c r="H15" s="11"/>
      <c r="I15" s="11"/>
      <c r="J15" s="11"/>
      <c r="K15" s="11"/>
      <c r="L15" s="11"/>
      <c r="M15" s="7"/>
    </row>
    <row r="16" spans="2:13" ht="33.75" customHeight="1">
      <c r="B16" s="6"/>
      <c r="C16" s="116" t="s">
        <v>4</v>
      </c>
      <c r="D16" s="116"/>
      <c r="E16" s="116"/>
      <c r="F16" s="116"/>
      <c r="G16" s="116"/>
      <c r="H16" s="116"/>
      <c r="I16" s="116"/>
      <c r="J16" s="116"/>
      <c r="K16" s="116"/>
      <c r="L16" s="116"/>
      <c r="M16" s="7"/>
    </row>
    <row r="17" spans="2:13" ht="5.0999999999999996" customHeight="1">
      <c r="B17" s="12"/>
      <c r="C17" s="13"/>
      <c r="D17" s="13"/>
      <c r="E17" s="13"/>
      <c r="F17" s="13"/>
      <c r="G17" s="13"/>
      <c r="H17" s="13"/>
      <c r="I17" s="13"/>
      <c r="J17" s="13"/>
      <c r="K17" s="13"/>
      <c r="L17" s="13"/>
      <c r="M17" s="14"/>
    </row>
  </sheetData>
  <mergeCells count="3">
    <mergeCell ref="C8:L8"/>
    <mergeCell ref="C14:L14"/>
    <mergeCell ref="C16:L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17"/>
  <sheetViews>
    <sheetView workbookViewId="0">
      <selection activeCell="G1" sqref="G1"/>
    </sheetView>
  </sheetViews>
  <sheetFormatPr defaultRowHeight="13.8"/>
  <cols>
    <col min="1" max="1" width="18.19921875" style="85" customWidth="1"/>
    <col min="2" max="2" width="6.69921875" customWidth="1"/>
    <col min="3" max="3" width="8.59765625" customWidth="1"/>
    <col min="4" max="4" width="20.296875" customWidth="1"/>
  </cols>
  <sheetData>
    <row r="1" spans="1:7" ht="15.6">
      <c r="A1" s="82" t="s">
        <v>5</v>
      </c>
      <c r="B1" s="15" t="s">
        <v>6</v>
      </c>
      <c r="C1" s="15" t="s">
        <v>7</v>
      </c>
      <c r="D1" s="15" t="s">
        <v>8</v>
      </c>
      <c r="E1" t="s">
        <v>82</v>
      </c>
      <c r="F1" t="s">
        <v>84</v>
      </c>
      <c r="G1" t="s">
        <v>87</v>
      </c>
    </row>
    <row r="2" spans="1:7" ht="14.4">
      <c r="A2" s="83" t="s">
        <v>82</v>
      </c>
      <c r="B2" s="16">
        <v>2010</v>
      </c>
      <c r="C2" s="17">
        <v>1</v>
      </c>
      <c r="D2" s="17">
        <v>0.58307299999999995</v>
      </c>
      <c r="E2" s="79">
        <v>24.019076999999996</v>
      </c>
      <c r="F2">
        <v>266.18977799999993</v>
      </c>
      <c r="G2" s="79">
        <v>654.58408800000029</v>
      </c>
    </row>
    <row r="3" spans="1:7" ht="14.4">
      <c r="A3" s="83" t="s">
        <v>82</v>
      </c>
      <c r="B3" s="16">
        <v>2010</v>
      </c>
      <c r="C3" s="17">
        <v>2</v>
      </c>
      <c r="D3" s="17">
        <v>0.21137300000000001</v>
      </c>
    </row>
    <row r="4" spans="1:7" ht="14.4">
      <c r="A4" s="83" t="s">
        <v>82</v>
      </c>
      <c r="B4" s="16">
        <v>2010</v>
      </c>
      <c r="C4" s="17">
        <v>3</v>
      </c>
      <c r="D4" s="17">
        <v>0.19423199999999999</v>
      </c>
    </row>
    <row r="5" spans="1:7" ht="14.4">
      <c r="A5" s="83" t="s">
        <v>82</v>
      </c>
      <c r="B5" s="16">
        <v>2010</v>
      </c>
      <c r="C5" s="17">
        <v>4</v>
      </c>
      <c r="D5" s="17">
        <v>0.27473999999999998</v>
      </c>
    </row>
    <row r="6" spans="1:7" ht="14.4">
      <c r="A6" s="83" t="s">
        <v>82</v>
      </c>
      <c r="B6" s="16">
        <v>2010</v>
      </c>
      <c r="C6" s="17">
        <v>5</v>
      </c>
      <c r="D6" s="17">
        <v>0.18032300000000001</v>
      </c>
    </row>
    <row r="7" spans="1:7" ht="14.4">
      <c r="A7" s="83" t="s">
        <v>82</v>
      </c>
      <c r="B7" s="16">
        <v>2010</v>
      </c>
      <c r="C7" s="17">
        <v>6</v>
      </c>
      <c r="D7" s="17">
        <v>0.08</v>
      </c>
    </row>
    <row r="8" spans="1:7" ht="14.4">
      <c r="A8" s="83" t="s">
        <v>82</v>
      </c>
      <c r="B8" s="16">
        <v>2010</v>
      </c>
      <c r="C8" s="17">
        <v>7</v>
      </c>
      <c r="D8" s="17">
        <v>0.04</v>
      </c>
    </row>
    <row r="9" spans="1:7" ht="14.4">
      <c r="A9" s="83" t="s">
        <v>82</v>
      </c>
      <c r="B9" s="16">
        <v>2010</v>
      </c>
      <c r="C9" s="17">
        <v>8</v>
      </c>
      <c r="D9" s="17">
        <v>0.1</v>
      </c>
    </row>
    <row r="10" spans="1:7" ht="14.4">
      <c r="A10" s="83" t="s">
        <v>82</v>
      </c>
      <c r="B10" s="16">
        <v>2010</v>
      </c>
      <c r="C10" s="17">
        <v>9</v>
      </c>
      <c r="D10" s="17">
        <v>0.10717699999999999</v>
      </c>
    </row>
    <row r="11" spans="1:7" ht="14.4">
      <c r="A11" s="83" t="s">
        <v>82</v>
      </c>
      <c r="B11" s="16">
        <v>2010</v>
      </c>
      <c r="C11" s="17">
        <v>10</v>
      </c>
      <c r="D11" s="17">
        <v>0.51045799999999997</v>
      </c>
    </row>
    <row r="12" spans="1:7" ht="14.4">
      <c r="A12" s="83" t="s">
        <v>82</v>
      </c>
      <c r="B12" s="16">
        <v>2010</v>
      </c>
      <c r="C12" s="17">
        <v>11</v>
      </c>
      <c r="D12" s="17">
        <v>0.55450100000000002</v>
      </c>
    </row>
    <row r="13" spans="1:7" ht="14.4">
      <c r="A13" s="83" t="s">
        <v>82</v>
      </c>
      <c r="B13" s="16">
        <v>2010</v>
      </c>
      <c r="C13" s="17">
        <v>12</v>
      </c>
      <c r="D13" s="17">
        <v>0.85167800000000005</v>
      </c>
    </row>
    <row r="14" spans="1:7" ht="14.4">
      <c r="A14" s="83" t="s">
        <v>82</v>
      </c>
      <c r="B14" s="16">
        <v>2011</v>
      </c>
      <c r="C14" s="17">
        <v>1</v>
      </c>
      <c r="D14" s="17">
        <v>0.44364900000000002</v>
      </c>
    </row>
    <row r="15" spans="1:7" ht="14.4">
      <c r="A15" s="83" t="s">
        <v>82</v>
      </c>
      <c r="B15" s="16">
        <v>2011</v>
      </c>
      <c r="C15" s="17">
        <v>2</v>
      </c>
      <c r="D15" s="17">
        <v>0.10320699999999999</v>
      </c>
    </row>
    <row r="16" spans="1:7" ht="14.4">
      <c r="A16" s="83" t="s">
        <v>82</v>
      </c>
      <c r="B16" s="16">
        <v>2011</v>
      </c>
      <c r="C16" s="17">
        <v>3</v>
      </c>
      <c r="D16" s="17">
        <v>3.7425E-2</v>
      </c>
    </row>
    <row r="17" spans="1:4" ht="14.4">
      <c r="A17" s="83" t="s">
        <v>82</v>
      </c>
      <c r="B17" s="16">
        <v>2011</v>
      </c>
      <c r="C17" s="17">
        <v>4</v>
      </c>
      <c r="D17" s="17">
        <v>3.1206999999999999E-2</v>
      </c>
    </row>
    <row r="18" spans="1:4" ht="14.4">
      <c r="A18" s="83" t="s">
        <v>82</v>
      </c>
      <c r="B18" s="16">
        <v>2011</v>
      </c>
      <c r="C18" s="17">
        <v>5</v>
      </c>
      <c r="D18" s="17">
        <v>1.1972999999999999E-2</v>
      </c>
    </row>
    <row r="19" spans="1:4" ht="14.4">
      <c r="A19" s="83" t="s">
        <v>82</v>
      </c>
      <c r="B19" s="16">
        <v>2011</v>
      </c>
      <c r="C19" s="17">
        <v>6</v>
      </c>
      <c r="D19" s="17">
        <v>0.02</v>
      </c>
    </row>
    <row r="20" spans="1:4" ht="14.4">
      <c r="A20" s="83" t="s">
        <v>82</v>
      </c>
      <c r="B20" s="16">
        <v>2011</v>
      </c>
      <c r="C20" s="17">
        <v>7</v>
      </c>
      <c r="D20" s="17">
        <v>0.02</v>
      </c>
    </row>
    <row r="21" spans="1:4" ht="14.4">
      <c r="A21" s="83" t="s">
        <v>82</v>
      </c>
      <c r="B21" s="16">
        <v>2011</v>
      </c>
      <c r="C21" s="17">
        <v>8</v>
      </c>
      <c r="D21" s="17">
        <v>3.9849000000000002E-2</v>
      </c>
    </row>
    <row r="22" spans="1:4" ht="14.4">
      <c r="A22" s="83" t="s">
        <v>82</v>
      </c>
      <c r="B22" s="16">
        <v>2011</v>
      </c>
      <c r="C22" s="17">
        <v>9</v>
      </c>
      <c r="D22" s="17">
        <v>4.5344000000000002E-2</v>
      </c>
    </row>
    <row r="23" spans="1:4" ht="14.4">
      <c r="A23" s="83" t="s">
        <v>82</v>
      </c>
      <c r="B23" s="16">
        <v>2011</v>
      </c>
      <c r="C23" s="17">
        <v>10</v>
      </c>
      <c r="D23" s="17">
        <v>3.5255000000000002E-2</v>
      </c>
    </row>
    <row r="24" spans="1:4" ht="14.4">
      <c r="A24" s="83" t="s">
        <v>82</v>
      </c>
      <c r="B24" s="16">
        <v>2011</v>
      </c>
      <c r="C24" s="17">
        <v>11</v>
      </c>
      <c r="D24" s="17">
        <v>0.21060599999999999</v>
      </c>
    </row>
    <row r="25" spans="1:4" ht="14.4">
      <c r="A25" s="83" t="s">
        <v>82</v>
      </c>
      <c r="B25" s="16">
        <v>2011</v>
      </c>
      <c r="C25" s="17">
        <v>12</v>
      </c>
      <c r="D25" s="17">
        <v>0.61125799999999997</v>
      </c>
    </row>
    <row r="26" spans="1:4" ht="14.4">
      <c r="A26" s="83" t="s">
        <v>82</v>
      </c>
      <c r="B26" s="16">
        <v>2012</v>
      </c>
      <c r="C26" s="17">
        <v>1</v>
      </c>
      <c r="D26" s="17">
        <v>0.55802799999999997</v>
      </c>
    </row>
    <row r="27" spans="1:4" ht="14.4">
      <c r="A27" s="83" t="s">
        <v>82</v>
      </c>
      <c r="B27" s="16">
        <v>2012</v>
      </c>
      <c r="C27" s="17">
        <v>2</v>
      </c>
      <c r="D27" s="17">
        <v>0.69578899999999999</v>
      </c>
    </row>
    <row r="28" spans="1:4" ht="14.4">
      <c r="A28" s="83" t="s">
        <v>82</v>
      </c>
      <c r="B28" s="16">
        <v>2012</v>
      </c>
      <c r="C28" s="17">
        <v>3</v>
      </c>
      <c r="D28" s="17">
        <v>0.57705399999999996</v>
      </c>
    </row>
    <row r="29" spans="1:4" ht="14.4">
      <c r="A29" s="83" t="s">
        <v>82</v>
      </c>
      <c r="B29" s="16">
        <v>2012</v>
      </c>
      <c r="C29" s="17">
        <v>4</v>
      </c>
      <c r="D29" s="17">
        <v>0.20535200000000001</v>
      </c>
    </row>
    <row r="30" spans="1:4" ht="14.4">
      <c r="A30" s="84" t="s">
        <v>82</v>
      </c>
      <c r="B30" s="77">
        <v>2012</v>
      </c>
      <c r="C30" s="78">
        <v>5</v>
      </c>
      <c r="D30" s="78">
        <f>'Sorted (Task 1 &amp; 2)'!B36</f>
        <v>0.21232004769230742</v>
      </c>
    </row>
    <row r="31" spans="1:4" ht="14.4">
      <c r="A31" s="84" t="s">
        <v>82</v>
      </c>
      <c r="B31" s="77">
        <v>2012</v>
      </c>
      <c r="C31" s="78">
        <v>6</v>
      </c>
      <c r="D31" s="78">
        <f>'Sorted (Task 1 &amp; 2)'!B37</f>
        <v>0.34620738208472784</v>
      </c>
    </row>
    <row r="32" spans="1:4" ht="14.4">
      <c r="A32" s="84" t="s">
        <v>82</v>
      </c>
      <c r="B32" s="77">
        <v>2012</v>
      </c>
      <c r="C32" s="78">
        <v>7</v>
      </c>
      <c r="D32" s="78">
        <f>'Sorted (Task 1 &amp; 2)'!B38</f>
        <v>0.35316836986136774</v>
      </c>
    </row>
    <row r="33" spans="1:4" ht="14.4">
      <c r="A33" s="84" t="s">
        <v>82</v>
      </c>
      <c r="B33" s="77">
        <v>2012</v>
      </c>
      <c r="C33" s="78">
        <v>8</v>
      </c>
      <c r="D33" s="78">
        <f>'Sorted (Task 1 &amp; 2)'!B39</f>
        <v>0.35809645316652844</v>
      </c>
    </row>
    <row r="34" spans="1:4" ht="14.4">
      <c r="A34" s="84" t="s">
        <v>82</v>
      </c>
      <c r="B34" s="77">
        <v>2012</v>
      </c>
      <c r="C34" s="78">
        <v>9</v>
      </c>
      <c r="D34" s="78">
        <f>'Sorted (Task 1 &amp; 2)'!B40</f>
        <v>0.25810356248946981</v>
      </c>
    </row>
    <row r="35" spans="1:4" ht="14.4">
      <c r="A35" s="83" t="s">
        <v>82</v>
      </c>
      <c r="B35" s="16">
        <v>2012</v>
      </c>
      <c r="C35" s="17">
        <v>10</v>
      </c>
      <c r="D35" s="17">
        <v>0.62223399999999995</v>
      </c>
    </row>
    <row r="36" spans="1:4" ht="14.4">
      <c r="A36" s="83" t="s">
        <v>82</v>
      </c>
      <c r="B36" s="16">
        <v>2012</v>
      </c>
      <c r="C36" s="17">
        <v>11</v>
      </c>
      <c r="D36" s="17">
        <v>0.61232699999999995</v>
      </c>
    </row>
    <row r="37" spans="1:4" ht="14.4">
      <c r="A37" s="83" t="s">
        <v>82</v>
      </c>
      <c r="B37" s="16">
        <v>2012</v>
      </c>
      <c r="C37" s="17">
        <v>12</v>
      </c>
      <c r="D37" s="17">
        <v>0.72923300000000002</v>
      </c>
    </row>
    <row r="38" spans="1:4" ht="14.4">
      <c r="A38" s="83" t="s">
        <v>82</v>
      </c>
      <c r="B38" s="16">
        <v>2013</v>
      </c>
      <c r="C38" s="17">
        <v>1</v>
      </c>
      <c r="D38" s="17">
        <v>0.62370999999999999</v>
      </c>
    </row>
    <row r="39" spans="1:4" ht="14.4">
      <c r="A39" s="83" t="s">
        <v>82</v>
      </c>
      <c r="B39" s="16">
        <v>2013</v>
      </c>
      <c r="C39" s="17">
        <v>2</v>
      </c>
      <c r="D39" s="17">
        <v>0.62135799999999997</v>
      </c>
    </row>
    <row r="40" spans="1:4" ht="14.4">
      <c r="A40" s="83" t="s">
        <v>82</v>
      </c>
      <c r="B40" s="16">
        <v>2013</v>
      </c>
      <c r="C40" s="17">
        <v>3</v>
      </c>
      <c r="D40" s="17">
        <v>0.55835000000000001</v>
      </c>
    </row>
    <row r="41" spans="1:4" ht="14.4">
      <c r="A41" s="83" t="s">
        <v>82</v>
      </c>
      <c r="B41" s="16">
        <v>2013</v>
      </c>
      <c r="C41" s="17">
        <v>4</v>
      </c>
      <c r="D41" s="17">
        <v>0.39945599999999998</v>
      </c>
    </row>
    <row r="42" spans="1:4" ht="14.4">
      <c r="A42" s="83" t="s">
        <v>82</v>
      </c>
      <c r="B42" s="16">
        <v>2013</v>
      </c>
      <c r="C42" s="17">
        <v>5</v>
      </c>
      <c r="D42" s="17">
        <v>0.121655</v>
      </c>
    </row>
    <row r="43" spans="1:4" ht="14.4">
      <c r="A43" s="83" t="s">
        <v>82</v>
      </c>
      <c r="B43" s="16">
        <v>2013</v>
      </c>
      <c r="C43" s="17">
        <v>6</v>
      </c>
      <c r="D43" s="17">
        <v>5.8429000000000002E-2</v>
      </c>
    </row>
    <row r="44" spans="1:4" ht="14.4">
      <c r="A44" s="83" t="s">
        <v>82</v>
      </c>
      <c r="B44" s="16">
        <v>2013</v>
      </c>
      <c r="C44" s="17">
        <v>7</v>
      </c>
      <c r="D44" s="17">
        <v>0.16731599999999999</v>
      </c>
    </row>
    <row r="45" spans="1:4" ht="14.4">
      <c r="A45" s="83" t="s">
        <v>82</v>
      </c>
      <c r="B45" s="16">
        <v>2013</v>
      </c>
      <c r="C45" s="17">
        <v>8</v>
      </c>
      <c r="D45" s="17">
        <v>0.16002</v>
      </c>
    </row>
    <row r="46" spans="1:4" ht="14.4">
      <c r="A46" s="83" t="s">
        <v>82</v>
      </c>
      <c r="B46" s="16">
        <v>2013</v>
      </c>
      <c r="C46" s="17">
        <v>9</v>
      </c>
      <c r="D46" s="17">
        <v>0.15792999999999999</v>
      </c>
    </row>
    <row r="47" spans="1:4" ht="14.4">
      <c r="A47" s="83" t="s">
        <v>82</v>
      </c>
      <c r="B47" s="16">
        <v>2013</v>
      </c>
      <c r="C47" s="17">
        <v>10</v>
      </c>
      <c r="D47" s="17">
        <v>0.08</v>
      </c>
    </row>
    <row r="48" spans="1:4" ht="14.4">
      <c r="A48" s="83" t="s">
        <v>82</v>
      </c>
      <c r="B48" s="16">
        <v>2013</v>
      </c>
      <c r="C48" s="17">
        <v>11</v>
      </c>
      <c r="D48" s="17">
        <v>0.32279799999999997</v>
      </c>
    </row>
    <row r="49" spans="1:4" ht="14.4">
      <c r="A49" s="83" t="s">
        <v>82</v>
      </c>
      <c r="B49" s="16">
        <v>2013</v>
      </c>
      <c r="C49" s="17">
        <v>12</v>
      </c>
      <c r="D49" s="17">
        <v>0.49899399999999999</v>
      </c>
    </row>
    <row r="50" spans="1:4" ht="14.4">
      <c r="A50" s="83" t="s">
        <v>82</v>
      </c>
      <c r="B50" s="16">
        <v>2014</v>
      </c>
      <c r="C50" s="17">
        <v>1</v>
      </c>
      <c r="D50" s="17">
        <v>9.4001000000000001E-2</v>
      </c>
    </row>
    <row r="51" spans="1:4" ht="14.4">
      <c r="A51" s="83" t="s">
        <v>82</v>
      </c>
      <c r="B51" s="16">
        <v>2014</v>
      </c>
      <c r="C51" s="17">
        <v>2</v>
      </c>
      <c r="D51" s="17">
        <v>0.31288700000000003</v>
      </c>
    </row>
    <row r="52" spans="1:4" ht="14.4">
      <c r="A52" s="83" t="s">
        <v>82</v>
      </c>
      <c r="B52" s="16">
        <v>2014</v>
      </c>
      <c r="C52" s="17">
        <v>3</v>
      </c>
      <c r="D52" s="17">
        <v>9.3437000000000006E-2</v>
      </c>
    </row>
    <row r="53" spans="1:4" ht="14.4">
      <c r="A53" s="83" t="s">
        <v>82</v>
      </c>
      <c r="B53" s="16">
        <v>2014</v>
      </c>
      <c r="C53" s="17">
        <v>4</v>
      </c>
      <c r="D53" s="17">
        <v>7.3610000000000004E-3</v>
      </c>
    </row>
    <row r="54" spans="1:4" ht="14.4">
      <c r="A54" s="83" t="s">
        <v>82</v>
      </c>
      <c r="B54" s="16">
        <v>2014</v>
      </c>
      <c r="C54" s="17">
        <v>5</v>
      </c>
      <c r="D54" s="17">
        <v>0.05</v>
      </c>
    </row>
    <row r="55" spans="1:4" ht="14.4">
      <c r="A55" s="83" t="s">
        <v>82</v>
      </c>
      <c r="B55" s="16">
        <v>2014</v>
      </c>
      <c r="C55" s="17">
        <v>6</v>
      </c>
      <c r="D55" s="17">
        <v>8.1136E-2</v>
      </c>
    </row>
    <row r="56" spans="1:4" ht="14.4">
      <c r="A56" s="83" t="s">
        <v>82</v>
      </c>
      <c r="B56" s="16">
        <v>2014</v>
      </c>
      <c r="C56" s="17">
        <v>7</v>
      </c>
      <c r="D56" s="17">
        <v>0.126891</v>
      </c>
    </row>
    <row r="57" spans="1:4" ht="14.4">
      <c r="A57" s="83" t="s">
        <v>82</v>
      </c>
      <c r="B57" s="16">
        <v>2014</v>
      </c>
      <c r="C57" s="17">
        <v>8</v>
      </c>
      <c r="D57" s="17">
        <v>0.11626599999999999</v>
      </c>
    </row>
    <row r="58" spans="1:4" ht="14.4">
      <c r="A58" s="83" t="s">
        <v>82</v>
      </c>
      <c r="B58" s="16">
        <v>2014</v>
      </c>
      <c r="C58" s="17">
        <v>9</v>
      </c>
      <c r="D58" s="17">
        <v>4.9451000000000002E-2</v>
      </c>
    </row>
    <row r="59" spans="1:4" ht="14.4">
      <c r="A59" s="83" t="s">
        <v>82</v>
      </c>
      <c r="B59" s="16">
        <v>2014</v>
      </c>
      <c r="C59" s="17">
        <v>10</v>
      </c>
      <c r="D59" s="17">
        <v>4.0701000000000001E-2</v>
      </c>
    </row>
    <row r="60" spans="1:4" ht="14.4">
      <c r="A60" s="83" t="s">
        <v>82</v>
      </c>
      <c r="B60" s="16">
        <v>2014</v>
      </c>
      <c r="C60" s="17">
        <v>11</v>
      </c>
      <c r="D60" s="17">
        <v>0.47489700000000001</v>
      </c>
    </row>
    <row r="61" spans="1:4" ht="14.4">
      <c r="A61" s="83" t="s">
        <v>82</v>
      </c>
      <c r="B61" s="16">
        <v>2014</v>
      </c>
      <c r="C61" s="17">
        <v>12</v>
      </c>
      <c r="D61" s="17">
        <v>0.55310199999999998</v>
      </c>
    </row>
    <row r="62" spans="1:4" ht="14.4">
      <c r="A62" s="83" t="s">
        <v>82</v>
      </c>
      <c r="B62" s="16">
        <v>2015</v>
      </c>
      <c r="C62" s="17">
        <v>1</v>
      </c>
      <c r="D62" s="17">
        <v>0.42953599999999997</v>
      </c>
    </row>
    <row r="63" spans="1:4" ht="14.4">
      <c r="A63" s="83" t="s">
        <v>82</v>
      </c>
      <c r="B63" s="16">
        <v>2015</v>
      </c>
      <c r="C63" s="17">
        <v>2</v>
      </c>
      <c r="D63" s="17">
        <v>0.69096800000000003</v>
      </c>
    </row>
    <row r="64" spans="1:4" ht="14.4">
      <c r="A64" s="83" t="s">
        <v>82</v>
      </c>
      <c r="B64" s="16">
        <v>2015</v>
      </c>
      <c r="C64" s="17">
        <v>3</v>
      </c>
      <c r="D64" s="17">
        <v>0.44636900000000002</v>
      </c>
    </row>
    <row r="65" spans="1:4" ht="14.4">
      <c r="A65" s="83" t="s">
        <v>82</v>
      </c>
      <c r="B65" s="16">
        <v>2015</v>
      </c>
      <c r="C65" s="17">
        <v>4</v>
      </c>
      <c r="D65" s="17">
        <v>0.226239</v>
      </c>
    </row>
    <row r="66" spans="1:4" ht="14.4">
      <c r="A66" s="83" t="s">
        <v>82</v>
      </c>
      <c r="B66" s="16">
        <v>2015</v>
      </c>
      <c r="C66" s="17">
        <v>5</v>
      </c>
      <c r="D66" s="17">
        <v>0.13869100000000001</v>
      </c>
    </row>
    <row r="67" spans="1:4" ht="14.4">
      <c r="A67" s="83" t="s">
        <v>82</v>
      </c>
      <c r="B67" s="16">
        <v>2015</v>
      </c>
      <c r="C67" s="17">
        <v>6</v>
      </c>
      <c r="D67" s="17">
        <v>6.6783999999999996E-2</v>
      </c>
    </row>
    <row r="68" spans="1:4" ht="14.4">
      <c r="A68" s="83" t="s">
        <v>82</v>
      </c>
      <c r="B68" s="16">
        <v>2015</v>
      </c>
      <c r="C68" s="17">
        <v>7</v>
      </c>
      <c r="D68" s="17">
        <v>5.1737999999999999E-2</v>
      </c>
    </row>
    <row r="69" spans="1:4" ht="14.4">
      <c r="A69" s="83" t="s">
        <v>82</v>
      </c>
      <c r="B69" s="16">
        <v>2015</v>
      </c>
      <c r="C69" s="17">
        <v>8</v>
      </c>
      <c r="D69" s="17">
        <v>6.1602999999999998E-2</v>
      </c>
    </row>
    <row r="70" spans="1:4" ht="14.4">
      <c r="A70" s="83" t="s">
        <v>82</v>
      </c>
      <c r="B70" s="16">
        <v>2015</v>
      </c>
      <c r="C70" s="17">
        <v>9</v>
      </c>
      <c r="D70" s="17">
        <v>6.4210000000000003E-2</v>
      </c>
    </row>
    <row r="71" spans="1:4" ht="14.4">
      <c r="A71" s="83" t="s">
        <v>82</v>
      </c>
      <c r="B71" s="16">
        <v>2015</v>
      </c>
      <c r="C71" s="17">
        <v>10</v>
      </c>
      <c r="D71" s="17">
        <v>7.6217999999999994E-2</v>
      </c>
    </row>
    <row r="72" spans="1:4" ht="14.4">
      <c r="A72" s="83" t="s">
        <v>82</v>
      </c>
      <c r="B72" s="16">
        <v>2015</v>
      </c>
      <c r="C72" s="17">
        <v>11</v>
      </c>
      <c r="D72" s="17">
        <v>0.20432</v>
      </c>
    </row>
    <row r="73" spans="1:4" ht="14.4">
      <c r="A73" s="83" t="s">
        <v>82</v>
      </c>
      <c r="B73" s="16">
        <v>2015</v>
      </c>
      <c r="C73" s="17">
        <v>12</v>
      </c>
      <c r="D73" s="17">
        <v>0.23855799999999999</v>
      </c>
    </row>
    <row r="74" spans="1:4" ht="14.4">
      <c r="A74" s="83" t="s">
        <v>82</v>
      </c>
      <c r="B74" s="16">
        <v>2016</v>
      </c>
      <c r="C74" s="17">
        <v>1</v>
      </c>
      <c r="D74" s="17">
        <v>0.16084899999999999</v>
      </c>
    </row>
    <row r="75" spans="1:4" ht="14.4">
      <c r="A75" s="83" t="s">
        <v>82</v>
      </c>
      <c r="B75" s="16">
        <v>2016</v>
      </c>
      <c r="C75" s="17">
        <v>2</v>
      </c>
      <c r="D75" s="17">
        <v>0.140182</v>
      </c>
    </row>
    <row r="76" spans="1:4" ht="14.4">
      <c r="A76" s="83" t="s">
        <v>82</v>
      </c>
      <c r="B76" s="16">
        <v>2016</v>
      </c>
      <c r="C76" s="17">
        <v>3</v>
      </c>
      <c r="D76" s="17">
        <v>9.2164999999999997E-2</v>
      </c>
    </row>
    <row r="77" spans="1:4" ht="14.4">
      <c r="A77" s="83" t="s">
        <v>82</v>
      </c>
      <c r="B77" s="16">
        <v>2016</v>
      </c>
      <c r="C77" s="17">
        <v>4</v>
      </c>
      <c r="D77" s="17">
        <v>0.109985</v>
      </c>
    </row>
    <row r="78" spans="1:4" ht="14.4">
      <c r="A78" s="83" t="s">
        <v>82</v>
      </c>
      <c r="B78" s="16">
        <v>2016</v>
      </c>
      <c r="C78" s="17">
        <v>5</v>
      </c>
      <c r="D78" s="17">
        <v>2.0452999999999999E-2</v>
      </c>
    </row>
    <row r="79" spans="1:4" ht="14.4">
      <c r="A79" s="83" t="s">
        <v>82</v>
      </c>
      <c r="B79" s="16">
        <v>2016</v>
      </c>
      <c r="C79" s="17">
        <v>6</v>
      </c>
      <c r="D79" s="17">
        <v>8.8499999999999995E-2</v>
      </c>
    </row>
    <row r="80" spans="1:4" ht="14.4">
      <c r="A80" s="83" t="s">
        <v>82</v>
      </c>
      <c r="B80" s="16">
        <v>2016</v>
      </c>
      <c r="C80" s="17">
        <v>7</v>
      </c>
      <c r="D80" s="17">
        <v>0.12739700000000001</v>
      </c>
    </row>
    <row r="81" spans="1:4" ht="14.4">
      <c r="A81" s="83" t="s">
        <v>82</v>
      </c>
      <c r="B81" s="16">
        <v>2016</v>
      </c>
      <c r="C81" s="17">
        <v>8</v>
      </c>
      <c r="D81" s="17">
        <v>0.25658300000000001</v>
      </c>
    </row>
    <row r="82" spans="1:4" ht="14.4">
      <c r="A82" s="83" t="s">
        <v>82</v>
      </c>
      <c r="B82" s="16">
        <v>2016</v>
      </c>
      <c r="C82" s="17">
        <v>9</v>
      </c>
      <c r="D82" s="17">
        <v>8.5449999999999998E-2</v>
      </c>
    </row>
    <row r="83" spans="1:4" ht="14.4">
      <c r="A83" s="83" t="s">
        <v>82</v>
      </c>
      <c r="B83" s="16">
        <v>2016</v>
      </c>
      <c r="C83" s="17">
        <v>10</v>
      </c>
      <c r="D83" s="17">
        <v>0.13151399999999999</v>
      </c>
    </row>
    <row r="84" spans="1:4" ht="14.4">
      <c r="A84" s="83" t="s">
        <v>82</v>
      </c>
      <c r="B84" s="16">
        <v>2016</v>
      </c>
      <c r="C84" s="17">
        <v>11</v>
      </c>
      <c r="D84" s="17">
        <v>0.133025</v>
      </c>
    </row>
    <row r="85" spans="1:4" ht="14.4">
      <c r="A85" s="83" t="s">
        <v>82</v>
      </c>
      <c r="B85" s="16">
        <v>2016</v>
      </c>
      <c r="C85" s="17">
        <v>12</v>
      </c>
      <c r="D85" s="17">
        <v>7.2276999999999994E-2</v>
      </c>
    </row>
    <row r="86" spans="1:4" ht="14.4">
      <c r="A86" s="83" t="s">
        <v>82</v>
      </c>
      <c r="B86" s="16">
        <v>2017</v>
      </c>
      <c r="C86" s="17">
        <v>1</v>
      </c>
      <c r="D86" s="17">
        <v>0.54431600000000002</v>
      </c>
    </row>
    <row r="87" spans="1:4" ht="14.4">
      <c r="A87" s="83" t="s">
        <v>82</v>
      </c>
      <c r="B87" s="16">
        <v>2017</v>
      </c>
      <c r="C87" s="17">
        <v>2</v>
      </c>
      <c r="D87" s="17">
        <v>0.33516000000000001</v>
      </c>
    </row>
    <row r="88" spans="1:4" ht="14.4">
      <c r="A88" s="83" t="s">
        <v>82</v>
      </c>
      <c r="B88" s="16">
        <v>2017</v>
      </c>
      <c r="C88" s="17">
        <v>3</v>
      </c>
      <c r="D88" s="17">
        <v>0.240985</v>
      </c>
    </row>
    <row r="89" spans="1:4" ht="14.4">
      <c r="A89" s="83" t="s">
        <v>82</v>
      </c>
      <c r="B89" s="16">
        <v>2017</v>
      </c>
      <c r="C89" s="17">
        <v>4</v>
      </c>
      <c r="D89" s="17">
        <v>0.205181</v>
      </c>
    </row>
    <row r="90" spans="1:4" ht="14.4">
      <c r="A90" s="83" t="s">
        <v>82</v>
      </c>
      <c r="B90" s="16">
        <v>2017</v>
      </c>
      <c r="C90" s="17">
        <v>5</v>
      </c>
      <c r="D90" s="17">
        <v>0.21138399999999999</v>
      </c>
    </row>
    <row r="91" spans="1:4" ht="14.4">
      <c r="A91" s="83" t="s">
        <v>82</v>
      </c>
      <c r="B91" s="16">
        <v>2017</v>
      </c>
      <c r="C91" s="17">
        <v>6</v>
      </c>
      <c r="D91" s="17">
        <v>8.8019E-2</v>
      </c>
    </row>
    <row r="92" spans="1:4" ht="14.4">
      <c r="A92" s="83" t="s">
        <v>82</v>
      </c>
      <c r="B92" s="16">
        <v>2017</v>
      </c>
      <c r="C92" s="17">
        <v>7</v>
      </c>
      <c r="D92" s="17">
        <v>4.8384999999999997E-2</v>
      </c>
    </row>
    <row r="93" spans="1:4" ht="14.4">
      <c r="A93" s="83" t="s">
        <v>82</v>
      </c>
      <c r="B93" s="16">
        <v>2017</v>
      </c>
      <c r="C93" s="17">
        <v>8</v>
      </c>
      <c r="D93" s="17">
        <v>0.24234800000000001</v>
      </c>
    </row>
    <row r="94" spans="1:4" ht="14.4">
      <c r="A94" s="83" t="s">
        <v>82</v>
      </c>
      <c r="B94" s="16">
        <v>2017</v>
      </c>
      <c r="C94" s="17">
        <v>9</v>
      </c>
      <c r="D94" s="17">
        <v>0.24101800000000001</v>
      </c>
    </row>
    <row r="95" spans="1:4" ht="14.4">
      <c r="A95" s="83" t="s">
        <v>82</v>
      </c>
      <c r="B95" s="16">
        <v>2017</v>
      </c>
      <c r="C95" s="17">
        <v>10</v>
      </c>
      <c r="D95" s="17">
        <v>0.14858199999999999</v>
      </c>
    </row>
    <row r="96" spans="1:4" ht="14.4">
      <c r="A96" s="83" t="s">
        <v>82</v>
      </c>
      <c r="B96" s="16">
        <v>2017</v>
      </c>
      <c r="C96" s="17">
        <v>11</v>
      </c>
      <c r="D96" s="17">
        <v>0.52237</v>
      </c>
    </row>
    <row r="97" spans="1:4" ht="14.4">
      <c r="A97" s="83" t="s">
        <v>82</v>
      </c>
      <c r="B97" s="16">
        <v>2017</v>
      </c>
      <c r="C97" s="17">
        <v>12</v>
      </c>
      <c r="D97" s="17">
        <v>0.63482799999999995</v>
      </c>
    </row>
    <row r="98" spans="1:4" ht="14.4">
      <c r="A98" s="83" t="s">
        <v>82</v>
      </c>
      <c r="B98" s="16">
        <v>2018</v>
      </c>
      <c r="C98" s="17">
        <v>1</v>
      </c>
      <c r="D98" s="17">
        <v>0.52389399999999997</v>
      </c>
    </row>
    <row r="99" spans="1:4" ht="14.4">
      <c r="A99" s="83" t="s">
        <v>82</v>
      </c>
      <c r="B99" s="16">
        <v>2018</v>
      </c>
      <c r="C99" s="17">
        <v>2</v>
      </c>
      <c r="D99" s="17">
        <v>0.43046299999999998</v>
      </c>
    </row>
    <row r="100" spans="1:4" ht="14.4">
      <c r="A100" s="83" t="s">
        <v>82</v>
      </c>
      <c r="B100" s="16">
        <v>2018</v>
      </c>
      <c r="C100" s="17">
        <v>3</v>
      </c>
      <c r="D100" s="17">
        <v>0.250361</v>
      </c>
    </row>
    <row r="101" spans="1:4" ht="14.4">
      <c r="A101" s="83" t="s">
        <v>82</v>
      </c>
      <c r="B101" s="16">
        <v>2018</v>
      </c>
      <c r="C101" s="17">
        <v>4</v>
      </c>
      <c r="D101" s="17">
        <v>0.17024700000000001</v>
      </c>
    </row>
    <row r="102" spans="1:4" ht="14.4">
      <c r="A102" s="83" t="s">
        <v>82</v>
      </c>
      <c r="B102" s="16">
        <v>2018</v>
      </c>
      <c r="C102" s="17">
        <v>5</v>
      </c>
      <c r="D102" s="17">
        <v>4.3100000000000001E-4</v>
      </c>
    </row>
    <row r="103" spans="1:4" ht="14.4">
      <c r="A103" s="83" t="s">
        <v>84</v>
      </c>
      <c r="B103" s="16">
        <v>2010</v>
      </c>
      <c r="C103" s="17">
        <v>1</v>
      </c>
      <c r="D103" s="17">
        <v>3.3366500000000001</v>
      </c>
    </row>
    <row r="104" spans="1:4" ht="14.4">
      <c r="A104" s="83" t="s">
        <v>84</v>
      </c>
      <c r="B104" s="16">
        <v>2010</v>
      </c>
      <c r="C104" s="17">
        <v>2</v>
      </c>
      <c r="D104" s="17">
        <v>3.189028</v>
      </c>
    </row>
    <row r="105" spans="1:4" ht="14.4">
      <c r="A105" s="83" t="s">
        <v>84</v>
      </c>
      <c r="B105" s="16">
        <v>2010</v>
      </c>
      <c r="C105" s="17">
        <v>3</v>
      </c>
      <c r="D105" s="17">
        <v>3.5347140000000001</v>
      </c>
    </row>
    <row r="106" spans="1:4" ht="14.4">
      <c r="A106" s="83" t="s">
        <v>84</v>
      </c>
      <c r="B106" s="16">
        <v>2010</v>
      </c>
      <c r="C106" s="17">
        <v>4</v>
      </c>
      <c r="D106" s="17">
        <v>1.597323</v>
      </c>
    </row>
    <row r="107" spans="1:4" ht="14.4">
      <c r="A107" s="83" t="s">
        <v>84</v>
      </c>
      <c r="B107" s="16">
        <v>2010</v>
      </c>
      <c r="C107" s="17">
        <v>5</v>
      </c>
      <c r="D107" s="17">
        <v>2.3768560000000001</v>
      </c>
    </row>
    <row r="108" spans="1:4" ht="14.4">
      <c r="A108" s="83" t="s">
        <v>84</v>
      </c>
      <c r="B108" s="16">
        <v>2010</v>
      </c>
      <c r="C108" s="17">
        <v>6</v>
      </c>
      <c r="D108" s="17">
        <v>2.272348</v>
      </c>
    </row>
    <row r="109" spans="1:4" ht="14.4">
      <c r="A109" s="83" t="s">
        <v>84</v>
      </c>
      <c r="B109" s="16">
        <v>2010</v>
      </c>
      <c r="C109" s="17">
        <v>7</v>
      </c>
      <c r="D109" s="17">
        <v>1.734899</v>
      </c>
    </row>
    <row r="110" spans="1:4" ht="14.4">
      <c r="A110" s="83" t="s">
        <v>84</v>
      </c>
      <c r="B110" s="16">
        <v>2010</v>
      </c>
      <c r="C110" s="17">
        <v>8</v>
      </c>
      <c r="D110" s="17">
        <v>1.600187</v>
      </c>
    </row>
    <row r="111" spans="1:4" ht="14.4">
      <c r="A111" s="83" t="s">
        <v>84</v>
      </c>
      <c r="B111" s="16">
        <v>2010</v>
      </c>
      <c r="C111" s="17">
        <v>9</v>
      </c>
      <c r="D111" s="17">
        <v>0.76170199999999999</v>
      </c>
    </row>
    <row r="112" spans="1:4" ht="14.4">
      <c r="A112" s="83" t="s">
        <v>84</v>
      </c>
      <c r="B112" s="16">
        <v>2010</v>
      </c>
      <c r="C112" s="17">
        <v>10</v>
      </c>
      <c r="D112" s="17">
        <v>1.9225190000000001</v>
      </c>
    </row>
    <row r="113" spans="1:4" ht="14.4">
      <c r="A113" s="83" t="s">
        <v>84</v>
      </c>
      <c r="B113" s="16">
        <v>2010</v>
      </c>
      <c r="C113" s="17">
        <v>11</v>
      </c>
      <c r="D113" s="17">
        <v>2.7960020000000001</v>
      </c>
    </row>
    <row r="114" spans="1:4" ht="14.4">
      <c r="A114" s="83" t="s">
        <v>84</v>
      </c>
      <c r="B114" s="16">
        <v>2010</v>
      </c>
      <c r="C114" s="17">
        <v>12</v>
      </c>
      <c r="D114" s="17">
        <v>3.433605</v>
      </c>
    </row>
    <row r="115" spans="1:4" ht="14.4">
      <c r="A115" s="83" t="s">
        <v>84</v>
      </c>
      <c r="B115" s="16">
        <v>2011</v>
      </c>
      <c r="C115" s="17">
        <v>1</v>
      </c>
      <c r="D115" s="17">
        <v>3.107459</v>
      </c>
    </row>
    <row r="116" spans="1:4" ht="14.4">
      <c r="A116" s="83" t="s">
        <v>84</v>
      </c>
      <c r="B116" s="16">
        <v>2011</v>
      </c>
      <c r="C116" s="17">
        <v>2</v>
      </c>
      <c r="D116" s="17">
        <v>3.004397</v>
      </c>
    </row>
    <row r="117" spans="1:4" ht="14.4">
      <c r="A117" s="83" t="s">
        <v>84</v>
      </c>
      <c r="B117" s="16">
        <v>2011</v>
      </c>
      <c r="C117" s="17">
        <v>3</v>
      </c>
      <c r="D117" s="17">
        <v>3.4298169999999999</v>
      </c>
    </row>
    <row r="118" spans="1:4" ht="14.4">
      <c r="A118" s="83" t="s">
        <v>84</v>
      </c>
      <c r="B118" s="16">
        <v>2011</v>
      </c>
      <c r="C118" s="17">
        <v>4</v>
      </c>
      <c r="D118" s="17">
        <v>1.1542460000000001</v>
      </c>
    </row>
    <row r="119" spans="1:4" ht="14.4">
      <c r="A119" s="83" t="s">
        <v>84</v>
      </c>
      <c r="B119" s="16">
        <v>2011</v>
      </c>
      <c r="C119" s="17">
        <v>5</v>
      </c>
      <c r="D119" s="17">
        <v>0.67544000000000004</v>
      </c>
    </row>
    <row r="120" spans="1:4" ht="14.4">
      <c r="A120" s="83" t="s">
        <v>84</v>
      </c>
      <c r="B120" s="16">
        <v>2011</v>
      </c>
      <c r="C120" s="17">
        <v>6</v>
      </c>
      <c r="D120" s="17">
        <v>1.81263</v>
      </c>
    </row>
    <row r="121" spans="1:4" ht="14.4">
      <c r="A121" s="83" t="s">
        <v>84</v>
      </c>
      <c r="B121" s="16">
        <v>2011</v>
      </c>
      <c r="C121" s="17">
        <v>7</v>
      </c>
      <c r="D121" s="17">
        <v>1.1915180000000001</v>
      </c>
    </row>
    <row r="122" spans="1:4" ht="14.4">
      <c r="A122" s="83" t="s">
        <v>84</v>
      </c>
      <c r="B122" s="16">
        <v>2011</v>
      </c>
      <c r="C122" s="17">
        <v>8</v>
      </c>
      <c r="D122" s="17">
        <v>1.1421049999999999</v>
      </c>
    </row>
    <row r="123" spans="1:4" ht="14.4">
      <c r="A123" s="83" t="s">
        <v>84</v>
      </c>
      <c r="B123" s="16">
        <v>2011</v>
      </c>
      <c r="C123" s="17">
        <v>9</v>
      </c>
      <c r="D123" s="17">
        <v>1.132376</v>
      </c>
    </row>
    <row r="124" spans="1:4" ht="14.4">
      <c r="A124" s="83" t="s">
        <v>84</v>
      </c>
      <c r="B124" s="16">
        <v>2011</v>
      </c>
      <c r="C124" s="17">
        <v>10</v>
      </c>
      <c r="D124" s="17">
        <v>1.8409310000000001</v>
      </c>
    </row>
    <row r="125" spans="1:4" ht="14.4">
      <c r="A125" s="83" t="s">
        <v>84</v>
      </c>
      <c r="B125" s="16">
        <v>2011</v>
      </c>
      <c r="C125" s="17">
        <v>11</v>
      </c>
      <c r="D125" s="17">
        <v>3.0006689999999998</v>
      </c>
    </row>
    <row r="126" spans="1:4" ht="14.4">
      <c r="A126" s="83" t="s">
        <v>84</v>
      </c>
      <c r="B126" s="16">
        <v>2011</v>
      </c>
      <c r="C126" s="17">
        <v>12</v>
      </c>
      <c r="D126" s="17">
        <v>3.3040880000000001</v>
      </c>
    </row>
    <row r="127" spans="1:4" ht="14.4">
      <c r="A127" s="83" t="s">
        <v>84</v>
      </c>
      <c r="B127" s="16">
        <v>2012</v>
      </c>
      <c r="C127" s="17">
        <v>1</v>
      </c>
      <c r="D127" s="17">
        <v>3.5637590000000001</v>
      </c>
    </row>
    <row r="128" spans="1:4" ht="14.4">
      <c r="A128" s="83" t="s">
        <v>84</v>
      </c>
      <c r="B128" s="16">
        <v>2012</v>
      </c>
      <c r="C128" s="17">
        <v>2</v>
      </c>
      <c r="D128" s="17">
        <v>3.4060250000000001</v>
      </c>
    </row>
    <row r="129" spans="1:4" ht="14.4">
      <c r="A129" s="83" t="s">
        <v>84</v>
      </c>
      <c r="B129" s="16">
        <v>2012</v>
      </c>
      <c r="C129" s="17">
        <v>3</v>
      </c>
      <c r="D129" s="17">
        <v>3.5364800000000001</v>
      </c>
    </row>
    <row r="130" spans="1:4" ht="14.4">
      <c r="A130" s="83" t="s">
        <v>84</v>
      </c>
      <c r="B130" s="16">
        <v>2012</v>
      </c>
      <c r="C130" s="17">
        <v>4</v>
      </c>
      <c r="D130" s="17">
        <v>2.5843780000000001</v>
      </c>
    </row>
    <row r="131" spans="1:4" ht="14.4">
      <c r="A131" s="83" t="s">
        <v>84</v>
      </c>
      <c r="B131" s="16">
        <v>2012</v>
      </c>
      <c r="C131" s="17">
        <v>5</v>
      </c>
      <c r="D131" s="17">
        <v>2.747207</v>
      </c>
    </row>
    <row r="132" spans="1:4" ht="14.4">
      <c r="A132" s="83" t="s">
        <v>84</v>
      </c>
      <c r="B132" s="16">
        <v>2012</v>
      </c>
      <c r="C132" s="17">
        <v>6</v>
      </c>
      <c r="D132" s="17">
        <v>2.3819370000000002</v>
      </c>
    </row>
    <row r="133" spans="1:4" ht="14.4">
      <c r="A133" s="83" t="s">
        <v>84</v>
      </c>
      <c r="B133" s="16">
        <v>2012</v>
      </c>
      <c r="C133" s="17">
        <v>7</v>
      </c>
      <c r="D133" s="17">
        <v>2.4187569999999998</v>
      </c>
    </row>
    <row r="134" spans="1:4" ht="14.4">
      <c r="A134" s="83" t="s">
        <v>84</v>
      </c>
      <c r="B134" s="16">
        <v>2012</v>
      </c>
      <c r="C134" s="17">
        <v>8</v>
      </c>
      <c r="D134" s="17">
        <v>1.834389</v>
      </c>
    </row>
    <row r="135" spans="1:4" ht="14.4">
      <c r="A135" s="83" t="s">
        <v>84</v>
      </c>
      <c r="B135" s="16">
        <v>2012</v>
      </c>
      <c r="C135" s="17">
        <v>9</v>
      </c>
      <c r="D135" s="17">
        <v>1.2230220000000001</v>
      </c>
    </row>
    <row r="136" spans="1:4" ht="14.4">
      <c r="A136" s="83" t="s">
        <v>84</v>
      </c>
      <c r="B136" s="16">
        <v>2012</v>
      </c>
      <c r="C136" s="17">
        <v>10</v>
      </c>
      <c r="D136" s="17">
        <v>3.3919049999999999</v>
      </c>
    </row>
    <row r="137" spans="1:4" ht="14.4">
      <c r="A137" s="83" t="s">
        <v>84</v>
      </c>
      <c r="B137" s="16">
        <v>2012</v>
      </c>
      <c r="C137" s="17">
        <v>11</v>
      </c>
      <c r="D137" s="17">
        <v>3.575294</v>
      </c>
    </row>
    <row r="138" spans="1:4" ht="14.4">
      <c r="A138" s="83" t="s">
        <v>84</v>
      </c>
      <c r="B138" s="16">
        <v>2012</v>
      </c>
      <c r="C138" s="17">
        <v>12</v>
      </c>
      <c r="D138" s="17">
        <v>3.7438920000000002</v>
      </c>
    </row>
    <row r="139" spans="1:4" ht="14.4">
      <c r="A139" s="83" t="s">
        <v>84</v>
      </c>
      <c r="B139" s="16">
        <v>2013</v>
      </c>
      <c r="C139" s="17">
        <v>1</v>
      </c>
      <c r="D139" s="17">
        <v>3.3537759999999999</v>
      </c>
    </row>
    <row r="140" spans="1:4" ht="14.4">
      <c r="A140" s="83" t="s">
        <v>84</v>
      </c>
      <c r="B140" s="16">
        <v>2013</v>
      </c>
      <c r="C140" s="17">
        <v>2</v>
      </c>
      <c r="D140" s="17">
        <v>2.6222650000000001</v>
      </c>
    </row>
    <row r="141" spans="1:4" ht="14.4">
      <c r="A141" s="83" t="s">
        <v>84</v>
      </c>
      <c r="B141" s="16">
        <v>2013</v>
      </c>
      <c r="C141" s="17">
        <v>3</v>
      </c>
      <c r="D141" s="17">
        <v>2.8882569999999999</v>
      </c>
    </row>
    <row r="142" spans="1:4" ht="14.4">
      <c r="A142" s="83" t="s">
        <v>84</v>
      </c>
      <c r="B142" s="16">
        <v>2013</v>
      </c>
      <c r="C142" s="17">
        <v>4</v>
      </c>
      <c r="D142" s="17">
        <v>2.4921039999999999</v>
      </c>
    </row>
    <row r="143" spans="1:4" ht="14.4">
      <c r="A143" s="83" t="s">
        <v>84</v>
      </c>
      <c r="B143" s="16">
        <v>2013</v>
      </c>
      <c r="C143" s="17">
        <v>5</v>
      </c>
      <c r="D143" s="17">
        <v>2.3524759999999998</v>
      </c>
    </row>
    <row r="144" spans="1:4" ht="14.4">
      <c r="A144" s="83" t="s">
        <v>84</v>
      </c>
      <c r="B144" s="16">
        <v>2013</v>
      </c>
      <c r="C144" s="17">
        <v>6</v>
      </c>
      <c r="D144" s="17">
        <v>1.966119</v>
      </c>
    </row>
    <row r="145" spans="1:4" ht="14.4">
      <c r="A145" s="83" t="s">
        <v>84</v>
      </c>
      <c r="B145" s="16">
        <v>2013</v>
      </c>
      <c r="C145" s="17">
        <v>7</v>
      </c>
      <c r="D145" s="17">
        <v>2.1586249999999998</v>
      </c>
    </row>
    <row r="146" spans="1:4" ht="14.4">
      <c r="A146" s="83" t="s">
        <v>84</v>
      </c>
      <c r="B146" s="16">
        <v>2013</v>
      </c>
      <c r="C146" s="17">
        <v>8</v>
      </c>
      <c r="D146" s="17">
        <v>1.1771609999999999</v>
      </c>
    </row>
    <row r="147" spans="1:4" ht="14.4">
      <c r="A147" s="83" t="s">
        <v>84</v>
      </c>
      <c r="B147" s="16">
        <v>2013</v>
      </c>
      <c r="C147" s="17">
        <v>9</v>
      </c>
      <c r="D147" s="17">
        <v>2.2790020000000002</v>
      </c>
    </row>
    <row r="148" spans="1:4" ht="14.4">
      <c r="A148" s="83" t="s">
        <v>84</v>
      </c>
      <c r="B148" s="16">
        <v>2013</v>
      </c>
      <c r="C148" s="17">
        <v>10</v>
      </c>
      <c r="D148" s="17">
        <v>2.738413</v>
      </c>
    </row>
    <row r="149" spans="1:4" ht="14.4">
      <c r="A149" s="83" t="s">
        <v>84</v>
      </c>
      <c r="B149" s="16">
        <v>2013</v>
      </c>
      <c r="C149" s="17">
        <v>11</v>
      </c>
      <c r="D149" s="17">
        <v>2.699058</v>
      </c>
    </row>
    <row r="150" spans="1:4" ht="14.4">
      <c r="A150" s="83" t="s">
        <v>84</v>
      </c>
      <c r="B150" s="16">
        <v>2013</v>
      </c>
      <c r="C150" s="17">
        <v>12</v>
      </c>
      <c r="D150" s="17">
        <v>2.9064160000000001</v>
      </c>
    </row>
    <row r="151" spans="1:4" ht="14.4">
      <c r="A151" s="83" t="s">
        <v>84</v>
      </c>
      <c r="B151" s="16">
        <v>2014</v>
      </c>
      <c r="C151" s="17">
        <v>1</v>
      </c>
      <c r="D151" s="17">
        <v>2.9009550000000002</v>
      </c>
    </row>
    <row r="152" spans="1:4" ht="14.4">
      <c r="A152" s="83" t="s">
        <v>84</v>
      </c>
      <c r="B152" s="16">
        <v>2014</v>
      </c>
      <c r="C152" s="17">
        <v>2</v>
      </c>
      <c r="D152" s="17">
        <v>2.7088770000000002</v>
      </c>
    </row>
    <row r="153" spans="1:4" ht="14.4">
      <c r="A153" s="83" t="s">
        <v>84</v>
      </c>
      <c r="B153" s="16">
        <v>2014</v>
      </c>
      <c r="C153" s="17">
        <v>3</v>
      </c>
      <c r="D153" s="17">
        <v>3.4883679999999999</v>
      </c>
    </row>
    <row r="154" spans="1:4" ht="14.4">
      <c r="A154" s="83" t="s">
        <v>84</v>
      </c>
      <c r="B154" s="16">
        <v>2014</v>
      </c>
      <c r="C154" s="17">
        <v>4</v>
      </c>
      <c r="D154" s="17">
        <v>2.2769050000000002</v>
      </c>
    </row>
    <row r="155" spans="1:4" ht="14.4">
      <c r="A155" s="83" t="s">
        <v>84</v>
      </c>
      <c r="B155" s="16">
        <v>2014</v>
      </c>
      <c r="C155" s="17">
        <v>5</v>
      </c>
      <c r="D155" s="17">
        <v>2.548753</v>
      </c>
    </row>
    <row r="156" spans="1:4" ht="14.4">
      <c r="A156" s="83" t="s">
        <v>84</v>
      </c>
      <c r="B156" s="16">
        <v>2014</v>
      </c>
      <c r="C156" s="17">
        <v>6</v>
      </c>
      <c r="D156" s="17">
        <v>1.1157779999999999</v>
      </c>
    </row>
    <row r="157" spans="1:4" ht="14.4">
      <c r="A157" s="83" t="s">
        <v>84</v>
      </c>
      <c r="B157" s="16">
        <v>2014</v>
      </c>
      <c r="C157" s="17">
        <v>7</v>
      </c>
      <c r="D157" s="17">
        <v>1.1332819999999999</v>
      </c>
    </row>
    <row r="158" spans="1:4" ht="14.4">
      <c r="A158" s="83" t="s">
        <v>84</v>
      </c>
      <c r="B158" s="16">
        <v>2014</v>
      </c>
      <c r="C158" s="17">
        <v>8</v>
      </c>
      <c r="D158" s="17">
        <v>1.0798220000000001</v>
      </c>
    </row>
    <row r="159" spans="1:4" ht="14.4">
      <c r="A159" s="83" t="s">
        <v>84</v>
      </c>
      <c r="B159" s="16">
        <v>2014</v>
      </c>
      <c r="C159" s="17">
        <v>9</v>
      </c>
      <c r="D159" s="17">
        <v>1.6345540000000001</v>
      </c>
    </row>
    <row r="160" spans="1:4" ht="14.4">
      <c r="A160" s="83" t="s">
        <v>84</v>
      </c>
      <c r="B160" s="16">
        <v>2014</v>
      </c>
      <c r="C160" s="17">
        <v>10</v>
      </c>
      <c r="D160" s="17">
        <v>3.4257110000000002</v>
      </c>
    </row>
    <row r="161" spans="1:4" ht="14.4">
      <c r="A161" s="83" t="s">
        <v>84</v>
      </c>
      <c r="B161" s="16">
        <v>2014</v>
      </c>
      <c r="C161" s="17">
        <v>11</v>
      </c>
      <c r="D161" s="17">
        <v>3.2207140000000001</v>
      </c>
    </row>
    <row r="162" spans="1:4" ht="14.4">
      <c r="A162" s="83" t="s">
        <v>84</v>
      </c>
      <c r="B162" s="16">
        <v>2014</v>
      </c>
      <c r="C162" s="17">
        <v>12</v>
      </c>
      <c r="D162" s="17">
        <v>3.5116429999999998</v>
      </c>
    </row>
    <row r="163" spans="1:4" ht="14.4">
      <c r="A163" s="83" t="s">
        <v>84</v>
      </c>
      <c r="B163" s="16">
        <v>2015</v>
      </c>
      <c r="C163" s="17">
        <v>1</v>
      </c>
      <c r="D163" s="17">
        <v>3.1713230000000001</v>
      </c>
    </row>
    <row r="164" spans="1:4" ht="14.4">
      <c r="A164" s="83" t="s">
        <v>84</v>
      </c>
      <c r="B164" s="16">
        <v>2015</v>
      </c>
      <c r="C164" s="17">
        <v>2</v>
      </c>
      <c r="D164" s="17">
        <v>3.079399</v>
      </c>
    </row>
    <row r="165" spans="1:4" ht="14.4">
      <c r="A165" s="83" t="s">
        <v>84</v>
      </c>
      <c r="B165" s="16">
        <v>2015</v>
      </c>
      <c r="C165" s="17">
        <v>3</v>
      </c>
      <c r="D165" s="17">
        <v>3.5045820000000001</v>
      </c>
    </row>
    <row r="166" spans="1:4" ht="14.4">
      <c r="A166" s="83" t="s">
        <v>84</v>
      </c>
      <c r="B166" s="16">
        <v>2015</v>
      </c>
      <c r="C166" s="17">
        <v>4</v>
      </c>
      <c r="D166" s="17">
        <v>0.99380100000000005</v>
      </c>
    </row>
    <row r="167" spans="1:4" ht="14.4">
      <c r="A167" s="83" t="s">
        <v>84</v>
      </c>
      <c r="B167" s="16">
        <v>2015</v>
      </c>
      <c r="C167" s="17">
        <v>5</v>
      </c>
      <c r="D167" s="17">
        <v>2.3751340000000001</v>
      </c>
    </row>
    <row r="168" spans="1:4" ht="14.4">
      <c r="A168" s="83" t="s">
        <v>84</v>
      </c>
      <c r="B168" s="16">
        <v>2015</v>
      </c>
      <c r="C168" s="17">
        <v>6</v>
      </c>
      <c r="D168" s="17">
        <v>2.9499490000000002</v>
      </c>
    </row>
    <row r="169" spans="1:4" ht="14.4">
      <c r="A169" s="83" t="s">
        <v>84</v>
      </c>
      <c r="B169" s="16">
        <v>2015</v>
      </c>
      <c r="C169" s="17">
        <v>7</v>
      </c>
      <c r="D169" s="17">
        <v>2.5826210000000001</v>
      </c>
    </row>
    <row r="170" spans="1:4" ht="14.4">
      <c r="A170" s="83" t="s">
        <v>84</v>
      </c>
      <c r="B170" s="16">
        <v>2015</v>
      </c>
      <c r="C170" s="17">
        <v>8</v>
      </c>
      <c r="D170" s="17">
        <v>2.8835380000000002</v>
      </c>
    </row>
    <row r="171" spans="1:4" ht="14.4">
      <c r="A171" s="83" t="s">
        <v>84</v>
      </c>
      <c r="B171" s="16">
        <v>2015</v>
      </c>
      <c r="C171" s="17">
        <v>9</v>
      </c>
      <c r="D171" s="17">
        <v>2.7070660000000002</v>
      </c>
    </row>
    <row r="172" spans="1:4" ht="14.4">
      <c r="A172" s="83" t="s">
        <v>84</v>
      </c>
      <c r="B172" s="16">
        <v>2015</v>
      </c>
      <c r="C172" s="17">
        <v>10</v>
      </c>
      <c r="D172" s="17">
        <v>3.5199859999999998</v>
      </c>
    </row>
    <row r="173" spans="1:4" ht="14.4">
      <c r="A173" s="83" t="s">
        <v>84</v>
      </c>
      <c r="B173" s="16">
        <v>2015</v>
      </c>
      <c r="C173" s="17">
        <v>11</v>
      </c>
      <c r="D173" s="17">
        <v>3.3994740000000001</v>
      </c>
    </row>
    <row r="174" spans="1:4" ht="14.4">
      <c r="A174" s="83" t="s">
        <v>84</v>
      </c>
      <c r="B174" s="16">
        <v>2015</v>
      </c>
      <c r="C174" s="17">
        <v>12</v>
      </c>
      <c r="D174" s="17">
        <v>3.4661629999999999</v>
      </c>
    </row>
    <row r="175" spans="1:4" ht="14.4">
      <c r="A175" s="83" t="s">
        <v>84</v>
      </c>
      <c r="B175" s="16">
        <v>2016</v>
      </c>
      <c r="C175" s="17">
        <v>1</v>
      </c>
      <c r="D175" s="17">
        <v>3.571796</v>
      </c>
    </row>
    <row r="176" spans="1:4" ht="14.4">
      <c r="A176" s="83" t="s">
        <v>84</v>
      </c>
      <c r="B176" s="16">
        <v>2016</v>
      </c>
      <c r="C176" s="17">
        <v>2</v>
      </c>
      <c r="D176" s="17">
        <v>3.3493810000000002</v>
      </c>
    </row>
    <row r="177" spans="1:4" ht="14.4">
      <c r="A177" s="83" t="s">
        <v>84</v>
      </c>
      <c r="B177" s="16">
        <v>2016</v>
      </c>
      <c r="C177" s="17">
        <v>3</v>
      </c>
      <c r="D177" s="17">
        <v>3.583491</v>
      </c>
    </row>
    <row r="178" spans="1:4" ht="14.4">
      <c r="A178" s="83" t="s">
        <v>84</v>
      </c>
      <c r="B178" s="16">
        <v>2016</v>
      </c>
      <c r="C178" s="17">
        <v>4</v>
      </c>
      <c r="D178" s="17">
        <v>3.2945850000000001</v>
      </c>
    </row>
    <row r="179" spans="1:4" ht="14.4">
      <c r="A179" s="83" t="s">
        <v>84</v>
      </c>
      <c r="B179" s="16">
        <v>2016</v>
      </c>
      <c r="C179" s="17">
        <v>5</v>
      </c>
      <c r="D179" s="17">
        <v>2.3799389999999998</v>
      </c>
    </row>
    <row r="180" spans="1:4" ht="14.4">
      <c r="A180" s="83" t="s">
        <v>84</v>
      </c>
      <c r="B180" s="16">
        <v>2016</v>
      </c>
      <c r="C180" s="17">
        <v>6</v>
      </c>
      <c r="D180" s="17">
        <v>1.624492</v>
      </c>
    </row>
    <row r="181" spans="1:4" ht="14.4">
      <c r="A181" s="83" t="s">
        <v>84</v>
      </c>
      <c r="B181" s="16">
        <v>2016</v>
      </c>
      <c r="C181" s="17">
        <v>7</v>
      </c>
      <c r="D181" s="17">
        <v>1.765922</v>
      </c>
    </row>
    <row r="182" spans="1:4" ht="14.4">
      <c r="A182" s="83" t="s">
        <v>84</v>
      </c>
      <c r="B182" s="16">
        <v>2016</v>
      </c>
      <c r="C182" s="17">
        <v>8</v>
      </c>
      <c r="D182" s="17">
        <v>1.1419539999999999</v>
      </c>
    </row>
    <row r="183" spans="1:4" ht="14.4">
      <c r="A183" s="83" t="s">
        <v>84</v>
      </c>
      <c r="B183" s="16">
        <v>2016</v>
      </c>
      <c r="C183" s="17">
        <v>9</v>
      </c>
      <c r="D183" s="17">
        <v>1.3913450000000001</v>
      </c>
    </row>
    <row r="184" spans="1:4" ht="14.4">
      <c r="A184" s="83" t="s">
        <v>84</v>
      </c>
      <c r="B184" s="16">
        <v>2016</v>
      </c>
      <c r="C184" s="17">
        <v>10</v>
      </c>
      <c r="D184" s="17">
        <v>3.0506039999999999</v>
      </c>
    </row>
    <row r="185" spans="1:4" ht="14.4">
      <c r="A185" s="83" t="s">
        <v>84</v>
      </c>
      <c r="B185" s="16">
        <v>2016</v>
      </c>
      <c r="C185" s="17">
        <v>11</v>
      </c>
      <c r="D185" s="17">
        <v>3.3270949999999999</v>
      </c>
    </row>
    <row r="186" spans="1:4" ht="14.4">
      <c r="A186" s="83" t="s">
        <v>84</v>
      </c>
      <c r="B186" s="16">
        <v>2016</v>
      </c>
      <c r="C186" s="17">
        <v>12</v>
      </c>
      <c r="D186" s="17">
        <v>3.3819780000000002</v>
      </c>
    </row>
    <row r="187" spans="1:4" ht="14.4">
      <c r="A187" s="83" t="s">
        <v>84</v>
      </c>
      <c r="B187" s="16">
        <v>2017</v>
      </c>
      <c r="C187" s="17">
        <v>1</v>
      </c>
      <c r="D187" s="17">
        <v>3.4381110000000001</v>
      </c>
    </row>
    <row r="188" spans="1:4" ht="14.4">
      <c r="A188" s="83" t="s">
        <v>84</v>
      </c>
      <c r="B188" s="16">
        <v>2017</v>
      </c>
      <c r="C188" s="17">
        <v>2</v>
      </c>
      <c r="D188" s="17">
        <v>3.14256</v>
      </c>
    </row>
    <row r="189" spans="1:4" ht="14.4">
      <c r="A189" s="83" t="s">
        <v>84</v>
      </c>
      <c r="B189" s="16">
        <v>2017</v>
      </c>
      <c r="C189" s="17">
        <v>3</v>
      </c>
      <c r="D189" s="17">
        <v>3.4372210000000001</v>
      </c>
    </row>
    <row r="190" spans="1:4" ht="14.4">
      <c r="A190" s="83" t="s">
        <v>84</v>
      </c>
      <c r="B190" s="16">
        <v>2017</v>
      </c>
      <c r="C190" s="17">
        <v>4</v>
      </c>
      <c r="D190" s="17">
        <v>3.2595830000000001</v>
      </c>
    </row>
    <row r="191" spans="1:4" ht="14.4">
      <c r="A191" s="83" t="s">
        <v>84</v>
      </c>
      <c r="B191" s="16">
        <v>2017</v>
      </c>
      <c r="C191" s="17">
        <v>5</v>
      </c>
      <c r="D191" s="17">
        <v>2.2245210000000002</v>
      </c>
    </row>
    <row r="192" spans="1:4" ht="14.4">
      <c r="A192" s="83" t="s">
        <v>84</v>
      </c>
      <c r="B192" s="16">
        <v>2017</v>
      </c>
      <c r="C192" s="17">
        <v>6</v>
      </c>
      <c r="D192" s="17">
        <v>2.2828629999999999</v>
      </c>
    </row>
    <row r="193" spans="1:4" ht="14.4">
      <c r="A193" s="83" t="s">
        <v>84</v>
      </c>
      <c r="B193" s="16">
        <v>2017</v>
      </c>
      <c r="C193" s="17">
        <v>7</v>
      </c>
      <c r="D193" s="17">
        <v>3.1590590000000001</v>
      </c>
    </row>
    <row r="194" spans="1:4" ht="14.4">
      <c r="A194" s="83" t="s">
        <v>84</v>
      </c>
      <c r="B194" s="16">
        <v>2017</v>
      </c>
      <c r="C194" s="17">
        <v>8</v>
      </c>
      <c r="D194" s="17">
        <v>3.16405</v>
      </c>
    </row>
    <row r="195" spans="1:4" ht="14.4">
      <c r="A195" s="83" t="s">
        <v>84</v>
      </c>
      <c r="B195" s="16">
        <v>2017</v>
      </c>
      <c r="C195" s="17">
        <v>9</v>
      </c>
      <c r="D195" s="17">
        <v>2.4690099999999999</v>
      </c>
    </row>
    <row r="196" spans="1:4" ht="14.4">
      <c r="A196" s="83" t="s">
        <v>84</v>
      </c>
      <c r="B196" s="16">
        <v>2017</v>
      </c>
      <c r="C196" s="17">
        <v>10</v>
      </c>
      <c r="D196" s="17">
        <v>3.3240850000000002</v>
      </c>
    </row>
    <row r="197" spans="1:4" ht="14.4">
      <c r="A197" s="83" t="s">
        <v>84</v>
      </c>
      <c r="B197" s="16">
        <v>2017</v>
      </c>
      <c r="C197" s="17">
        <v>11</v>
      </c>
      <c r="D197" s="17">
        <v>3.4829469999999998</v>
      </c>
    </row>
    <row r="198" spans="1:4" ht="14.4">
      <c r="A198" s="83" t="s">
        <v>84</v>
      </c>
      <c r="B198" s="16">
        <v>2017</v>
      </c>
      <c r="C198" s="17">
        <v>12</v>
      </c>
      <c r="D198" s="17">
        <v>3.3616389999999998</v>
      </c>
    </row>
    <row r="199" spans="1:4" ht="14.4">
      <c r="A199" s="83" t="s">
        <v>84</v>
      </c>
      <c r="B199" s="16">
        <v>2018</v>
      </c>
      <c r="C199" s="17">
        <v>1</v>
      </c>
      <c r="D199" s="17">
        <v>3.504702</v>
      </c>
    </row>
    <row r="200" spans="1:4" ht="14.4">
      <c r="A200" s="83" t="s">
        <v>84</v>
      </c>
      <c r="B200" s="16">
        <v>2018</v>
      </c>
      <c r="C200" s="17">
        <v>2</v>
      </c>
      <c r="D200" s="17">
        <v>3.1333259999999998</v>
      </c>
    </row>
    <row r="201" spans="1:4" ht="14.4">
      <c r="A201" s="83" t="s">
        <v>84</v>
      </c>
      <c r="B201" s="16">
        <v>2018</v>
      </c>
      <c r="C201" s="17">
        <v>3</v>
      </c>
      <c r="D201" s="17">
        <v>3.510643</v>
      </c>
    </row>
    <row r="202" spans="1:4" ht="14.4">
      <c r="A202" s="83" t="s">
        <v>84</v>
      </c>
      <c r="B202" s="16">
        <v>2018</v>
      </c>
      <c r="C202" s="17">
        <v>4</v>
      </c>
      <c r="D202" s="17">
        <v>3.2995269999999999</v>
      </c>
    </row>
    <row r="203" spans="1:4" ht="14.4">
      <c r="A203" s="83" t="s">
        <v>84</v>
      </c>
      <c r="B203" s="16">
        <v>2018</v>
      </c>
      <c r="C203" s="17">
        <v>5</v>
      </c>
      <c r="D203" s="17">
        <v>3.0627249999999999</v>
      </c>
    </row>
    <row r="204" spans="1:4" ht="14.4">
      <c r="A204" s="83" t="s">
        <v>87</v>
      </c>
      <c r="B204" s="16">
        <v>2009</v>
      </c>
      <c r="C204" s="17">
        <v>1</v>
      </c>
      <c r="D204" s="17">
        <v>4.38</v>
      </c>
    </row>
    <row r="205" spans="1:4" ht="14.4">
      <c r="A205" s="83" t="s">
        <v>87</v>
      </c>
      <c r="B205" s="16">
        <v>2009</v>
      </c>
      <c r="C205" s="17">
        <v>2</v>
      </c>
      <c r="D205" s="17">
        <v>5.0999999999999996</v>
      </c>
    </row>
    <row r="206" spans="1:4" ht="14.4">
      <c r="A206" s="83" t="s">
        <v>87</v>
      </c>
      <c r="B206" s="16">
        <v>2009</v>
      </c>
      <c r="C206" s="17">
        <v>3</v>
      </c>
      <c r="D206" s="17">
        <v>5.55</v>
      </c>
    </row>
    <row r="207" spans="1:4" ht="14.4">
      <c r="A207" s="83" t="s">
        <v>87</v>
      </c>
      <c r="B207" s="16">
        <v>2009</v>
      </c>
      <c r="C207" s="17">
        <v>4</v>
      </c>
      <c r="D207" s="17">
        <v>5.98</v>
      </c>
    </row>
    <row r="208" spans="1:4" ht="14.4">
      <c r="A208" s="83" t="s">
        <v>87</v>
      </c>
      <c r="B208" s="16">
        <v>2009</v>
      </c>
      <c r="C208" s="17">
        <v>5</v>
      </c>
      <c r="D208" s="17">
        <v>6.58</v>
      </c>
    </row>
    <row r="209" spans="1:4" ht="14.4">
      <c r="A209" s="83" t="s">
        <v>87</v>
      </c>
      <c r="B209" s="16">
        <v>2009</v>
      </c>
      <c r="C209" s="17">
        <v>6</v>
      </c>
      <c r="D209" s="17">
        <v>7.69</v>
      </c>
    </row>
    <row r="210" spans="1:4" ht="14.4">
      <c r="A210" s="83" t="s">
        <v>87</v>
      </c>
      <c r="B210" s="16">
        <v>2009</v>
      </c>
      <c r="C210" s="17">
        <v>7</v>
      </c>
      <c r="D210" s="17">
        <v>7.4</v>
      </c>
    </row>
    <row r="211" spans="1:4" ht="14.4">
      <c r="A211" s="83" t="s">
        <v>87</v>
      </c>
      <c r="B211" s="16">
        <v>2009</v>
      </c>
      <c r="C211" s="17">
        <v>8</v>
      </c>
      <c r="D211" s="17">
        <v>6.35</v>
      </c>
    </row>
    <row r="212" spans="1:4" ht="14.4">
      <c r="A212" s="83" t="s">
        <v>87</v>
      </c>
      <c r="B212" s="16">
        <v>2009</v>
      </c>
      <c r="C212" s="17">
        <v>9</v>
      </c>
      <c r="D212" s="17">
        <v>7</v>
      </c>
    </row>
    <row r="213" spans="1:4" ht="14.4">
      <c r="A213" s="83" t="s">
        <v>87</v>
      </c>
      <c r="B213" s="16">
        <v>2009</v>
      </c>
      <c r="C213" s="17">
        <v>10</v>
      </c>
      <c r="D213" s="17">
        <v>6.89</v>
      </c>
    </row>
    <row r="214" spans="1:4" ht="14.4">
      <c r="A214" s="83" t="s">
        <v>87</v>
      </c>
      <c r="B214" s="16">
        <v>2009</v>
      </c>
      <c r="C214" s="17">
        <v>11</v>
      </c>
      <c r="D214" s="17">
        <v>5.69</v>
      </c>
    </row>
    <row r="215" spans="1:4" ht="14.4">
      <c r="A215" s="83" t="s">
        <v>87</v>
      </c>
      <c r="B215" s="16">
        <v>2009</v>
      </c>
      <c r="C215" s="17">
        <v>12</v>
      </c>
      <c r="D215" s="17">
        <v>6.3</v>
      </c>
    </row>
    <row r="216" spans="1:4" ht="14.4">
      <c r="A216" s="83" t="s">
        <v>87</v>
      </c>
      <c r="B216" s="16">
        <v>2010</v>
      </c>
      <c r="C216" s="17">
        <v>1</v>
      </c>
      <c r="D216" s="17">
        <v>6.8156920000000012</v>
      </c>
    </row>
    <row r="217" spans="1:4" ht="14.4">
      <c r="A217" s="83" t="s">
        <v>87</v>
      </c>
      <c r="B217" s="16">
        <v>2010</v>
      </c>
      <c r="C217" s="17">
        <v>2</v>
      </c>
      <c r="D217" s="17">
        <v>6.3696840000000012</v>
      </c>
    </row>
    <row r="218" spans="1:4" ht="14.4">
      <c r="A218" s="83" t="s">
        <v>87</v>
      </c>
      <c r="B218" s="16">
        <v>2010</v>
      </c>
      <c r="C218" s="17">
        <v>3</v>
      </c>
      <c r="D218" s="17">
        <v>6.7823729999999998</v>
      </c>
    </row>
    <row r="219" spans="1:4" ht="14.4">
      <c r="A219" s="83" t="s">
        <v>87</v>
      </c>
      <c r="B219" s="16">
        <v>2010</v>
      </c>
      <c r="C219" s="17">
        <v>4</v>
      </c>
      <c r="D219" s="17">
        <v>6.6963330000000001</v>
      </c>
    </row>
    <row r="220" spans="1:4" ht="14.4">
      <c r="A220" s="83" t="s">
        <v>87</v>
      </c>
      <c r="B220" s="16">
        <v>2010</v>
      </c>
      <c r="C220" s="17">
        <v>5</v>
      </c>
      <c r="D220" s="17">
        <v>6.5399390000000022</v>
      </c>
    </row>
    <row r="221" spans="1:4" ht="14.4">
      <c r="A221" s="83" t="s">
        <v>87</v>
      </c>
      <c r="B221" s="16">
        <v>2010</v>
      </c>
      <c r="C221" s="17">
        <v>6</v>
      </c>
      <c r="D221" s="17">
        <v>6.3187890000000007</v>
      </c>
    </row>
    <row r="222" spans="1:4" ht="14.4">
      <c r="A222" s="83" t="s">
        <v>87</v>
      </c>
      <c r="B222" s="16">
        <v>2010</v>
      </c>
      <c r="C222" s="17">
        <v>7</v>
      </c>
      <c r="D222" s="17">
        <v>5.9256709999999986</v>
      </c>
    </row>
    <row r="223" spans="1:4" ht="14.4">
      <c r="A223" s="83" t="s">
        <v>87</v>
      </c>
      <c r="B223" s="16">
        <v>2010</v>
      </c>
      <c r="C223" s="17">
        <v>8</v>
      </c>
      <c r="D223" s="17">
        <v>4.5591059999999999</v>
      </c>
    </row>
    <row r="224" spans="1:4" ht="14.4">
      <c r="A224" s="83" t="s">
        <v>87</v>
      </c>
      <c r="B224" s="16">
        <v>2010</v>
      </c>
      <c r="C224" s="17">
        <v>9</v>
      </c>
      <c r="D224" s="17">
        <v>4.9042480000000017</v>
      </c>
    </row>
    <row r="225" spans="1:4" ht="14.4">
      <c r="A225" s="83" t="s">
        <v>87</v>
      </c>
      <c r="B225" s="16">
        <v>2010</v>
      </c>
      <c r="C225" s="17">
        <v>10</v>
      </c>
      <c r="D225" s="17">
        <v>6.9865259999999969</v>
      </c>
    </row>
    <row r="226" spans="1:4" ht="14.4">
      <c r="A226" s="83" t="s">
        <v>87</v>
      </c>
      <c r="B226" s="16">
        <v>2010</v>
      </c>
      <c r="C226" s="17">
        <v>11</v>
      </c>
      <c r="D226" s="17">
        <v>6.7858619999999981</v>
      </c>
    </row>
    <row r="227" spans="1:4" ht="14.4">
      <c r="A227" s="83" t="s">
        <v>87</v>
      </c>
      <c r="B227" s="16">
        <v>2010</v>
      </c>
      <c r="C227" s="17">
        <v>12</v>
      </c>
      <c r="D227" s="17">
        <v>6.7811580000000049</v>
      </c>
    </row>
    <row r="228" spans="1:4" ht="14.4">
      <c r="A228" s="83" t="s">
        <v>87</v>
      </c>
      <c r="B228" s="16">
        <v>2011</v>
      </c>
      <c r="C228" s="17">
        <v>1</v>
      </c>
      <c r="D228" s="17">
        <v>6.8701199999999973</v>
      </c>
    </row>
    <row r="229" spans="1:4" ht="14.4">
      <c r="A229" s="83" t="s">
        <v>87</v>
      </c>
      <c r="B229" s="16">
        <v>2011</v>
      </c>
      <c r="C229" s="17">
        <v>2</v>
      </c>
      <c r="D229" s="17">
        <v>6.3923309999999987</v>
      </c>
    </row>
    <row r="230" spans="1:4" ht="14.4">
      <c r="A230" s="83" t="s">
        <v>87</v>
      </c>
      <c r="B230" s="16">
        <v>2011</v>
      </c>
      <c r="C230" s="17">
        <v>3</v>
      </c>
      <c r="D230" s="17">
        <v>6.7844099999999967</v>
      </c>
    </row>
    <row r="231" spans="1:4" ht="14.4">
      <c r="A231" s="83" t="s">
        <v>87</v>
      </c>
      <c r="B231" s="16">
        <v>2011</v>
      </c>
      <c r="C231" s="17">
        <v>4</v>
      </c>
      <c r="D231" s="17">
        <v>6.242496</v>
      </c>
    </row>
    <row r="232" spans="1:4" ht="14.4">
      <c r="A232" s="83" t="s">
        <v>87</v>
      </c>
      <c r="B232" s="16">
        <v>2011</v>
      </c>
      <c r="C232" s="17">
        <v>5</v>
      </c>
      <c r="D232" s="17">
        <v>5.6390580000000003</v>
      </c>
    </row>
    <row r="233" spans="1:4" ht="14.4">
      <c r="A233" s="83" t="s">
        <v>87</v>
      </c>
      <c r="B233" s="16">
        <v>2011</v>
      </c>
      <c r="C233" s="17">
        <v>6</v>
      </c>
      <c r="D233" s="17">
        <v>4.5038309999999981</v>
      </c>
    </row>
    <row r="234" spans="1:4" ht="14.4">
      <c r="A234" s="83" t="s">
        <v>87</v>
      </c>
      <c r="B234" s="16">
        <v>2011</v>
      </c>
      <c r="C234" s="17">
        <v>7</v>
      </c>
      <c r="D234" s="17">
        <v>6.103314000000001</v>
      </c>
    </row>
    <row r="235" spans="1:4" ht="14.4">
      <c r="A235" s="83" t="s">
        <v>87</v>
      </c>
      <c r="B235" s="16">
        <v>2011</v>
      </c>
      <c r="C235" s="17">
        <v>8</v>
      </c>
      <c r="D235" s="17">
        <v>6.6833380000000009</v>
      </c>
    </row>
    <row r="236" spans="1:4" ht="14.4">
      <c r="A236" s="83" t="s">
        <v>87</v>
      </c>
      <c r="B236" s="16">
        <v>2011</v>
      </c>
      <c r="C236" s="17">
        <v>9</v>
      </c>
      <c r="D236" s="17">
        <v>6.2755790000000014</v>
      </c>
    </row>
    <row r="237" spans="1:4" ht="14.4">
      <c r="A237" s="83" t="s">
        <v>87</v>
      </c>
      <c r="B237" s="16">
        <v>2011</v>
      </c>
      <c r="C237" s="17">
        <v>10</v>
      </c>
      <c r="D237" s="17">
        <v>6.3652680000000004</v>
      </c>
    </row>
    <row r="238" spans="1:4" ht="14.4">
      <c r="A238" s="83" t="s">
        <v>87</v>
      </c>
      <c r="B238" s="16">
        <v>2011</v>
      </c>
      <c r="C238" s="17">
        <v>11</v>
      </c>
      <c r="D238" s="17">
        <v>6.5138340000000019</v>
      </c>
    </row>
    <row r="239" spans="1:4" ht="14.4">
      <c r="A239" s="83" t="s">
        <v>87</v>
      </c>
      <c r="B239" s="16">
        <v>2011</v>
      </c>
      <c r="C239" s="17">
        <v>12</v>
      </c>
      <c r="D239" s="17">
        <v>6.5671410000000012</v>
      </c>
    </row>
    <row r="240" spans="1:4" ht="14.4">
      <c r="A240" s="83" t="s">
        <v>87</v>
      </c>
      <c r="B240" s="16">
        <v>2012</v>
      </c>
      <c r="C240" s="17">
        <v>1</v>
      </c>
      <c r="D240" s="17">
        <v>7.0406319999999996</v>
      </c>
    </row>
    <row r="241" spans="1:4" ht="14.4">
      <c r="A241" s="83" t="s">
        <v>87</v>
      </c>
      <c r="B241" s="16">
        <v>2012</v>
      </c>
      <c r="C241" s="17">
        <v>2</v>
      </c>
      <c r="D241" s="17">
        <v>6.5929970000000013</v>
      </c>
    </row>
    <row r="242" spans="1:4" ht="14.4">
      <c r="A242" s="83" t="s">
        <v>87</v>
      </c>
      <c r="B242" s="16">
        <v>2012</v>
      </c>
      <c r="C242" s="17">
        <v>3</v>
      </c>
      <c r="D242" s="17">
        <v>6.8848979999999997</v>
      </c>
    </row>
    <row r="243" spans="1:4" ht="14.4">
      <c r="A243" s="83" t="s">
        <v>87</v>
      </c>
      <c r="B243" s="16">
        <v>2012</v>
      </c>
      <c r="C243" s="17">
        <v>4</v>
      </c>
      <c r="D243" s="17">
        <v>6.6276090000000014</v>
      </c>
    </row>
    <row r="244" spans="1:4" ht="14.4">
      <c r="A244" s="83" t="s">
        <v>87</v>
      </c>
      <c r="B244" s="16">
        <v>2012</v>
      </c>
      <c r="C244" s="17">
        <v>5</v>
      </c>
      <c r="D244" s="17">
        <v>6.0263680000000015</v>
      </c>
    </row>
    <row r="245" spans="1:4" ht="14.4">
      <c r="A245" s="83" t="s">
        <v>87</v>
      </c>
      <c r="B245" s="16">
        <v>2012</v>
      </c>
      <c r="C245" s="17">
        <v>6</v>
      </c>
      <c r="D245" s="17">
        <v>6.1307630000000053</v>
      </c>
    </row>
    <row r="246" spans="1:4" ht="14.4">
      <c r="A246" s="83" t="s">
        <v>87</v>
      </c>
      <c r="B246" s="16">
        <v>2012</v>
      </c>
      <c r="C246" s="17">
        <v>7</v>
      </c>
      <c r="D246" s="17">
        <v>6.4934440000000002</v>
      </c>
    </row>
    <row r="247" spans="1:4" ht="14.4">
      <c r="A247" s="83" t="s">
        <v>87</v>
      </c>
      <c r="B247" s="16">
        <v>2012</v>
      </c>
      <c r="C247" s="17">
        <v>8</v>
      </c>
      <c r="D247" s="17">
        <v>6.2250889999999979</v>
      </c>
    </row>
    <row r="248" spans="1:4" ht="14.4">
      <c r="A248" s="83" t="s">
        <v>87</v>
      </c>
      <c r="B248" s="16">
        <v>2012</v>
      </c>
      <c r="C248" s="17">
        <v>9</v>
      </c>
      <c r="D248" s="17">
        <v>5.429176</v>
      </c>
    </row>
    <row r="249" spans="1:4" ht="14.4">
      <c r="A249" s="83" t="s">
        <v>87</v>
      </c>
      <c r="B249" s="16">
        <v>2012</v>
      </c>
      <c r="C249" s="17">
        <v>10</v>
      </c>
      <c r="D249" s="17">
        <v>5.9671629999999958</v>
      </c>
    </row>
    <row r="250" spans="1:4" ht="14.4">
      <c r="A250" s="83" t="s">
        <v>87</v>
      </c>
      <c r="B250" s="16">
        <v>2012</v>
      </c>
      <c r="C250" s="17">
        <v>11</v>
      </c>
      <c r="D250" s="17">
        <v>5.8442869999999996</v>
      </c>
    </row>
    <row r="251" spans="1:4" ht="14.4">
      <c r="A251" s="83" t="s">
        <v>87</v>
      </c>
      <c r="B251" s="16">
        <v>2012</v>
      </c>
      <c r="C251" s="17">
        <v>12</v>
      </c>
      <c r="D251" s="17">
        <v>6.4846319999999951</v>
      </c>
    </row>
    <row r="252" spans="1:4" ht="14.4">
      <c r="A252" s="83" t="s">
        <v>87</v>
      </c>
      <c r="B252" s="16">
        <v>2013</v>
      </c>
      <c r="C252" s="17">
        <v>1</v>
      </c>
      <c r="D252" s="17">
        <v>6.5880220000000014</v>
      </c>
    </row>
    <row r="253" spans="1:4" ht="14.4">
      <c r="A253" s="83" t="s">
        <v>87</v>
      </c>
      <c r="B253" s="16">
        <v>2013</v>
      </c>
      <c r="C253" s="17">
        <v>2</v>
      </c>
      <c r="D253" s="17">
        <v>5.617320000000003</v>
      </c>
    </row>
    <row r="254" spans="1:4" ht="14.4">
      <c r="A254" s="83" t="s">
        <v>87</v>
      </c>
      <c r="B254" s="16">
        <v>2013</v>
      </c>
      <c r="C254" s="17">
        <v>3</v>
      </c>
      <c r="D254" s="17">
        <v>6.1096330000000005</v>
      </c>
    </row>
    <row r="255" spans="1:4" ht="14.4">
      <c r="A255" s="83" t="s">
        <v>87</v>
      </c>
      <c r="B255" s="16">
        <v>2013</v>
      </c>
      <c r="C255" s="17">
        <v>4</v>
      </c>
      <c r="D255" s="17">
        <v>6.2295830000000016</v>
      </c>
    </row>
    <row r="256" spans="1:4" ht="14.4">
      <c r="A256" s="83" t="s">
        <v>87</v>
      </c>
      <c r="B256" s="16">
        <v>2013</v>
      </c>
      <c r="C256" s="17">
        <v>5</v>
      </c>
      <c r="D256" s="17">
        <v>6.5489890000000024</v>
      </c>
    </row>
    <row r="257" spans="1:4" ht="14.4">
      <c r="A257" s="83" t="s">
        <v>87</v>
      </c>
      <c r="B257" s="16">
        <v>2013</v>
      </c>
      <c r="C257" s="17">
        <v>6</v>
      </c>
      <c r="D257" s="17">
        <v>6.2501180000000005</v>
      </c>
    </row>
    <row r="258" spans="1:4" ht="14.4">
      <c r="A258" s="83" t="s">
        <v>87</v>
      </c>
      <c r="B258" s="16">
        <v>2013</v>
      </c>
      <c r="C258" s="17">
        <v>7</v>
      </c>
      <c r="D258" s="17">
        <v>6.8597329999999985</v>
      </c>
    </row>
    <row r="259" spans="1:4" ht="14.4">
      <c r="A259" s="83" t="s">
        <v>87</v>
      </c>
      <c r="B259" s="16">
        <v>2013</v>
      </c>
      <c r="C259" s="17">
        <v>8</v>
      </c>
      <c r="D259" s="17">
        <v>5.9735199999999997</v>
      </c>
    </row>
    <row r="260" spans="1:4" ht="14.4">
      <c r="A260" s="83" t="s">
        <v>87</v>
      </c>
      <c r="B260" s="16">
        <v>2013</v>
      </c>
      <c r="C260" s="17">
        <v>9</v>
      </c>
      <c r="D260" s="17">
        <v>5.3932850000000006</v>
      </c>
    </row>
    <row r="261" spans="1:4" ht="14.4">
      <c r="A261" s="83" t="s">
        <v>87</v>
      </c>
      <c r="B261" s="16">
        <v>2013</v>
      </c>
      <c r="C261" s="17">
        <v>10</v>
      </c>
      <c r="D261" s="17">
        <v>6.6244700000000005</v>
      </c>
    </row>
    <row r="262" spans="1:4" ht="14.4">
      <c r="A262" s="83" t="s">
        <v>87</v>
      </c>
      <c r="B262" s="16">
        <v>2013</v>
      </c>
      <c r="C262" s="17">
        <v>11</v>
      </c>
      <c r="D262" s="17">
        <v>6.3917030000000015</v>
      </c>
    </row>
    <row r="263" spans="1:4" ht="14.4">
      <c r="A263" s="83" t="s">
        <v>87</v>
      </c>
      <c r="B263" s="16">
        <v>2013</v>
      </c>
      <c r="C263" s="17">
        <v>12</v>
      </c>
      <c r="D263" s="17">
        <v>7.89</v>
      </c>
    </row>
    <row r="264" spans="1:4" ht="14.4">
      <c r="A264" s="83" t="s">
        <v>87</v>
      </c>
      <c r="B264" s="16">
        <v>2014</v>
      </c>
      <c r="C264" s="17">
        <v>1</v>
      </c>
      <c r="D264" s="17">
        <v>6.35</v>
      </c>
    </row>
    <row r="265" spans="1:4" ht="14.4">
      <c r="A265" s="83" t="s">
        <v>87</v>
      </c>
      <c r="B265" s="16">
        <v>2014</v>
      </c>
      <c r="C265" s="17">
        <v>2</v>
      </c>
      <c r="D265" s="17">
        <v>5.12</v>
      </c>
    </row>
    <row r="266" spans="1:4" ht="14.4">
      <c r="A266" s="83" t="s">
        <v>87</v>
      </c>
      <c r="B266" s="16">
        <v>2014</v>
      </c>
      <c r="C266" s="17">
        <v>3</v>
      </c>
      <c r="D266" s="17">
        <v>5.23</v>
      </c>
    </row>
    <row r="267" spans="1:4" ht="14.4">
      <c r="A267" s="83" t="s">
        <v>87</v>
      </c>
      <c r="B267" s="16">
        <v>2014</v>
      </c>
      <c r="C267" s="17">
        <v>4</v>
      </c>
      <c r="D267" s="17">
        <v>5.48</v>
      </c>
    </row>
    <row r="268" spans="1:4" ht="14.4">
      <c r="A268" s="83" t="s">
        <v>87</v>
      </c>
      <c r="B268" s="16">
        <v>2014</v>
      </c>
      <c r="C268" s="17">
        <v>5</v>
      </c>
      <c r="D268" s="17">
        <v>5.552705999999997</v>
      </c>
    </row>
    <row r="269" spans="1:4" ht="14.4">
      <c r="A269" s="83" t="s">
        <v>87</v>
      </c>
      <c r="B269" s="16">
        <v>2014</v>
      </c>
      <c r="C269" s="17">
        <v>6</v>
      </c>
      <c r="D269" s="17">
        <v>6.1982099999999996</v>
      </c>
    </row>
    <row r="270" spans="1:4" ht="14.4">
      <c r="A270" s="83" t="s">
        <v>87</v>
      </c>
      <c r="B270" s="16">
        <v>2014</v>
      </c>
      <c r="C270" s="17">
        <v>7</v>
      </c>
      <c r="D270" s="17">
        <v>6.7173830000000008</v>
      </c>
    </row>
    <row r="271" spans="1:4" ht="14.4">
      <c r="A271" s="83" t="s">
        <v>87</v>
      </c>
      <c r="B271" s="16">
        <v>2014</v>
      </c>
      <c r="C271" s="17">
        <v>8</v>
      </c>
      <c r="D271" s="17">
        <v>6.1445090000000011</v>
      </c>
    </row>
    <row r="272" spans="1:4" ht="14.4">
      <c r="A272" s="83" t="s">
        <v>87</v>
      </c>
      <c r="B272" s="16">
        <v>2014</v>
      </c>
      <c r="C272" s="17">
        <v>9</v>
      </c>
      <c r="D272" s="17">
        <v>6.2444690000000005</v>
      </c>
    </row>
    <row r="273" spans="1:4" ht="14.4">
      <c r="A273" s="83" t="s">
        <v>87</v>
      </c>
      <c r="B273" s="16">
        <v>2014</v>
      </c>
      <c r="C273" s="17">
        <v>10</v>
      </c>
      <c r="D273" s="17">
        <v>7.039169999999995</v>
      </c>
    </row>
    <row r="274" spans="1:4" ht="14.4">
      <c r="A274" s="83" t="s">
        <v>87</v>
      </c>
      <c r="B274" s="16">
        <v>2014</v>
      </c>
      <c r="C274" s="17">
        <v>11</v>
      </c>
      <c r="D274" s="17">
        <v>6.4770610000000044</v>
      </c>
    </row>
    <row r="275" spans="1:4" ht="14.4">
      <c r="A275" s="83" t="s">
        <v>87</v>
      </c>
      <c r="B275" s="16">
        <v>2014</v>
      </c>
      <c r="C275" s="17">
        <v>12</v>
      </c>
      <c r="D275" s="17">
        <v>6.8734839999999977</v>
      </c>
    </row>
    <row r="276" spans="1:4" ht="14.4">
      <c r="A276" s="83" t="s">
        <v>87</v>
      </c>
      <c r="B276" s="16">
        <v>2015</v>
      </c>
      <c r="C276" s="17">
        <v>1</v>
      </c>
      <c r="D276" s="17">
        <v>6.6647869999999969</v>
      </c>
    </row>
    <row r="277" spans="1:4" ht="14.4">
      <c r="A277" s="83" t="s">
        <v>87</v>
      </c>
      <c r="B277" s="16">
        <v>2015</v>
      </c>
      <c r="C277" s="17">
        <v>2</v>
      </c>
      <c r="D277" s="17">
        <v>6.2689999999999966</v>
      </c>
    </row>
    <row r="278" spans="1:4" ht="14.4">
      <c r="A278" s="83" t="s">
        <v>87</v>
      </c>
      <c r="B278" s="16">
        <v>2015</v>
      </c>
      <c r="C278" s="17">
        <v>3</v>
      </c>
      <c r="D278" s="17">
        <v>6.9121629999999961</v>
      </c>
    </row>
    <row r="279" spans="1:4" ht="14.4">
      <c r="A279" s="83" t="s">
        <v>87</v>
      </c>
      <c r="B279" s="16">
        <v>2015</v>
      </c>
      <c r="C279" s="17">
        <v>4</v>
      </c>
      <c r="D279" s="17">
        <v>6.6241410000000016</v>
      </c>
    </row>
    <row r="280" spans="1:4" ht="14.4">
      <c r="A280" s="83" t="s">
        <v>87</v>
      </c>
      <c r="B280" s="16">
        <v>2015</v>
      </c>
      <c r="C280" s="17">
        <v>5</v>
      </c>
      <c r="D280" s="17">
        <v>6.1884390000000007</v>
      </c>
    </row>
    <row r="281" spans="1:4" ht="14.4">
      <c r="A281" s="83" t="s">
        <v>87</v>
      </c>
      <c r="B281" s="16">
        <v>2015</v>
      </c>
      <c r="C281" s="17">
        <v>6</v>
      </c>
      <c r="D281" s="17">
        <v>5.270194</v>
      </c>
    </row>
    <row r="282" spans="1:4" ht="14.4">
      <c r="A282" s="83" t="s">
        <v>87</v>
      </c>
      <c r="B282" s="16">
        <v>2015</v>
      </c>
      <c r="C282" s="17">
        <v>7</v>
      </c>
      <c r="D282" s="17">
        <v>7.0373219999999943</v>
      </c>
    </row>
    <row r="283" spans="1:4" ht="14.4">
      <c r="A283" s="83" t="s">
        <v>87</v>
      </c>
      <c r="B283" s="16">
        <v>2015</v>
      </c>
      <c r="C283" s="17">
        <v>8</v>
      </c>
      <c r="D283" s="17">
        <v>6.6959350000000004</v>
      </c>
    </row>
    <row r="284" spans="1:4" ht="14.4">
      <c r="A284" s="83" t="s">
        <v>87</v>
      </c>
      <c r="B284" s="16">
        <v>2015</v>
      </c>
      <c r="C284" s="17">
        <v>9</v>
      </c>
      <c r="D284" s="17">
        <v>6.5369890000000019</v>
      </c>
    </row>
    <row r="285" spans="1:4" ht="14.4">
      <c r="A285" s="83" t="s">
        <v>87</v>
      </c>
      <c r="B285" s="16">
        <v>2015</v>
      </c>
      <c r="C285" s="17">
        <v>10</v>
      </c>
      <c r="D285" s="17">
        <v>7.1845249999999972</v>
      </c>
    </row>
    <row r="286" spans="1:4" ht="14.4">
      <c r="A286" s="83" t="s">
        <v>87</v>
      </c>
      <c r="B286" s="16">
        <v>2015</v>
      </c>
      <c r="C286" s="17">
        <v>11</v>
      </c>
      <c r="D286" s="17">
        <v>6.9848579999999991</v>
      </c>
    </row>
    <row r="287" spans="1:4" ht="14.4">
      <c r="A287" s="83" t="s">
        <v>87</v>
      </c>
      <c r="B287" s="16">
        <v>2015</v>
      </c>
      <c r="C287" s="17">
        <v>12</v>
      </c>
      <c r="D287" s="17">
        <v>7.4554799999999997</v>
      </c>
    </row>
    <row r="288" spans="1:4" ht="14.4">
      <c r="A288" s="83" t="s">
        <v>87</v>
      </c>
      <c r="B288" s="16">
        <v>2016</v>
      </c>
      <c r="C288" s="17">
        <v>1</v>
      </c>
      <c r="D288" s="17">
        <v>7.4411179999999977</v>
      </c>
    </row>
    <row r="289" spans="1:4" ht="14.4">
      <c r="A289" s="83" t="s">
        <v>87</v>
      </c>
      <c r="B289" s="16">
        <v>2016</v>
      </c>
      <c r="C289" s="17">
        <v>2</v>
      </c>
      <c r="D289" s="17">
        <v>6.89</v>
      </c>
    </row>
    <row r="290" spans="1:4" ht="14.4">
      <c r="A290" s="83" t="s">
        <v>87</v>
      </c>
      <c r="B290" s="16">
        <v>2016</v>
      </c>
      <c r="C290" s="17">
        <v>3</v>
      </c>
      <c r="D290" s="17">
        <v>5.52</v>
      </c>
    </row>
    <row r="291" spans="1:4" ht="14.4">
      <c r="A291" s="83" t="s">
        <v>87</v>
      </c>
      <c r="B291" s="16">
        <v>2016</v>
      </c>
      <c r="C291" s="17">
        <v>4</v>
      </c>
      <c r="D291" s="17">
        <v>5.48</v>
      </c>
    </row>
    <row r="292" spans="1:4" ht="14.4">
      <c r="A292" s="83" t="s">
        <v>87</v>
      </c>
      <c r="B292" s="16">
        <v>2016</v>
      </c>
      <c r="C292" s="17">
        <v>5</v>
      </c>
      <c r="D292" s="17">
        <v>7.89</v>
      </c>
    </row>
    <row r="293" spans="1:4" ht="14.4">
      <c r="A293" s="83" t="s">
        <v>87</v>
      </c>
      <c r="B293" s="16">
        <v>2016</v>
      </c>
      <c r="C293" s="17">
        <v>6</v>
      </c>
      <c r="D293" s="17">
        <v>6.4682660000000034</v>
      </c>
    </row>
    <row r="294" spans="1:4" ht="14.4">
      <c r="A294" s="83" t="s">
        <v>87</v>
      </c>
      <c r="B294" s="16">
        <v>2016</v>
      </c>
      <c r="C294" s="17">
        <v>7</v>
      </c>
      <c r="D294" s="17">
        <v>7.0880510000000001</v>
      </c>
    </row>
    <row r="295" spans="1:4" ht="14.4">
      <c r="A295" s="83" t="s">
        <v>87</v>
      </c>
      <c r="B295" s="16">
        <v>2016</v>
      </c>
      <c r="C295" s="17">
        <v>8</v>
      </c>
      <c r="D295" s="17">
        <v>6.6357969999999993</v>
      </c>
    </row>
    <row r="296" spans="1:4" ht="14.4">
      <c r="A296" s="83" t="s">
        <v>87</v>
      </c>
      <c r="B296" s="16">
        <v>2016</v>
      </c>
      <c r="C296" s="17">
        <v>9</v>
      </c>
      <c r="D296" s="17">
        <v>4.8681099999999997</v>
      </c>
    </row>
    <row r="297" spans="1:4" ht="14.4">
      <c r="A297" s="83" t="s">
        <v>87</v>
      </c>
      <c r="B297" s="16">
        <v>2016</v>
      </c>
      <c r="C297" s="17">
        <v>10</v>
      </c>
      <c r="D297" s="17">
        <v>7.5834640000000002</v>
      </c>
    </row>
    <row r="298" spans="1:4" ht="14.4">
      <c r="A298" s="83" t="s">
        <v>87</v>
      </c>
      <c r="B298" s="16">
        <v>2016</v>
      </c>
      <c r="C298" s="17">
        <v>11</v>
      </c>
      <c r="D298" s="17">
        <v>7.2727260000000005</v>
      </c>
    </row>
    <row r="299" spans="1:4" ht="14.4">
      <c r="A299" s="83" t="s">
        <v>87</v>
      </c>
      <c r="B299" s="16">
        <v>2016</v>
      </c>
      <c r="C299" s="17">
        <v>12</v>
      </c>
      <c r="D299" s="17">
        <v>7.2636909999999997</v>
      </c>
    </row>
    <row r="300" spans="1:4" ht="14.4">
      <c r="A300" s="83" t="s">
        <v>87</v>
      </c>
      <c r="B300" s="16">
        <v>2017</v>
      </c>
      <c r="C300" s="17">
        <v>1</v>
      </c>
      <c r="D300" s="17">
        <v>7.5261290000000001</v>
      </c>
    </row>
    <row r="301" spans="1:4" ht="14.4">
      <c r="A301" s="83" t="s">
        <v>87</v>
      </c>
      <c r="B301" s="16">
        <v>2017</v>
      </c>
      <c r="C301" s="17">
        <v>2</v>
      </c>
      <c r="D301" s="17">
        <v>6.6207689999999992</v>
      </c>
    </row>
    <row r="302" spans="1:4" ht="14.4">
      <c r="A302" s="83" t="s">
        <v>87</v>
      </c>
      <c r="B302" s="16">
        <v>2017</v>
      </c>
      <c r="C302" s="17">
        <v>3</v>
      </c>
      <c r="D302" s="17">
        <v>7.3780620000000008</v>
      </c>
    </row>
    <row r="303" spans="1:4" ht="14.4">
      <c r="A303" s="83" t="s">
        <v>87</v>
      </c>
      <c r="B303" s="16">
        <v>2017</v>
      </c>
      <c r="C303" s="17">
        <v>4</v>
      </c>
      <c r="D303" s="17">
        <v>7.0672769999999989</v>
      </c>
    </row>
    <row r="304" spans="1:4" ht="14.4">
      <c r="A304" s="83" t="s">
        <v>87</v>
      </c>
      <c r="B304" s="16">
        <v>2017</v>
      </c>
      <c r="C304" s="17">
        <v>5</v>
      </c>
      <c r="D304" s="17">
        <v>6.655899999999999</v>
      </c>
    </row>
    <row r="305" spans="1:4" ht="14.4">
      <c r="A305" s="83" t="s">
        <v>87</v>
      </c>
      <c r="B305" s="16">
        <v>2017</v>
      </c>
      <c r="C305" s="17">
        <v>6</v>
      </c>
      <c r="D305" s="17">
        <v>6.2210850000000022</v>
      </c>
    </row>
    <row r="306" spans="1:4" ht="14.4">
      <c r="A306" s="83" t="s">
        <v>87</v>
      </c>
      <c r="B306" s="16">
        <v>2017</v>
      </c>
      <c r="C306" s="17">
        <v>7</v>
      </c>
      <c r="D306" s="17">
        <v>7.3778339999999982</v>
      </c>
    </row>
    <row r="307" spans="1:4" ht="14.4">
      <c r="A307" s="83" t="s">
        <v>87</v>
      </c>
      <c r="B307" s="16">
        <v>2017</v>
      </c>
      <c r="C307" s="17">
        <v>8</v>
      </c>
      <c r="D307" s="17">
        <v>7.0122690000000008</v>
      </c>
    </row>
    <row r="308" spans="1:4" ht="14.4">
      <c r="A308" s="83" t="s">
        <v>87</v>
      </c>
      <c r="B308" s="16">
        <v>2017</v>
      </c>
      <c r="C308" s="17">
        <v>9</v>
      </c>
      <c r="D308" s="17">
        <v>6.7835459999999976</v>
      </c>
    </row>
    <row r="309" spans="1:4" ht="14.4">
      <c r="A309" s="83" t="s">
        <v>87</v>
      </c>
      <c r="B309" s="16">
        <v>2017</v>
      </c>
      <c r="C309" s="17">
        <v>10</v>
      </c>
      <c r="D309" s="17">
        <v>7.3143270000000014</v>
      </c>
    </row>
    <row r="310" spans="1:4" ht="14.4">
      <c r="A310" s="83" t="s">
        <v>87</v>
      </c>
      <c r="B310" s="16">
        <v>2017</v>
      </c>
      <c r="C310" s="17">
        <v>11</v>
      </c>
      <c r="D310" s="17">
        <v>6.8755769999999998</v>
      </c>
    </row>
    <row r="311" spans="1:4" ht="14.4">
      <c r="A311" s="83" t="s">
        <v>87</v>
      </c>
      <c r="B311" s="16">
        <v>2017</v>
      </c>
      <c r="C311" s="17">
        <v>12</v>
      </c>
      <c r="D311" s="17">
        <v>7.1179669999999993</v>
      </c>
    </row>
    <row r="312" spans="1:4" ht="14.4">
      <c r="A312" s="83" t="s">
        <v>87</v>
      </c>
      <c r="B312" s="16">
        <v>2018</v>
      </c>
      <c r="C312" s="17">
        <v>1</v>
      </c>
      <c r="D312" s="17">
        <v>7.2697010000000031</v>
      </c>
    </row>
    <row r="313" spans="1:4" ht="14.4">
      <c r="A313" s="83" t="s">
        <v>87</v>
      </c>
      <c r="B313" s="16">
        <v>2018</v>
      </c>
      <c r="C313" s="17">
        <v>2</v>
      </c>
      <c r="D313" s="17">
        <v>6.4946619999999982</v>
      </c>
    </row>
    <row r="314" spans="1:4" ht="14.4">
      <c r="A314" s="83" t="s">
        <v>87</v>
      </c>
      <c r="B314" s="16">
        <v>2018</v>
      </c>
      <c r="C314" s="17">
        <v>3</v>
      </c>
      <c r="D314" s="17">
        <v>7.2833089999999991</v>
      </c>
    </row>
    <row r="315" spans="1:4" ht="14.4">
      <c r="A315" s="83" t="s">
        <v>87</v>
      </c>
      <c r="B315" s="16">
        <v>2018</v>
      </c>
      <c r="C315" s="17">
        <v>4</v>
      </c>
      <c r="D315" s="17">
        <v>6.6781059999999997</v>
      </c>
    </row>
    <row r="316" spans="1:4" ht="14.4">
      <c r="A316" s="83" t="s">
        <v>87</v>
      </c>
      <c r="B316" s="16">
        <v>2018</v>
      </c>
      <c r="C316" s="17">
        <v>5</v>
      </c>
      <c r="D316" s="17">
        <v>6.625985</v>
      </c>
    </row>
    <row r="317" spans="1:4" ht="14.4">
      <c r="A317" s="83"/>
      <c r="B317" s="16"/>
      <c r="C317" s="17"/>
      <c r="D317" s="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P116"/>
  <sheetViews>
    <sheetView showGridLines="0" zoomScale="80" zoomScaleNormal="80" workbookViewId="0">
      <selection activeCell="D8" sqref="D8"/>
    </sheetView>
  </sheetViews>
  <sheetFormatPr defaultColWidth="9" defaultRowHeight="15.6"/>
  <cols>
    <col min="1" max="1" width="6.09765625" style="18" bestFit="1" customWidth="1"/>
    <col min="2" max="5" width="20.59765625" style="18" customWidth="1"/>
    <col min="6" max="6" width="11.59765625" style="18" bestFit="1" customWidth="1"/>
    <col min="7" max="16384" width="9" style="18"/>
  </cols>
  <sheetData>
    <row r="2" spans="1:16" ht="20.100000000000001" customHeight="1">
      <c r="B2" s="117" t="s">
        <v>60</v>
      </c>
      <c r="C2" s="118"/>
      <c r="D2" s="118"/>
      <c r="E2" s="119"/>
      <c r="F2" s="89">
        <f>_xlfn.FORECAST.ETS.SEASONALITY(B8:B103,A8:A103)/8</f>
        <v>1.5</v>
      </c>
      <c r="G2" s="89" t="s">
        <v>61</v>
      </c>
      <c r="H2" s="90"/>
      <c r="I2" s="89"/>
      <c r="J2" s="89"/>
      <c r="K2" s="90"/>
      <c r="L2" s="90"/>
      <c r="M2" s="90"/>
      <c r="N2" s="90"/>
      <c r="O2" s="90"/>
      <c r="P2" s="90"/>
    </row>
    <row r="3" spans="1:16" ht="27.75" customHeight="1">
      <c r="B3" s="120"/>
      <c r="C3" s="121"/>
      <c r="D3" s="121"/>
      <c r="E3" s="122"/>
      <c r="F3" s="90"/>
      <c r="G3" s="126" t="s">
        <v>81</v>
      </c>
      <c r="H3" s="126"/>
      <c r="I3" s="126"/>
      <c r="J3" s="126"/>
      <c r="K3" s="126"/>
      <c r="L3" s="126"/>
      <c r="M3" s="126"/>
      <c r="N3" s="126"/>
      <c r="O3" s="126"/>
      <c r="P3" s="126"/>
    </row>
    <row r="4" spans="1:16" ht="20.100000000000001" customHeight="1">
      <c r="B4" s="120" t="s">
        <v>58</v>
      </c>
      <c r="C4" s="121"/>
      <c r="D4" s="121"/>
      <c r="E4" s="122"/>
      <c r="F4" s="90"/>
      <c r="G4" s="126"/>
      <c r="H4" s="126"/>
      <c r="I4" s="126"/>
      <c r="J4" s="126"/>
      <c r="K4" s="126"/>
      <c r="L4" s="126"/>
      <c r="M4" s="126"/>
      <c r="N4" s="126"/>
      <c r="O4" s="126"/>
      <c r="P4" s="126"/>
    </row>
    <row r="5" spans="1:16" ht="20.100000000000001" customHeight="1">
      <c r="B5" s="123"/>
      <c r="C5" s="124"/>
      <c r="D5" s="124"/>
      <c r="E5" s="125"/>
      <c r="F5" s="91"/>
      <c r="G5" s="126"/>
      <c r="H5" s="126"/>
      <c r="I5" s="126"/>
      <c r="J5" s="126"/>
      <c r="K5" s="126"/>
      <c r="L5" s="126"/>
      <c r="M5" s="126"/>
      <c r="N5" s="126"/>
      <c r="O5" s="126"/>
      <c r="P5" s="126"/>
    </row>
    <row r="6" spans="1:16" ht="15" customHeight="1">
      <c r="A6" s="19"/>
      <c r="B6" s="20" t="s">
        <v>9</v>
      </c>
    </row>
    <row r="7" spans="1:16" ht="24.9" customHeight="1">
      <c r="A7" s="18" t="s">
        <v>15</v>
      </c>
      <c r="B7" s="81" t="s">
        <v>83</v>
      </c>
      <c r="C7" s="21" t="s">
        <v>85</v>
      </c>
      <c r="D7" s="21" t="s">
        <v>86</v>
      </c>
      <c r="E7" s="21" t="s">
        <v>13</v>
      </c>
    </row>
    <row r="8" spans="1:16" ht="15" customHeight="1">
      <c r="A8" s="87">
        <v>40179</v>
      </c>
      <c r="B8" s="22">
        <f>SUMIFS(Raw!$D$2:$D$316,Raw!$A$2:$A$316,"*"&amp;B$7&amp;"*", Raw!$B$2:$B$316,RIGHT(TEXT($A8,"MMM YYYY"),4),   Raw!$C$2:$C$316,MONTH($A8))</f>
        <v>0.58307299999999995</v>
      </c>
      <c r="C8" s="22">
        <f>SUMIFS(Raw!$D$2:$D$316,Raw!$A$2:$A$316,"*"&amp;C$7&amp;"*", Raw!$B$2:$B$316,RIGHT(TEXT($A8,"MMM YYYY"),4),   Raw!$C$2:$C$316,MONTH($A8))</f>
        <v>3.3366500000000001</v>
      </c>
      <c r="D8" s="22">
        <f>SUMIFS(Raw!$D$2:$D$316,Raw!$A$2:$A$316,"*"&amp;D$7&amp;"*", Raw!$B$2:$B$316,RIGHT(TEXT($A8,"MMM YYYY"),4),   Raw!$C$2:$C$316,MONTH($A8))</f>
        <v>6.8156920000000012</v>
      </c>
      <c r="E8" s="22">
        <f>SUM(B8:D8)</f>
        <v>10.735415000000001</v>
      </c>
      <c r="F8" s="86"/>
      <c r="G8" s="74"/>
      <c r="H8" s="75"/>
    </row>
    <row r="9" spans="1:16" ht="15" customHeight="1">
      <c r="A9" s="87">
        <v>40210</v>
      </c>
      <c r="B9" s="22">
        <f>SUMIFS(Raw!$D$2:$D$316,Raw!$A$2:$A$316,"*"&amp;B$7&amp;"*", Raw!$B$2:$B$316,RIGHT(TEXT($A9,"MMM YYYY"),4),   Raw!$C$2:$C$316,MONTH($A9))</f>
        <v>0.21137300000000001</v>
      </c>
      <c r="C9" s="22">
        <f>SUMIFS(Raw!$D$2:$D$316,Raw!$A$2:$A$316,"*"&amp;C$7&amp;"*", Raw!$B$2:$B$316,RIGHT(TEXT($A9,"MMM YYYY"),4),   Raw!$C$2:$C$316,MONTH($A9))</f>
        <v>3.189028</v>
      </c>
      <c r="D9" s="22">
        <f>SUMIFS(Raw!$D$2:$D$316,Raw!$A$2:$A$316,"*"&amp;D$7&amp;"*", Raw!$B$2:$B$316,RIGHT(TEXT($A9,"MMM YYYY"),4),   Raw!$C$2:$C$316,MONTH($A9))</f>
        <v>6.3696840000000012</v>
      </c>
      <c r="E9" s="22">
        <f t="shared" ref="E9:E72" si="0">SUM(B9:D9)</f>
        <v>9.7700850000000017</v>
      </c>
      <c r="H9" s="75"/>
    </row>
    <row r="10" spans="1:16" ht="15" customHeight="1">
      <c r="A10" s="87">
        <v>40238</v>
      </c>
      <c r="B10" s="22">
        <f>SUMIFS(Raw!$D$2:$D$316,Raw!$A$2:$A$316,"*"&amp;B$7&amp;"*", Raw!$B$2:$B$316,RIGHT(TEXT($A10,"MMM YYYY"),4),   Raw!$C$2:$C$316,MONTH($A10))</f>
        <v>0.19423199999999999</v>
      </c>
      <c r="C10" s="22">
        <f>SUMIFS(Raw!$D$2:$D$316,Raw!$A$2:$A$316,"*"&amp;C$7&amp;"*", Raw!$B$2:$B$316,RIGHT(TEXT($A10,"MMM YYYY"),4),   Raw!$C$2:$C$316,MONTH($A10))</f>
        <v>3.5347140000000001</v>
      </c>
      <c r="D10" s="22">
        <f>SUMIFS(Raw!$D$2:$D$316,Raw!$A$2:$A$316,"*"&amp;D$7&amp;"*", Raw!$B$2:$B$316,RIGHT(TEXT($A10,"MMM YYYY"),4),   Raw!$C$2:$C$316,MONTH($A10))</f>
        <v>6.7823729999999998</v>
      </c>
      <c r="E10" s="22">
        <f t="shared" si="0"/>
        <v>10.511319</v>
      </c>
    </row>
    <row r="11" spans="1:16" ht="15" customHeight="1">
      <c r="A11" s="87">
        <v>40269</v>
      </c>
      <c r="B11" s="22">
        <f>SUMIFS(Raw!$D$2:$D$316,Raw!$A$2:$A$316,"*"&amp;B$7&amp;"*", Raw!$B$2:$B$316,RIGHT(TEXT($A11,"MMM YYYY"),4),   Raw!$C$2:$C$316,MONTH($A11))</f>
        <v>0.27473999999999998</v>
      </c>
      <c r="C11" s="22">
        <f>SUMIFS(Raw!$D$2:$D$316,Raw!$A$2:$A$316,"*"&amp;C$7&amp;"*", Raw!$B$2:$B$316,RIGHT(TEXT($A11,"MMM YYYY"),4),   Raw!$C$2:$C$316,MONTH($A11))</f>
        <v>1.597323</v>
      </c>
      <c r="D11" s="22">
        <f>SUMIFS(Raw!$D$2:$D$316,Raw!$A$2:$A$316,"*"&amp;D$7&amp;"*", Raw!$B$2:$B$316,RIGHT(TEXT($A11,"MMM YYYY"),4),   Raw!$C$2:$C$316,MONTH($A11))</f>
        <v>6.6963330000000001</v>
      </c>
      <c r="E11" s="22">
        <f t="shared" si="0"/>
        <v>8.5683959999999999</v>
      </c>
    </row>
    <row r="12" spans="1:16" ht="15" customHeight="1">
      <c r="A12" s="87">
        <v>40299</v>
      </c>
      <c r="B12" s="22">
        <f>SUMIFS(Raw!$D$2:$D$316,Raw!$A$2:$A$316,"*"&amp;B$7&amp;"*", Raw!$B$2:$B$316,RIGHT(TEXT($A12,"MMM YYYY"),4),   Raw!$C$2:$C$316,MONTH($A12))</f>
        <v>0.18032300000000001</v>
      </c>
      <c r="C12" s="22">
        <f>SUMIFS(Raw!$D$2:$D$316,Raw!$A$2:$A$316,"*"&amp;C$7&amp;"*", Raw!$B$2:$B$316,RIGHT(TEXT($A12,"MMM YYYY"),4),   Raw!$C$2:$C$316,MONTH($A12))</f>
        <v>2.3768560000000001</v>
      </c>
      <c r="D12" s="22">
        <f>SUMIFS(Raw!$D$2:$D$316,Raw!$A$2:$A$316,"*"&amp;D$7&amp;"*", Raw!$B$2:$B$316,RIGHT(TEXT($A12,"MMM YYYY"),4),   Raw!$C$2:$C$316,MONTH($A12))</f>
        <v>6.5399390000000022</v>
      </c>
      <c r="E12" s="22">
        <f t="shared" si="0"/>
        <v>9.0971180000000018</v>
      </c>
    </row>
    <row r="13" spans="1:16" ht="15" customHeight="1">
      <c r="A13" s="87">
        <v>40330</v>
      </c>
      <c r="B13" s="22">
        <f>SUMIFS(Raw!$D$2:$D$316,Raw!$A$2:$A$316,"*"&amp;B$7&amp;"*", Raw!$B$2:$B$316,RIGHT(TEXT($A13,"MMM YYYY"),4),   Raw!$C$2:$C$316,MONTH($A13))</f>
        <v>0.08</v>
      </c>
      <c r="C13" s="22">
        <f>SUMIFS(Raw!$D$2:$D$316,Raw!$A$2:$A$316,"*"&amp;C$7&amp;"*", Raw!$B$2:$B$316,RIGHT(TEXT($A13,"MMM YYYY"),4),   Raw!$C$2:$C$316,MONTH($A13))</f>
        <v>2.272348</v>
      </c>
      <c r="D13" s="22">
        <f>SUMIFS(Raw!$D$2:$D$316,Raw!$A$2:$A$316,"*"&amp;D$7&amp;"*", Raw!$B$2:$B$316,RIGHT(TEXT($A13,"MMM YYYY"),4),   Raw!$C$2:$C$316,MONTH($A13))</f>
        <v>6.3187890000000007</v>
      </c>
      <c r="E13" s="22">
        <f t="shared" si="0"/>
        <v>8.6711370000000016</v>
      </c>
    </row>
    <row r="14" spans="1:16" ht="15" customHeight="1">
      <c r="A14" s="87">
        <v>40360</v>
      </c>
      <c r="B14" s="22">
        <f>SUMIFS(Raw!$D$2:$D$316,Raw!$A$2:$A$316,"*"&amp;B$7&amp;"*", Raw!$B$2:$B$316,RIGHT(TEXT($A14,"MMM YYYY"),4),   Raw!$C$2:$C$316,MONTH($A14))</f>
        <v>0.04</v>
      </c>
      <c r="C14" s="22">
        <f>SUMIFS(Raw!$D$2:$D$316,Raw!$A$2:$A$316,"*"&amp;C$7&amp;"*", Raw!$B$2:$B$316,RIGHT(TEXT($A14,"MMM YYYY"),4),   Raw!$C$2:$C$316,MONTH($A14))</f>
        <v>1.734899</v>
      </c>
      <c r="D14" s="22">
        <f>SUMIFS(Raw!$D$2:$D$316,Raw!$A$2:$A$316,"*"&amp;D$7&amp;"*", Raw!$B$2:$B$316,RIGHT(TEXT($A14,"MMM YYYY"),4),   Raw!$C$2:$C$316,MONTH($A14))</f>
        <v>5.9256709999999986</v>
      </c>
      <c r="E14" s="22">
        <f t="shared" si="0"/>
        <v>7.700569999999999</v>
      </c>
    </row>
    <row r="15" spans="1:16" ht="15" customHeight="1">
      <c r="A15" s="87">
        <v>40391</v>
      </c>
      <c r="B15" s="22">
        <f>SUMIFS(Raw!$D$2:$D$316,Raw!$A$2:$A$316,"*"&amp;B$7&amp;"*", Raw!$B$2:$B$316,RIGHT(TEXT($A15,"MMM YYYY"),4),   Raw!$C$2:$C$316,MONTH($A15))</f>
        <v>0.1</v>
      </c>
      <c r="C15" s="22">
        <f>SUMIFS(Raw!$D$2:$D$316,Raw!$A$2:$A$316,"*"&amp;C$7&amp;"*", Raw!$B$2:$B$316,RIGHT(TEXT($A15,"MMM YYYY"),4),   Raw!$C$2:$C$316,MONTH($A15))</f>
        <v>1.600187</v>
      </c>
      <c r="D15" s="22">
        <f>SUMIFS(Raw!$D$2:$D$316,Raw!$A$2:$A$316,"*"&amp;D$7&amp;"*", Raw!$B$2:$B$316,RIGHT(TEXT($A15,"MMM YYYY"),4),   Raw!$C$2:$C$316,MONTH($A15))</f>
        <v>4.5591059999999999</v>
      </c>
      <c r="E15" s="22">
        <f t="shared" si="0"/>
        <v>6.2592929999999996</v>
      </c>
    </row>
    <row r="16" spans="1:16" ht="15" customHeight="1">
      <c r="A16" s="87">
        <v>40422</v>
      </c>
      <c r="B16" s="22">
        <f>SUMIFS(Raw!$D$2:$D$316,Raw!$A$2:$A$316,"*"&amp;B$7&amp;"*", Raw!$B$2:$B$316,RIGHT(TEXT($A16,"MMM YYYY"),4),   Raw!$C$2:$C$316,MONTH($A16))</f>
        <v>0.10717699999999999</v>
      </c>
      <c r="C16" s="22">
        <f>SUMIFS(Raw!$D$2:$D$316,Raw!$A$2:$A$316,"*"&amp;C$7&amp;"*", Raw!$B$2:$B$316,RIGHT(TEXT($A16,"MMM YYYY"),4),   Raw!$C$2:$C$316,MONTH($A16))</f>
        <v>0.76170199999999999</v>
      </c>
      <c r="D16" s="22">
        <f>SUMIFS(Raw!$D$2:$D$316,Raw!$A$2:$A$316,"*"&amp;D$7&amp;"*", Raw!$B$2:$B$316,RIGHT(TEXT($A16,"MMM YYYY"),4),   Raw!$C$2:$C$316,MONTH($A16))</f>
        <v>4.9042480000000017</v>
      </c>
      <c r="E16" s="22">
        <f t="shared" si="0"/>
        <v>5.7731270000000015</v>
      </c>
    </row>
    <row r="17" spans="1:5" ht="15" customHeight="1">
      <c r="A17" s="87">
        <v>40452</v>
      </c>
      <c r="B17" s="22">
        <f>SUMIFS(Raw!$D$2:$D$316,Raw!$A$2:$A$316,"*"&amp;B$7&amp;"*", Raw!$B$2:$B$316,RIGHT(TEXT($A17,"MMM YYYY"),4),   Raw!$C$2:$C$316,MONTH($A17))</f>
        <v>0.51045799999999997</v>
      </c>
      <c r="C17" s="22">
        <f>SUMIFS(Raw!$D$2:$D$316,Raw!$A$2:$A$316,"*"&amp;C$7&amp;"*", Raw!$B$2:$B$316,RIGHT(TEXT($A17,"MMM YYYY"),4),   Raw!$C$2:$C$316,MONTH($A17))</f>
        <v>1.9225190000000001</v>
      </c>
      <c r="D17" s="22">
        <f>SUMIFS(Raw!$D$2:$D$316,Raw!$A$2:$A$316,"*"&amp;D$7&amp;"*", Raw!$B$2:$B$316,RIGHT(TEXT($A17,"MMM YYYY"),4),   Raw!$C$2:$C$316,MONTH($A17))</f>
        <v>6.9865259999999969</v>
      </c>
      <c r="E17" s="22">
        <f t="shared" si="0"/>
        <v>9.4195029999999971</v>
      </c>
    </row>
    <row r="18" spans="1:5" ht="15" customHeight="1">
      <c r="A18" s="87">
        <v>40483</v>
      </c>
      <c r="B18" s="22">
        <f>SUMIFS(Raw!$D$2:$D$316,Raw!$A$2:$A$316,"*"&amp;B$7&amp;"*", Raw!$B$2:$B$316,RIGHT(TEXT($A18,"MMM YYYY"),4),   Raw!$C$2:$C$316,MONTH($A18))</f>
        <v>0.55450100000000002</v>
      </c>
      <c r="C18" s="22">
        <f>SUMIFS(Raw!$D$2:$D$316,Raw!$A$2:$A$316,"*"&amp;C$7&amp;"*", Raw!$B$2:$B$316,RIGHT(TEXT($A18,"MMM YYYY"),4),   Raw!$C$2:$C$316,MONTH($A18))</f>
        <v>2.7960020000000001</v>
      </c>
      <c r="D18" s="22">
        <f>SUMIFS(Raw!$D$2:$D$316,Raw!$A$2:$A$316,"*"&amp;D$7&amp;"*", Raw!$B$2:$B$316,RIGHT(TEXT($A18,"MMM YYYY"),4),   Raw!$C$2:$C$316,MONTH($A18))</f>
        <v>6.7858619999999981</v>
      </c>
      <c r="E18" s="22">
        <f t="shared" si="0"/>
        <v>10.136364999999998</v>
      </c>
    </row>
    <row r="19" spans="1:5" ht="15" customHeight="1">
      <c r="A19" s="87">
        <v>40513</v>
      </c>
      <c r="B19" s="22">
        <f>SUMIFS(Raw!$D$2:$D$316,Raw!$A$2:$A$316,"*"&amp;B$7&amp;"*", Raw!$B$2:$B$316,RIGHT(TEXT($A19,"MMM YYYY"),4),   Raw!$C$2:$C$316,MONTH($A19))</f>
        <v>0.85167800000000005</v>
      </c>
      <c r="C19" s="22">
        <f>SUMIFS(Raw!$D$2:$D$316,Raw!$A$2:$A$316,"*"&amp;C$7&amp;"*", Raw!$B$2:$B$316,RIGHT(TEXT($A19,"MMM YYYY"),4),   Raw!$C$2:$C$316,MONTH($A19))</f>
        <v>3.433605</v>
      </c>
      <c r="D19" s="22">
        <f>SUMIFS(Raw!$D$2:$D$316,Raw!$A$2:$A$316,"*"&amp;D$7&amp;"*", Raw!$B$2:$B$316,RIGHT(TEXT($A19,"MMM YYYY"),4),   Raw!$C$2:$C$316,MONTH($A19))</f>
        <v>6.7811580000000049</v>
      </c>
      <c r="E19" s="22">
        <f t="shared" si="0"/>
        <v>11.066441000000005</v>
      </c>
    </row>
    <row r="20" spans="1:5" ht="15" customHeight="1">
      <c r="A20" s="87">
        <v>40544</v>
      </c>
      <c r="B20" s="22">
        <f>SUMIFS(Raw!$D$2:$D$316,Raw!$A$2:$A$316,"*"&amp;B$7&amp;"*", Raw!$B$2:$B$316,RIGHT(TEXT($A20,"MMM YYYY"),4),   Raw!$C$2:$C$316,MONTH($A20))</f>
        <v>0.44364900000000002</v>
      </c>
      <c r="C20" s="22">
        <f>SUMIFS(Raw!$D$2:$D$316,Raw!$A$2:$A$316,"*"&amp;C$7&amp;"*", Raw!$B$2:$B$316,RIGHT(TEXT($A20,"MMM YYYY"),4),   Raw!$C$2:$C$316,MONTH($A20))</f>
        <v>3.107459</v>
      </c>
      <c r="D20" s="22">
        <f>SUMIFS(Raw!$D$2:$D$316,Raw!$A$2:$A$316,"*"&amp;D$7&amp;"*", Raw!$B$2:$B$316,RIGHT(TEXT($A20,"MMM YYYY"),4),   Raw!$C$2:$C$316,MONTH($A20))</f>
        <v>6.8701199999999973</v>
      </c>
      <c r="E20" s="22">
        <f t="shared" si="0"/>
        <v>10.421227999999997</v>
      </c>
    </row>
    <row r="21" spans="1:5" ht="15" customHeight="1">
      <c r="A21" s="87">
        <v>40575</v>
      </c>
      <c r="B21" s="22">
        <f>SUMIFS(Raw!$D$2:$D$316,Raw!$A$2:$A$316,"*"&amp;B$7&amp;"*", Raw!$B$2:$B$316,RIGHT(TEXT($A21,"MMM YYYY"),4),   Raw!$C$2:$C$316,MONTH($A21))</f>
        <v>0.10320699999999999</v>
      </c>
      <c r="C21" s="22">
        <f>SUMIFS(Raw!$D$2:$D$316,Raw!$A$2:$A$316,"*"&amp;C$7&amp;"*", Raw!$B$2:$B$316,RIGHT(TEXT($A21,"MMM YYYY"),4),   Raw!$C$2:$C$316,MONTH($A21))</f>
        <v>3.004397</v>
      </c>
      <c r="D21" s="22">
        <f>SUMIFS(Raw!$D$2:$D$316,Raw!$A$2:$A$316,"*"&amp;D$7&amp;"*", Raw!$B$2:$B$316,RIGHT(TEXT($A21,"MMM YYYY"),4),   Raw!$C$2:$C$316,MONTH($A21))</f>
        <v>6.3923309999999987</v>
      </c>
      <c r="E21" s="22">
        <f t="shared" si="0"/>
        <v>9.4999349999999989</v>
      </c>
    </row>
    <row r="22" spans="1:5" ht="15" customHeight="1">
      <c r="A22" s="87">
        <v>40603</v>
      </c>
      <c r="B22" s="22">
        <f>SUMIFS(Raw!$D$2:$D$316,Raw!$A$2:$A$316,"*"&amp;B$7&amp;"*", Raw!$B$2:$B$316,RIGHT(TEXT($A22,"MMM YYYY"),4),   Raw!$C$2:$C$316,MONTH($A22))</f>
        <v>3.7425E-2</v>
      </c>
      <c r="C22" s="22">
        <f>SUMIFS(Raw!$D$2:$D$316,Raw!$A$2:$A$316,"*"&amp;C$7&amp;"*", Raw!$B$2:$B$316,RIGHT(TEXT($A22,"MMM YYYY"),4),   Raw!$C$2:$C$316,MONTH($A22))</f>
        <v>3.4298169999999999</v>
      </c>
      <c r="D22" s="22">
        <f>SUMIFS(Raw!$D$2:$D$316,Raw!$A$2:$A$316,"*"&amp;D$7&amp;"*", Raw!$B$2:$B$316,RIGHT(TEXT($A22,"MMM YYYY"),4),   Raw!$C$2:$C$316,MONTH($A22))</f>
        <v>6.7844099999999967</v>
      </c>
      <c r="E22" s="22">
        <f t="shared" si="0"/>
        <v>10.251651999999996</v>
      </c>
    </row>
    <row r="23" spans="1:5" ht="15" customHeight="1">
      <c r="A23" s="87">
        <v>40634</v>
      </c>
      <c r="B23" s="22">
        <f>SUMIFS(Raw!$D$2:$D$316,Raw!$A$2:$A$316,"*"&amp;B$7&amp;"*", Raw!$B$2:$B$316,RIGHT(TEXT($A23,"MMM YYYY"),4),   Raw!$C$2:$C$316,MONTH($A23))</f>
        <v>3.1206999999999999E-2</v>
      </c>
      <c r="C23" s="22">
        <f>SUMIFS(Raw!$D$2:$D$316,Raw!$A$2:$A$316,"*"&amp;C$7&amp;"*", Raw!$B$2:$B$316,RIGHT(TEXT($A23,"MMM YYYY"),4),   Raw!$C$2:$C$316,MONTH($A23))</f>
        <v>1.1542460000000001</v>
      </c>
      <c r="D23" s="22">
        <f>SUMIFS(Raw!$D$2:$D$316,Raw!$A$2:$A$316,"*"&amp;D$7&amp;"*", Raw!$B$2:$B$316,RIGHT(TEXT($A23,"MMM YYYY"),4),   Raw!$C$2:$C$316,MONTH($A23))</f>
        <v>6.242496</v>
      </c>
      <c r="E23" s="22">
        <f t="shared" si="0"/>
        <v>7.4279489999999999</v>
      </c>
    </row>
    <row r="24" spans="1:5" ht="15" customHeight="1">
      <c r="A24" s="87">
        <v>40664</v>
      </c>
      <c r="B24" s="22">
        <f>SUMIFS(Raw!$D$2:$D$316,Raw!$A$2:$A$316,"*"&amp;B$7&amp;"*", Raw!$B$2:$B$316,RIGHT(TEXT($A24,"MMM YYYY"),4),   Raw!$C$2:$C$316,MONTH($A24))</f>
        <v>1.1972999999999999E-2</v>
      </c>
      <c r="C24" s="22">
        <f>SUMIFS(Raw!$D$2:$D$316,Raw!$A$2:$A$316,"*"&amp;C$7&amp;"*", Raw!$B$2:$B$316,RIGHT(TEXT($A24,"MMM YYYY"),4),   Raw!$C$2:$C$316,MONTH($A24))</f>
        <v>0.67544000000000004</v>
      </c>
      <c r="D24" s="22">
        <f>SUMIFS(Raw!$D$2:$D$316,Raw!$A$2:$A$316,"*"&amp;D$7&amp;"*", Raw!$B$2:$B$316,RIGHT(TEXT($A24,"MMM YYYY"),4),   Raw!$C$2:$C$316,MONTH($A24))</f>
        <v>5.6390580000000003</v>
      </c>
      <c r="E24" s="22">
        <f t="shared" si="0"/>
        <v>6.3264710000000006</v>
      </c>
    </row>
    <row r="25" spans="1:5" ht="15" customHeight="1">
      <c r="A25" s="87">
        <v>40695</v>
      </c>
      <c r="B25" s="22">
        <f>SUMIFS(Raw!$D$2:$D$316,Raw!$A$2:$A$316,"*"&amp;B$7&amp;"*", Raw!$B$2:$B$316,RIGHT(TEXT($A25,"MMM YYYY"),4),   Raw!$C$2:$C$316,MONTH($A25))</f>
        <v>0.02</v>
      </c>
      <c r="C25" s="22">
        <f>SUMIFS(Raw!$D$2:$D$316,Raw!$A$2:$A$316,"*"&amp;C$7&amp;"*", Raw!$B$2:$B$316,RIGHT(TEXT($A25,"MMM YYYY"),4),   Raw!$C$2:$C$316,MONTH($A25))</f>
        <v>1.81263</v>
      </c>
      <c r="D25" s="22">
        <f>SUMIFS(Raw!$D$2:$D$316,Raw!$A$2:$A$316,"*"&amp;D$7&amp;"*", Raw!$B$2:$B$316,RIGHT(TEXT($A25,"MMM YYYY"),4),   Raw!$C$2:$C$316,MONTH($A25))</f>
        <v>4.5038309999999981</v>
      </c>
      <c r="E25" s="22">
        <f t="shared" si="0"/>
        <v>6.3364609999999981</v>
      </c>
    </row>
    <row r="26" spans="1:5" ht="15" customHeight="1">
      <c r="A26" s="87">
        <v>40725</v>
      </c>
      <c r="B26" s="22">
        <f>SUMIFS(Raw!$D$2:$D$316,Raw!$A$2:$A$316,"*"&amp;B$7&amp;"*", Raw!$B$2:$B$316,RIGHT(TEXT($A26,"MMM YYYY"),4),   Raw!$C$2:$C$316,MONTH($A26))</f>
        <v>0.02</v>
      </c>
      <c r="C26" s="22">
        <f>SUMIFS(Raw!$D$2:$D$316,Raw!$A$2:$A$316,"*"&amp;C$7&amp;"*", Raw!$B$2:$B$316,RIGHT(TEXT($A26,"MMM YYYY"),4),   Raw!$C$2:$C$316,MONTH($A26))</f>
        <v>1.1915180000000001</v>
      </c>
      <c r="D26" s="22">
        <f>SUMIFS(Raw!$D$2:$D$316,Raw!$A$2:$A$316,"*"&amp;D$7&amp;"*", Raw!$B$2:$B$316,RIGHT(TEXT($A26,"MMM YYYY"),4),   Raw!$C$2:$C$316,MONTH($A26))</f>
        <v>6.103314000000001</v>
      </c>
      <c r="E26" s="22">
        <f t="shared" si="0"/>
        <v>7.3148320000000009</v>
      </c>
    </row>
    <row r="27" spans="1:5" ht="15" customHeight="1">
      <c r="A27" s="87">
        <v>40756</v>
      </c>
      <c r="B27" s="22">
        <f>SUMIFS(Raw!$D$2:$D$316,Raw!$A$2:$A$316,"*"&amp;B$7&amp;"*", Raw!$B$2:$B$316,RIGHT(TEXT($A27,"MMM YYYY"),4),   Raw!$C$2:$C$316,MONTH($A27))</f>
        <v>3.9849000000000002E-2</v>
      </c>
      <c r="C27" s="22">
        <f>SUMIFS(Raw!$D$2:$D$316,Raw!$A$2:$A$316,"*"&amp;C$7&amp;"*", Raw!$B$2:$B$316,RIGHT(TEXT($A27,"MMM YYYY"),4),   Raw!$C$2:$C$316,MONTH($A27))</f>
        <v>1.1421049999999999</v>
      </c>
      <c r="D27" s="22">
        <f>SUMIFS(Raw!$D$2:$D$316,Raw!$A$2:$A$316,"*"&amp;D$7&amp;"*", Raw!$B$2:$B$316,RIGHT(TEXT($A27,"MMM YYYY"),4),   Raw!$C$2:$C$316,MONTH($A27))</f>
        <v>6.6833380000000009</v>
      </c>
      <c r="E27" s="22">
        <f t="shared" si="0"/>
        <v>7.8652920000000011</v>
      </c>
    </row>
    <row r="28" spans="1:5" ht="15" customHeight="1">
      <c r="A28" s="87">
        <v>40787</v>
      </c>
      <c r="B28" s="22">
        <f>SUMIFS(Raw!$D$2:$D$316,Raw!$A$2:$A$316,"*"&amp;B$7&amp;"*", Raw!$B$2:$B$316,RIGHT(TEXT($A28,"MMM YYYY"),4),   Raw!$C$2:$C$316,MONTH($A28))</f>
        <v>4.5344000000000002E-2</v>
      </c>
      <c r="C28" s="22">
        <f>SUMIFS(Raw!$D$2:$D$316,Raw!$A$2:$A$316,"*"&amp;C$7&amp;"*", Raw!$B$2:$B$316,RIGHT(TEXT($A28,"MMM YYYY"),4),   Raw!$C$2:$C$316,MONTH($A28))</f>
        <v>1.132376</v>
      </c>
      <c r="D28" s="22">
        <f>SUMIFS(Raw!$D$2:$D$316,Raw!$A$2:$A$316,"*"&amp;D$7&amp;"*", Raw!$B$2:$B$316,RIGHT(TEXT($A28,"MMM YYYY"),4),   Raw!$C$2:$C$316,MONTH($A28))</f>
        <v>6.2755790000000014</v>
      </c>
      <c r="E28" s="22">
        <f t="shared" si="0"/>
        <v>7.4532990000000012</v>
      </c>
    </row>
    <row r="29" spans="1:5" ht="15" customHeight="1">
      <c r="A29" s="87">
        <v>40817</v>
      </c>
      <c r="B29" s="22">
        <f>SUMIFS(Raw!$D$2:$D$316,Raw!$A$2:$A$316,"*"&amp;B$7&amp;"*", Raw!$B$2:$B$316,RIGHT(TEXT($A29,"MMM YYYY"),4),   Raw!$C$2:$C$316,MONTH($A29))</f>
        <v>3.5255000000000002E-2</v>
      </c>
      <c r="C29" s="22">
        <f>SUMIFS(Raw!$D$2:$D$316,Raw!$A$2:$A$316,"*"&amp;C$7&amp;"*", Raw!$B$2:$B$316,RIGHT(TEXT($A29,"MMM YYYY"),4),   Raw!$C$2:$C$316,MONTH($A29))</f>
        <v>1.8409310000000001</v>
      </c>
      <c r="D29" s="22">
        <f>SUMIFS(Raw!$D$2:$D$316,Raw!$A$2:$A$316,"*"&amp;D$7&amp;"*", Raw!$B$2:$B$316,RIGHT(TEXT($A29,"MMM YYYY"),4),   Raw!$C$2:$C$316,MONTH($A29))</f>
        <v>6.3652680000000004</v>
      </c>
      <c r="E29" s="22">
        <f t="shared" si="0"/>
        <v>8.2414540000000009</v>
      </c>
    </row>
    <row r="30" spans="1:5" ht="15" customHeight="1">
      <c r="A30" s="87">
        <v>40848</v>
      </c>
      <c r="B30" s="22">
        <f>SUMIFS(Raw!$D$2:$D$316,Raw!$A$2:$A$316,"*"&amp;B$7&amp;"*", Raw!$B$2:$B$316,RIGHT(TEXT($A30,"MMM YYYY"),4),   Raw!$C$2:$C$316,MONTH($A30))</f>
        <v>0.21060599999999999</v>
      </c>
      <c r="C30" s="22">
        <f>SUMIFS(Raw!$D$2:$D$316,Raw!$A$2:$A$316,"*"&amp;C$7&amp;"*", Raw!$B$2:$B$316,RIGHT(TEXT($A30,"MMM YYYY"),4),   Raw!$C$2:$C$316,MONTH($A30))</f>
        <v>3.0006689999999998</v>
      </c>
      <c r="D30" s="22">
        <f>SUMIFS(Raw!$D$2:$D$316,Raw!$A$2:$A$316,"*"&amp;D$7&amp;"*", Raw!$B$2:$B$316,RIGHT(TEXT($A30,"MMM YYYY"),4),   Raw!$C$2:$C$316,MONTH($A30))</f>
        <v>6.5138340000000019</v>
      </c>
      <c r="E30" s="22">
        <f t="shared" si="0"/>
        <v>9.7251090000000016</v>
      </c>
    </row>
    <row r="31" spans="1:5" ht="15" customHeight="1">
      <c r="A31" s="87">
        <v>40878</v>
      </c>
      <c r="B31" s="22">
        <f>SUMIFS(Raw!$D$2:$D$316,Raw!$A$2:$A$316,"*"&amp;B$7&amp;"*", Raw!$B$2:$B$316,RIGHT(TEXT($A31,"MMM YYYY"),4),   Raw!$C$2:$C$316,MONTH($A31))</f>
        <v>0.61125799999999997</v>
      </c>
      <c r="C31" s="22">
        <f>SUMIFS(Raw!$D$2:$D$316,Raw!$A$2:$A$316,"*"&amp;C$7&amp;"*", Raw!$B$2:$B$316,RIGHT(TEXT($A31,"MMM YYYY"),4),   Raw!$C$2:$C$316,MONTH($A31))</f>
        <v>3.3040880000000001</v>
      </c>
      <c r="D31" s="22">
        <f>SUMIFS(Raw!$D$2:$D$316,Raw!$A$2:$A$316,"*"&amp;D$7&amp;"*", Raw!$B$2:$B$316,RIGHT(TEXT($A31,"MMM YYYY"),4),   Raw!$C$2:$C$316,MONTH($A31))</f>
        <v>6.5671410000000012</v>
      </c>
      <c r="E31" s="22">
        <f t="shared" si="0"/>
        <v>10.482487000000001</v>
      </c>
    </row>
    <row r="32" spans="1:5" ht="15" customHeight="1">
      <c r="A32" s="87">
        <v>40909</v>
      </c>
      <c r="B32" s="22">
        <f>SUMIFS(Raw!$D$2:$D$316,Raw!$A$2:$A$316,"*"&amp;B$7&amp;"*", Raw!$B$2:$B$316,RIGHT(TEXT($A32,"MMM YYYY"),4),   Raw!$C$2:$C$316,MONTH($A32))</f>
        <v>0.55802799999999997</v>
      </c>
      <c r="C32" s="22">
        <f>SUMIFS(Raw!$D$2:$D$316,Raw!$A$2:$A$316,"*"&amp;C$7&amp;"*", Raw!$B$2:$B$316,RIGHT(TEXT($A32,"MMM YYYY"),4),   Raw!$C$2:$C$316,MONTH($A32))</f>
        <v>3.5637590000000001</v>
      </c>
      <c r="D32" s="22">
        <f>SUMIFS(Raw!$D$2:$D$316,Raw!$A$2:$A$316,"*"&amp;D$7&amp;"*", Raw!$B$2:$B$316,RIGHT(TEXT($A32,"MMM YYYY"),4),   Raw!$C$2:$C$316,MONTH($A32))</f>
        <v>7.0406319999999996</v>
      </c>
      <c r="E32" s="22">
        <f t="shared" si="0"/>
        <v>11.162419</v>
      </c>
    </row>
    <row r="33" spans="1:5" ht="15" customHeight="1">
      <c r="A33" s="87">
        <v>40940</v>
      </c>
      <c r="B33" s="22">
        <f>SUMIFS(Raw!$D$2:$D$316,Raw!$A$2:$A$316,"*"&amp;B$7&amp;"*", Raw!$B$2:$B$316,RIGHT(TEXT($A33,"MMM YYYY"),4),   Raw!$C$2:$C$316,MONTH($A33))</f>
        <v>0.69578899999999999</v>
      </c>
      <c r="C33" s="22">
        <f>SUMIFS(Raw!$D$2:$D$316,Raw!$A$2:$A$316,"*"&amp;C$7&amp;"*", Raw!$B$2:$B$316,RIGHT(TEXT($A33,"MMM YYYY"),4),   Raw!$C$2:$C$316,MONTH($A33))</f>
        <v>3.4060250000000001</v>
      </c>
      <c r="D33" s="22">
        <f>SUMIFS(Raw!$D$2:$D$316,Raw!$A$2:$A$316,"*"&amp;D$7&amp;"*", Raw!$B$2:$B$316,RIGHT(TEXT($A33,"MMM YYYY"),4),   Raw!$C$2:$C$316,MONTH($A33))</f>
        <v>6.5929970000000013</v>
      </c>
      <c r="E33" s="22">
        <f t="shared" si="0"/>
        <v>10.694811000000001</v>
      </c>
    </row>
    <row r="34" spans="1:5" ht="15" customHeight="1">
      <c r="A34" s="87">
        <v>40969</v>
      </c>
      <c r="B34" s="22">
        <f>SUMIFS(Raw!$D$2:$D$316,Raw!$A$2:$A$316,"*"&amp;B$7&amp;"*", Raw!$B$2:$B$316,RIGHT(TEXT($A34,"MMM YYYY"),4),   Raw!$C$2:$C$316,MONTH($A34))</f>
        <v>0.57705399999999996</v>
      </c>
      <c r="C34" s="22">
        <f>SUMIFS(Raw!$D$2:$D$316,Raw!$A$2:$A$316,"*"&amp;C$7&amp;"*", Raw!$B$2:$B$316,RIGHT(TEXT($A34,"MMM YYYY"),4),   Raw!$C$2:$C$316,MONTH($A34))</f>
        <v>3.5364800000000001</v>
      </c>
      <c r="D34" s="22">
        <f>SUMIFS(Raw!$D$2:$D$316,Raw!$A$2:$A$316,"*"&amp;D$7&amp;"*", Raw!$B$2:$B$316,RIGHT(TEXT($A34,"MMM YYYY"),4),   Raw!$C$2:$C$316,MONTH($A34))</f>
        <v>6.8848979999999997</v>
      </c>
      <c r="E34" s="22">
        <f t="shared" si="0"/>
        <v>10.998431999999999</v>
      </c>
    </row>
    <row r="35" spans="1:5" ht="15" customHeight="1">
      <c r="A35" s="87">
        <v>41000</v>
      </c>
      <c r="B35" s="22">
        <f>SUMIFS(Raw!$D$2:$D$316,Raw!$A$2:$A$316,"*"&amp;B$7&amp;"*", Raw!$B$2:$B$316,RIGHT(TEXT($A35,"MMM YYYY"),4),   Raw!$C$2:$C$316,MONTH($A35))</f>
        <v>0.20535200000000001</v>
      </c>
      <c r="C35" s="22">
        <f>SUMIFS(Raw!$D$2:$D$316,Raw!$A$2:$A$316,"*"&amp;C$7&amp;"*", Raw!$B$2:$B$316,RIGHT(TEXT($A35,"MMM YYYY"),4),   Raw!$C$2:$C$316,MONTH($A35))</f>
        <v>2.5843780000000001</v>
      </c>
      <c r="D35" s="22">
        <f>SUMIFS(Raw!$D$2:$D$316,Raw!$A$2:$A$316,"*"&amp;D$7&amp;"*", Raw!$B$2:$B$316,RIGHT(TEXT($A35,"MMM YYYY"),4),   Raw!$C$2:$C$316,MONTH($A35))</f>
        <v>6.6276090000000014</v>
      </c>
      <c r="E35" s="22">
        <f t="shared" si="0"/>
        <v>9.4173390000000019</v>
      </c>
    </row>
    <row r="36" spans="1:5" ht="15" customHeight="1">
      <c r="A36" s="87">
        <v>41030</v>
      </c>
      <c r="B36" s="92">
        <f>_xlfn.FORECAST.ETS(A36,B11:B35,A11:A35,1)</f>
        <v>0.21232004769230742</v>
      </c>
      <c r="C36" s="22">
        <f>SUMIFS(Raw!$D$2:$D$316,Raw!$A$2:$A$316,"*"&amp;C$7&amp;"*", Raw!$B$2:$B$316,RIGHT(TEXT($A36,"MMM YYYY"),4),   Raw!$C$2:$C$316,MONTH($A36))</f>
        <v>2.747207</v>
      </c>
      <c r="D36" s="22">
        <f>SUMIFS(Raw!$D$2:$D$316,Raw!$A$2:$A$316,"*"&amp;D$7&amp;"*", Raw!$B$2:$B$316,RIGHT(TEXT($A36,"MMM YYYY"),4),   Raw!$C$2:$C$316,MONTH($A36))</f>
        <v>6.0263680000000015</v>
      </c>
      <c r="E36" s="22">
        <f t="shared" si="0"/>
        <v>8.9858950476923098</v>
      </c>
    </row>
    <row r="37" spans="1:5" ht="15" customHeight="1">
      <c r="A37" s="87">
        <v>41061</v>
      </c>
      <c r="B37" s="92">
        <f t="shared" ref="B37:B40" si="1">_xlfn.FORECAST.ETS(A37,B12:B36,A12:A36,1)</f>
        <v>0.34620738208472784</v>
      </c>
      <c r="C37" s="22">
        <f>SUMIFS(Raw!$D$2:$D$316,Raw!$A$2:$A$316,"*"&amp;C$7&amp;"*", Raw!$B$2:$B$316,RIGHT(TEXT($A37,"MMM YYYY"),4),   Raw!$C$2:$C$316,MONTH($A37))</f>
        <v>2.3819370000000002</v>
      </c>
      <c r="D37" s="22">
        <f>SUMIFS(Raw!$D$2:$D$316,Raw!$A$2:$A$316,"*"&amp;D$7&amp;"*", Raw!$B$2:$B$316,RIGHT(TEXT($A37,"MMM YYYY"),4),   Raw!$C$2:$C$316,MONTH($A37))</f>
        <v>6.1307630000000053</v>
      </c>
      <c r="E37" s="22">
        <f t="shared" si="0"/>
        <v>8.8589073820847339</v>
      </c>
    </row>
    <row r="38" spans="1:5" ht="15" customHeight="1">
      <c r="A38" s="87">
        <v>41091</v>
      </c>
      <c r="B38" s="92">
        <f t="shared" si="1"/>
        <v>0.35316836986136774</v>
      </c>
      <c r="C38" s="22">
        <f>SUMIFS(Raw!$D$2:$D$316,Raw!$A$2:$A$316,"*"&amp;C$7&amp;"*", Raw!$B$2:$B$316,RIGHT(TEXT($A38,"MMM YYYY"),4),   Raw!$C$2:$C$316,MONTH($A38))</f>
        <v>2.4187569999999998</v>
      </c>
      <c r="D38" s="22">
        <f>SUMIFS(Raw!$D$2:$D$316,Raw!$A$2:$A$316,"*"&amp;D$7&amp;"*", Raw!$B$2:$B$316,RIGHT(TEXT($A38,"MMM YYYY"),4),   Raw!$C$2:$C$316,MONTH($A38))</f>
        <v>6.4934440000000002</v>
      </c>
      <c r="E38" s="22">
        <f t="shared" si="0"/>
        <v>9.2653693698613679</v>
      </c>
    </row>
    <row r="39" spans="1:5" ht="15" customHeight="1">
      <c r="A39" s="87">
        <v>41122</v>
      </c>
      <c r="B39" s="92">
        <f t="shared" si="1"/>
        <v>0.35809645316652844</v>
      </c>
      <c r="C39" s="22">
        <f>SUMIFS(Raw!$D$2:$D$316,Raw!$A$2:$A$316,"*"&amp;C$7&amp;"*", Raw!$B$2:$B$316,RIGHT(TEXT($A39,"MMM YYYY"),4),   Raw!$C$2:$C$316,MONTH($A39))</f>
        <v>1.834389</v>
      </c>
      <c r="D39" s="22">
        <f>SUMIFS(Raw!$D$2:$D$316,Raw!$A$2:$A$316,"*"&amp;D$7&amp;"*", Raw!$B$2:$B$316,RIGHT(TEXT($A39,"MMM YYYY"),4),   Raw!$C$2:$C$316,MONTH($A39))</f>
        <v>6.2250889999999979</v>
      </c>
      <c r="E39" s="22">
        <f t="shared" si="0"/>
        <v>8.4175744531665266</v>
      </c>
    </row>
    <row r="40" spans="1:5" ht="15" customHeight="1">
      <c r="A40" s="87">
        <v>41153</v>
      </c>
      <c r="B40" s="92">
        <f t="shared" si="1"/>
        <v>0.25810356248946981</v>
      </c>
      <c r="C40" s="22">
        <f>SUMIFS(Raw!$D$2:$D$316,Raw!$A$2:$A$316,"*"&amp;C$7&amp;"*", Raw!$B$2:$B$316,RIGHT(TEXT($A40,"MMM YYYY"),4),   Raw!$C$2:$C$316,MONTH($A40))</f>
        <v>1.2230220000000001</v>
      </c>
      <c r="D40" s="22">
        <f>SUMIFS(Raw!$D$2:$D$316,Raw!$A$2:$A$316,"*"&amp;D$7&amp;"*", Raw!$B$2:$B$316,RIGHT(TEXT($A40,"MMM YYYY"),4),   Raw!$C$2:$C$316,MONTH($A40))</f>
        <v>5.429176</v>
      </c>
      <c r="E40" s="22">
        <f t="shared" si="0"/>
        <v>6.9103015624894697</v>
      </c>
    </row>
    <row r="41" spans="1:5" ht="15" customHeight="1">
      <c r="A41" s="87">
        <v>41183</v>
      </c>
      <c r="B41" s="22">
        <f>SUMIFS(Raw!$D$2:$D$316,Raw!$A$2:$A$316,"*"&amp;B$7&amp;"*", Raw!$B$2:$B$316,RIGHT(TEXT($A41,"MMM YYYY"),4),   Raw!$C$2:$C$316,MONTH($A41))</f>
        <v>0.62223399999999995</v>
      </c>
      <c r="C41" s="22">
        <f>SUMIFS(Raw!$D$2:$D$316,Raw!$A$2:$A$316,"*"&amp;C$7&amp;"*", Raw!$B$2:$B$316,RIGHT(TEXT($A41,"MMM YYYY"),4),   Raw!$C$2:$C$316,MONTH($A41))</f>
        <v>3.3919049999999999</v>
      </c>
      <c r="D41" s="22">
        <f>SUMIFS(Raw!$D$2:$D$316,Raw!$A$2:$A$316,"*"&amp;D$7&amp;"*", Raw!$B$2:$B$316,RIGHT(TEXT($A41,"MMM YYYY"),4),   Raw!$C$2:$C$316,MONTH($A41))</f>
        <v>5.9671629999999958</v>
      </c>
      <c r="E41" s="22">
        <f t="shared" si="0"/>
        <v>9.9813019999999959</v>
      </c>
    </row>
    <row r="42" spans="1:5" ht="15" customHeight="1">
      <c r="A42" s="87">
        <v>41214</v>
      </c>
      <c r="B42" s="22">
        <f>SUMIFS(Raw!$D$2:$D$316,Raw!$A$2:$A$316,"*"&amp;B$7&amp;"*", Raw!$B$2:$B$316,RIGHT(TEXT($A42,"MMM YYYY"),4),   Raw!$C$2:$C$316,MONTH($A42))</f>
        <v>0.61232699999999995</v>
      </c>
      <c r="C42" s="22">
        <f>SUMIFS(Raw!$D$2:$D$316,Raw!$A$2:$A$316,"*"&amp;C$7&amp;"*", Raw!$B$2:$B$316,RIGHT(TEXT($A42,"MMM YYYY"),4),   Raw!$C$2:$C$316,MONTH($A42))</f>
        <v>3.575294</v>
      </c>
      <c r="D42" s="22">
        <f>SUMIFS(Raw!$D$2:$D$316,Raw!$A$2:$A$316,"*"&amp;D$7&amp;"*", Raw!$B$2:$B$316,RIGHT(TEXT($A42,"MMM YYYY"),4),   Raw!$C$2:$C$316,MONTH($A42))</f>
        <v>5.8442869999999996</v>
      </c>
      <c r="E42" s="22">
        <f t="shared" si="0"/>
        <v>10.031908</v>
      </c>
    </row>
    <row r="43" spans="1:5" ht="15" customHeight="1">
      <c r="A43" s="87">
        <v>41244</v>
      </c>
      <c r="B43" s="22">
        <f>SUMIFS(Raw!$D$2:$D$316,Raw!$A$2:$A$316,"*"&amp;B$7&amp;"*", Raw!$B$2:$B$316,RIGHT(TEXT($A43,"MMM YYYY"),4),   Raw!$C$2:$C$316,MONTH($A43))</f>
        <v>0.72923300000000002</v>
      </c>
      <c r="C43" s="22">
        <f>SUMIFS(Raw!$D$2:$D$316,Raw!$A$2:$A$316,"*"&amp;C$7&amp;"*", Raw!$B$2:$B$316,RIGHT(TEXT($A43,"MMM YYYY"),4),   Raw!$C$2:$C$316,MONTH($A43))</f>
        <v>3.7438920000000002</v>
      </c>
      <c r="D43" s="22">
        <f>SUMIFS(Raw!$D$2:$D$316,Raw!$A$2:$A$316,"*"&amp;D$7&amp;"*", Raw!$B$2:$B$316,RIGHT(TEXT($A43,"MMM YYYY"),4),   Raw!$C$2:$C$316,MONTH($A43))</f>
        <v>6.4846319999999951</v>
      </c>
      <c r="E43" s="22">
        <f t="shared" si="0"/>
        <v>10.957756999999996</v>
      </c>
    </row>
    <row r="44" spans="1:5" ht="15" customHeight="1">
      <c r="A44" s="87">
        <v>41275</v>
      </c>
      <c r="B44" s="22">
        <f>SUMIFS(Raw!$D$2:$D$316,Raw!$A$2:$A$316,"*"&amp;B$7&amp;"*", Raw!$B$2:$B$316,RIGHT(TEXT($A44,"MMM YYYY"),4),   Raw!$C$2:$C$316,MONTH($A44))</f>
        <v>0.62370999999999999</v>
      </c>
      <c r="C44" s="22">
        <f>SUMIFS(Raw!$D$2:$D$316,Raw!$A$2:$A$316,"*"&amp;C$7&amp;"*", Raw!$B$2:$B$316,RIGHT(TEXT($A44,"MMM YYYY"),4),   Raw!$C$2:$C$316,MONTH($A44))</f>
        <v>3.3537759999999999</v>
      </c>
      <c r="D44" s="22">
        <f>SUMIFS(Raw!$D$2:$D$316,Raw!$A$2:$A$316,"*"&amp;D$7&amp;"*", Raw!$B$2:$B$316,RIGHT(TEXT($A44,"MMM YYYY"),4),   Raw!$C$2:$C$316,MONTH($A44))</f>
        <v>6.5880220000000014</v>
      </c>
      <c r="E44" s="22">
        <f t="shared" si="0"/>
        <v>10.565508000000001</v>
      </c>
    </row>
    <row r="45" spans="1:5" ht="15" customHeight="1">
      <c r="A45" s="87">
        <v>41306</v>
      </c>
      <c r="B45" s="22">
        <f>SUMIFS(Raw!$D$2:$D$316,Raw!$A$2:$A$316,"*"&amp;B$7&amp;"*", Raw!$B$2:$B$316,RIGHT(TEXT($A45,"MMM YYYY"),4),   Raw!$C$2:$C$316,MONTH($A45))</f>
        <v>0.62135799999999997</v>
      </c>
      <c r="C45" s="22">
        <f>SUMIFS(Raw!$D$2:$D$316,Raw!$A$2:$A$316,"*"&amp;C$7&amp;"*", Raw!$B$2:$B$316,RIGHT(TEXT($A45,"MMM YYYY"),4),   Raw!$C$2:$C$316,MONTH($A45))</f>
        <v>2.6222650000000001</v>
      </c>
      <c r="D45" s="22">
        <f>SUMIFS(Raw!$D$2:$D$316,Raw!$A$2:$A$316,"*"&amp;D$7&amp;"*", Raw!$B$2:$B$316,RIGHT(TEXT($A45,"MMM YYYY"),4),   Raw!$C$2:$C$316,MONTH($A45))</f>
        <v>5.617320000000003</v>
      </c>
      <c r="E45" s="22">
        <f t="shared" si="0"/>
        <v>8.8609430000000025</v>
      </c>
    </row>
    <row r="46" spans="1:5" ht="15" customHeight="1">
      <c r="A46" s="87">
        <v>41334</v>
      </c>
      <c r="B46" s="22">
        <f>SUMIFS(Raw!$D$2:$D$316,Raw!$A$2:$A$316,"*"&amp;B$7&amp;"*", Raw!$B$2:$B$316,RIGHT(TEXT($A46,"MMM YYYY"),4),   Raw!$C$2:$C$316,MONTH($A46))</f>
        <v>0.55835000000000001</v>
      </c>
      <c r="C46" s="22">
        <f>SUMIFS(Raw!$D$2:$D$316,Raw!$A$2:$A$316,"*"&amp;C$7&amp;"*", Raw!$B$2:$B$316,RIGHT(TEXT($A46,"MMM YYYY"),4),   Raw!$C$2:$C$316,MONTH($A46))</f>
        <v>2.8882569999999999</v>
      </c>
      <c r="D46" s="22">
        <f>SUMIFS(Raw!$D$2:$D$316,Raw!$A$2:$A$316,"*"&amp;D$7&amp;"*", Raw!$B$2:$B$316,RIGHT(TEXT($A46,"MMM YYYY"),4),   Raw!$C$2:$C$316,MONTH($A46))</f>
        <v>6.1096330000000005</v>
      </c>
      <c r="E46" s="22">
        <f t="shared" si="0"/>
        <v>9.5562400000000007</v>
      </c>
    </row>
    <row r="47" spans="1:5" ht="15" customHeight="1">
      <c r="A47" s="87">
        <v>41365</v>
      </c>
      <c r="B47" s="22">
        <f>SUMIFS(Raw!$D$2:$D$316,Raw!$A$2:$A$316,"*"&amp;B$7&amp;"*", Raw!$B$2:$B$316,RIGHT(TEXT($A47,"MMM YYYY"),4),   Raw!$C$2:$C$316,MONTH($A47))</f>
        <v>0.39945599999999998</v>
      </c>
      <c r="C47" s="22">
        <f>SUMIFS(Raw!$D$2:$D$316,Raw!$A$2:$A$316,"*"&amp;C$7&amp;"*", Raw!$B$2:$B$316,RIGHT(TEXT($A47,"MMM YYYY"),4),   Raw!$C$2:$C$316,MONTH($A47))</f>
        <v>2.4921039999999999</v>
      </c>
      <c r="D47" s="22">
        <f>SUMIFS(Raw!$D$2:$D$316,Raw!$A$2:$A$316,"*"&amp;D$7&amp;"*", Raw!$B$2:$B$316,RIGHT(TEXT($A47,"MMM YYYY"),4),   Raw!$C$2:$C$316,MONTH($A47))</f>
        <v>6.2295830000000016</v>
      </c>
      <c r="E47" s="22">
        <f t="shared" si="0"/>
        <v>9.1211430000000018</v>
      </c>
    </row>
    <row r="48" spans="1:5" ht="15" customHeight="1">
      <c r="A48" s="87">
        <v>41395</v>
      </c>
      <c r="B48" s="22">
        <f>SUMIFS(Raw!$D$2:$D$316,Raw!$A$2:$A$316,"*"&amp;B$7&amp;"*", Raw!$B$2:$B$316,RIGHT(TEXT($A48,"MMM YYYY"),4),   Raw!$C$2:$C$316,MONTH($A48))</f>
        <v>0.121655</v>
      </c>
      <c r="C48" s="22">
        <f>SUMIFS(Raw!$D$2:$D$316,Raw!$A$2:$A$316,"*"&amp;C$7&amp;"*", Raw!$B$2:$B$316,RIGHT(TEXT($A48,"MMM YYYY"),4),   Raw!$C$2:$C$316,MONTH($A48))</f>
        <v>2.3524759999999998</v>
      </c>
      <c r="D48" s="22">
        <f>SUMIFS(Raw!$D$2:$D$316,Raw!$A$2:$A$316,"*"&amp;D$7&amp;"*", Raw!$B$2:$B$316,RIGHT(TEXT($A48,"MMM YYYY"),4),   Raw!$C$2:$C$316,MONTH($A48))</f>
        <v>6.5489890000000024</v>
      </c>
      <c r="E48" s="22">
        <f t="shared" si="0"/>
        <v>9.0231200000000022</v>
      </c>
    </row>
    <row r="49" spans="1:5" ht="15" customHeight="1">
      <c r="A49" s="87">
        <v>41426</v>
      </c>
      <c r="B49" s="22">
        <f>SUMIFS(Raw!$D$2:$D$316,Raw!$A$2:$A$316,"*"&amp;B$7&amp;"*", Raw!$B$2:$B$316,RIGHT(TEXT($A49,"MMM YYYY"),4),   Raw!$C$2:$C$316,MONTH($A49))</f>
        <v>5.8429000000000002E-2</v>
      </c>
      <c r="C49" s="22">
        <f>SUMIFS(Raw!$D$2:$D$316,Raw!$A$2:$A$316,"*"&amp;C$7&amp;"*", Raw!$B$2:$B$316,RIGHT(TEXT($A49,"MMM YYYY"),4),   Raw!$C$2:$C$316,MONTH($A49))</f>
        <v>1.966119</v>
      </c>
      <c r="D49" s="22">
        <f>SUMIFS(Raw!$D$2:$D$316,Raw!$A$2:$A$316,"*"&amp;D$7&amp;"*", Raw!$B$2:$B$316,RIGHT(TEXT($A49,"MMM YYYY"),4),   Raw!$C$2:$C$316,MONTH($A49))</f>
        <v>6.2501180000000005</v>
      </c>
      <c r="E49" s="22">
        <f t="shared" si="0"/>
        <v>8.2746659999999999</v>
      </c>
    </row>
    <row r="50" spans="1:5" ht="15" customHeight="1">
      <c r="A50" s="87">
        <v>41456</v>
      </c>
      <c r="B50" s="22">
        <f>SUMIFS(Raw!$D$2:$D$316,Raw!$A$2:$A$316,"*"&amp;B$7&amp;"*", Raw!$B$2:$B$316,RIGHT(TEXT($A50,"MMM YYYY"),4),   Raw!$C$2:$C$316,MONTH($A50))</f>
        <v>0.16731599999999999</v>
      </c>
      <c r="C50" s="22">
        <f>SUMIFS(Raw!$D$2:$D$316,Raw!$A$2:$A$316,"*"&amp;C$7&amp;"*", Raw!$B$2:$B$316,RIGHT(TEXT($A50,"MMM YYYY"),4),   Raw!$C$2:$C$316,MONTH($A50))</f>
        <v>2.1586249999999998</v>
      </c>
      <c r="D50" s="22">
        <f>SUMIFS(Raw!$D$2:$D$316,Raw!$A$2:$A$316,"*"&amp;D$7&amp;"*", Raw!$B$2:$B$316,RIGHT(TEXT($A50,"MMM YYYY"),4),   Raw!$C$2:$C$316,MONTH($A50))</f>
        <v>6.8597329999999985</v>
      </c>
      <c r="E50" s="22">
        <f t="shared" si="0"/>
        <v>9.1856739999999988</v>
      </c>
    </row>
    <row r="51" spans="1:5" ht="15" customHeight="1">
      <c r="A51" s="87">
        <v>41487</v>
      </c>
      <c r="B51" s="22">
        <f>SUMIFS(Raw!$D$2:$D$316,Raw!$A$2:$A$316,"*"&amp;B$7&amp;"*", Raw!$B$2:$B$316,RIGHT(TEXT($A51,"MMM YYYY"),4),   Raw!$C$2:$C$316,MONTH($A51))</f>
        <v>0.16002</v>
      </c>
      <c r="C51" s="22">
        <f>SUMIFS(Raw!$D$2:$D$316,Raw!$A$2:$A$316,"*"&amp;C$7&amp;"*", Raw!$B$2:$B$316,RIGHT(TEXT($A51,"MMM YYYY"),4),   Raw!$C$2:$C$316,MONTH($A51))</f>
        <v>1.1771609999999999</v>
      </c>
      <c r="D51" s="22">
        <f>SUMIFS(Raw!$D$2:$D$316,Raw!$A$2:$A$316,"*"&amp;D$7&amp;"*", Raw!$B$2:$B$316,RIGHT(TEXT($A51,"MMM YYYY"),4),   Raw!$C$2:$C$316,MONTH($A51))</f>
        <v>5.9735199999999997</v>
      </c>
      <c r="E51" s="22">
        <f t="shared" si="0"/>
        <v>7.3107009999999999</v>
      </c>
    </row>
    <row r="52" spans="1:5" ht="15" customHeight="1">
      <c r="A52" s="87">
        <v>41518</v>
      </c>
      <c r="B52" s="22">
        <f>SUMIFS(Raw!$D$2:$D$316,Raw!$A$2:$A$316,"*"&amp;B$7&amp;"*", Raw!$B$2:$B$316,RIGHT(TEXT($A52,"MMM YYYY"),4),   Raw!$C$2:$C$316,MONTH($A52))</f>
        <v>0.15792999999999999</v>
      </c>
      <c r="C52" s="22">
        <f>SUMIFS(Raw!$D$2:$D$316,Raw!$A$2:$A$316,"*"&amp;C$7&amp;"*", Raw!$B$2:$B$316,RIGHT(TEXT($A52,"MMM YYYY"),4),   Raw!$C$2:$C$316,MONTH($A52))</f>
        <v>2.2790020000000002</v>
      </c>
      <c r="D52" s="22">
        <f>SUMIFS(Raw!$D$2:$D$316,Raw!$A$2:$A$316,"*"&amp;D$7&amp;"*", Raw!$B$2:$B$316,RIGHT(TEXT($A52,"MMM YYYY"),4),   Raw!$C$2:$C$316,MONTH($A52))</f>
        <v>5.3932850000000006</v>
      </c>
      <c r="E52" s="22">
        <f t="shared" si="0"/>
        <v>7.8302170000000011</v>
      </c>
    </row>
    <row r="53" spans="1:5" ht="15" customHeight="1">
      <c r="A53" s="87">
        <v>41548</v>
      </c>
      <c r="B53" s="22">
        <f>SUMIFS(Raw!$D$2:$D$316,Raw!$A$2:$A$316,"*"&amp;B$7&amp;"*", Raw!$B$2:$B$316,RIGHT(TEXT($A53,"MMM YYYY"),4),   Raw!$C$2:$C$316,MONTH($A53))</f>
        <v>0.08</v>
      </c>
      <c r="C53" s="22">
        <f>SUMIFS(Raw!$D$2:$D$316,Raw!$A$2:$A$316,"*"&amp;C$7&amp;"*", Raw!$B$2:$B$316,RIGHT(TEXT($A53,"MMM YYYY"),4),   Raw!$C$2:$C$316,MONTH($A53))</f>
        <v>2.738413</v>
      </c>
      <c r="D53" s="22">
        <f>SUMIFS(Raw!$D$2:$D$316,Raw!$A$2:$A$316,"*"&amp;D$7&amp;"*", Raw!$B$2:$B$316,RIGHT(TEXT($A53,"MMM YYYY"),4),   Raw!$C$2:$C$316,MONTH($A53))</f>
        <v>6.6244700000000005</v>
      </c>
      <c r="E53" s="22">
        <f t="shared" si="0"/>
        <v>9.4428830000000001</v>
      </c>
    </row>
    <row r="54" spans="1:5" ht="15" customHeight="1">
      <c r="A54" s="87">
        <v>41579</v>
      </c>
      <c r="B54" s="22">
        <f>SUMIFS(Raw!$D$2:$D$316,Raw!$A$2:$A$316,"*"&amp;B$7&amp;"*", Raw!$B$2:$B$316,RIGHT(TEXT($A54,"MMM YYYY"),4),   Raw!$C$2:$C$316,MONTH($A54))</f>
        <v>0.32279799999999997</v>
      </c>
      <c r="C54" s="22">
        <f>SUMIFS(Raw!$D$2:$D$316,Raw!$A$2:$A$316,"*"&amp;C$7&amp;"*", Raw!$B$2:$B$316,RIGHT(TEXT($A54,"MMM YYYY"),4),   Raw!$C$2:$C$316,MONTH($A54))</f>
        <v>2.699058</v>
      </c>
      <c r="D54" s="22">
        <f>SUMIFS(Raw!$D$2:$D$316,Raw!$A$2:$A$316,"*"&amp;D$7&amp;"*", Raw!$B$2:$B$316,RIGHT(TEXT($A54,"MMM YYYY"),4),   Raw!$C$2:$C$316,MONTH($A54))</f>
        <v>6.3917030000000015</v>
      </c>
      <c r="E54" s="22">
        <f t="shared" si="0"/>
        <v>9.4135590000000011</v>
      </c>
    </row>
    <row r="55" spans="1:5" ht="15" customHeight="1">
      <c r="A55" s="87">
        <v>41609</v>
      </c>
      <c r="B55" s="22">
        <f>SUMIFS(Raw!$D$2:$D$316,Raw!$A$2:$A$316,"*"&amp;B$7&amp;"*", Raw!$B$2:$B$316,RIGHT(TEXT($A55,"MMM YYYY"),4),   Raw!$C$2:$C$316,MONTH($A55))</f>
        <v>0.49899399999999999</v>
      </c>
      <c r="C55" s="22">
        <f>SUMIFS(Raw!$D$2:$D$316,Raw!$A$2:$A$316,"*"&amp;C$7&amp;"*", Raw!$B$2:$B$316,RIGHT(TEXT($A55,"MMM YYYY"),4),   Raw!$C$2:$C$316,MONTH($A55))</f>
        <v>2.9064160000000001</v>
      </c>
      <c r="D55" s="22">
        <f>SUMIFS(Raw!$D$2:$D$316,Raw!$A$2:$A$316,"*"&amp;D$7&amp;"*", Raw!$B$2:$B$316,RIGHT(TEXT($A55,"MMM YYYY"),4),   Raw!$C$2:$C$316,MONTH($A55))</f>
        <v>7.89</v>
      </c>
      <c r="E55" s="22">
        <f t="shared" si="0"/>
        <v>11.29541</v>
      </c>
    </row>
    <row r="56" spans="1:5" ht="15" customHeight="1">
      <c r="A56" s="87">
        <v>41640</v>
      </c>
      <c r="B56" s="22">
        <f>SUMIFS(Raw!$D$2:$D$316,Raw!$A$2:$A$316,"*"&amp;B$7&amp;"*", Raw!$B$2:$B$316,RIGHT(TEXT($A56,"MMM YYYY"),4),   Raw!$C$2:$C$316,MONTH($A56))</f>
        <v>9.4001000000000001E-2</v>
      </c>
      <c r="C56" s="22">
        <f>SUMIFS(Raw!$D$2:$D$316,Raw!$A$2:$A$316,"*"&amp;C$7&amp;"*", Raw!$B$2:$B$316,RIGHT(TEXT($A56,"MMM YYYY"),4),   Raw!$C$2:$C$316,MONTH($A56))</f>
        <v>2.9009550000000002</v>
      </c>
      <c r="D56" s="22">
        <f>SUMIFS(Raw!$D$2:$D$316,Raw!$A$2:$A$316,"*"&amp;D$7&amp;"*", Raw!$B$2:$B$316,RIGHT(TEXT($A56,"MMM YYYY"),4),   Raw!$C$2:$C$316,MONTH($A56))</f>
        <v>6.35</v>
      </c>
      <c r="E56" s="22">
        <f t="shared" si="0"/>
        <v>9.3449559999999998</v>
      </c>
    </row>
    <row r="57" spans="1:5" ht="15" customHeight="1">
      <c r="A57" s="87">
        <v>41671</v>
      </c>
      <c r="B57" s="22">
        <f>SUMIFS(Raw!$D$2:$D$316,Raw!$A$2:$A$316,"*"&amp;B$7&amp;"*", Raw!$B$2:$B$316,RIGHT(TEXT($A57,"MMM YYYY"),4),   Raw!$C$2:$C$316,MONTH($A57))</f>
        <v>0.31288700000000003</v>
      </c>
      <c r="C57" s="22">
        <f>SUMIFS(Raw!$D$2:$D$316,Raw!$A$2:$A$316,"*"&amp;C$7&amp;"*", Raw!$B$2:$B$316,RIGHT(TEXT($A57,"MMM YYYY"),4),   Raw!$C$2:$C$316,MONTH($A57))</f>
        <v>2.7088770000000002</v>
      </c>
      <c r="D57" s="22">
        <f>SUMIFS(Raw!$D$2:$D$316,Raw!$A$2:$A$316,"*"&amp;D$7&amp;"*", Raw!$B$2:$B$316,RIGHT(TEXT($A57,"MMM YYYY"),4),   Raw!$C$2:$C$316,MONTH($A57))</f>
        <v>5.12</v>
      </c>
      <c r="E57" s="22">
        <f t="shared" si="0"/>
        <v>8.1417640000000002</v>
      </c>
    </row>
    <row r="58" spans="1:5" ht="15" customHeight="1">
      <c r="A58" s="87">
        <v>41699</v>
      </c>
      <c r="B58" s="22">
        <f>SUMIFS(Raw!$D$2:$D$316,Raw!$A$2:$A$316,"*"&amp;B$7&amp;"*", Raw!$B$2:$B$316,RIGHT(TEXT($A58,"MMM YYYY"),4),   Raw!$C$2:$C$316,MONTH($A58))</f>
        <v>9.3437000000000006E-2</v>
      </c>
      <c r="C58" s="22">
        <f>SUMIFS(Raw!$D$2:$D$316,Raw!$A$2:$A$316,"*"&amp;C$7&amp;"*", Raw!$B$2:$B$316,RIGHT(TEXT($A58,"MMM YYYY"),4),   Raw!$C$2:$C$316,MONTH($A58))</f>
        <v>3.4883679999999999</v>
      </c>
      <c r="D58" s="22">
        <f>SUMIFS(Raw!$D$2:$D$316,Raw!$A$2:$A$316,"*"&amp;D$7&amp;"*", Raw!$B$2:$B$316,RIGHT(TEXT($A58,"MMM YYYY"),4),   Raw!$C$2:$C$316,MONTH($A58))</f>
        <v>5.23</v>
      </c>
      <c r="E58" s="22">
        <f t="shared" si="0"/>
        <v>8.8118049999999997</v>
      </c>
    </row>
    <row r="59" spans="1:5" ht="15" customHeight="1">
      <c r="A59" s="87">
        <v>41730</v>
      </c>
      <c r="B59" s="104">
        <f>SUMIFS(Raw!$D$2:$D$316,Raw!$A$2:$A$316,"*"&amp;B$7&amp;"*", Raw!$B$2:$B$316,RIGHT(TEXT($A59,"MMM YYYY"),4),   Raw!$C$2:$C$316,MONTH($A59))</f>
        <v>7.3610000000000004E-3</v>
      </c>
      <c r="C59" s="22">
        <f>SUMIFS(Raw!$D$2:$D$316,Raw!$A$2:$A$316,"*"&amp;C$7&amp;"*", Raw!$B$2:$B$316,RIGHT(TEXT($A59,"MMM YYYY"),4),   Raw!$C$2:$C$316,MONTH($A59))</f>
        <v>2.2769050000000002</v>
      </c>
      <c r="D59" s="22">
        <f>SUMIFS(Raw!$D$2:$D$316,Raw!$A$2:$A$316,"*"&amp;D$7&amp;"*", Raw!$B$2:$B$316,RIGHT(TEXT($A59,"MMM YYYY"),4),   Raw!$C$2:$C$316,MONTH($A59))</f>
        <v>5.48</v>
      </c>
      <c r="E59" s="22">
        <f t="shared" si="0"/>
        <v>7.764266000000001</v>
      </c>
    </row>
    <row r="60" spans="1:5" ht="15" customHeight="1">
      <c r="A60" s="87">
        <v>41760</v>
      </c>
      <c r="B60" s="22">
        <f>SUMIFS(Raw!$D$2:$D$316,Raw!$A$2:$A$316,"*"&amp;B$7&amp;"*", Raw!$B$2:$B$316,RIGHT(TEXT($A60,"MMM YYYY"),4),   Raw!$C$2:$C$316,MONTH($A60))</f>
        <v>0.05</v>
      </c>
      <c r="C60" s="22">
        <f>SUMIFS(Raw!$D$2:$D$316,Raw!$A$2:$A$316,"*"&amp;C$7&amp;"*", Raw!$B$2:$B$316,RIGHT(TEXT($A60,"MMM YYYY"),4),   Raw!$C$2:$C$316,MONTH($A60))</f>
        <v>2.548753</v>
      </c>
      <c r="D60" s="22">
        <f>SUMIFS(Raw!$D$2:$D$316,Raw!$A$2:$A$316,"*"&amp;D$7&amp;"*", Raw!$B$2:$B$316,RIGHT(TEXT($A60,"MMM YYYY"),4),   Raw!$C$2:$C$316,MONTH($A60))</f>
        <v>5.552705999999997</v>
      </c>
      <c r="E60" s="22">
        <f t="shared" si="0"/>
        <v>8.1514589999999973</v>
      </c>
    </row>
    <row r="61" spans="1:5" ht="15" customHeight="1">
      <c r="A61" s="87">
        <v>41791</v>
      </c>
      <c r="B61" s="22">
        <f>SUMIFS(Raw!$D$2:$D$316,Raw!$A$2:$A$316,"*"&amp;B$7&amp;"*", Raw!$B$2:$B$316,RIGHT(TEXT($A61,"MMM YYYY"),4),   Raw!$C$2:$C$316,MONTH($A61))</f>
        <v>8.1136E-2</v>
      </c>
      <c r="C61" s="22">
        <f>SUMIFS(Raw!$D$2:$D$316,Raw!$A$2:$A$316,"*"&amp;C$7&amp;"*", Raw!$B$2:$B$316,RIGHT(TEXT($A61,"MMM YYYY"),4),   Raw!$C$2:$C$316,MONTH($A61))</f>
        <v>1.1157779999999999</v>
      </c>
      <c r="D61" s="22">
        <f>SUMIFS(Raw!$D$2:$D$316,Raw!$A$2:$A$316,"*"&amp;D$7&amp;"*", Raw!$B$2:$B$316,RIGHT(TEXT($A61,"MMM YYYY"),4),   Raw!$C$2:$C$316,MONTH($A61))</f>
        <v>6.1982099999999996</v>
      </c>
      <c r="E61" s="22">
        <f t="shared" si="0"/>
        <v>7.3951239999999991</v>
      </c>
    </row>
    <row r="62" spans="1:5" ht="15" customHeight="1">
      <c r="A62" s="87">
        <v>41821</v>
      </c>
      <c r="B62" s="22">
        <f>SUMIFS(Raw!$D$2:$D$316,Raw!$A$2:$A$316,"*"&amp;B$7&amp;"*", Raw!$B$2:$B$316,RIGHT(TEXT($A62,"MMM YYYY"),4),   Raw!$C$2:$C$316,MONTH($A62))</f>
        <v>0.126891</v>
      </c>
      <c r="C62" s="22">
        <f>SUMIFS(Raw!$D$2:$D$316,Raw!$A$2:$A$316,"*"&amp;C$7&amp;"*", Raw!$B$2:$B$316,RIGHT(TEXT($A62,"MMM YYYY"),4),   Raw!$C$2:$C$316,MONTH($A62))</f>
        <v>1.1332819999999999</v>
      </c>
      <c r="D62" s="22">
        <f>SUMIFS(Raw!$D$2:$D$316,Raw!$A$2:$A$316,"*"&amp;D$7&amp;"*", Raw!$B$2:$B$316,RIGHT(TEXT($A62,"MMM YYYY"),4),   Raw!$C$2:$C$316,MONTH($A62))</f>
        <v>6.7173830000000008</v>
      </c>
      <c r="E62" s="22">
        <f t="shared" si="0"/>
        <v>7.9775560000000008</v>
      </c>
    </row>
    <row r="63" spans="1:5" ht="15" customHeight="1">
      <c r="A63" s="87">
        <v>41852</v>
      </c>
      <c r="B63" s="22">
        <f>SUMIFS(Raw!$D$2:$D$316,Raw!$A$2:$A$316,"*"&amp;B$7&amp;"*", Raw!$B$2:$B$316,RIGHT(TEXT($A63,"MMM YYYY"),4),   Raw!$C$2:$C$316,MONTH($A63))</f>
        <v>0.11626599999999999</v>
      </c>
      <c r="C63" s="22">
        <f>SUMIFS(Raw!$D$2:$D$316,Raw!$A$2:$A$316,"*"&amp;C$7&amp;"*", Raw!$B$2:$B$316,RIGHT(TEXT($A63,"MMM YYYY"),4),   Raw!$C$2:$C$316,MONTH($A63))</f>
        <v>1.0798220000000001</v>
      </c>
      <c r="D63" s="22">
        <f>SUMIFS(Raw!$D$2:$D$316,Raw!$A$2:$A$316,"*"&amp;D$7&amp;"*", Raw!$B$2:$B$316,RIGHT(TEXT($A63,"MMM YYYY"),4),   Raw!$C$2:$C$316,MONTH($A63))</f>
        <v>6.1445090000000011</v>
      </c>
      <c r="E63" s="22">
        <f t="shared" si="0"/>
        <v>7.3405970000000007</v>
      </c>
    </row>
    <row r="64" spans="1:5" ht="15" customHeight="1">
      <c r="A64" s="87">
        <v>41883</v>
      </c>
      <c r="B64" s="22">
        <f>SUMIFS(Raw!$D$2:$D$316,Raw!$A$2:$A$316,"*"&amp;B$7&amp;"*", Raw!$B$2:$B$316,RIGHT(TEXT($A64,"MMM YYYY"),4),   Raw!$C$2:$C$316,MONTH($A64))</f>
        <v>4.9451000000000002E-2</v>
      </c>
      <c r="C64" s="22">
        <f>SUMIFS(Raw!$D$2:$D$316,Raw!$A$2:$A$316,"*"&amp;C$7&amp;"*", Raw!$B$2:$B$316,RIGHT(TEXT($A64,"MMM YYYY"),4),   Raw!$C$2:$C$316,MONTH($A64))</f>
        <v>1.6345540000000001</v>
      </c>
      <c r="D64" s="22">
        <f>SUMIFS(Raw!$D$2:$D$316,Raw!$A$2:$A$316,"*"&amp;D$7&amp;"*", Raw!$B$2:$B$316,RIGHT(TEXT($A64,"MMM YYYY"),4),   Raw!$C$2:$C$316,MONTH($A64))</f>
        <v>6.2444690000000005</v>
      </c>
      <c r="E64" s="22">
        <f t="shared" si="0"/>
        <v>7.9284740000000005</v>
      </c>
    </row>
    <row r="65" spans="1:5" ht="15" customHeight="1">
      <c r="A65" s="87">
        <v>41913</v>
      </c>
      <c r="B65" s="22">
        <f>SUMIFS(Raw!$D$2:$D$316,Raw!$A$2:$A$316,"*"&amp;B$7&amp;"*", Raw!$B$2:$B$316,RIGHT(TEXT($A65,"MMM YYYY"),4),   Raw!$C$2:$C$316,MONTH($A65))</f>
        <v>4.0701000000000001E-2</v>
      </c>
      <c r="C65" s="22">
        <f>SUMIFS(Raw!$D$2:$D$316,Raw!$A$2:$A$316,"*"&amp;C$7&amp;"*", Raw!$B$2:$B$316,RIGHT(TEXT($A65,"MMM YYYY"),4),   Raw!$C$2:$C$316,MONTH($A65))</f>
        <v>3.4257110000000002</v>
      </c>
      <c r="D65" s="22">
        <f>SUMIFS(Raw!$D$2:$D$316,Raw!$A$2:$A$316,"*"&amp;D$7&amp;"*", Raw!$B$2:$B$316,RIGHT(TEXT($A65,"MMM YYYY"),4),   Raw!$C$2:$C$316,MONTH($A65))</f>
        <v>7.039169999999995</v>
      </c>
      <c r="E65" s="22">
        <f t="shared" si="0"/>
        <v>10.505581999999995</v>
      </c>
    </row>
    <row r="66" spans="1:5" ht="15" customHeight="1">
      <c r="A66" s="87">
        <v>41944</v>
      </c>
      <c r="B66" s="22">
        <f>SUMIFS(Raw!$D$2:$D$316,Raw!$A$2:$A$316,"*"&amp;B$7&amp;"*", Raw!$B$2:$B$316,RIGHT(TEXT($A66,"MMM YYYY"),4),   Raw!$C$2:$C$316,MONTH($A66))</f>
        <v>0.47489700000000001</v>
      </c>
      <c r="C66" s="22">
        <f>SUMIFS(Raw!$D$2:$D$316,Raw!$A$2:$A$316,"*"&amp;C$7&amp;"*", Raw!$B$2:$B$316,RIGHT(TEXT($A66,"MMM YYYY"),4),   Raw!$C$2:$C$316,MONTH($A66))</f>
        <v>3.2207140000000001</v>
      </c>
      <c r="D66" s="22">
        <f>SUMIFS(Raw!$D$2:$D$316,Raw!$A$2:$A$316,"*"&amp;D$7&amp;"*", Raw!$B$2:$B$316,RIGHT(TEXT($A66,"MMM YYYY"),4),   Raw!$C$2:$C$316,MONTH($A66))</f>
        <v>6.4770610000000044</v>
      </c>
      <c r="E66" s="22">
        <f t="shared" si="0"/>
        <v>10.172672000000004</v>
      </c>
    </row>
    <row r="67" spans="1:5" ht="15" customHeight="1">
      <c r="A67" s="87">
        <v>41974</v>
      </c>
      <c r="B67" s="22">
        <f>SUMIFS(Raw!$D$2:$D$316,Raw!$A$2:$A$316,"*"&amp;B$7&amp;"*", Raw!$B$2:$B$316,RIGHT(TEXT($A67,"MMM YYYY"),4),   Raw!$C$2:$C$316,MONTH($A67))</f>
        <v>0.55310199999999998</v>
      </c>
      <c r="C67" s="22">
        <f>SUMIFS(Raw!$D$2:$D$316,Raw!$A$2:$A$316,"*"&amp;C$7&amp;"*", Raw!$B$2:$B$316,RIGHT(TEXT($A67,"MMM YYYY"),4),   Raw!$C$2:$C$316,MONTH($A67))</f>
        <v>3.5116429999999998</v>
      </c>
      <c r="D67" s="22">
        <f>SUMIFS(Raw!$D$2:$D$316,Raw!$A$2:$A$316,"*"&amp;D$7&amp;"*", Raw!$B$2:$B$316,RIGHT(TEXT($A67,"MMM YYYY"),4),   Raw!$C$2:$C$316,MONTH($A67))</f>
        <v>6.8734839999999977</v>
      </c>
      <c r="E67" s="22">
        <f t="shared" si="0"/>
        <v>10.938228999999998</v>
      </c>
    </row>
    <row r="68" spans="1:5" ht="15" customHeight="1">
      <c r="A68" s="87">
        <v>42005</v>
      </c>
      <c r="B68" s="22">
        <f>SUMIFS(Raw!$D$2:$D$316,Raw!$A$2:$A$316,"*"&amp;B$7&amp;"*", Raw!$B$2:$B$316,RIGHT(TEXT($A68,"MMM YYYY"),4),   Raw!$C$2:$C$316,MONTH($A68))</f>
        <v>0.42953599999999997</v>
      </c>
      <c r="C68" s="22">
        <f>SUMIFS(Raw!$D$2:$D$316,Raw!$A$2:$A$316,"*"&amp;C$7&amp;"*", Raw!$B$2:$B$316,RIGHT(TEXT($A68,"MMM YYYY"),4),   Raw!$C$2:$C$316,MONTH($A68))</f>
        <v>3.1713230000000001</v>
      </c>
      <c r="D68" s="22">
        <f>SUMIFS(Raw!$D$2:$D$316,Raw!$A$2:$A$316,"*"&amp;D$7&amp;"*", Raw!$B$2:$B$316,RIGHT(TEXT($A68,"MMM YYYY"),4),   Raw!$C$2:$C$316,MONTH($A68))</f>
        <v>6.6647869999999969</v>
      </c>
      <c r="E68" s="22">
        <f t="shared" si="0"/>
        <v>10.265645999999997</v>
      </c>
    </row>
    <row r="69" spans="1:5" ht="15" customHeight="1">
      <c r="A69" s="87">
        <v>42036</v>
      </c>
      <c r="B69" s="22">
        <f>SUMIFS(Raw!$D$2:$D$316,Raw!$A$2:$A$316,"*"&amp;B$7&amp;"*", Raw!$B$2:$B$316,RIGHT(TEXT($A69,"MMM YYYY"),4),   Raw!$C$2:$C$316,MONTH($A69))</f>
        <v>0.69096800000000003</v>
      </c>
      <c r="C69" s="22">
        <f>SUMIFS(Raw!$D$2:$D$316,Raw!$A$2:$A$316,"*"&amp;C$7&amp;"*", Raw!$B$2:$B$316,RIGHT(TEXT($A69,"MMM YYYY"),4),   Raw!$C$2:$C$316,MONTH($A69))</f>
        <v>3.079399</v>
      </c>
      <c r="D69" s="22">
        <f>SUMIFS(Raw!$D$2:$D$316,Raw!$A$2:$A$316,"*"&amp;D$7&amp;"*", Raw!$B$2:$B$316,RIGHT(TEXT($A69,"MMM YYYY"),4),   Raw!$C$2:$C$316,MONTH($A69))</f>
        <v>6.2689999999999966</v>
      </c>
      <c r="E69" s="22">
        <f t="shared" si="0"/>
        <v>10.039366999999997</v>
      </c>
    </row>
    <row r="70" spans="1:5" ht="15" customHeight="1">
      <c r="A70" s="87">
        <v>42064</v>
      </c>
      <c r="B70" s="22">
        <f>SUMIFS(Raw!$D$2:$D$316,Raw!$A$2:$A$316,"*"&amp;B$7&amp;"*", Raw!$B$2:$B$316,RIGHT(TEXT($A70,"MMM YYYY"),4),   Raw!$C$2:$C$316,MONTH($A70))</f>
        <v>0.44636900000000002</v>
      </c>
      <c r="C70" s="22">
        <f>SUMIFS(Raw!$D$2:$D$316,Raw!$A$2:$A$316,"*"&amp;C$7&amp;"*", Raw!$B$2:$B$316,RIGHT(TEXT($A70,"MMM YYYY"),4),   Raw!$C$2:$C$316,MONTH($A70))</f>
        <v>3.5045820000000001</v>
      </c>
      <c r="D70" s="22">
        <f>SUMIFS(Raw!$D$2:$D$316,Raw!$A$2:$A$316,"*"&amp;D$7&amp;"*", Raw!$B$2:$B$316,RIGHT(TEXT($A70,"MMM YYYY"),4),   Raw!$C$2:$C$316,MONTH($A70))</f>
        <v>6.9121629999999961</v>
      </c>
      <c r="E70" s="22">
        <f t="shared" si="0"/>
        <v>10.863113999999996</v>
      </c>
    </row>
    <row r="71" spans="1:5" ht="15" customHeight="1">
      <c r="A71" s="87">
        <v>42095</v>
      </c>
      <c r="B71" s="22">
        <f>SUMIFS(Raw!$D$2:$D$316,Raw!$A$2:$A$316,"*"&amp;B$7&amp;"*", Raw!$B$2:$B$316,RIGHT(TEXT($A71,"MMM YYYY"),4),   Raw!$C$2:$C$316,MONTH($A71))</f>
        <v>0.226239</v>
      </c>
      <c r="C71" s="22">
        <f>SUMIFS(Raw!$D$2:$D$316,Raw!$A$2:$A$316,"*"&amp;C$7&amp;"*", Raw!$B$2:$B$316,RIGHT(TEXT($A71,"MMM YYYY"),4),   Raw!$C$2:$C$316,MONTH($A71))</f>
        <v>0.99380100000000005</v>
      </c>
      <c r="D71" s="22">
        <f>SUMIFS(Raw!$D$2:$D$316,Raw!$A$2:$A$316,"*"&amp;D$7&amp;"*", Raw!$B$2:$B$316,RIGHT(TEXT($A71,"MMM YYYY"),4),   Raw!$C$2:$C$316,MONTH($A71))</f>
        <v>6.6241410000000016</v>
      </c>
      <c r="E71" s="22">
        <f t="shared" si="0"/>
        <v>7.8441810000000016</v>
      </c>
    </row>
    <row r="72" spans="1:5" ht="15" customHeight="1">
      <c r="A72" s="87">
        <v>42125</v>
      </c>
      <c r="B72" s="22">
        <f>SUMIFS(Raw!$D$2:$D$316,Raw!$A$2:$A$316,"*"&amp;B$7&amp;"*", Raw!$B$2:$B$316,RIGHT(TEXT($A72,"MMM YYYY"),4),   Raw!$C$2:$C$316,MONTH($A72))</f>
        <v>0.13869100000000001</v>
      </c>
      <c r="C72" s="22">
        <f>SUMIFS(Raw!$D$2:$D$316,Raw!$A$2:$A$316,"*"&amp;C$7&amp;"*", Raw!$B$2:$B$316,RIGHT(TEXT($A72,"MMM YYYY"),4),   Raw!$C$2:$C$316,MONTH($A72))</f>
        <v>2.3751340000000001</v>
      </c>
      <c r="D72" s="22">
        <f>SUMIFS(Raw!$D$2:$D$316,Raw!$A$2:$A$316,"*"&amp;D$7&amp;"*", Raw!$B$2:$B$316,RIGHT(TEXT($A72,"MMM YYYY"),4),   Raw!$C$2:$C$316,MONTH($A72))</f>
        <v>6.1884390000000007</v>
      </c>
      <c r="E72" s="22">
        <f t="shared" si="0"/>
        <v>8.7022640000000013</v>
      </c>
    </row>
    <row r="73" spans="1:5" ht="15" customHeight="1">
      <c r="A73" s="87">
        <v>42156</v>
      </c>
      <c r="B73" s="22">
        <f>SUMIFS(Raw!$D$2:$D$316,Raw!$A$2:$A$316,"*"&amp;B$7&amp;"*", Raw!$B$2:$B$316,RIGHT(TEXT($A73,"MMM YYYY"),4),   Raw!$C$2:$C$316,MONTH($A73))</f>
        <v>6.6783999999999996E-2</v>
      </c>
      <c r="C73" s="22">
        <f>SUMIFS(Raw!$D$2:$D$316,Raw!$A$2:$A$316,"*"&amp;C$7&amp;"*", Raw!$B$2:$B$316,RIGHT(TEXT($A73,"MMM YYYY"),4),   Raw!$C$2:$C$316,MONTH($A73))</f>
        <v>2.9499490000000002</v>
      </c>
      <c r="D73" s="22">
        <f>SUMIFS(Raw!$D$2:$D$316,Raw!$A$2:$A$316,"*"&amp;D$7&amp;"*", Raw!$B$2:$B$316,RIGHT(TEXT($A73,"MMM YYYY"),4),   Raw!$C$2:$C$316,MONTH($A73))</f>
        <v>5.270194</v>
      </c>
      <c r="E73" s="22">
        <f t="shared" ref="E73:E108" si="2">SUM(B73:D73)</f>
        <v>8.2869270000000004</v>
      </c>
    </row>
    <row r="74" spans="1:5" ht="15" customHeight="1">
      <c r="A74" s="87">
        <v>42186</v>
      </c>
      <c r="B74" s="22">
        <f>SUMIFS(Raw!$D$2:$D$316,Raw!$A$2:$A$316,"*"&amp;B$7&amp;"*", Raw!$B$2:$B$316,RIGHT(TEXT($A74,"MMM YYYY"),4),   Raw!$C$2:$C$316,MONTH($A74))</f>
        <v>5.1737999999999999E-2</v>
      </c>
      <c r="C74" s="22">
        <f>SUMIFS(Raw!$D$2:$D$316,Raw!$A$2:$A$316,"*"&amp;C$7&amp;"*", Raw!$B$2:$B$316,RIGHT(TEXT($A74,"MMM YYYY"),4),   Raw!$C$2:$C$316,MONTH($A74))</f>
        <v>2.5826210000000001</v>
      </c>
      <c r="D74" s="22">
        <f>SUMIFS(Raw!$D$2:$D$316,Raw!$A$2:$A$316,"*"&amp;D$7&amp;"*", Raw!$B$2:$B$316,RIGHT(TEXT($A74,"MMM YYYY"),4),   Raw!$C$2:$C$316,MONTH($A74))</f>
        <v>7.0373219999999943</v>
      </c>
      <c r="E74" s="22">
        <f t="shared" si="2"/>
        <v>9.6716809999999942</v>
      </c>
    </row>
    <row r="75" spans="1:5" ht="15" customHeight="1">
      <c r="A75" s="87">
        <v>42217</v>
      </c>
      <c r="B75" s="22">
        <f>SUMIFS(Raw!$D$2:$D$316,Raw!$A$2:$A$316,"*"&amp;B$7&amp;"*", Raw!$B$2:$B$316,RIGHT(TEXT($A75,"MMM YYYY"),4),   Raw!$C$2:$C$316,MONTH($A75))</f>
        <v>6.1602999999999998E-2</v>
      </c>
      <c r="C75" s="22">
        <f>SUMIFS(Raw!$D$2:$D$316,Raw!$A$2:$A$316,"*"&amp;C$7&amp;"*", Raw!$B$2:$B$316,RIGHT(TEXT($A75,"MMM YYYY"),4),   Raw!$C$2:$C$316,MONTH($A75))</f>
        <v>2.8835380000000002</v>
      </c>
      <c r="D75" s="22">
        <f>SUMIFS(Raw!$D$2:$D$316,Raw!$A$2:$A$316,"*"&amp;D$7&amp;"*", Raw!$B$2:$B$316,RIGHT(TEXT($A75,"MMM YYYY"),4),   Raw!$C$2:$C$316,MONTH($A75))</f>
        <v>6.6959350000000004</v>
      </c>
      <c r="E75" s="22">
        <f t="shared" si="2"/>
        <v>9.641076</v>
      </c>
    </row>
    <row r="76" spans="1:5" ht="15" customHeight="1">
      <c r="A76" s="87">
        <v>42248</v>
      </c>
      <c r="B76" s="22">
        <f>SUMIFS(Raw!$D$2:$D$316,Raw!$A$2:$A$316,"*"&amp;B$7&amp;"*", Raw!$B$2:$B$316,RIGHT(TEXT($A76,"MMM YYYY"),4),   Raw!$C$2:$C$316,MONTH($A76))</f>
        <v>6.4210000000000003E-2</v>
      </c>
      <c r="C76" s="22">
        <f>SUMIFS(Raw!$D$2:$D$316,Raw!$A$2:$A$316,"*"&amp;C$7&amp;"*", Raw!$B$2:$B$316,RIGHT(TEXT($A76,"MMM YYYY"),4),   Raw!$C$2:$C$316,MONTH($A76))</f>
        <v>2.7070660000000002</v>
      </c>
      <c r="D76" s="22">
        <f>SUMIFS(Raw!$D$2:$D$316,Raw!$A$2:$A$316,"*"&amp;D$7&amp;"*", Raw!$B$2:$B$316,RIGHT(TEXT($A76,"MMM YYYY"),4),   Raw!$C$2:$C$316,MONTH($A76))</f>
        <v>6.5369890000000019</v>
      </c>
      <c r="E76" s="22">
        <f t="shared" si="2"/>
        <v>9.3082650000000022</v>
      </c>
    </row>
    <row r="77" spans="1:5" ht="15" customHeight="1">
      <c r="A77" s="87">
        <v>42278</v>
      </c>
      <c r="B77" s="22">
        <f>SUMIFS(Raw!$D$2:$D$316,Raw!$A$2:$A$316,"*"&amp;B$7&amp;"*", Raw!$B$2:$B$316,RIGHT(TEXT($A77,"MMM YYYY"),4),   Raw!$C$2:$C$316,MONTH($A77))</f>
        <v>7.6217999999999994E-2</v>
      </c>
      <c r="C77" s="22">
        <f>SUMIFS(Raw!$D$2:$D$316,Raw!$A$2:$A$316,"*"&amp;C$7&amp;"*", Raw!$B$2:$B$316,RIGHT(TEXT($A77,"MMM YYYY"),4),   Raw!$C$2:$C$316,MONTH($A77))</f>
        <v>3.5199859999999998</v>
      </c>
      <c r="D77" s="22">
        <f>SUMIFS(Raw!$D$2:$D$316,Raw!$A$2:$A$316,"*"&amp;D$7&amp;"*", Raw!$B$2:$B$316,RIGHT(TEXT($A77,"MMM YYYY"),4),   Raw!$C$2:$C$316,MONTH($A77))</f>
        <v>7.1845249999999972</v>
      </c>
      <c r="E77" s="22">
        <f t="shared" si="2"/>
        <v>10.780728999999997</v>
      </c>
    </row>
    <row r="78" spans="1:5" ht="15" customHeight="1">
      <c r="A78" s="87">
        <v>42309</v>
      </c>
      <c r="B78" s="22">
        <f>SUMIFS(Raw!$D$2:$D$316,Raw!$A$2:$A$316,"*"&amp;B$7&amp;"*", Raw!$B$2:$B$316,RIGHT(TEXT($A78,"MMM YYYY"),4),   Raw!$C$2:$C$316,MONTH($A78))</f>
        <v>0.20432</v>
      </c>
      <c r="C78" s="22">
        <f>SUMIFS(Raw!$D$2:$D$316,Raw!$A$2:$A$316,"*"&amp;C$7&amp;"*", Raw!$B$2:$B$316,RIGHT(TEXT($A78,"MMM YYYY"),4),   Raw!$C$2:$C$316,MONTH($A78))</f>
        <v>3.3994740000000001</v>
      </c>
      <c r="D78" s="22">
        <f>SUMIFS(Raw!$D$2:$D$316,Raw!$A$2:$A$316,"*"&amp;D$7&amp;"*", Raw!$B$2:$B$316,RIGHT(TEXT($A78,"MMM YYYY"),4),   Raw!$C$2:$C$316,MONTH($A78))</f>
        <v>6.9848579999999991</v>
      </c>
      <c r="E78" s="22">
        <f t="shared" si="2"/>
        <v>10.588652</v>
      </c>
    </row>
    <row r="79" spans="1:5" ht="15" customHeight="1">
      <c r="A79" s="87">
        <v>42339</v>
      </c>
      <c r="B79" s="22">
        <f>SUMIFS(Raw!$D$2:$D$316,Raw!$A$2:$A$316,"*"&amp;B$7&amp;"*", Raw!$B$2:$B$316,RIGHT(TEXT($A79,"MMM YYYY"),4),   Raw!$C$2:$C$316,MONTH($A79))</f>
        <v>0.23855799999999999</v>
      </c>
      <c r="C79" s="22">
        <f>SUMIFS(Raw!$D$2:$D$316,Raw!$A$2:$A$316,"*"&amp;C$7&amp;"*", Raw!$B$2:$B$316,RIGHT(TEXT($A79,"MMM YYYY"),4),   Raw!$C$2:$C$316,MONTH($A79))</f>
        <v>3.4661629999999999</v>
      </c>
      <c r="D79" s="22">
        <f>SUMIFS(Raw!$D$2:$D$316,Raw!$A$2:$A$316,"*"&amp;D$7&amp;"*", Raw!$B$2:$B$316,RIGHT(TEXT($A79,"MMM YYYY"),4),   Raw!$C$2:$C$316,MONTH($A79))</f>
        <v>7.4554799999999997</v>
      </c>
      <c r="E79" s="22">
        <f t="shared" si="2"/>
        <v>11.160200999999999</v>
      </c>
    </row>
    <row r="80" spans="1:5" ht="15" customHeight="1">
      <c r="A80" s="87">
        <v>42370</v>
      </c>
      <c r="B80" s="22">
        <f>SUMIFS(Raw!$D$2:$D$316,Raw!$A$2:$A$316,"*"&amp;B$7&amp;"*", Raw!$B$2:$B$316,RIGHT(TEXT($A80,"MMM YYYY"),4),   Raw!$C$2:$C$316,MONTH($A80))</f>
        <v>0.16084899999999999</v>
      </c>
      <c r="C80" s="22">
        <f>SUMIFS(Raw!$D$2:$D$316,Raw!$A$2:$A$316,"*"&amp;C$7&amp;"*", Raw!$B$2:$B$316,RIGHT(TEXT($A80,"MMM YYYY"),4),   Raw!$C$2:$C$316,MONTH($A80))</f>
        <v>3.571796</v>
      </c>
      <c r="D80" s="22">
        <f>SUMIFS(Raw!$D$2:$D$316,Raw!$A$2:$A$316,"*"&amp;D$7&amp;"*", Raw!$B$2:$B$316,RIGHT(TEXT($A80,"MMM YYYY"),4),   Raw!$C$2:$C$316,MONTH($A80))</f>
        <v>7.4411179999999977</v>
      </c>
      <c r="E80" s="22">
        <f t="shared" si="2"/>
        <v>11.173762999999997</v>
      </c>
    </row>
    <row r="81" spans="1:5" ht="15" customHeight="1">
      <c r="A81" s="87">
        <v>42401</v>
      </c>
      <c r="B81" s="22">
        <f>SUMIFS(Raw!$D$2:$D$316,Raw!$A$2:$A$316,"*"&amp;B$7&amp;"*", Raw!$B$2:$B$316,RIGHT(TEXT($A81,"MMM YYYY"),4),   Raw!$C$2:$C$316,MONTH($A81))</f>
        <v>0.140182</v>
      </c>
      <c r="C81" s="22">
        <f>SUMIFS(Raw!$D$2:$D$316,Raw!$A$2:$A$316,"*"&amp;C$7&amp;"*", Raw!$B$2:$B$316,RIGHT(TEXT($A81,"MMM YYYY"),4),   Raw!$C$2:$C$316,MONTH($A81))</f>
        <v>3.3493810000000002</v>
      </c>
      <c r="D81" s="22">
        <f>SUMIFS(Raw!$D$2:$D$316,Raw!$A$2:$A$316,"*"&amp;D$7&amp;"*", Raw!$B$2:$B$316,RIGHT(TEXT($A81,"MMM YYYY"),4),   Raw!$C$2:$C$316,MONTH($A81))</f>
        <v>6.89</v>
      </c>
      <c r="E81" s="22">
        <f t="shared" si="2"/>
        <v>10.379562999999999</v>
      </c>
    </row>
    <row r="82" spans="1:5" ht="15" customHeight="1">
      <c r="A82" s="87">
        <v>42430</v>
      </c>
      <c r="B82" s="22">
        <f>SUMIFS(Raw!$D$2:$D$316,Raw!$A$2:$A$316,"*"&amp;B$7&amp;"*", Raw!$B$2:$B$316,RIGHT(TEXT($A82,"MMM YYYY"),4),   Raw!$C$2:$C$316,MONTH($A82))</f>
        <v>9.2164999999999997E-2</v>
      </c>
      <c r="C82" s="22">
        <f>SUMIFS(Raw!$D$2:$D$316,Raw!$A$2:$A$316,"*"&amp;C$7&amp;"*", Raw!$B$2:$B$316,RIGHT(TEXT($A82,"MMM YYYY"),4),   Raw!$C$2:$C$316,MONTH($A82))</f>
        <v>3.583491</v>
      </c>
      <c r="D82" s="22">
        <f>SUMIFS(Raw!$D$2:$D$316,Raw!$A$2:$A$316,"*"&amp;D$7&amp;"*", Raw!$B$2:$B$316,RIGHT(TEXT($A82,"MMM YYYY"),4),   Raw!$C$2:$C$316,MONTH($A82))</f>
        <v>5.52</v>
      </c>
      <c r="E82" s="22">
        <f t="shared" si="2"/>
        <v>9.1956559999999996</v>
      </c>
    </row>
    <row r="83" spans="1:5" ht="15" customHeight="1">
      <c r="A83" s="87">
        <v>42461</v>
      </c>
      <c r="B83" s="22">
        <f>SUMIFS(Raw!$D$2:$D$316,Raw!$A$2:$A$316,"*"&amp;B$7&amp;"*", Raw!$B$2:$B$316,RIGHT(TEXT($A83,"MMM YYYY"),4),   Raw!$C$2:$C$316,MONTH($A83))</f>
        <v>0.109985</v>
      </c>
      <c r="C83" s="22">
        <f>SUMIFS(Raw!$D$2:$D$316,Raw!$A$2:$A$316,"*"&amp;C$7&amp;"*", Raw!$B$2:$B$316,RIGHT(TEXT($A83,"MMM YYYY"),4),   Raw!$C$2:$C$316,MONTH($A83))</f>
        <v>3.2945850000000001</v>
      </c>
      <c r="D83" s="22">
        <f>SUMIFS(Raw!$D$2:$D$316,Raw!$A$2:$A$316,"*"&amp;D$7&amp;"*", Raw!$B$2:$B$316,RIGHT(TEXT($A83,"MMM YYYY"),4),   Raw!$C$2:$C$316,MONTH($A83))</f>
        <v>5.48</v>
      </c>
      <c r="E83" s="22">
        <f t="shared" si="2"/>
        <v>8.8845700000000001</v>
      </c>
    </row>
    <row r="84" spans="1:5" ht="15" customHeight="1">
      <c r="A84" s="87">
        <v>42491</v>
      </c>
      <c r="B84" s="22">
        <f>SUMIFS(Raw!$D$2:$D$316,Raw!$A$2:$A$316,"*"&amp;B$7&amp;"*", Raw!$B$2:$B$316,RIGHT(TEXT($A84,"MMM YYYY"),4),   Raw!$C$2:$C$316,MONTH($A84))</f>
        <v>2.0452999999999999E-2</v>
      </c>
      <c r="C84" s="22">
        <f>SUMIFS(Raw!$D$2:$D$316,Raw!$A$2:$A$316,"*"&amp;C$7&amp;"*", Raw!$B$2:$B$316,RIGHT(TEXT($A84,"MMM YYYY"),4),   Raw!$C$2:$C$316,MONTH($A84))</f>
        <v>2.3799389999999998</v>
      </c>
      <c r="D84" s="22">
        <f>SUMIFS(Raw!$D$2:$D$316,Raw!$A$2:$A$316,"*"&amp;D$7&amp;"*", Raw!$B$2:$B$316,RIGHT(TEXT($A84,"MMM YYYY"),4),   Raw!$C$2:$C$316,MONTH($A84))</f>
        <v>7.89</v>
      </c>
      <c r="E84" s="22">
        <f t="shared" si="2"/>
        <v>10.290391999999999</v>
      </c>
    </row>
    <row r="85" spans="1:5" ht="15" customHeight="1">
      <c r="A85" s="87">
        <v>42522</v>
      </c>
      <c r="B85" s="22">
        <f>SUMIFS(Raw!$D$2:$D$316,Raw!$A$2:$A$316,"*"&amp;B$7&amp;"*", Raw!$B$2:$B$316,RIGHT(TEXT($A85,"MMM YYYY"),4),   Raw!$C$2:$C$316,MONTH($A85))</f>
        <v>8.8499999999999995E-2</v>
      </c>
      <c r="C85" s="22">
        <f>SUMIFS(Raw!$D$2:$D$316,Raw!$A$2:$A$316,"*"&amp;C$7&amp;"*", Raw!$B$2:$B$316,RIGHT(TEXT($A85,"MMM YYYY"),4),   Raw!$C$2:$C$316,MONTH($A85))</f>
        <v>1.624492</v>
      </c>
      <c r="D85" s="22">
        <f>SUMIFS(Raw!$D$2:$D$316,Raw!$A$2:$A$316,"*"&amp;D$7&amp;"*", Raw!$B$2:$B$316,RIGHT(TEXT($A85,"MMM YYYY"),4),   Raw!$C$2:$C$316,MONTH($A85))</f>
        <v>6.4682660000000034</v>
      </c>
      <c r="E85" s="22">
        <f t="shared" si="2"/>
        <v>8.1812580000000032</v>
      </c>
    </row>
    <row r="86" spans="1:5" ht="15" customHeight="1">
      <c r="A86" s="87">
        <v>42552</v>
      </c>
      <c r="B86" s="22">
        <f>SUMIFS(Raw!$D$2:$D$316,Raw!$A$2:$A$316,"*"&amp;B$7&amp;"*", Raw!$B$2:$B$316,RIGHT(TEXT($A86,"MMM YYYY"),4),   Raw!$C$2:$C$316,MONTH($A86))</f>
        <v>0.12739700000000001</v>
      </c>
      <c r="C86" s="22">
        <f>SUMIFS(Raw!$D$2:$D$316,Raw!$A$2:$A$316,"*"&amp;C$7&amp;"*", Raw!$B$2:$B$316,RIGHT(TEXT($A86,"MMM YYYY"),4),   Raw!$C$2:$C$316,MONTH($A86))</f>
        <v>1.765922</v>
      </c>
      <c r="D86" s="22">
        <f>SUMIFS(Raw!$D$2:$D$316,Raw!$A$2:$A$316,"*"&amp;D$7&amp;"*", Raw!$B$2:$B$316,RIGHT(TEXT($A86,"MMM YYYY"),4),   Raw!$C$2:$C$316,MONTH($A86))</f>
        <v>7.0880510000000001</v>
      </c>
      <c r="E86" s="22">
        <f t="shared" si="2"/>
        <v>8.9813700000000001</v>
      </c>
    </row>
    <row r="87" spans="1:5" ht="15" customHeight="1">
      <c r="A87" s="87">
        <v>42583</v>
      </c>
      <c r="B87" s="22">
        <f>SUMIFS(Raw!$D$2:$D$316,Raw!$A$2:$A$316,"*"&amp;B$7&amp;"*", Raw!$B$2:$B$316,RIGHT(TEXT($A87,"MMM YYYY"),4),   Raw!$C$2:$C$316,MONTH($A87))</f>
        <v>0.25658300000000001</v>
      </c>
      <c r="C87" s="22">
        <f>SUMIFS(Raw!$D$2:$D$316,Raw!$A$2:$A$316,"*"&amp;C$7&amp;"*", Raw!$B$2:$B$316,RIGHT(TEXT($A87,"MMM YYYY"),4),   Raw!$C$2:$C$316,MONTH($A87))</f>
        <v>1.1419539999999999</v>
      </c>
      <c r="D87" s="22">
        <f>SUMIFS(Raw!$D$2:$D$316,Raw!$A$2:$A$316,"*"&amp;D$7&amp;"*", Raw!$B$2:$B$316,RIGHT(TEXT($A87,"MMM YYYY"),4),   Raw!$C$2:$C$316,MONTH($A87))</f>
        <v>6.6357969999999993</v>
      </c>
      <c r="E87" s="22">
        <f t="shared" si="2"/>
        <v>8.0343339999999994</v>
      </c>
    </row>
    <row r="88" spans="1:5" ht="15" customHeight="1">
      <c r="A88" s="87">
        <v>42614</v>
      </c>
      <c r="B88" s="22">
        <f>SUMIFS(Raw!$D$2:$D$316,Raw!$A$2:$A$316,"*"&amp;B$7&amp;"*", Raw!$B$2:$B$316,RIGHT(TEXT($A88,"MMM YYYY"),4),   Raw!$C$2:$C$316,MONTH($A88))</f>
        <v>8.5449999999999998E-2</v>
      </c>
      <c r="C88" s="22">
        <f>SUMIFS(Raw!$D$2:$D$316,Raw!$A$2:$A$316,"*"&amp;C$7&amp;"*", Raw!$B$2:$B$316,RIGHT(TEXT($A88,"MMM YYYY"),4),   Raw!$C$2:$C$316,MONTH($A88))</f>
        <v>1.3913450000000001</v>
      </c>
      <c r="D88" s="22">
        <f>SUMIFS(Raw!$D$2:$D$316,Raw!$A$2:$A$316,"*"&amp;D$7&amp;"*", Raw!$B$2:$B$316,RIGHT(TEXT($A88,"MMM YYYY"),4),   Raw!$C$2:$C$316,MONTH($A88))</f>
        <v>4.8681099999999997</v>
      </c>
      <c r="E88" s="22">
        <f t="shared" si="2"/>
        <v>6.3449049999999998</v>
      </c>
    </row>
    <row r="89" spans="1:5" ht="15" customHeight="1">
      <c r="A89" s="87">
        <v>42644</v>
      </c>
      <c r="B89" s="22">
        <f>SUMIFS(Raw!$D$2:$D$316,Raw!$A$2:$A$316,"*"&amp;B$7&amp;"*", Raw!$B$2:$B$316,RIGHT(TEXT($A89,"MMM YYYY"),4),   Raw!$C$2:$C$316,MONTH($A89))</f>
        <v>0.13151399999999999</v>
      </c>
      <c r="C89" s="22">
        <f>SUMIFS(Raw!$D$2:$D$316,Raw!$A$2:$A$316,"*"&amp;C$7&amp;"*", Raw!$B$2:$B$316,RIGHT(TEXT($A89,"MMM YYYY"),4),   Raw!$C$2:$C$316,MONTH($A89))</f>
        <v>3.0506039999999999</v>
      </c>
      <c r="D89" s="22">
        <f>SUMIFS(Raw!$D$2:$D$316,Raw!$A$2:$A$316,"*"&amp;D$7&amp;"*", Raw!$B$2:$B$316,RIGHT(TEXT($A89,"MMM YYYY"),4),   Raw!$C$2:$C$316,MONTH($A89))</f>
        <v>7.5834640000000002</v>
      </c>
      <c r="E89" s="22">
        <f t="shared" si="2"/>
        <v>10.765582</v>
      </c>
    </row>
    <row r="90" spans="1:5" ht="15" customHeight="1">
      <c r="A90" s="87">
        <v>42675</v>
      </c>
      <c r="B90" s="22">
        <f>SUMIFS(Raw!$D$2:$D$316,Raw!$A$2:$A$316,"*"&amp;B$7&amp;"*", Raw!$B$2:$B$316,RIGHT(TEXT($A90,"MMM YYYY"),4),   Raw!$C$2:$C$316,MONTH($A90))</f>
        <v>0.133025</v>
      </c>
      <c r="C90" s="22">
        <f>SUMIFS(Raw!$D$2:$D$316,Raw!$A$2:$A$316,"*"&amp;C$7&amp;"*", Raw!$B$2:$B$316,RIGHT(TEXT($A90,"MMM YYYY"),4),   Raw!$C$2:$C$316,MONTH($A90))</f>
        <v>3.3270949999999999</v>
      </c>
      <c r="D90" s="22">
        <f>SUMIFS(Raw!$D$2:$D$316,Raw!$A$2:$A$316,"*"&amp;D$7&amp;"*", Raw!$B$2:$B$316,RIGHT(TEXT($A90,"MMM YYYY"),4),   Raw!$C$2:$C$316,MONTH($A90))</f>
        <v>7.2727260000000005</v>
      </c>
      <c r="E90" s="22">
        <f t="shared" si="2"/>
        <v>10.732846</v>
      </c>
    </row>
    <row r="91" spans="1:5" ht="15" customHeight="1">
      <c r="A91" s="87">
        <v>42705</v>
      </c>
      <c r="B91" s="22">
        <f>SUMIFS(Raw!$D$2:$D$316,Raw!$A$2:$A$316,"*"&amp;B$7&amp;"*", Raw!$B$2:$B$316,RIGHT(TEXT($A91,"MMM YYYY"),4),   Raw!$C$2:$C$316,MONTH($A91))</f>
        <v>7.2276999999999994E-2</v>
      </c>
      <c r="C91" s="22">
        <f>SUMIFS(Raw!$D$2:$D$316,Raw!$A$2:$A$316,"*"&amp;C$7&amp;"*", Raw!$B$2:$B$316,RIGHT(TEXT($A91,"MMM YYYY"),4),   Raw!$C$2:$C$316,MONTH($A91))</f>
        <v>3.3819780000000002</v>
      </c>
      <c r="D91" s="22">
        <f>SUMIFS(Raw!$D$2:$D$316,Raw!$A$2:$A$316,"*"&amp;D$7&amp;"*", Raw!$B$2:$B$316,RIGHT(TEXT($A91,"MMM YYYY"),4),   Raw!$C$2:$C$316,MONTH($A91))</f>
        <v>7.2636909999999997</v>
      </c>
      <c r="E91" s="22">
        <f t="shared" si="2"/>
        <v>10.717946</v>
      </c>
    </row>
    <row r="92" spans="1:5">
      <c r="A92" s="87">
        <v>42736</v>
      </c>
      <c r="B92" s="22">
        <f>SUMIFS(Raw!$D$2:$D$316,Raw!$A$2:$A$316,"*"&amp;B$7&amp;"*", Raw!$B$2:$B$316,RIGHT(TEXT($A92,"MMM YYYY"),4),   Raw!$C$2:$C$316,MONTH($A92))</f>
        <v>0.54431600000000002</v>
      </c>
      <c r="C92" s="22">
        <f>SUMIFS(Raw!$D$2:$D$316,Raw!$A$2:$A$316,"*"&amp;C$7&amp;"*", Raw!$B$2:$B$316,RIGHT(TEXT($A92,"MMM YYYY"),4),   Raw!$C$2:$C$316,MONTH($A92))</f>
        <v>3.4381110000000001</v>
      </c>
      <c r="D92" s="22">
        <f>SUMIFS(Raw!$D$2:$D$316,Raw!$A$2:$A$316,"*"&amp;D$7&amp;"*", Raw!$B$2:$B$316,RIGHT(TEXT($A92,"MMM YYYY"),4),   Raw!$C$2:$C$316,MONTH($A92))</f>
        <v>7.5261290000000001</v>
      </c>
      <c r="E92" s="22">
        <f t="shared" si="2"/>
        <v>11.508556</v>
      </c>
    </row>
    <row r="93" spans="1:5">
      <c r="A93" s="87">
        <v>42767</v>
      </c>
      <c r="B93" s="22">
        <f>SUMIFS(Raw!$D$2:$D$316,Raw!$A$2:$A$316,"*"&amp;B$7&amp;"*", Raw!$B$2:$B$316,RIGHT(TEXT($A93,"MMM YYYY"),4),   Raw!$C$2:$C$316,MONTH($A93))</f>
        <v>0.33516000000000001</v>
      </c>
      <c r="C93" s="22">
        <f>SUMIFS(Raw!$D$2:$D$316,Raw!$A$2:$A$316,"*"&amp;C$7&amp;"*", Raw!$B$2:$B$316,RIGHT(TEXT($A93,"MMM YYYY"),4),   Raw!$C$2:$C$316,MONTH($A93))</f>
        <v>3.14256</v>
      </c>
      <c r="D93" s="22">
        <f>SUMIFS(Raw!$D$2:$D$316,Raw!$A$2:$A$316,"*"&amp;D$7&amp;"*", Raw!$B$2:$B$316,RIGHT(TEXT($A93,"MMM YYYY"),4),   Raw!$C$2:$C$316,MONTH($A93))</f>
        <v>6.6207689999999992</v>
      </c>
      <c r="E93" s="22">
        <f t="shared" si="2"/>
        <v>10.098488999999999</v>
      </c>
    </row>
    <row r="94" spans="1:5">
      <c r="A94" s="87">
        <v>42795</v>
      </c>
      <c r="B94" s="22">
        <f>SUMIFS(Raw!$D$2:$D$316,Raw!$A$2:$A$316,"*"&amp;B$7&amp;"*", Raw!$B$2:$B$316,RIGHT(TEXT($A94,"MMM YYYY"),4),   Raw!$C$2:$C$316,MONTH($A94))</f>
        <v>0.240985</v>
      </c>
      <c r="C94" s="22">
        <f>SUMIFS(Raw!$D$2:$D$316,Raw!$A$2:$A$316,"*"&amp;C$7&amp;"*", Raw!$B$2:$B$316,RIGHT(TEXT($A94,"MMM YYYY"),4),   Raw!$C$2:$C$316,MONTH($A94))</f>
        <v>3.4372210000000001</v>
      </c>
      <c r="D94" s="22">
        <f>SUMIFS(Raw!$D$2:$D$316,Raw!$A$2:$A$316,"*"&amp;D$7&amp;"*", Raw!$B$2:$B$316,RIGHT(TEXT($A94,"MMM YYYY"),4),   Raw!$C$2:$C$316,MONTH($A94))</f>
        <v>7.3780620000000008</v>
      </c>
      <c r="E94" s="22">
        <f t="shared" si="2"/>
        <v>11.056268000000001</v>
      </c>
    </row>
    <row r="95" spans="1:5">
      <c r="A95" s="87">
        <v>42826</v>
      </c>
      <c r="B95" s="22">
        <f>SUMIFS(Raw!$D$2:$D$316,Raw!$A$2:$A$316,"*"&amp;B$7&amp;"*", Raw!$B$2:$B$316,RIGHT(TEXT($A95,"MMM YYYY"),4),   Raw!$C$2:$C$316,MONTH($A95))</f>
        <v>0.205181</v>
      </c>
      <c r="C95" s="22">
        <f>SUMIFS(Raw!$D$2:$D$316,Raw!$A$2:$A$316,"*"&amp;C$7&amp;"*", Raw!$B$2:$B$316,RIGHT(TEXT($A95,"MMM YYYY"),4),   Raw!$C$2:$C$316,MONTH($A95))</f>
        <v>3.2595830000000001</v>
      </c>
      <c r="D95" s="22">
        <f>SUMIFS(Raw!$D$2:$D$316,Raw!$A$2:$A$316,"*"&amp;D$7&amp;"*", Raw!$B$2:$B$316,RIGHT(TEXT($A95,"MMM YYYY"),4),   Raw!$C$2:$C$316,MONTH($A95))</f>
        <v>7.0672769999999989</v>
      </c>
      <c r="E95" s="22">
        <f t="shared" si="2"/>
        <v>10.532041</v>
      </c>
    </row>
    <row r="96" spans="1:5">
      <c r="A96" s="87">
        <v>42856</v>
      </c>
      <c r="B96" s="109">
        <f>SUMIFS(Raw!$D$2:$D$316,Raw!$A$2:$A$316,"*"&amp;B$7&amp;"*", Raw!$B$2:$B$316,RIGHT(TEXT($A96,"MMM YYYY"),4),   Raw!$C$2:$C$316,MONTH($A96))</f>
        <v>0.21138399999999999</v>
      </c>
      <c r="C96" s="109">
        <f>SUMIFS(Raw!$D$2:$D$316,Raw!$A$2:$A$316,"*"&amp;C$7&amp;"*", Raw!$B$2:$B$316,RIGHT(TEXT($A96,"MMM YYYY"),4),   Raw!$C$2:$C$316,MONTH($A96))</f>
        <v>2.2245210000000002</v>
      </c>
      <c r="D96" s="109">
        <f>SUMIFS(Raw!$D$2:$D$316,Raw!$A$2:$A$316,"*"&amp;D$7&amp;"*", Raw!$B$2:$B$316,RIGHT(TEXT($A96,"MMM YYYY"),4),   Raw!$C$2:$C$316,MONTH($A96))</f>
        <v>6.655899999999999</v>
      </c>
      <c r="E96" s="109">
        <f t="shared" si="2"/>
        <v>9.091804999999999</v>
      </c>
    </row>
    <row r="97" spans="1:5">
      <c r="A97" s="87">
        <v>42887</v>
      </c>
      <c r="B97" s="22">
        <f>SUMIFS(Raw!$D$2:$D$316,Raw!$A$2:$A$316,"*"&amp;B$7&amp;"*", Raw!$B$2:$B$316,RIGHT(TEXT($A97,"MMM YYYY"),4),   Raw!$C$2:$C$316,MONTH($A97))</f>
        <v>8.8019E-2</v>
      </c>
      <c r="C97" s="22">
        <f>SUMIFS(Raw!$D$2:$D$316,Raw!$A$2:$A$316,"*"&amp;C$7&amp;"*", Raw!$B$2:$B$316,RIGHT(TEXT($A97,"MMM YYYY"),4),   Raw!$C$2:$C$316,MONTH($A97))</f>
        <v>2.2828629999999999</v>
      </c>
      <c r="D97" s="22">
        <f>SUMIFS(Raw!$D$2:$D$316,Raw!$A$2:$A$316,"*"&amp;D$7&amp;"*", Raw!$B$2:$B$316,RIGHT(TEXT($A97,"MMM YYYY"),4),   Raw!$C$2:$C$316,MONTH($A97))</f>
        <v>6.2210850000000022</v>
      </c>
      <c r="E97" s="22">
        <f t="shared" si="2"/>
        <v>8.5919670000000021</v>
      </c>
    </row>
    <row r="98" spans="1:5">
      <c r="A98" s="87">
        <v>42917</v>
      </c>
      <c r="B98" s="22">
        <f>SUMIFS(Raw!$D$2:$D$316,Raw!$A$2:$A$316,"*"&amp;B$7&amp;"*", Raw!$B$2:$B$316,RIGHT(TEXT($A98,"MMM YYYY"),4),   Raw!$C$2:$C$316,MONTH($A98))</f>
        <v>4.8384999999999997E-2</v>
      </c>
      <c r="C98" s="22">
        <f>SUMIFS(Raw!$D$2:$D$316,Raw!$A$2:$A$316,"*"&amp;C$7&amp;"*", Raw!$B$2:$B$316,RIGHT(TEXT($A98,"MMM YYYY"),4),   Raw!$C$2:$C$316,MONTH($A98))</f>
        <v>3.1590590000000001</v>
      </c>
      <c r="D98" s="22">
        <f>SUMIFS(Raw!$D$2:$D$316,Raw!$A$2:$A$316,"*"&amp;D$7&amp;"*", Raw!$B$2:$B$316,RIGHT(TEXT($A98,"MMM YYYY"),4),   Raw!$C$2:$C$316,MONTH($A98))</f>
        <v>7.3778339999999982</v>
      </c>
      <c r="E98" s="22">
        <f t="shared" si="2"/>
        <v>10.585277999999999</v>
      </c>
    </row>
    <row r="99" spans="1:5">
      <c r="A99" s="87">
        <v>42948</v>
      </c>
      <c r="B99" s="22">
        <f>SUMIFS(Raw!$D$2:$D$316,Raw!$A$2:$A$316,"*"&amp;B$7&amp;"*", Raw!$B$2:$B$316,RIGHT(TEXT($A99,"MMM YYYY"),4),   Raw!$C$2:$C$316,MONTH($A99))</f>
        <v>0.24234800000000001</v>
      </c>
      <c r="C99" s="22">
        <f>SUMIFS(Raw!$D$2:$D$316,Raw!$A$2:$A$316,"*"&amp;C$7&amp;"*", Raw!$B$2:$B$316,RIGHT(TEXT($A99,"MMM YYYY"),4),   Raw!$C$2:$C$316,MONTH($A99))</f>
        <v>3.16405</v>
      </c>
      <c r="D99" s="22">
        <f>SUMIFS(Raw!$D$2:$D$316,Raw!$A$2:$A$316,"*"&amp;D$7&amp;"*", Raw!$B$2:$B$316,RIGHT(TEXT($A99,"MMM YYYY"),4),   Raw!$C$2:$C$316,MONTH($A99))</f>
        <v>7.0122690000000008</v>
      </c>
      <c r="E99" s="22">
        <f t="shared" si="2"/>
        <v>10.418667000000001</v>
      </c>
    </row>
    <row r="100" spans="1:5">
      <c r="A100" s="87">
        <v>42979</v>
      </c>
      <c r="B100" s="22">
        <f>SUMIFS(Raw!$D$2:$D$316,Raw!$A$2:$A$316,"*"&amp;B$7&amp;"*", Raw!$B$2:$B$316,RIGHT(TEXT($A100,"MMM YYYY"),4),   Raw!$C$2:$C$316,MONTH($A100))</f>
        <v>0.24101800000000001</v>
      </c>
      <c r="C100" s="22">
        <f>SUMIFS(Raw!$D$2:$D$316,Raw!$A$2:$A$316,"*"&amp;C$7&amp;"*", Raw!$B$2:$B$316,RIGHT(TEXT($A100,"MMM YYYY"),4),   Raw!$C$2:$C$316,MONTH($A100))</f>
        <v>2.4690099999999999</v>
      </c>
      <c r="D100" s="22">
        <f>SUMIFS(Raw!$D$2:$D$316,Raw!$A$2:$A$316,"*"&amp;D$7&amp;"*", Raw!$B$2:$B$316,RIGHT(TEXT($A100,"MMM YYYY"),4),   Raw!$C$2:$C$316,MONTH($A100))</f>
        <v>6.7835459999999976</v>
      </c>
      <c r="E100" s="22">
        <f t="shared" si="2"/>
        <v>9.4935739999999971</v>
      </c>
    </row>
    <row r="101" spans="1:5">
      <c r="A101" s="87">
        <v>43009</v>
      </c>
      <c r="B101" s="22">
        <f>SUMIFS(Raw!$D$2:$D$316,Raw!$A$2:$A$316,"*"&amp;B$7&amp;"*", Raw!$B$2:$B$316,RIGHT(TEXT($A101,"MMM YYYY"),4),   Raw!$C$2:$C$316,MONTH($A101))</f>
        <v>0.14858199999999999</v>
      </c>
      <c r="C101" s="22">
        <f>SUMIFS(Raw!$D$2:$D$316,Raw!$A$2:$A$316,"*"&amp;C$7&amp;"*", Raw!$B$2:$B$316,RIGHT(TEXT($A101,"MMM YYYY"),4),   Raw!$C$2:$C$316,MONTH($A101))</f>
        <v>3.3240850000000002</v>
      </c>
      <c r="D101" s="22">
        <f>SUMIFS(Raw!$D$2:$D$316,Raw!$A$2:$A$316,"*"&amp;D$7&amp;"*", Raw!$B$2:$B$316,RIGHT(TEXT($A101,"MMM YYYY"),4),   Raw!$C$2:$C$316,MONTH($A101))</f>
        <v>7.3143270000000014</v>
      </c>
      <c r="E101" s="22">
        <f t="shared" si="2"/>
        <v>10.786994000000002</v>
      </c>
    </row>
    <row r="102" spans="1:5">
      <c r="A102" s="87">
        <v>43040</v>
      </c>
      <c r="B102" s="22">
        <f>SUMIFS(Raw!$D$2:$D$316,Raw!$A$2:$A$316,"*"&amp;B$7&amp;"*", Raw!$B$2:$B$316,RIGHT(TEXT($A102,"MMM YYYY"),4),   Raw!$C$2:$C$316,MONTH($A102))</f>
        <v>0.52237</v>
      </c>
      <c r="C102" s="22">
        <f>SUMIFS(Raw!$D$2:$D$316,Raw!$A$2:$A$316,"*"&amp;C$7&amp;"*", Raw!$B$2:$B$316,RIGHT(TEXT($A102,"MMM YYYY"),4),   Raw!$C$2:$C$316,MONTH($A102))</f>
        <v>3.4829469999999998</v>
      </c>
      <c r="D102" s="22">
        <f>SUMIFS(Raw!$D$2:$D$316,Raw!$A$2:$A$316,"*"&amp;D$7&amp;"*", Raw!$B$2:$B$316,RIGHT(TEXT($A102,"MMM YYYY"),4),   Raw!$C$2:$C$316,MONTH($A102))</f>
        <v>6.8755769999999998</v>
      </c>
      <c r="E102" s="22">
        <f t="shared" si="2"/>
        <v>10.880894</v>
      </c>
    </row>
    <row r="103" spans="1:5">
      <c r="A103" s="87">
        <v>43070</v>
      </c>
      <c r="B103" s="22">
        <f>SUMIFS(Raw!$D$2:$D$316,Raw!$A$2:$A$316,"*"&amp;B$7&amp;"*", Raw!$B$2:$B$316,RIGHT(TEXT($A103,"MMM YYYY"),4),   Raw!$C$2:$C$316,MONTH($A103))</f>
        <v>0.63482799999999995</v>
      </c>
      <c r="C103" s="22">
        <f>SUMIFS(Raw!$D$2:$D$316,Raw!$A$2:$A$316,"*"&amp;C$7&amp;"*", Raw!$B$2:$B$316,RIGHT(TEXT($A103,"MMM YYYY"),4),   Raw!$C$2:$C$316,MONTH($A103))</f>
        <v>3.3616389999999998</v>
      </c>
      <c r="D103" s="22">
        <f>SUMIFS(Raw!$D$2:$D$316,Raw!$A$2:$A$316,"*"&amp;D$7&amp;"*", Raw!$B$2:$B$316,RIGHT(TEXT($A103,"MMM YYYY"),4),   Raw!$C$2:$C$316,MONTH($A103))</f>
        <v>7.1179669999999993</v>
      </c>
      <c r="E103" s="22">
        <f t="shared" si="2"/>
        <v>11.114433999999999</v>
      </c>
    </row>
    <row r="104" spans="1:5">
      <c r="A104" s="87">
        <v>43101</v>
      </c>
      <c r="B104" s="22">
        <f>SUMIFS(Raw!$D$2:$D$316,Raw!$A$2:$A$316,"*"&amp;B$7&amp;"*", Raw!$B$2:$B$316,RIGHT(TEXT($A104,"MMM YYYY"),4),   Raw!$C$2:$C$316,MONTH($A104))</f>
        <v>0.52389399999999997</v>
      </c>
      <c r="C104" s="22">
        <f>SUMIFS(Raw!$D$2:$D$316,Raw!$A$2:$A$316,"*"&amp;C$7&amp;"*", Raw!$B$2:$B$316,RIGHT(TEXT($A104,"MMM YYYY"),4),   Raw!$C$2:$C$316,MONTH($A104))</f>
        <v>3.504702</v>
      </c>
      <c r="D104" s="22">
        <f>SUMIFS(Raw!$D$2:$D$316,Raw!$A$2:$A$316,"*"&amp;D$7&amp;"*", Raw!$B$2:$B$316,RIGHT(TEXT($A104,"MMM YYYY"),4),   Raw!$C$2:$C$316,MONTH($A104))</f>
        <v>7.2697010000000031</v>
      </c>
      <c r="E104" s="22">
        <f t="shared" si="2"/>
        <v>11.298297000000003</v>
      </c>
    </row>
    <row r="105" spans="1:5">
      <c r="A105" s="87">
        <v>43132</v>
      </c>
      <c r="B105" s="22">
        <f>SUMIFS(Raw!$D$2:$D$316,Raw!$A$2:$A$316,"*"&amp;B$7&amp;"*", Raw!$B$2:$B$316,RIGHT(TEXT($A105,"MMM YYYY"),4),   Raw!$C$2:$C$316,MONTH($A105))</f>
        <v>0.43046299999999998</v>
      </c>
      <c r="C105" s="22">
        <f>SUMIFS(Raw!$D$2:$D$316,Raw!$A$2:$A$316,"*"&amp;C$7&amp;"*", Raw!$B$2:$B$316,RIGHT(TEXT($A105,"MMM YYYY"),4),   Raw!$C$2:$C$316,MONTH($A105))</f>
        <v>3.1333259999999998</v>
      </c>
      <c r="D105" s="22">
        <f>SUMIFS(Raw!$D$2:$D$316,Raw!$A$2:$A$316,"*"&amp;D$7&amp;"*", Raw!$B$2:$B$316,RIGHT(TEXT($A105,"MMM YYYY"),4),   Raw!$C$2:$C$316,MONTH($A105))</f>
        <v>6.4946619999999982</v>
      </c>
      <c r="E105" s="22">
        <f t="shared" si="2"/>
        <v>10.058450999999998</v>
      </c>
    </row>
    <row r="106" spans="1:5">
      <c r="A106" s="87">
        <v>43160</v>
      </c>
      <c r="B106" s="22">
        <f>SUMIFS(Raw!$D$2:$D$316,Raw!$A$2:$A$316,"*"&amp;B$7&amp;"*", Raw!$B$2:$B$316,RIGHT(TEXT($A106,"MMM YYYY"),4),   Raw!$C$2:$C$316,MONTH($A106))</f>
        <v>0.250361</v>
      </c>
      <c r="C106" s="22">
        <f>SUMIFS(Raw!$D$2:$D$316,Raw!$A$2:$A$316,"*"&amp;C$7&amp;"*", Raw!$B$2:$B$316,RIGHT(TEXT($A106,"MMM YYYY"),4),   Raw!$C$2:$C$316,MONTH($A106))</f>
        <v>3.510643</v>
      </c>
      <c r="D106" s="22">
        <f>SUMIFS(Raw!$D$2:$D$316,Raw!$A$2:$A$316,"*"&amp;D$7&amp;"*", Raw!$B$2:$B$316,RIGHT(TEXT($A106,"MMM YYYY"),4),   Raw!$C$2:$C$316,MONTH($A106))</f>
        <v>7.2833089999999991</v>
      </c>
      <c r="E106" s="22">
        <f t="shared" si="2"/>
        <v>11.044312999999999</v>
      </c>
    </row>
    <row r="107" spans="1:5">
      <c r="A107" s="87">
        <v>43191</v>
      </c>
      <c r="B107" s="22">
        <f>SUMIFS(Raw!$D$2:$D$316,Raw!$A$2:$A$316,"*"&amp;B$7&amp;"*", Raw!$B$2:$B$316,RIGHT(TEXT($A107,"MMM YYYY"),4),   Raw!$C$2:$C$316,MONTH($A107))</f>
        <v>0.17024700000000001</v>
      </c>
      <c r="C107" s="22">
        <f>SUMIFS(Raw!$D$2:$D$316,Raw!$A$2:$A$316,"*"&amp;C$7&amp;"*", Raw!$B$2:$B$316,RIGHT(TEXT($A107,"MMM YYYY"),4),   Raw!$C$2:$C$316,MONTH($A107))</f>
        <v>3.2995269999999999</v>
      </c>
      <c r="D107" s="22">
        <f>SUMIFS(Raw!$D$2:$D$316,Raw!$A$2:$A$316,"*"&amp;D$7&amp;"*", Raw!$B$2:$B$316,RIGHT(TEXT($A107,"MMM YYYY"),4),   Raw!$C$2:$C$316,MONTH($A107))</f>
        <v>6.6781059999999997</v>
      </c>
      <c r="E107" s="22">
        <f t="shared" si="2"/>
        <v>10.147879999999999</v>
      </c>
    </row>
    <row r="108" spans="1:5">
      <c r="A108" s="87">
        <v>43221</v>
      </c>
      <c r="B108" s="109">
        <f>SUMIFS(Raw!$D$2:$D$316,Raw!$A$2:$A$316,"*"&amp;B$7&amp;"*", Raw!$B$2:$B$316,RIGHT(TEXT($A108,"MMM YYYY"),4),   Raw!$C$2:$C$316,MONTH($A108))</f>
        <v>4.3100000000000001E-4</v>
      </c>
      <c r="C108" s="109">
        <f>SUMIFS(Raw!$D$2:$D$316,Raw!$A$2:$A$316,"*"&amp;C$7&amp;"*", Raw!$B$2:$B$316,RIGHT(TEXT($A108,"MMM YYYY"),4),   Raw!$C$2:$C$316,MONTH($A108))</f>
        <v>3.0627249999999999</v>
      </c>
      <c r="D108" s="109">
        <f>SUMIFS(Raw!$D$2:$D$316,Raw!$A$2:$A$316,"*"&amp;D$7&amp;"*", Raw!$B$2:$B$316,RIGHT(TEXT($A108,"MMM YYYY"),4),   Raw!$C$2:$C$316,MONTH($A108))</f>
        <v>6.625985</v>
      </c>
      <c r="E108" s="109">
        <f t="shared" si="2"/>
        <v>9.6891409999999993</v>
      </c>
    </row>
    <row r="109" spans="1:5">
      <c r="B109" s="88">
        <f t="shared" ref="B109" si="3">SUM(B8:B108)</f>
        <v>25.546972815294396</v>
      </c>
      <c r="C109" s="88">
        <f t="shared" ref="C109" si="4">SUM(C8:C108)</f>
        <v>266.18977799999993</v>
      </c>
      <c r="D109" s="88">
        <f t="shared" ref="D109" si="5">SUM(D8:D108)</f>
        <v>654.58408800000029</v>
      </c>
      <c r="E109" s="88">
        <f t="shared" ref="E109" si="6">SUM(E8:E108)</f>
        <v>946.32083881529456</v>
      </c>
    </row>
    <row r="110" spans="1:5">
      <c r="B110" s="88">
        <f>B109-Raw!E2</f>
        <v>1.5278958152944</v>
      </c>
      <c r="C110" s="88">
        <f>C109-Raw!F2</f>
        <v>0</v>
      </c>
      <c r="D110" s="88">
        <f>D109-Raw!G2</f>
        <v>0</v>
      </c>
      <c r="E110" s="88"/>
    </row>
    <row r="111" spans="1:5">
      <c r="B111" s="103">
        <f t="shared" ref="B111" si="7">MIN(B44:B103)</f>
        <v>7.3610000000000004E-3</v>
      </c>
      <c r="C111" s="80">
        <f t="shared" ref="C111:E111" si="8">MIN(C44:C103)</f>
        <v>0.99380100000000005</v>
      </c>
      <c r="D111" s="80">
        <f t="shared" si="8"/>
        <v>4.8681099999999997</v>
      </c>
      <c r="E111" s="80">
        <f t="shared" si="8"/>
        <v>6.3449049999999998</v>
      </c>
    </row>
    <row r="112" spans="1:5">
      <c r="B112" s="80">
        <f>MAX(B44:B103)</f>
        <v>0.69096800000000003</v>
      </c>
      <c r="C112" s="80">
        <f t="shared" ref="C112:E112" si="9">MAX(C44:C103)</f>
        <v>3.583491</v>
      </c>
      <c r="D112" s="80">
        <f t="shared" si="9"/>
        <v>7.89</v>
      </c>
      <c r="E112" s="80">
        <f t="shared" si="9"/>
        <v>11.508556</v>
      </c>
    </row>
    <row r="113" spans="2:5">
      <c r="B113" s="80">
        <f>AVERAGE(B44:B103)</f>
        <v>0.22243893333333328</v>
      </c>
      <c r="C113" s="80">
        <f t="shared" ref="C113:E113" si="10">AVERAGE(C44:C103)</f>
        <v>2.6986716833333331</v>
      </c>
      <c r="D113" s="80">
        <f t="shared" si="10"/>
        <v>6.5679861000000006</v>
      </c>
      <c r="E113" s="80">
        <f t="shared" si="10"/>
        <v>9.4890967166666655</v>
      </c>
    </row>
    <row r="114" spans="2:5">
      <c r="B114" s="18" t="s">
        <v>10</v>
      </c>
      <c r="C114" s="18" t="s">
        <v>11</v>
      </c>
      <c r="D114" s="18" t="s">
        <v>12</v>
      </c>
      <c r="E114" s="18" t="s">
        <v>13</v>
      </c>
    </row>
    <row r="115" spans="2:5">
      <c r="B115" s="114">
        <f t="shared" ref="B115:C115" si="11">B108/B96</f>
        <v>2.038943344813231E-3</v>
      </c>
      <c r="C115" s="113">
        <f t="shared" si="11"/>
        <v>1.3768020171533555</v>
      </c>
      <c r="D115" s="114">
        <f>D108/D96</f>
        <v>0.99550549136856037</v>
      </c>
    </row>
    <row r="116" spans="2:5">
      <c r="B116" s="111">
        <f>B108-B96</f>
        <v>-0.210953</v>
      </c>
      <c r="C116" s="111">
        <f t="shared" ref="C116:D116" si="12">C108-C96</f>
        <v>0.83820399999999973</v>
      </c>
      <c r="D116" s="111">
        <f t="shared" si="12"/>
        <v>-2.9914999999999026E-2</v>
      </c>
    </row>
  </sheetData>
  <mergeCells count="3">
    <mergeCell ref="B2:E3"/>
    <mergeCell ref="B4:E5"/>
    <mergeCell ref="G3:P5"/>
  </mergeCells>
  <conditionalFormatting sqref="B8:E108">
    <cfRule type="cellIs" dxfId="3" priority="1" operator="equal">
      <formula>0</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J36"/>
  <sheetViews>
    <sheetView workbookViewId="0">
      <selection activeCell="B32" sqref="B32:B34"/>
    </sheetView>
  </sheetViews>
  <sheetFormatPr defaultColWidth="9" defaultRowHeight="15.6"/>
  <cols>
    <col min="1" max="1" width="2.59765625" style="23" customWidth="1"/>
    <col min="2" max="2" width="9" style="23"/>
    <col min="3" max="3" width="11.59765625" style="23" bestFit="1" customWidth="1"/>
    <col min="4" max="7" width="9" style="23"/>
    <col min="8" max="8" width="10.59765625" style="23" bestFit="1" customWidth="1"/>
    <col min="9" max="16384" width="9" style="23"/>
  </cols>
  <sheetData>
    <row r="2" spans="2:10" ht="20.100000000000001" customHeight="1">
      <c r="B2" s="127" t="s">
        <v>55</v>
      </c>
      <c r="C2" s="128"/>
      <c r="D2" s="128"/>
      <c r="E2" s="129"/>
    </row>
    <row r="3" spans="2:10" ht="20.100000000000001" customHeight="1">
      <c r="B3" s="130"/>
      <c r="C3" s="131"/>
      <c r="D3" s="131"/>
      <c r="E3" s="132"/>
    </row>
    <row r="4" spans="2:10" ht="20.100000000000001" customHeight="1">
      <c r="B4" s="130"/>
      <c r="C4" s="131"/>
      <c r="D4" s="131"/>
      <c r="E4" s="132"/>
    </row>
    <row r="5" spans="2:10" ht="20.100000000000001" customHeight="1">
      <c r="B5" s="133"/>
      <c r="C5" s="134"/>
      <c r="D5" s="134"/>
      <c r="E5" s="135"/>
    </row>
    <row r="6" spans="2:10" ht="24" customHeight="1">
      <c r="B6" s="24" t="s">
        <v>14</v>
      </c>
    </row>
    <row r="8" spans="2:10">
      <c r="B8" s="25" t="s">
        <v>17</v>
      </c>
    </row>
    <row r="9" spans="2:10" ht="5.0999999999999996" customHeight="1">
      <c r="B9" s="25"/>
    </row>
    <row r="10" spans="2:10" ht="24.9" customHeight="1">
      <c r="B10" s="25"/>
      <c r="C10" s="26" t="s">
        <v>15</v>
      </c>
      <c r="D10" s="27" t="s">
        <v>16</v>
      </c>
    </row>
    <row r="11" spans="2:10" ht="5.0999999999999996" customHeight="1">
      <c r="B11" s="28"/>
      <c r="C11" s="29"/>
      <c r="D11" s="29"/>
    </row>
    <row r="12" spans="2:10" ht="15" customHeight="1">
      <c r="B12" s="95" t="s">
        <v>88</v>
      </c>
      <c r="C12" s="31">
        <f>_xlfn.XLOOKUP($D12,Raw!$D$2:$D$316,Raw!$B$2:$B$316)</f>
        <v>2014</v>
      </c>
      <c r="D12" s="76">
        <f>MIN(Raw!D38:D97)</f>
        <v>7.3610000000000004E-3</v>
      </c>
      <c r="H12" s="93"/>
      <c r="I12" s="93"/>
      <c r="J12" s="93"/>
    </row>
    <row r="13" spans="2:10" ht="15" customHeight="1">
      <c r="B13" s="95" t="s">
        <v>89</v>
      </c>
      <c r="C13" s="31">
        <f>_xlfn.XLOOKUP($D13,Raw!$D$2:$D$316,Raw!$B$2:$B$316)</f>
        <v>2015</v>
      </c>
      <c r="D13" s="76">
        <f>_xlfn.MINIFS(Raw!$D$2:$D$316,Raw!$A$2:$A$316,"*"&amp;$B13&amp;"*",   Raw!$B$2:$B$316,"&gt;=2013",   Raw!$C$2:$C$316, "&lt;=2017")</f>
        <v>0.99380100000000005</v>
      </c>
      <c r="H13" s="93"/>
      <c r="I13" s="93"/>
      <c r="J13" s="93"/>
    </row>
    <row r="14" spans="2:10" ht="15" customHeight="1">
      <c r="B14" s="96" t="s">
        <v>90</v>
      </c>
      <c r="C14" s="31">
        <f>_xlfn.XLOOKUP($D14,Raw!$D$2:$D$316,Raw!$B$2:$B$316)</f>
        <v>2016</v>
      </c>
      <c r="D14" s="76">
        <f>_xlfn.MINIFS(Raw!$D$2:$D$316,Raw!$A$2:$A$316,"*"&amp;$B14&amp;"*",   Raw!$B$2:$B$316,"&gt;=2013",   Raw!$C$2:$C$316, "&lt;=2017")</f>
        <v>4.8681099999999997</v>
      </c>
      <c r="H14" s="93"/>
      <c r="I14" s="93"/>
      <c r="J14" s="93"/>
    </row>
    <row r="15" spans="2:10" ht="15" customHeight="1">
      <c r="B15" s="96" t="s">
        <v>13</v>
      </c>
      <c r="C15" s="105">
        <f>_xlfn.XLOOKUP(D15,'Sorted (Task 1 &amp; 2)'!$E$44:$E$103,'Sorted (Task 1 &amp; 2)'!$A$44:$A$103)</f>
        <v>42614</v>
      </c>
      <c r="D15" s="76">
        <f>MIN('Sorted (Task 1 &amp; 2)'!E44:E103)</f>
        <v>6.3449049999999998</v>
      </c>
      <c r="H15" s="93"/>
      <c r="I15" s="93"/>
      <c r="J15" s="93"/>
    </row>
    <row r="16" spans="2:10" ht="5.0999999999999996" customHeight="1">
      <c r="B16" s="32"/>
      <c r="C16" s="32"/>
      <c r="D16" s="32"/>
    </row>
    <row r="17" spans="2:10" ht="5.0999999999999996" customHeight="1"/>
    <row r="18" spans="2:10">
      <c r="B18" s="25" t="s">
        <v>18</v>
      </c>
    </row>
    <row r="19" spans="2:10" ht="5.0999999999999996" customHeight="1"/>
    <row r="20" spans="2:10" ht="24.9" customHeight="1">
      <c r="B20" s="25"/>
      <c r="C20" s="26" t="s">
        <v>15</v>
      </c>
      <c r="D20" s="27" t="s">
        <v>16</v>
      </c>
    </row>
    <row r="21" spans="2:10" ht="5.0999999999999996" customHeight="1">
      <c r="B21" s="28"/>
      <c r="C21" s="29"/>
      <c r="D21" s="29"/>
    </row>
    <row r="22" spans="2:10" ht="15" customHeight="1">
      <c r="B22" s="30" t="s">
        <v>88</v>
      </c>
      <c r="C22" s="31">
        <f>_xlfn.XLOOKUP($D22,Raw!$D$2:$D$316,Raw!$B$2:$B$316)</f>
        <v>2015</v>
      </c>
      <c r="D22" s="76">
        <f>_xlfn.MAXIFS(Raw!$D$2:$D$316,Raw!$A$2:$A$316,"*"&amp;$B12&amp;"*",   Raw!$B$2:$B$316,"&gt;=2013",   Raw!$C$2:$C$316, "&lt;=2017")</f>
        <v>0.69096800000000003</v>
      </c>
      <c r="H22" s="94"/>
      <c r="I22" s="94"/>
      <c r="J22" s="94"/>
    </row>
    <row r="23" spans="2:10" ht="15" customHeight="1">
      <c r="B23" s="30" t="s">
        <v>89</v>
      </c>
      <c r="C23" s="31">
        <f>_xlfn.XLOOKUP($D23,Raw!$D$2:$D$316,Raw!$B$2:$B$316)</f>
        <v>2016</v>
      </c>
      <c r="D23" s="76">
        <f>_xlfn.MAXIFS(Raw!$D$2:$D$316,Raw!$A$2:$A$316,"*"&amp;$B13&amp;"*",   Raw!$B$2:$B$316,"&gt;=2013",   Raw!$C$2:$C$316, "&lt;=2017")</f>
        <v>3.583491</v>
      </c>
      <c r="H23" s="94"/>
      <c r="I23" s="94"/>
      <c r="J23" s="94"/>
    </row>
    <row r="24" spans="2:10" ht="15" customHeight="1">
      <c r="B24" s="31" t="s">
        <v>90</v>
      </c>
      <c r="C24" s="31">
        <f>_xlfn.XLOOKUP($D24,Raw!$D$2:$D$316,Raw!$B$2:$B$316)</f>
        <v>2013</v>
      </c>
      <c r="D24" s="76">
        <f>_xlfn.MAXIFS(Raw!$D$2:$D$316,Raw!$A$2:$A$316,"*"&amp;$B14&amp;"*",   Raw!$B$2:$B$316,"&gt;=2013",   Raw!$C$2:$C$316, "&lt;=2017")</f>
        <v>7.89</v>
      </c>
      <c r="H24" s="94"/>
      <c r="I24" s="94"/>
      <c r="J24" s="94"/>
    </row>
    <row r="25" spans="2:10" ht="15" customHeight="1">
      <c r="B25" s="31" t="s">
        <v>13</v>
      </c>
      <c r="C25" s="105">
        <f>_xlfn.XLOOKUP(D25,'Sorted (Task 1 &amp; 2)'!$E$44:$E$103,'Sorted (Task 1 &amp; 2)'!$A$44:$A$103)</f>
        <v>42736</v>
      </c>
      <c r="D25" s="76">
        <f>MAX('Sorted (Task 1 &amp; 2)'!E44:E103)</f>
        <v>11.508556</v>
      </c>
      <c r="H25" s="94"/>
      <c r="I25" s="94"/>
      <c r="J25" s="94"/>
    </row>
    <row r="26" spans="2:10" ht="5.0999999999999996" customHeight="1">
      <c r="B26" s="32"/>
      <c r="C26" s="32"/>
      <c r="D26" s="32"/>
    </row>
    <row r="27" spans="2:10" ht="5.0999999999999996" customHeight="1"/>
    <row r="28" spans="2:10">
      <c r="B28" s="25" t="s">
        <v>19</v>
      </c>
    </row>
    <row r="29" spans="2:10" ht="5.0999999999999996" customHeight="1"/>
    <row r="30" spans="2:10" ht="24.9" customHeight="1">
      <c r="B30" s="25"/>
      <c r="C30" s="26" t="s">
        <v>16</v>
      </c>
    </row>
    <row r="31" spans="2:10" ht="5.0999999999999996" customHeight="1">
      <c r="B31" s="28"/>
      <c r="C31" s="29"/>
    </row>
    <row r="32" spans="2:10" ht="15" customHeight="1">
      <c r="B32" s="30" t="s">
        <v>88</v>
      </c>
      <c r="C32" s="76">
        <f>AVERAGEIFS(Raw!$D$2:$D$316,Raw!$A$2:$A$316,"*"&amp;$B12&amp;"*",   Raw!$B$2:$B$316,"&gt;=2013",   Raw!$C$2:$C$316, "&lt;=2017")</f>
        <v>0.22648818461538459</v>
      </c>
    </row>
    <row r="33" spans="2:3" ht="15" customHeight="1">
      <c r="B33" s="30" t="s">
        <v>89</v>
      </c>
      <c r="C33" s="76">
        <f>AVERAGEIFS(Raw!$D$2:$D$316,Raw!$A$2:$A$316,"*"&amp;$B13&amp;"*",   Raw!$B$2:$B$316,"&gt;=2013",   Raw!$C$2:$C$316, "&lt;=2017")</f>
        <v>2.745095753846154</v>
      </c>
    </row>
    <row r="34" spans="2:3" ht="15" customHeight="1">
      <c r="B34" s="31" t="s">
        <v>90</v>
      </c>
      <c r="C34" s="76">
        <f>AVERAGEIFS(Raw!$D$2:$D$316,Raw!$A$2:$A$316,"*"&amp;$B14&amp;"*",   Raw!$B$2:$B$316,"&gt;=2013",   Raw!$C$2:$C$316, "&lt;=2017")</f>
        <v>6.5912450615384621</v>
      </c>
    </row>
    <row r="35" spans="2:3" ht="15" customHeight="1">
      <c r="B35" s="31" t="s">
        <v>13</v>
      </c>
      <c r="C35" s="76">
        <f>AVERAGE('Sorted (Task 1 &amp; 2)'!E44:E103)</f>
        <v>9.4890967166666655</v>
      </c>
    </row>
    <row r="36" spans="2:3" ht="5.0999999999999996" customHeight="1">
      <c r="B36" s="32"/>
      <c r="C36" s="32"/>
    </row>
  </sheetData>
  <mergeCells count="1">
    <mergeCell ref="B2:E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35132-C1B7-44CD-B36E-7E3AF9E45F1D}">
  <dimension ref="A3:E65"/>
  <sheetViews>
    <sheetView topLeftCell="A12" zoomScale="80" zoomScaleNormal="80" workbookViewId="0">
      <selection activeCell="A36" sqref="A36"/>
    </sheetView>
  </sheetViews>
  <sheetFormatPr defaultRowHeight="13.8"/>
  <cols>
    <col min="1" max="1" width="13.09765625" bestFit="1" customWidth="1"/>
    <col min="2" max="2" width="16.09765625" bestFit="1" customWidth="1"/>
    <col min="3" max="3" width="5.3984375" bestFit="1" customWidth="1"/>
    <col min="4" max="4" width="4.8984375" bestFit="1" customWidth="1"/>
    <col min="5" max="5" width="11.3984375" bestFit="1" customWidth="1"/>
    <col min="6" max="6" width="12.69921875" bestFit="1" customWidth="1"/>
    <col min="7" max="7" width="14.09765625" bestFit="1" customWidth="1"/>
    <col min="8" max="8" width="18" bestFit="1" customWidth="1"/>
    <col min="9" max="9" width="19.19921875" bestFit="1" customWidth="1"/>
    <col min="10" max="10" width="4.8984375" bestFit="1" customWidth="1"/>
    <col min="11" max="11" width="11.3984375" bestFit="1" customWidth="1"/>
  </cols>
  <sheetData>
    <row r="3" spans="1:5">
      <c r="A3" s="106" t="s">
        <v>91</v>
      </c>
      <c r="B3" s="106" t="s">
        <v>79</v>
      </c>
    </row>
    <row r="4" spans="1:5">
      <c r="A4" s="106" t="s">
        <v>62</v>
      </c>
      <c r="B4" t="s">
        <v>64</v>
      </c>
      <c r="C4" t="s">
        <v>65</v>
      </c>
      <c r="D4" t="s">
        <v>66</v>
      </c>
      <c r="E4" t="s">
        <v>63</v>
      </c>
    </row>
    <row r="5" spans="1:5">
      <c r="A5" s="107" t="s">
        <v>67</v>
      </c>
      <c r="B5" s="108">
        <v>0.16084899999999999</v>
      </c>
      <c r="C5" s="108">
        <v>0.54431600000000002</v>
      </c>
      <c r="D5" s="108">
        <v>0.52389399999999997</v>
      </c>
      <c r="E5" s="108">
        <v>1.2290589999999999</v>
      </c>
    </row>
    <row r="6" spans="1:5">
      <c r="A6" s="107" t="s">
        <v>68</v>
      </c>
      <c r="B6" s="108">
        <v>0.140182</v>
      </c>
      <c r="C6" s="108">
        <v>0.33516000000000001</v>
      </c>
      <c r="D6" s="108">
        <v>0.43046299999999998</v>
      </c>
      <c r="E6" s="108">
        <v>0.90580499999999997</v>
      </c>
    </row>
    <row r="7" spans="1:5">
      <c r="A7" s="107" t="s">
        <v>69</v>
      </c>
      <c r="B7" s="108">
        <v>9.2164999999999997E-2</v>
      </c>
      <c r="C7" s="108">
        <v>0.240985</v>
      </c>
      <c r="D7" s="108">
        <v>0.250361</v>
      </c>
      <c r="E7" s="108">
        <v>0.583511</v>
      </c>
    </row>
    <row r="8" spans="1:5">
      <c r="A8" s="107" t="s">
        <v>70</v>
      </c>
      <c r="B8" s="108">
        <v>0.109985</v>
      </c>
      <c r="C8" s="108">
        <v>0.205181</v>
      </c>
      <c r="D8" s="108">
        <v>0.17024700000000001</v>
      </c>
      <c r="E8" s="108">
        <v>0.48541299999999998</v>
      </c>
    </row>
    <row r="9" spans="1:5">
      <c r="A9" s="107" t="s">
        <v>71</v>
      </c>
      <c r="B9" s="108">
        <v>2.0452999999999999E-2</v>
      </c>
      <c r="C9" s="108">
        <v>0.21138399999999999</v>
      </c>
      <c r="D9" s="108">
        <v>4.3100000000000001E-4</v>
      </c>
      <c r="E9" s="108">
        <v>0.23226799999999997</v>
      </c>
    </row>
    <row r="10" spans="1:5">
      <c r="A10" s="107" t="s">
        <v>72</v>
      </c>
      <c r="B10" s="108">
        <v>8.8499999999999995E-2</v>
      </c>
      <c r="C10" s="108">
        <v>8.8019E-2</v>
      </c>
      <c r="D10" s="108"/>
      <c r="E10" s="108">
        <v>0.17651899999999998</v>
      </c>
    </row>
    <row r="11" spans="1:5">
      <c r="A11" s="107" t="s">
        <v>73</v>
      </c>
      <c r="B11" s="108">
        <v>0.12739700000000001</v>
      </c>
      <c r="C11" s="108">
        <v>4.8384999999999997E-2</v>
      </c>
      <c r="D11" s="108"/>
      <c r="E11" s="108">
        <v>0.17578199999999999</v>
      </c>
    </row>
    <row r="12" spans="1:5">
      <c r="A12" s="107" t="s">
        <v>74</v>
      </c>
      <c r="B12" s="108">
        <v>0.25658300000000001</v>
      </c>
      <c r="C12" s="108">
        <v>0.24234800000000001</v>
      </c>
      <c r="D12" s="108"/>
      <c r="E12" s="108">
        <v>0.49893100000000001</v>
      </c>
    </row>
    <row r="13" spans="1:5">
      <c r="A13" s="107" t="s">
        <v>75</v>
      </c>
      <c r="B13" s="108">
        <v>8.5449999999999998E-2</v>
      </c>
      <c r="C13" s="108">
        <v>0.24101800000000001</v>
      </c>
      <c r="D13" s="108"/>
      <c r="E13" s="108">
        <v>0.32646799999999998</v>
      </c>
    </row>
    <row r="14" spans="1:5">
      <c r="A14" s="107" t="s">
        <v>76</v>
      </c>
      <c r="B14" s="108">
        <v>0.13151399999999999</v>
      </c>
      <c r="C14" s="108">
        <v>0.14858199999999999</v>
      </c>
      <c r="D14" s="108"/>
      <c r="E14" s="108">
        <v>0.28009600000000001</v>
      </c>
    </row>
    <row r="15" spans="1:5">
      <c r="A15" s="107" t="s">
        <v>77</v>
      </c>
      <c r="B15" s="108">
        <v>0.133025</v>
      </c>
      <c r="C15" s="108">
        <v>0.52237</v>
      </c>
      <c r="D15" s="108"/>
      <c r="E15" s="108">
        <v>0.65539499999999995</v>
      </c>
    </row>
    <row r="16" spans="1:5">
      <c r="A16" s="107" t="s">
        <v>78</v>
      </c>
      <c r="B16" s="108">
        <v>7.2276999999999994E-2</v>
      </c>
      <c r="C16" s="108">
        <v>0.63482799999999995</v>
      </c>
      <c r="D16" s="108"/>
      <c r="E16" s="108">
        <v>0.70710499999999998</v>
      </c>
    </row>
    <row r="17" spans="1:5">
      <c r="A17" s="107" t="s">
        <v>63</v>
      </c>
      <c r="B17" s="108">
        <v>1.4183799999999998</v>
      </c>
      <c r="C17" s="108">
        <v>3.4625760000000003</v>
      </c>
      <c r="D17" s="108">
        <v>1.3753960000000001</v>
      </c>
      <c r="E17" s="108">
        <v>6.2563519999999997</v>
      </c>
    </row>
    <row r="19" spans="1:5">
      <c r="A19" s="106" t="s">
        <v>92</v>
      </c>
      <c r="B19" s="106" t="s">
        <v>79</v>
      </c>
    </row>
    <row r="20" spans="1:5">
      <c r="A20" s="106" t="s">
        <v>62</v>
      </c>
      <c r="B20" t="s">
        <v>64</v>
      </c>
      <c r="C20" t="s">
        <v>65</v>
      </c>
      <c r="D20" t="s">
        <v>66</v>
      </c>
      <c r="E20" t="s">
        <v>63</v>
      </c>
    </row>
    <row r="21" spans="1:5">
      <c r="A21" s="107" t="s">
        <v>67</v>
      </c>
      <c r="B21" s="108">
        <v>3.571796</v>
      </c>
      <c r="C21" s="108">
        <v>3.4381110000000001</v>
      </c>
      <c r="D21" s="108">
        <v>3.504702</v>
      </c>
      <c r="E21" s="108">
        <v>10.514609</v>
      </c>
    </row>
    <row r="22" spans="1:5">
      <c r="A22" s="107" t="s">
        <v>68</v>
      </c>
      <c r="B22" s="108">
        <v>3.3493810000000002</v>
      </c>
      <c r="C22" s="108">
        <v>3.14256</v>
      </c>
      <c r="D22" s="108">
        <v>3.1333259999999998</v>
      </c>
      <c r="E22" s="108">
        <v>9.6252670000000009</v>
      </c>
    </row>
    <row r="23" spans="1:5">
      <c r="A23" s="107" t="s">
        <v>69</v>
      </c>
      <c r="B23" s="108">
        <v>3.583491</v>
      </c>
      <c r="C23" s="108">
        <v>3.4372210000000001</v>
      </c>
      <c r="D23" s="108">
        <v>3.510643</v>
      </c>
      <c r="E23" s="108">
        <v>10.531355</v>
      </c>
    </row>
    <row r="24" spans="1:5">
      <c r="A24" s="107" t="s">
        <v>70</v>
      </c>
      <c r="B24" s="108">
        <v>3.2945850000000001</v>
      </c>
      <c r="C24" s="108">
        <v>3.2595830000000001</v>
      </c>
      <c r="D24" s="108">
        <v>3.2995269999999999</v>
      </c>
      <c r="E24" s="108">
        <v>9.8536950000000001</v>
      </c>
    </row>
    <row r="25" spans="1:5">
      <c r="A25" s="107" t="s">
        <v>71</v>
      </c>
      <c r="B25" s="108">
        <v>2.3799389999999998</v>
      </c>
      <c r="C25" s="108">
        <v>2.2245210000000002</v>
      </c>
      <c r="D25" s="108">
        <v>3.0627249999999999</v>
      </c>
      <c r="E25" s="108">
        <v>7.6671849999999999</v>
      </c>
    </row>
    <row r="26" spans="1:5">
      <c r="A26" s="107" t="s">
        <v>72</v>
      </c>
      <c r="B26" s="108">
        <v>1.624492</v>
      </c>
      <c r="C26" s="108">
        <v>2.2828629999999999</v>
      </c>
      <c r="D26" s="108"/>
      <c r="E26" s="108">
        <v>3.9073549999999999</v>
      </c>
    </row>
    <row r="27" spans="1:5">
      <c r="A27" s="107" t="s">
        <v>73</v>
      </c>
      <c r="B27" s="108">
        <v>1.765922</v>
      </c>
      <c r="C27" s="108">
        <v>3.1590590000000001</v>
      </c>
      <c r="D27" s="108"/>
      <c r="E27" s="108">
        <v>4.9249809999999998</v>
      </c>
    </row>
    <row r="28" spans="1:5">
      <c r="A28" s="107" t="s">
        <v>74</v>
      </c>
      <c r="B28" s="108">
        <v>1.1419539999999999</v>
      </c>
      <c r="C28" s="108">
        <v>3.16405</v>
      </c>
      <c r="D28" s="108"/>
      <c r="E28" s="108">
        <v>4.3060039999999997</v>
      </c>
    </row>
    <row r="29" spans="1:5">
      <c r="A29" s="107" t="s">
        <v>75</v>
      </c>
      <c r="B29" s="108">
        <v>1.3913450000000001</v>
      </c>
      <c r="C29" s="108">
        <v>2.4690099999999999</v>
      </c>
      <c r="D29" s="108"/>
      <c r="E29" s="108">
        <v>3.8603550000000002</v>
      </c>
    </row>
    <row r="30" spans="1:5">
      <c r="A30" s="107" t="s">
        <v>76</v>
      </c>
      <c r="B30" s="108">
        <v>3.0506039999999999</v>
      </c>
      <c r="C30" s="108">
        <v>3.3240850000000002</v>
      </c>
      <c r="D30" s="108"/>
      <c r="E30" s="108">
        <v>6.374689</v>
      </c>
    </row>
    <row r="31" spans="1:5">
      <c r="A31" s="107" t="s">
        <v>77</v>
      </c>
      <c r="B31" s="108">
        <v>3.3270949999999999</v>
      </c>
      <c r="C31" s="108">
        <v>3.4829469999999998</v>
      </c>
      <c r="D31" s="108"/>
      <c r="E31" s="108">
        <v>6.8100419999999993</v>
      </c>
    </row>
    <row r="32" spans="1:5">
      <c r="A32" s="107" t="s">
        <v>78</v>
      </c>
      <c r="B32" s="108">
        <v>3.3819780000000002</v>
      </c>
      <c r="C32" s="108">
        <v>3.3616389999999998</v>
      </c>
      <c r="D32" s="108"/>
      <c r="E32" s="108">
        <v>6.7436170000000004</v>
      </c>
    </row>
    <row r="33" spans="1:5">
      <c r="A33" s="107" t="s">
        <v>63</v>
      </c>
      <c r="B33" s="108">
        <v>31.862582</v>
      </c>
      <c r="C33" s="108">
        <v>36.745648999999993</v>
      </c>
      <c r="D33" s="108">
        <v>16.510922999999998</v>
      </c>
      <c r="E33" s="108">
        <v>85.119154000000009</v>
      </c>
    </row>
    <row r="35" spans="1:5">
      <c r="A35" s="106" t="s">
        <v>93</v>
      </c>
      <c r="B35" s="106" t="s">
        <v>79</v>
      </c>
    </row>
    <row r="36" spans="1:5">
      <c r="A36" s="106" t="s">
        <v>62</v>
      </c>
      <c r="B36" t="s">
        <v>64</v>
      </c>
      <c r="C36" t="s">
        <v>65</v>
      </c>
      <c r="D36" t="s">
        <v>66</v>
      </c>
      <c r="E36" t="s">
        <v>63</v>
      </c>
    </row>
    <row r="37" spans="1:5">
      <c r="A37" s="107" t="s">
        <v>67</v>
      </c>
      <c r="B37" s="108">
        <v>7.4411179999999977</v>
      </c>
      <c r="C37" s="108">
        <v>7.5261290000000001</v>
      </c>
      <c r="D37" s="108">
        <v>7.2697010000000031</v>
      </c>
      <c r="E37" s="108">
        <v>22.236947999999998</v>
      </c>
    </row>
    <row r="38" spans="1:5">
      <c r="A38" s="107" t="s">
        <v>68</v>
      </c>
      <c r="B38" s="108">
        <v>6.89</v>
      </c>
      <c r="C38" s="108">
        <v>6.6207689999999992</v>
      </c>
      <c r="D38" s="108">
        <v>6.4946619999999982</v>
      </c>
      <c r="E38" s="108">
        <v>20.005430999999998</v>
      </c>
    </row>
    <row r="39" spans="1:5">
      <c r="A39" s="107" t="s">
        <v>69</v>
      </c>
      <c r="B39" s="108">
        <v>5.52</v>
      </c>
      <c r="C39" s="108">
        <v>7.3780620000000008</v>
      </c>
      <c r="D39" s="108">
        <v>7.2833089999999991</v>
      </c>
      <c r="E39" s="108">
        <v>20.181370999999999</v>
      </c>
    </row>
    <row r="40" spans="1:5">
      <c r="A40" s="107" t="s">
        <v>70</v>
      </c>
      <c r="B40" s="108">
        <v>5.48</v>
      </c>
      <c r="C40" s="108">
        <v>7.0672769999999989</v>
      </c>
      <c r="D40" s="108">
        <v>6.6781059999999997</v>
      </c>
      <c r="E40" s="108">
        <v>19.225383000000001</v>
      </c>
    </row>
    <row r="41" spans="1:5">
      <c r="A41" s="107" t="s">
        <v>71</v>
      </c>
      <c r="B41" s="108">
        <v>7.89</v>
      </c>
      <c r="C41" s="108">
        <v>6.655899999999999</v>
      </c>
      <c r="D41" s="108">
        <v>6.625985</v>
      </c>
      <c r="E41" s="108">
        <v>21.171885</v>
      </c>
    </row>
    <row r="42" spans="1:5">
      <c r="A42" s="107" t="s">
        <v>72</v>
      </c>
      <c r="B42" s="108">
        <v>6.4682660000000034</v>
      </c>
      <c r="C42" s="108">
        <v>6.2210850000000022</v>
      </c>
      <c r="D42" s="108"/>
      <c r="E42" s="108">
        <v>12.689351000000006</v>
      </c>
    </row>
    <row r="43" spans="1:5">
      <c r="A43" s="107" t="s">
        <v>73</v>
      </c>
      <c r="B43" s="108">
        <v>7.0880510000000001</v>
      </c>
      <c r="C43" s="108">
        <v>7.3778339999999982</v>
      </c>
      <c r="D43" s="108"/>
      <c r="E43" s="108">
        <v>14.465884999999998</v>
      </c>
    </row>
    <row r="44" spans="1:5">
      <c r="A44" s="107" t="s">
        <v>74</v>
      </c>
      <c r="B44" s="108">
        <v>6.6357969999999993</v>
      </c>
      <c r="C44" s="108">
        <v>7.0122690000000008</v>
      </c>
      <c r="D44" s="108"/>
      <c r="E44" s="108">
        <v>13.648066</v>
      </c>
    </row>
    <row r="45" spans="1:5">
      <c r="A45" s="107" t="s">
        <v>75</v>
      </c>
      <c r="B45" s="108">
        <v>4.8681099999999997</v>
      </c>
      <c r="C45" s="108">
        <v>6.7835459999999976</v>
      </c>
      <c r="D45" s="108"/>
      <c r="E45" s="108">
        <v>11.651655999999997</v>
      </c>
    </row>
    <row r="46" spans="1:5">
      <c r="A46" s="107" t="s">
        <v>76</v>
      </c>
      <c r="B46" s="108">
        <v>7.5834640000000002</v>
      </c>
      <c r="C46" s="108">
        <v>7.3143270000000014</v>
      </c>
      <c r="D46" s="108"/>
      <c r="E46" s="108">
        <v>14.897791000000002</v>
      </c>
    </row>
    <row r="47" spans="1:5">
      <c r="A47" s="107" t="s">
        <v>77</v>
      </c>
      <c r="B47" s="108">
        <v>7.2727260000000005</v>
      </c>
      <c r="C47" s="108">
        <v>6.8755769999999998</v>
      </c>
      <c r="D47" s="108"/>
      <c r="E47" s="108">
        <v>14.148303</v>
      </c>
    </row>
    <row r="48" spans="1:5">
      <c r="A48" s="107" t="s">
        <v>78</v>
      </c>
      <c r="B48" s="108">
        <v>7.2636909999999997</v>
      </c>
      <c r="C48" s="108">
        <v>7.1179669999999993</v>
      </c>
      <c r="D48" s="108"/>
      <c r="E48" s="108">
        <v>14.381657999999998</v>
      </c>
    </row>
    <row r="49" spans="1:5">
      <c r="A49" s="107" t="s">
        <v>63</v>
      </c>
      <c r="B49" s="108">
        <v>80.401223000000002</v>
      </c>
      <c r="C49" s="108">
        <v>83.950741999999991</v>
      </c>
      <c r="D49" s="108">
        <v>34.351762999999998</v>
      </c>
      <c r="E49" s="108">
        <v>198.70372800000001</v>
      </c>
    </row>
    <row r="51" spans="1:5">
      <c r="A51" s="106" t="s">
        <v>80</v>
      </c>
      <c r="B51" s="106" t="s">
        <v>79</v>
      </c>
    </row>
    <row r="52" spans="1:5">
      <c r="A52" s="106" t="s">
        <v>62</v>
      </c>
      <c r="B52" t="s">
        <v>64</v>
      </c>
      <c r="C52" t="s">
        <v>65</v>
      </c>
      <c r="D52" t="s">
        <v>66</v>
      </c>
      <c r="E52" t="s">
        <v>63</v>
      </c>
    </row>
    <row r="53" spans="1:5">
      <c r="A53" s="107" t="s">
        <v>67</v>
      </c>
      <c r="B53" s="108">
        <v>11.173762999999997</v>
      </c>
      <c r="C53" s="108">
        <v>11.508556</v>
      </c>
      <c r="D53" s="108">
        <v>11.298297000000003</v>
      </c>
      <c r="E53" s="108">
        <v>33.980616000000005</v>
      </c>
    </row>
    <row r="54" spans="1:5">
      <c r="A54" s="107" t="s">
        <v>68</v>
      </c>
      <c r="B54" s="108">
        <v>10.379562999999999</v>
      </c>
      <c r="C54" s="108">
        <v>10.098488999999999</v>
      </c>
      <c r="D54" s="108">
        <v>10.058450999999998</v>
      </c>
      <c r="E54" s="108">
        <v>30.536502999999996</v>
      </c>
    </row>
    <row r="55" spans="1:5">
      <c r="A55" s="107" t="s">
        <v>69</v>
      </c>
      <c r="B55" s="108">
        <v>9.1956559999999996</v>
      </c>
      <c r="C55" s="108">
        <v>11.056268000000001</v>
      </c>
      <c r="D55" s="108">
        <v>11.044312999999999</v>
      </c>
      <c r="E55" s="108">
        <v>31.296237000000001</v>
      </c>
    </row>
    <row r="56" spans="1:5">
      <c r="A56" s="107" t="s">
        <v>70</v>
      </c>
      <c r="B56" s="108">
        <v>8.8845700000000001</v>
      </c>
      <c r="C56" s="108">
        <v>10.532041</v>
      </c>
      <c r="D56" s="108">
        <v>10.147879999999999</v>
      </c>
      <c r="E56" s="108">
        <v>29.564490999999997</v>
      </c>
    </row>
    <row r="57" spans="1:5">
      <c r="A57" s="107" t="s">
        <v>71</v>
      </c>
      <c r="B57" s="108">
        <v>10.290391999999999</v>
      </c>
      <c r="C57" s="108">
        <v>9.091804999999999</v>
      </c>
      <c r="D57" s="108">
        <v>9.6891409999999993</v>
      </c>
      <c r="E57" s="108">
        <v>29.071337999999997</v>
      </c>
    </row>
    <row r="58" spans="1:5">
      <c r="A58" s="107" t="s">
        <v>72</v>
      </c>
      <c r="B58" s="108">
        <v>8.1812580000000032</v>
      </c>
      <c r="C58" s="108">
        <v>8.5919670000000021</v>
      </c>
      <c r="D58" s="108"/>
      <c r="E58" s="108">
        <v>16.773225000000004</v>
      </c>
    </row>
    <row r="59" spans="1:5">
      <c r="A59" s="107" t="s">
        <v>73</v>
      </c>
      <c r="B59" s="108">
        <v>8.9813700000000001</v>
      </c>
      <c r="C59" s="108">
        <v>10.585277999999999</v>
      </c>
      <c r="D59" s="108"/>
      <c r="E59" s="108">
        <v>19.566648000000001</v>
      </c>
    </row>
    <row r="60" spans="1:5">
      <c r="A60" s="107" t="s">
        <v>74</v>
      </c>
      <c r="B60" s="108">
        <v>8.0343339999999994</v>
      </c>
      <c r="C60" s="108">
        <v>10.418667000000001</v>
      </c>
      <c r="D60" s="108"/>
      <c r="E60" s="108">
        <v>18.453001</v>
      </c>
    </row>
    <row r="61" spans="1:5">
      <c r="A61" s="107" t="s">
        <v>75</v>
      </c>
      <c r="B61" s="108">
        <v>6.3449049999999998</v>
      </c>
      <c r="C61" s="108">
        <v>9.4935739999999971</v>
      </c>
      <c r="D61" s="108"/>
      <c r="E61" s="108">
        <v>15.838478999999996</v>
      </c>
    </row>
    <row r="62" spans="1:5">
      <c r="A62" s="107" t="s">
        <v>76</v>
      </c>
      <c r="B62" s="108">
        <v>10.765582</v>
      </c>
      <c r="C62" s="108">
        <v>10.786994000000002</v>
      </c>
      <c r="D62" s="108"/>
      <c r="E62" s="108">
        <v>21.552576000000002</v>
      </c>
    </row>
    <row r="63" spans="1:5">
      <c r="A63" s="107" t="s">
        <v>77</v>
      </c>
      <c r="B63" s="108">
        <v>10.732846</v>
      </c>
      <c r="C63" s="108">
        <v>10.880894</v>
      </c>
      <c r="D63" s="108"/>
      <c r="E63" s="108">
        <v>21.61374</v>
      </c>
    </row>
    <row r="64" spans="1:5">
      <c r="A64" s="107" t="s">
        <v>78</v>
      </c>
      <c r="B64" s="108">
        <v>10.717946</v>
      </c>
      <c r="C64" s="108">
        <v>11.114433999999999</v>
      </c>
      <c r="D64" s="108"/>
      <c r="E64" s="108">
        <v>21.832380000000001</v>
      </c>
    </row>
    <row r="65" spans="1:5">
      <c r="A65" s="107" t="s">
        <v>63</v>
      </c>
      <c r="B65" s="108">
        <v>113.68218499999998</v>
      </c>
      <c r="C65" s="108">
        <v>124.158967</v>
      </c>
      <c r="D65" s="108">
        <v>52.238081999999999</v>
      </c>
      <c r="E65" s="108">
        <v>290.07923400000004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L45"/>
  <sheetViews>
    <sheetView tabSelected="1" topLeftCell="A13" zoomScale="80" zoomScaleNormal="80" workbookViewId="0">
      <selection activeCell="P33" sqref="P33"/>
    </sheetView>
  </sheetViews>
  <sheetFormatPr defaultColWidth="9" defaultRowHeight="15.6"/>
  <cols>
    <col min="1" max="1" width="2.59765625" style="23" customWidth="1"/>
    <col min="2" max="2" width="9" style="23" customWidth="1"/>
    <col min="3" max="6" width="9" style="23"/>
    <col min="7" max="7" width="2.59765625" style="23" customWidth="1"/>
    <col min="8" max="12" width="9" style="23"/>
    <col min="13" max="13" width="2.59765625" style="23" customWidth="1"/>
    <col min="14" max="18" width="9" style="23"/>
    <col min="19" max="19" width="2.59765625" style="23" customWidth="1"/>
    <col min="20" max="16384" width="9" style="23"/>
  </cols>
  <sheetData>
    <row r="2" spans="2:10" ht="15.6" customHeight="1">
      <c r="D2" s="97" t="s">
        <v>56</v>
      </c>
      <c r="E2" s="98"/>
      <c r="F2" s="98"/>
      <c r="G2" s="98"/>
      <c r="H2" s="98"/>
      <c r="I2" s="98"/>
      <c r="J2" s="99"/>
    </row>
    <row r="3" spans="2:10">
      <c r="D3" s="100"/>
      <c r="E3" s="101"/>
      <c r="F3" s="101"/>
      <c r="G3" s="101"/>
      <c r="H3" s="101"/>
      <c r="I3" s="101"/>
      <c r="J3" s="102"/>
    </row>
    <row r="4" spans="2:10">
      <c r="D4" s="68"/>
      <c r="E4" s="69"/>
      <c r="F4" s="69"/>
      <c r="G4" s="69"/>
      <c r="H4" s="69"/>
      <c r="I4" s="69"/>
      <c r="J4" s="70"/>
    </row>
    <row r="5" spans="2:10">
      <c r="D5" s="68"/>
      <c r="E5" s="69"/>
      <c r="F5" s="69"/>
      <c r="G5" s="69"/>
      <c r="H5" s="69"/>
      <c r="I5" s="69"/>
      <c r="J5" s="70"/>
    </row>
    <row r="6" spans="2:10">
      <c r="D6" s="68"/>
      <c r="E6" s="69"/>
      <c r="F6" s="69"/>
      <c r="G6" s="69"/>
      <c r="H6" s="69"/>
      <c r="I6" s="69"/>
      <c r="J6" s="70"/>
    </row>
    <row r="7" spans="2:10">
      <c r="D7" s="68"/>
      <c r="E7" s="69"/>
      <c r="F7" s="69"/>
      <c r="G7" s="69"/>
      <c r="H7" s="69"/>
      <c r="I7" s="69"/>
      <c r="J7" s="70"/>
    </row>
    <row r="8" spans="2:10">
      <c r="D8" s="68"/>
      <c r="E8" s="69"/>
      <c r="F8" s="69"/>
      <c r="G8" s="69"/>
      <c r="H8" s="69"/>
      <c r="I8" s="69"/>
      <c r="J8" s="70"/>
    </row>
    <row r="9" spans="2:10">
      <c r="D9" s="68"/>
      <c r="E9" s="69"/>
      <c r="F9" s="69"/>
      <c r="G9" s="69"/>
      <c r="H9" s="69"/>
      <c r="I9" s="69"/>
      <c r="J9" s="70"/>
    </row>
    <row r="10" spans="2:10">
      <c r="D10" s="68"/>
      <c r="E10" s="69"/>
      <c r="F10" s="69"/>
      <c r="G10" s="69"/>
      <c r="H10" s="69"/>
      <c r="I10" s="69"/>
      <c r="J10" s="70"/>
    </row>
    <row r="11" spans="2:10">
      <c r="D11" s="68"/>
      <c r="E11" s="69"/>
      <c r="F11" s="69"/>
      <c r="G11" s="69"/>
      <c r="H11" s="69"/>
      <c r="I11" s="69"/>
      <c r="J11" s="70"/>
    </row>
    <row r="12" spans="2:10">
      <c r="D12" s="68"/>
      <c r="E12" s="69"/>
      <c r="F12" s="69"/>
      <c r="G12" s="69"/>
      <c r="H12" s="69"/>
      <c r="I12" s="69"/>
      <c r="J12" s="70"/>
    </row>
    <row r="13" spans="2:10">
      <c r="D13" s="68"/>
      <c r="E13" s="69"/>
      <c r="F13" s="69"/>
      <c r="G13" s="69"/>
      <c r="H13" s="69"/>
      <c r="I13" s="69"/>
      <c r="J13" s="70"/>
    </row>
    <row r="14" spans="2:10">
      <c r="D14" s="71"/>
      <c r="E14" s="72"/>
      <c r="F14" s="72"/>
      <c r="G14" s="72"/>
      <c r="H14" s="72"/>
      <c r="I14" s="72"/>
      <c r="J14" s="73"/>
    </row>
    <row r="15" spans="2:10" ht="26.4">
      <c r="B15" s="24" t="s">
        <v>20</v>
      </c>
    </row>
    <row r="17" spans="2:12">
      <c r="B17" s="33" t="s">
        <v>83</v>
      </c>
      <c r="H17" s="33" t="s">
        <v>85</v>
      </c>
    </row>
    <row r="18" spans="2:12">
      <c r="B18" s="34"/>
      <c r="C18" s="35"/>
      <c r="D18" s="35"/>
      <c r="E18" s="35"/>
      <c r="F18" s="36"/>
      <c r="H18" s="34"/>
      <c r="I18" s="35"/>
      <c r="J18" s="35"/>
      <c r="K18" s="35"/>
      <c r="L18" s="36"/>
    </row>
    <row r="19" spans="2:12">
      <c r="B19" s="37"/>
      <c r="C19" s="38"/>
      <c r="D19" s="38"/>
      <c r="E19" s="38"/>
      <c r="F19" s="39"/>
      <c r="H19" s="37"/>
      <c r="I19" s="38"/>
      <c r="J19" s="38"/>
      <c r="K19" s="38"/>
      <c r="L19" s="39"/>
    </row>
    <row r="20" spans="2:12">
      <c r="B20" s="37"/>
      <c r="C20" s="38"/>
      <c r="D20" s="38"/>
      <c r="E20" s="38"/>
      <c r="F20" s="39"/>
      <c r="H20" s="37"/>
      <c r="I20" s="38"/>
      <c r="J20" s="38"/>
      <c r="K20" s="38"/>
      <c r="L20" s="39"/>
    </row>
    <row r="21" spans="2:12">
      <c r="B21" s="37"/>
      <c r="C21" s="38"/>
      <c r="D21" s="38"/>
      <c r="E21" s="38"/>
      <c r="F21" s="39"/>
      <c r="H21" s="37"/>
      <c r="I21" s="38"/>
      <c r="J21" s="38"/>
      <c r="K21" s="38"/>
      <c r="L21" s="39"/>
    </row>
    <row r="22" spans="2:12">
      <c r="B22" s="37"/>
      <c r="C22" s="38"/>
      <c r="D22" s="38"/>
      <c r="E22" s="38"/>
      <c r="F22" s="39"/>
      <c r="H22" s="37"/>
      <c r="I22" s="38"/>
      <c r="J22" s="38"/>
      <c r="K22" s="38"/>
      <c r="L22" s="39"/>
    </row>
    <row r="23" spans="2:12">
      <c r="B23" s="37"/>
      <c r="C23" s="38"/>
      <c r="D23" s="38"/>
      <c r="E23" s="38"/>
      <c r="F23" s="39"/>
      <c r="H23" s="37"/>
      <c r="I23" s="38"/>
      <c r="J23" s="38"/>
      <c r="K23" s="38"/>
      <c r="L23" s="39"/>
    </row>
    <row r="24" spans="2:12">
      <c r="B24" s="37"/>
      <c r="C24" s="38"/>
      <c r="D24" s="38"/>
      <c r="E24" s="38"/>
      <c r="F24" s="39"/>
      <c r="H24" s="37"/>
      <c r="I24" s="38"/>
      <c r="J24" s="38"/>
      <c r="K24" s="38"/>
      <c r="L24" s="39"/>
    </row>
    <row r="25" spans="2:12">
      <c r="B25" s="37"/>
      <c r="C25" s="38"/>
      <c r="D25" s="38"/>
      <c r="E25" s="38"/>
      <c r="F25" s="39"/>
      <c r="H25" s="37"/>
      <c r="I25" s="38"/>
      <c r="J25" s="38"/>
      <c r="K25" s="38"/>
      <c r="L25" s="39"/>
    </row>
    <row r="26" spans="2:12">
      <c r="B26" s="37"/>
      <c r="C26" s="38"/>
      <c r="D26" s="38"/>
      <c r="E26" s="38"/>
      <c r="F26" s="39"/>
      <c r="H26" s="37"/>
      <c r="I26" s="38"/>
      <c r="J26" s="38"/>
      <c r="K26" s="38"/>
      <c r="L26" s="39"/>
    </row>
    <row r="27" spans="2:12">
      <c r="B27" s="37"/>
      <c r="C27" s="38"/>
      <c r="D27" s="38"/>
      <c r="E27" s="38"/>
      <c r="F27" s="39"/>
      <c r="H27" s="37"/>
      <c r="I27" s="38"/>
      <c r="J27" s="38"/>
      <c r="K27" s="38"/>
      <c r="L27" s="39"/>
    </row>
    <row r="28" spans="2:12">
      <c r="B28" s="37"/>
      <c r="C28" s="38"/>
      <c r="D28" s="38"/>
      <c r="E28" s="38"/>
      <c r="F28" s="39"/>
      <c r="H28" s="37"/>
      <c r="I28" s="38"/>
      <c r="J28" s="38"/>
      <c r="K28" s="38"/>
      <c r="L28" s="39"/>
    </row>
    <row r="29" spans="2:12">
      <c r="B29" s="37"/>
      <c r="C29" s="38"/>
      <c r="D29" s="38"/>
      <c r="E29" s="38"/>
      <c r="F29" s="40"/>
      <c r="H29" s="37"/>
      <c r="I29" s="38"/>
      <c r="J29" s="38"/>
      <c r="K29" s="38"/>
      <c r="L29" s="40"/>
    </row>
    <row r="30" spans="2:12">
      <c r="B30" s="41"/>
      <c r="C30" s="42"/>
      <c r="D30" s="42"/>
      <c r="E30" s="42"/>
      <c r="F30" s="43"/>
      <c r="H30" s="41"/>
      <c r="I30" s="42"/>
      <c r="J30" s="42"/>
      <c r="K30" s="42"/>
      <c r="L30" s="43"/>
    </row>
    <row r="32" spans="2:12">
      <c r="B32" s="33" t="s">
        <v>86</v>
      </c>
      <c r="H32" s="33" t="s">
        <v>13</v>
      </c>
    </row>
    <row r="33" spans="2:12">
      <c r="B33" s="34"/>
      <c r="C33" s="35"/>
      <c r="D33" s="35"/>
      <c r="E33" s="35"/>
      <c r="F33" s="36"/>
      <c r="H33" s="34"/>
      <c r="I33" s="35"/>
      <c r="J33" s="35"/>
      <c r="K33" s="35"/>
      <c r="L33" s="36"/>
    </row>
    <row r="34" spans="2:12">
      <c r="B34" s="37"/>
      <c r="C34" s="38"/>
      <c r="D34" s="38"/>
      <c r="E34" s="38"/>
      <c r="F34" s="39"/>
      <c r="H34" s="37"/>
      <c r="I34" s="38"/>
      <c r="J34" s="38"/>
      <c r="K34" s="38"/>
      <c r="L34" s="39"/>
    </row>
    <row r="35" spans="2:12">
      <c r="B35" s="37"/>
      <c r="C35" s="38"/>
      <c r="D35" s="38"/>
      <c r="E35" s="38"/>
      <c r="F35" s="39"/>
      <c r="H35" s="37"/>
      <c r="I35" s="38"/>
      <c r="J35" s="38"/>
      <c r="K35" s="38"/>
      <c r="L35" s="39"/>
    </row>
    <row r="36" spans="2:12">
      <c r="B36" s="37"/>
      <c r="C36" s="38"/>
      <c r="D36" s="38"/>
      <c r="E36" s="38"/>
      <c r="F36" s="39"/>
      <c r="H36" s="37"/>
      <c r="I36" s="38"/>
      <c r="J36" s="38"/>
      <c r="K36" s="38"/>
      <c r="L36" s="39"/>
    </row>
    <row r="37" spans="2:12">
      <c r="B37" s="37"/>
      <c r="C37" s="38"/>
      <c r="D37" s="38"/>
      <c r="E37" s="38"/>
      <c r="F37" s="39"/>
      <c r="H37" s="37"/>
      <c r="I37" s="38"/>
      <c r="J37" s="38"/>
      <c r="K37" s="38"/>
      <c r="L37" s="39"/>
    </row>
    <row r="38" spans="2:12">
      <c r="B38" s="37"/>
      <c r="C38" s="38"/>
      <c r="D38" s="38"/>
      <c r="E38" s="38"/>
      <c r="F38" s="39"/>
      <c r="H38" s="37"/>
      <c r="I38" s="38"/>
      <c r="J38" s="38"/>
      <c r="K38" s="38"/>
      <c r="L38" s="39"/>
    </row>
    <row r="39" spans="2:12">
      <c r="B39" s="37"/>
      <c r="C39" s="38"/>
      <c r="D39" s="38"/>
      <c r="E39" s="38"/>
      <c r="F39" s="39"/>
      <c r="H39" s="37"/>
      <c r="I39" s="38"/>
      <c r="J39" s="38"/>
      <c r="K39" s="38"/>
      <c r="L39" s="39"/>
    </row>
    <row r="40" spans="2:12">
      <c r="B40" s="37"/>
      <c r="C40" s="38"/>
      <c r="D40" s="38"/>
      <c r="E40" s="38"/>
      <c r="F40" s="39"/>
      <c r="H40" s="37"/>
      <c r="I40" s="38"/>
      <c r="J40" s="38"/>
      <c r="K40" s="38"/>
      <c r="L40" s="39"/>
    </row>
    <row r="41" spans="2:12">
      <c r="B41" s="37"/>
      <c r="C41" s="38"/>
      <c r="D41" s="38"/>
      <c r="E41" s="38"/>
      <c r="F41" s="39"/>
      <c r="H41" s="37"/>
      <c r="I41" s="38"/>
      <c r="J41" s="38"/>
      <c r="K41" s="38"/>
      <c r="L41" s="39"/>
    </row>
    <row r="42" spans="2:12">
      <c r="B42" s="37"/>
      <c r="C42" s="38"/>
      <c r="D42" s="38"/>
      <c r="E42" s="38"/>
      <c r="F42" s="39"/>
      <c r="H42" s="37"/>
      <c r="I42" s="38"/>
      <c r="J42" s="38"/>
      <c r="K42" s="38"/>
      <c r="L42" s="39"/>
    </row>
    <row r="43" spans="2:12">
      <c r="B43" s="37"/>
      <c r="C43" s="38"/>
      <c r="D43" s="38"/>
      <c r="E43" s="38"/>
      <c r="F43" s="39"/>
      <c r="H43" s="37"/>
      <c r="I43" s="38"/>
      <c r="J43" s="38"/>
      <c r="K43" s="38"/>
      <c r="L43" s="39"/>
    </row>
    <row r="44" spans="2:12">
      <c r="B44" s="37"/>
      <c r="C44" s="38"/>
      <c r="D44" s="38"/>
      <c r="E44" s="38"/>
      <c r="F44" s="40"/>
      <c r="H44" s="37"/>
      <c r="I44" s="38"/>
      <c r="J44" s="38"/>
      <c r="K44" s="38"/>
      <c r="L44" s="40"/>
    </row>
    <row r="45" spans="2:12">
      <c r="B45" s="41"/>
      <c r="C45" s="42"/>
      <c r="D45" s="42"/>
      <c r="E45" s="42"/>
      <c r="F45" s="43"/>
      <c r="H45" s="41"/>
      <c r="I45" s="42"/>
      <c r="J45" s="42"/>
      <c r="K45" s="42"/>
      <c r="L45" s="43"/>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I13"/>
  <sheetViews>
    <sheetView workbookViewId="0">
      <selection activeCell="G8" sqref="G8"/>
    </sheetView>
  </sheetViews>
  <sheetFormatPr defaultColWidth="9" defaultRowHeight="13.8"/>
  <cols>
    <col min="1" max="1" width="2.59765625" style="2" customWidth="1"/>
    <col min="2" max="2" width="14.59765625" style="2" customWidth="1"/>
    <col min="3" max="3" width="13.8984375" style="2" customWidth="1"/>
    <col min="4" max="4" width="13.59765625" style="2" customWidth="1"/>
    <col min="5" max="5" width="33.19921875" style="2" customWidth="1"/>
    <col min="6" max="6" width="14.3984375" style="2" customWidth="1"/>
    <col min="7" max="7" width="16.8984375" style="2" customWidth="1"/>
    <col min="8" max="8" width="6.8984375" style="2" customWidth="1"/>
    <col min="9" max="9" width="10.59765625" style="2" customWidth="1"/>
    <col min="10" max="16384" width="9" style="2"/>
  </cols>
  <sheetData>
    <row r="2" spans="2:9" ht="45" customHeight="1">
      <c r="B2" s="127" t="s">
        <v>21</v>
      </c>
      <c r="C2" s="128"/>
      <c r="D2" s="128"/>
      <c r="E2" s="128"/>
      <c r="F2" s="128"/>
      <c r="G2" s="128"/>
      <c r="H2" s="128"/>
      <c r="I2" s="129"/>
    </row>
    <row r="3" spans="2:9" ht="14.4" thickBot="1">
      <c r="B3" s="44"/>
      <c r="C3" s="45"/>
      <c r="D3" s="45"/>
      <c r="E3" s="45"/>
      <c r="F3" s="45"/>
      <c r="G3" s="45"/>
      <c r="H3" s="45"/>
      <c r="I3" s="46"/>
    </row>
    <row r="4" spans="2:9" ht="14.4" thickBot="1">
      <c r="B4" s="47" t="s">
        <v>22</v>
      </c>
      <c r="C4" s="48" t="s">
        <v>23</v>
      </c>
      <c r="D4" s="66">
        <f>SUM('Sorted (Task 1 &amp; 2)'!B108:D108)</f>
        <v>9.6891409999999993</v>
      </c>
      <c r="E4" s="48" t="s">
        <v>44</v>
      </c>
      <c r="F4" s="49" t="s">
        <v>49</v>
      </c>
      <c r="G4" s="48" t="s">
        <v>24</v>
      </c>
      <c r="H4" s="66">
        <f>D4-'Sorted (Task 1 &amp; 2)'!E96</f>
        <v>0.59733600000000031</v>
      </c>
      <c r="I4" s="50" t="s">
        <v>25</v>
      </c>
    </row>
    <row r="5" spans="2:9" ht="14.4" thickBot="1">
      <c r="B5" s="51" t="s">
        <v>26</v>
      </c>
      <c r="C5" s="49" t="s">
        <v>46</v>
      </c>
      <c r="D5" s="48" t="s">
        <v>27</v>
      </c>
      <c r="E5" s="52" t="s">
        <v>54</v>
      </c>
      <c r="F5" s="66">
        <f>'Descriptive Statistics (Task 3)'!C35</f>
        <v>9.4890967166666655</v>
      </c>
      <c r="G5" s="52" t="s">
        <v>28</v>
      </c>
      <c r="H5" s="52"/>
      <c r="I5" s="53"/>
    </row>
    <row r="6" spans="2:9" ht="14.4" thickBot="1">
      <c r="B6" s="54" t="s">
        <v>11</v>
      </c>
      <c r="C6" s="52" t="s">
        <v>29</v>
      </c>
      <c r="D6" s="52" t="s">
        <v>30</v>
      </c>
      <c r="E6" s="49" t="s">
        <v>51</v>
      </c>
      <c r="F6" s="52" t="s">
        <v>31</v>
      </c>
      <c r="G6" s="66">
        <f>'Sorted (Task 1 &amp; 2)'!C108</f>
        <v>3.0627249999999999</v>
      </c>
      <c r="H6" s="52" t="s">
        <v>32</v>
      </c>
      <c r="I6" s="55" t="s">
        <v>46</v>
      </c>
    </row>
    <row r="7" spans="2:9" ht="14.4" thickBot="1">
      <c r="B7" s="51" t="s">
        <v>33</v>
      </c>
      <c r="C7" s="110">
        <f>'Sorted (Task 1 &amp; 2)'!C116</f>
        <v>0.83820399999999973</v>
      </c>
      <c r="D7" s="52" t="s">
        <v>28</v>
      </c>
      <c r="E7" s="52" t="s">
        <v>34</v>
      </c>
      <c r="F7" s="52" t="s">
        <v>35</v>
      </c>
      <c r="G7" s="49" t="s">
        <v>10</v>
      </c>
      <c r="H7" s="52" t="s">
        <v>36</v>
      </c>
      <c r="I7" s="55" t="s">
        <v>50</v>
      </c>
    </row>
    <row r="8" spans="2:9" ht="14.4" thickBot="1">
      <c r="B8" s="51" t="s">
        <v>33</v>
      </c>
      <c r="C8" s="66">
        <f>'Sorted (Task 1 &amp; 2)'!B96-'Sorted (Task 1 &amp; 2)'!B108</f>
        <v>0.210953</v>
      </c>
      <c r="D8" s="52" t="s">
        <v>37</v>
      </c>
      <c r="E8" s="112">
        <f>'Sorted (Task 1 &amp; 2)'!B108</f>
        <v>4.3100000000000001E-4</v>
      </c>
      <c r="F8" s="48" t="s">
        <v>28</v>
      </c>
      <c r="G8" s="52" t="s">
        <v>53</v>
      </c>
      <c r="H8" s="136" t="s">
        <v>38</v>
      </c>
      <c r="I8" s="137"/>
    </row>
    <row r="9" spans="2:9" ht="14.4" thickBot="1">
      <c r="B9" s="67">
        <f>SUM('Sorted (Task 1 &amp; 2)'!E92:E103)</f>
        <v>124.158967</v>
      </c>
      <c r="C9" s="52" t="s">
        <v>39</v>
      </c>
      <c r="D9" s="49" t="s">
        <v>46</v>
      </c>
      <c r="E9" s="56" t="s">
        <v>33</v>
      </c>
      <c r="F9" s="66">
        <f>B9-SUM('Sorted (Task 1 &amp; 2)'!E80:E91)</f>
        <v>10.476782000000028</v>
      </c>
      <c r="G9" s="52" t="s">
        <v>32</v>
      </c>
      <c r="H9" s="52" t="s">
        <v>40</v>
      </c>
      <c r="I9" s="55" t="s">
        <v>45</v>
      </c>
    </row>
    <row r="10" spans="2:9" ht="14.4" thickBot="1">
      <c r="B10" s="57" t="s">
        <v>41</v>
      </c>
      <c r="C10" s="66">
        <f>B9-SUM('Sorted (Task 1 &amp; 2)'!E8:E19)</f>
        <v>16.450197999999986</v>
      </c>
      <c r="D10" s="52" t="s">
        <v>42</v>
      </c>
      <c r="E10" s="58"/>
      <c r="F10" s="59"/>
      <c r="G10" s="60"/>
      <c r="H10" s="60"/>
      <c r="I10" s="61"/>
    </row>
    <row r="11" spans="2:9" ht="14.4">
      <c r="B11" s="62"/>
      <c r="C11" s="45"/>
      <c r="D11" s="45"/>
      <c r="E11" s="45"/>
      <c r="F11" s="45"/>
      <c r="G11" s="45"/>
      <c r="H11" s="45"/>
      <c r="I11" s="46"/>
    </row>
    <row r="12" spans="2:9" ht="14.4">
      <c r="B12" s="62" t="s">
        <v>43</v>
      </c>
      <c r="C12" s="45"/>
      <c r="D12" s="45"/>
      <c r="E12" s="45"/>
      <c r="F12" s="45"/>
      <c r="G12" s="45"/>
      <c r="H12" s="45"/>
      <c r="I12" s="46"/>
    </row>
    <row r="13" spans="2:9">
      <c r="B13" s="63"/>
      <c r="C13" s="64"/>
      <c r="D13" s="64"/>
      <c r="E13" s="64"/>
      <c r="F13" s="64"/>
      <c r="G13" s="64"/>
      <c r="H13" s="64"/>
      <c r="I13" s="65"/>
    </row>
  </sheetData>
  <mergeCells count="2">
    <mergeCell ref="B2:I2"/>
    <mergeCell ref="H8:I8"/>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500-000000000000}">
          <x14:formula1>
            <xm:f>'Option List'!$D$1:$D$2</xm:f>
          </x14:formula1>
          <xm:sqref>E6</xm:sqref>
        </x14:dataValidation>
        <x14:dataValidation type="list" allowBlank="1" showInputMessage="1" showErrorMessage="1" xr:uid="{00000000-0002-0000-0500-000001000000}">
          <x14:formula1>
            <xm:f>'Option List'!$C$1:$C$2</xm:f>
          </x14:formula1>
          <xm:sqref>I6:I7 C5 D9</xm:sqref>
        </x14:dataValidation>
        <x14:dataValidation type="list" allowBlank="1" showInputMessage="1" showErrorMessage="1" xr:uid="{00000000-0002-0000-0500-000002000000}">
          <x14:formula1>
            <xm:f>'Option List'!$B$1:$B$3</xm:f>
          </x14:formula1>
          <xm:sqref>G7 B6</xm:sqref>
        </x14:dataValidation>
        <x14:dataValidation type="list" allowBlank="1" showInputMessage="1" showErrorMessage="1" xr:uid="{00000000-0002-0000-0500-000004000000}">
          <x14:formula1>
            <xm:f>'Option List'!$A$1:$A$2</xm:f>
          </x14:formula1>
          <xm:sqref>I9 F4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3"/>
  <sheetViews>
    <sheetView workbookViewId="0">
      <selection activeCell="F38" sqref="F38"/>
    </sheetView>
  </sheetViews>
  <sheetFormatPr defaultRowHeight="13.8"/>
  <sheetData>
    <row r="1" spans="1:5">
      <c r="A1" t="s">
        <v>45</v>
      </c>
      <c r="B1" t="s">
        <v>10</v>
      </c>
      <c r="C1" t="s">
        <v>46</v>
      </c>
      <c r="D1" t="s">
        <v>47</v>
      </c>
      <c r="E1" t="s">
        <v>48</v>
      </c>
    </row>
    <row r="2" spans="1:5">
      <c r="A2" t="s">
        <v>49</v>
      </c>
      <c r="B2" t="s">
        <v>11</v>
      </c>
      <c r="C2" t="s">
        <v>50</v>
      </c>
      <c r="D2" t="s">
        <v>51</v>
      </c>
      <c r="E2" t="s">
        <v>52</v>
      </c>
    </row>
    <row r="3" spans="1:5">
      <c r="B3" t="s">
        <v>12</v>
      </c>
    </row>
  </sheetData>
  <sheetProtection algorithmName="SHA-512" hashValue="1AEzIBOJhZIDjxUQTL/Yr9MbjwdwurnPcZCr053DhZLijCUF/NzmGRJLXMGZx151oKw78FLXrodR888cCraaIg==" saltValue="DJpuawccb07bGtv2+rdelQ=="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Raw</vt:lpstr>
      <vt:lpstr>Sorted (Task 1 &amp; 2)</vt:lpstr>
      <vt:lpstr>Descriptive Statistics (Task 3)</vt:lpstr>
      <vt:lpstr>Pivot_Chart</vt:lpstr>
      <vt:lpstr>Charts (Task 4)</vt:lpstr>
      <vt:lpstr>Market update (Task 5)</vt:lpstr>
      <vt:lpstr>Option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Leyra Fernández Díaz</dc:creator>
  <cp:lastModifiedBy>Vi BP</cp:lastModifiedBy>
  <dcterms:created xsi:type="dcterms:W3CDTF">2018-07-26T12:10:18Z</dcterms:created>
  <dcterms:modified xsi:type="dcterms:W3CDTF">2025-01-19T21:30:45Z</dcterms:modified>
</cp:coreProperties>
</file>