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2.xml" ContentType="application/vnd.openxmlformats-officedocument.spreadsheetml.table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1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"/>
    </mc:Choice>
  </mc:AlternateContent>
  <bookViews>
    <workbookView xWindow="0" yWindow="0" windowWidth="28800" windowHeight="12300" tabRatio="924"/>
  </bookViews>
  <sheets>
    <sheet name="sammatrix" sheetId="37" r:id="rId1"/>
    <sheet name="ide190006" sheetId="40" r:id="rId2"/>
    <sheet name="ide180010twin high det." sheetId="39" r:id="rId3"/>
    <sheet name="ide140001 insp" sheetId="45" r:id="rId4"/>
    <sheet name="ide180007simp" sheetId="41" r:id="rId5"/>
    <sheet name="060027a00" sheetId="43" r:id="rId6"/>
    <sheet name="080150b tmkolom" sheetId="42" r:id="rId7"/>
    <sheet name="180246 tm kolom rechts" sheetId="44" r:id="rId8"/>
    <sheet name="040187b00" sheetId="46" r:id="rId9"/>
    <sheet name="LM6" sheetId="3" r:id="rId10"/>
    <sheet name="LM LVC 1050 1060" sheetId="35" r:id="rId11"/>
    <sheet name="LM35 LVC2035" sheetId="31" r:id="rId12"/>
    <sheet name="LENSFRONTEN" sheetId="1" r:id="rId13"/>
    <sheet name="ALLE KOLOMMEN MATRIX" sheetId="7" r:id="rId14"/>
    <sheet name="opties" sheetId="34" r:id="rId15"/>
    <sheet name="oud" sheetId="2" r:id="rId16"/>
    <sheet name="sam matrixoverzicht oud" sheetId="32" r:id="rId17"/>
    <sheet name="kit cl" sheetId="33" r:id="rId18"/>
  </sheets>
  <functionGroups builtInGroupCount="18"/>
  <definedNames>
    <definedName name="_xlnm._FilterDatabase" localSheetId="5" hidden="1">'060027a00'!$A$1:$M$20</definedName>
    <definedName name="_xlnm._FilterDatabase" localSheetId="6" hidden="1">'080150b tmkolom'!$A$1:$M$49</definedName>
    <definedName name="_xlnm._FilterDatabase" localSheetId="7" hidden="1">'180246 tm kolom rechts'!$A$1:$M$22</definedName>
    <definedName name="_xlnm._FilterDatabase" localSheetId="4" hidden="1">ide180007simp!$A$1:$Y$42</definedName>
    <definedName name="_xlnm._FilterDatabase" localSheetId="2" hidden="1">'ide180010twin high det.'!$A$1:$Y$73</definedName>
    <definedName name="_xlnm._FilterDatabase" localSheetId="1" hidden="1">'ide190006'!$A$1:$Y$16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44" l="1"/>
  <c r="F14" i="44"/>
  <c r="F16" i="44"/>
  <c r="F17" i="44"/>
  <c r="F18" i="44"/>
  <c r="F19" i="44"/>
  <c r="F20" i="44"/>
  <c r="F21" i="44"/>
  <c r="F22" i="44"/>
  <c r="G12" i="43"/>
  <c r="G14" i="43"/>
  <c r="G15" i="43"/>
  <c r="G16" i="43"/>
  <c r="G18" i="43"/>
  <c r="G19" i="43"/>
  <c r="G20" i="43"/>
  <c r="F4" i="42" l="1"/>
  <c r="F5" i="42"/>
  <c r="F21" i="42"/>
  <c r="F22" i="42"/>
  <c r="F23" i="42"/>
  <c r="F24" i="42"/>
  <c r="F25" i="42"/>
  <c r="F26" i="42"/>
  <c r="F27" i="42"/>
  <c r="F28" i="42"/>
  <c r="F29" i="42"/>
  <c r="F30" i="42"/>
  <c r="F31" i="42"/>
  <c r="F32" i="42"/>
  <c r="F33" i="42"/>
  <c r="F34" i="42"/>
  <c r="F35" i="42"/>
  <c r="F36" i="42"/>
  <c r="F37" i="42"/>
  <c r="F38" i="42"/>
  <c r="F39" i="42"/>
  <c r="F40" i="42"/>
  <c r="F41" i="42"/>
  <c r="F42" i="42"/>
  <c r="F44" i="42"/>
  <c r="F45" i="42"/>
  <c r="F46" i="42"/>
  <c r="F47" i="42"/>
  <c r="F48" i="42"/>
  <c r="C42" i="41"/>
  <c r="C41" i="41"/>
  <c r="C6" i="41"/>
  <c r="C7" i="41"/>
  <c r="C23" i="41"/>
  <c r="C12" i="41"/>
  <c r="C13" i="41"/>
  <c r="C14" i="41"/>
  <c r="C15" i="41"/>
  <c r="C16" i="41"/>
  <c r="C17" i="41"/>
  <c r="C18" i="41"/>
  <c r="C19" i="41"/>
  <c r="C20" i="41"/>
  <c r="C21" i="41"/>
  <c r="C22" i="41"/>
  <c r="C9" i="41"/>
  <c r="C24" i="41"/>
  <c r="C29" i="41"/>
  <c r="C30" i="41"/>
  <c r="C31" i="41"/>
  <c r="C32" i="41"/>
  <c r="C37" i="41"/>
  <c r="C38" i="41"/>
  <c r="C39" i="41"/>
  <c r="C2" i="40"/>
  <c r="C3" i="40"/>
  <c r="C4" i="40"/>
  <c r="C8" i="40"/>
  <c r="C9" i="40"/>
  <c r="C10" i="40"/>
  <c r="C11" i="40"/>
  <c r="C12" i="40"/>
  <c r="C13" i="40"/>
  <c r="C16" i="40"/>
  <c r="C2" i="39" l="1"/>
  <c r="C3" i="39"/>
  <c r="C4" i="39"/>
  <c r="C5" i="39"/>
  <c r="C6" i="39"/>
  <c r="C7" i="39"/>
  <c r="C8" i="39"/>
  <c r="C9" i="39"/>
  <c r="C12" i="39"/>
  <c r="C13" i="39"/>
  <c r="C14" i="39"/>
  <c r="C15" i="39"/>
  <c r="C16" i="39"/>
  <c r="C17" i="39"/>
  <c r="C18" i="39"/>
  <c r="C19" i="39"/>
  <c r="C20" i="39"/>
  <c r="C21" i="39"/>
  <c r="C49" i="39"/>
  <c r="C23" i="39"/>
  <c r="C28" i="39"/>
  <c r="C29" i="39"/>
  <c r="C30" i="39"/>
  <c r="C31" i="39"/>
  <c r="C36" i="39"/>
  <c r="C37" i="39"/>
  <c r="C38" i="39"/>
  <c r="C50" i="39"/>
  <c r="C44" i="39"/>
  <c r="C46" i="39"/>
  <c r="C48" i="39"/>
  <c r="C73" i="39"/>
  <c r="AA4" i="7" l="1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3" i="7"/>
  <c r="AA55" i="7" l="1"/>
  <c r="AA51" i="7" l="1"/>
  <c r="AA52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53" i="7"/>
  <c r="AA54" i="7"/>
  <c r="AA47" i="7"/>
  <c r="E12" i="3" l="1"/>
  <c r="E9" i="3"/>
  <c r="E3" i="3"/>
</calcChain>
</file>

<file path=xl/sharedStrings.xml><?xml version="1.0" encoding="utf-8"?>
<sst xmlns="http://schemas.openxmlformats.org/spreadsheetml/2006/main" count="4448" uniqueCount="1409">
  <si>
    <t>Omschrijving</t>
  </si>
  <si>
    <t>Art.groep</t>
  </si>
  <si>
    <t>Lensfront canbus LVCC 12 cellen</t>
  </si>
  <si>
    <t>Lensfront canbus LVCC</t>
  </si>
  <si>
    <t>Lensfront LVSB met canbus 14 cellen</t>
  </si>
  <si>
    <t>Lensfront LM6</t>
  </si>
  <si>
    <t>Lensfront LM50</t>
  </si>
  <si>
    <t>Lensfront canbus LVCC ACC</t>
  </si>
  <si>
    <t>Lensfront canbus LVCC ACC 12 cellen</t>
  </si>
  <si>
    <t>Lensfront LM50 ACC</t>
  </si>
  <si>
    <t>Lensfront LM25</t>
  </si>
  <si>
    <t>Lensfront LVCC met veiligheidsglas</t>
  </si>
  <si>
    <t>Lensfront LM35</t>
  </si>
  <si>
    <t>Lensfront LM35 GOCA</t>
  </si>
  <si>
    <t>zonnepaneel</t>
  </si>
  <si>
    <t>pv</t>
  </si>
  <si>
    <t>testen</t>
  </si>
  <si>
    <t>gewoon</t>
  </si>
  <si>
    <t>zwarte bol</t>
  </si>
  <si>
    <t>12cel</t>
  </si>
  <si>
    <t>pcb canbus</t>
  </si>
  <si>
    <t>nee</t>
  </si>
  <si>
    <t>ja</t>
  </si>
  <si>
    <t>niks</t>
  </si>
  <si>
    <t>L:\Letdata\data\02\0039A03\D5\020039A03-D5N01A.docx</t>
  </si>
  <si>
    <t>L:\Letdata\data\02\0039_01\D5\020039_01-D5N01_.docx</t>
  </si>
  <si>
    <t>L:\Letdata\data\02\0370_00\D5\D05020370N01_.lnk</t>
  </si>
  <si>
    <t>L:\Letdata\data\03\0598_00\D5\D05030598N01_.lnk</t>
  </si>
  <si>
    <t>L:\Letdata\data\09\0023_00\D5\D05090023N01_.lnk</t>
  </si>
  <si>
    <t>L:\Letdata\data\12\0324_00\D5\D05120324N01_.lnk</t>
  </si>
  <si>
    <t>L:\Letdata\data\17\0038_01\D5\170038_01-D5N01_.docx</t>
  </si>
  <si>
    <t>L:\Letdata\data\02\0039_02\D5\020039_02-D5N01A.docx</t>
  </si>
  <si>
    <t>geen</t>
  </si>
  <si>
    <t>met canbus</t>
  </si>
  <si>
    <t>bdp lm50</t>
  </si>
  <si>
    <t>bdp</t>
  </si>
  <si>
    <t>veiligheidsglas safetyglass</t>
  </si>
  <si>
    <t>glas labeltje</t>
  </si>
  <si>
    <t>bdp lm1060</t>
  </si>
  <si>
    <t>lens proper</t>
  </si>
  <si>
    <t>020039A03</t>
  </si>
  <si>
    <t>020039_01</t>
  </si>
  <si>
    <t>020039_02</t>
  </si>
  <si>
    <t>020370_00</t>
  </si>
  <si>
    <t>030598_00</t>
  </si>
  <si>
    <t>040382_01</t>
  </si>
  <si>
    <t>040382_02</t>
  </si>
  <si>
    <t>080117_00</t>
  </si>
  <si>
    <t>090023_00</t>
  </si>
  <si>
    <t>120324_00</t>
  </si>
  <si>
    <t>150494_01</t>
  </si>
  <si>
    <t>170038_01</t>
  </si>
  <si>
    <t>020040e</t>
  </si>
  <si>
    <t>tek nog aanpassen nr grote gaten</t>
  </si>
  <si>
    <t xml:space="preserve"> </t>
  </si>
  <si>
    <t>deze pv editen 
naar grote gaten</t>
  </si>
  <si>
    <t>L:\Letdata\data\15\0494_01\D5\150494_01-D5N01A.docx</t>
  </si>
  <si>
    <t>L:\Letdata\data\15\0494_01\D5\150494_01-D5N01_.docx</t>
  </si>
  <si>
    <t>L:\Letdata\data\17\0038_01\D5\170038_01-D5N01A.docx</t>
  </si>
  <si>
    <t>Artikel</t>
  </si>
  <si>
    <t>Artikelsymbool</t>
  </si>
  <si>
    <t>LM35 CAN-Ethernet-HDMI Rev.A</t>
  </si>
  <si>
    <t>EP</t>
  </si>
  <si>
    <t>LM35 Rev.A</t>
  </si>
  <si>
    <t>LM35 RAL3000 Rood Rev.A</t>
  </si>
  <si>
    <t>LM35 FR Rev.A</t>
  </si>
  <si>
    <t>LM35 UK Rev.A</t>
  </si>
  <si>
    <t>LM35 UK MOT Rev.A</t>
  </si>
  <si>
    <t>LM35 HDMI Rev.A</t>
  </si>
  <si>
    <t>LM35 HDMI RAL3000 Rood Rev.A</t>
  </si>
  <si>
    <t>LM35 GOCA</t>
  </si>
  <si>
    <t>150470A01</t>
  </si>
  <si>
    <t>160142A02</t>
  </si>
  <si>
    <t>160143A01</t>
  </si>
  <si>
    <t>160144A01</t>
  </si>
  <si>
    <t>160144A02</t>
  </si>
  <si>
    <t>160401A01</t>
  </si>
  <si>
    <t>160401A02</t>
  </si>
  <si>
    <t>160547_01</t>
  </si>
  <si>
    <t>160142A01</t>
  </si>
  <si>
    <t>L:\Letdata\data\16\0142A01\D5\160142A01-D5N01A.docx</t>
  </si>
  <si>
    <t>L:\Letdata\data\16\0142A02\D5\160142A02-D5N01A.docx</t>
  </si>
  <si>
    <t>L:\Letdata\data\16\0143A01\D5\160143A01-D5N01A.docx</t>
  </si>
  <si>
    <t>L:\Letdata\data\16\0144A01\D5\160144A01-D5N01A.docx</t>
  </si>
  <si>
    <t>L:\Letdata\data\16\0144A02\D5\160144A02-D5N01A.docx</t>
  </si>
  <si>
    <t>L:\Letdata\data\16\0401A01\D5\160401A01-D5N01_.docx</t>
  </si>
  <si>
    <t>L:\Letdata\data\16\0547_01\D5\160547_01-D5N01C.docx</t>
  </si>
  <si>
    <t>adaptorsticker +
12v 60w stekkerset</t>
  </si>
  <si>
    <t>lensfronten  komen grote gaten in !</t>
  </si>
  <si>
    <t>actuele pv</t>
  </si>
  <si>
    <t>pv in pipeline</t>
  </si>
  <si>
    <t>Kolom1</t>
  </si>
  <si>
    <t>Kolom2</t>
  </si>
  <si>
    <t>Kolom3</t>
  </si>
  <si>
    <t>LM6 Rev A</t>
  </si>
  <si>
    <t>LM6 ZL Rev A</t>
  </si>
  <si>
    <t>LM6 FS RHD GB Rev A</t>
  </si>
  <si>
    <t>LM6 FS RHD GB</t>
  </si>
  <si>
    <t>LM6 FS RHD ZL GB Rev A</t>
  </si>
  <si>
    <t>LM6 FS RHD MOT Rev A</t>
  </si>
  <si>
    <t>LM6 FS RHD ZL MOT Rev A</t>
  </si>
  <si>
    <t>LM6 met Inkijkspiegel Rev A</t>
  </si>
  <si>
    <t>LM6 FS RHD GB Inkijkspiegel Rev A</t>
  </si>
  <si>
    <t>LM6 FS RHD GB Inkijkspiegel</t>
  </si>
  <si>
    <t>LM6 DLS/FOG</t>
  </si>
  <si>
    <t>onlangs gemaakt</t>
  </si>
  <si>
    <t>Kolom4</t>
  </si>
  <si>
    <t>Kolom5</t>
  </si>
  <si>
    <t>Kolom6</t>
  </si>
  <si>
    <t>Kolom7</t>
  </si>
  <si>
    <t>020597A00</t>
  </si>
  <si>
    <t>020599A00</t>
  </si>
  <si>
    <t>020601A00</t>
  </si>
  <si>
    <t>020601_00</t>
  </si>
  <si>
    <t>030539A00</t>
  </si>
  <si>
    <t>050980A00</t>
  </si>
  <si>
    <t>050981A00</t>
  </si>
  <si>
    <t>060044A00</t>
  </si>
  <si>
    <t>060069A00</t>
  </si>
  <si>
    <t>060069_00</t>
  </si>
  <si>
    <t>110234_00</t>
  </si>
  <si>
    <t>140083_00</t>
  </si>
  <si>
    <t>pv 4in1</t>
  </si>
  <si>
    <t>4in1</t>
  </si>
  <si>
    <t>dubbelz tape</t>
  </si>
  <si>
    <t>inserts</t>
  </si>
  <si>
    <t xml:space="preserve">venster diagonaal </t>
  </si>
  <si>
    <t>folie onder af</t>
  </si>
  <si>
    <t>folie boven hoekjes</t>
  </si>
  <si>
    <t>1vijz onderplaat</t>
  </si>
  <si>
    <t>laatste
 jaar 
gemaakt</t>
  </si>
  <si>
    <t>nog grote gaten vermelden</t>
  </si>
  <si>
    <t>dubbelz tape deksel</t>
  </si>
  <si>
    <t>venster diagonaal folie onder af</t>
  </si>
  <si>
    <t>pv' nog printen!!!</t>
  </si>
  <si>
    <t xml:space="preserve">geprint op 12feb </t>
  </si>
  <si>
    <t>LM6 is okee pv</t>
  </si>
  <si>
    <t>2in1</t>
  </si>
  <si>
    <t>PV geprint</t>
  </si>
  <si>
    <t>PV geprint2</t>
  </si>
  <si>
    <t>alle pvs zijn geupdate met  ;</t>
  </si>
  <si>
    <t>soort</t>
  </si>
  <si>
    <t>glijwagen</t>
  </si>
  <si>
    <t>DR</t>
  </si>
  <si>
    <t>spiegel</t>
  </si>
  <si>
    <t>NR</t>
  </si>
  <si>
    <t>SR</t>
  </si>
  <si>
    <t xml:space="preserve">kristien zegt </t>
  </si>
  <si>
    <t>geen folie onderaan afdoen</t>
  </si>
  <si>
    <t>CANDIS kastje torque controle</t>
  </si>
  <si>
    <t>EP-030213H00OPT/</t>
  </si>
  <si>
    <t>LM1060 (ACS200)</t>
  </si>
  <si>
    <t>EP-030213G00OPT/</t>
  </si>
  <si>
    <t>LVC1060 'Rechtse versie' (ACS200)</t>
  </si>
  <si>
    <t>EP-120242A00OPT/</t>
  </si>
  <si>
    <t>LVC1060 (ACS200)</t>
  </si>
  <si>
    <t>EP-051018E00OPT/</t>
  </si>
  <si>
    <t>LVC1060 (ACS200-12Cel)</t>
  </si>
  <si>
    <t>EP-051018F00OPT/</t>
  </si>
  <si>
    <t>LVC1060 Rechtse Versie (ACS200-12Cellen)</t>
  </si>
  <si>
    <t>EP-120242B00OPT/</t>
  </si>
  <si>
    <t>LVCC ACC Rechtse versie 12 cellen</t>
  </si>
  <si>
    <t>EP-130316A00OPT/</t>
  </si>
  <si>
    <t>LVCC APS TM (Z-motorextensie)</t>
  </si>
  <si>
    <t>LVCC APS TM rechts (Z-motorextensie)</t>
  </si>
  <si>
    <t>PLA DR 14,2Kg 1700mm UPD1</t>
  </si>
  <si>
    <t>PLA DR 1700mm UPD1</t>
  </si>
  <si>
    <t>PLA DR Hella 14,2kg 1700mm UPD1</t>
  </si>
  <si>
    <t>PLA DR Hella 1700mm UPD1</t>
  </si>
  <si>
    <t>PLA DR gelagerd 1700mm Beissbarth UPD1</t>
  </si>
  <si>
    <t>PLA DR gelagerd 1700mm UPD1</t>
  </si>
  <si>
    <t>PLA SR 14,2Kg 1700mm UPD1</t>
  </si>
  <si>
    <t>PLM Shenzhen versneld</t>
  </si>
  <si>
    <t>PLM TM rechts</t>
  </si>
  <si>
    <t>PLM TM versneld Rev. B</t>
  </si>
  <si>
    <t>SAR inspectie 35</t>
  </si>
  <si>
    <t>SAR sleepketting (pltw)</t>
  </si>
  <si>
    <t>SAR standaard (pltw)</t>
  </si>
  <si>
    <t>020255B00</t>
  </si>
  <si>
    <t>L:\Letdata\data\02\0255B00\D5\020255B00-D5N01_.docx</t>
  </si>
  <si>
    <t>020255B01</t>
  </si>
  <si>
    <t>L:\Letdata\data\02\0255B01\D5\020255B01-D5N01_.docx</t>
  </si>
  <si>
    <t>PLA NR 1700mm UPD1</t>
  </si>
  <si>
    <t>030292B00</t>
  </si>
  <si>
    <t>L:\Letdata\data\03\0292B00\D5\030292B00-D5N01_.docx</t>
  </si>
  <si>
    <t>030292B01</t>
  </si>
  <si>
    <t>L:\Letdata\data\03\0292B01\D5\030292B01-D5N01_.docx</t>
  </si>
  <si>
    <t>050166B00</t>
  </si>
  <si>
    <t>051027B00</t>
  </si>
  <si>
    <t>L:\Letdata\data\05\1027B00\D5\051027B00-D5N01_.docx</t>
  </si>
  <si>
    <t>060019B00</t>
  </si>
  <si>
    <t>L:\Letdata\data\06\0019B00\D5\060019B00-D5N01_.docx</t>
  </si>
  <si>
    <t>070044A00</t>
  </si>
  <si>
    <t>L:\Letdata\data\07\0044A00\D5\070044A00-D5N01_.docx</t>
  </si>
  <si>
    <t>070044A01</t>
  </si>
  <si>
    <t>L:\Letdata\data\07\0044A01\D5\070044A01-D5N01_.docx</t>
  </si>
  <si>
    <t>PLA SR FR 14,2Kg 1850mm UPD1</t>
  </si>
  <si>
    <t>090330A01</t>
  </si>
  <si>
    <t>L:\Letdata\data\09\0330A01\D5\090330A01-D5N01_.docx</t>
  </si>
  <si>
    <t>090330A02</t>
  </si>
  <si>
    <t>L:\Letdata\data\09\0330A02\D5\090330A02-D5N01_.docx</t>
  </si>
  <si>
    <t>130055A00</t>
  </si>
  <si>
    <t>L:\Letdata\data\13\0055A00\D5\130055A00-D5N01_.docx</t>
  </si>
  <si>
    <t>PLA SR AL 1700mm UPD1</t>
  </si>
  <si>
    <t>130110A00</t>
  </si>
  <si>
    <t>L:\Letdata\data\13\0110A00\D5\130110A00-D5N01_.docx</t>
  </si>
  <si>
    <t>130110A01</t>
  </si>
  <si>
    <t>L:\Letdata\data\13\0110A01\D5\130110A01-D5N01_.docx</t>
  </si>
  <si>
    <t>150461A01</t>
  </si>
  <si>
    <t>L:\Letdata\data\15\0461A01\D5\150461A01-D5N01_.docx</t>
  </si>
  <si>
    <t>3D van een Zerolevel gemonteerd</t>
  </si>
  <si>
    <t>L:\Letdata\data\10\0335_00\T3\T03100335N09_.lnk</t>
  </si>
  <si>
    <t>Object Prefix</t>
  </si>
  <si>
    <t>Object nr</t>
  </si>
  <si>
    <t>Omschrijving object</t>
  </si>
  <si>
    <t>PLA NR 14,2 Kg 1700mm UPD1</t>
  </si>
  <si>
    <t>PLA DR gelagerd 17Kg 1700mm UPD1</t>
  </si>
  <si>
    <t>PLA DR gelagerd 14,2Kg 1700mm Beissbarth UPD1</t>
  </si>
  <si>
    <t>PLA SR FR 14,2Kg  1700mm UPD1</t>
  </si>
  <si>
    <t>PLA DR gelagerd 14,2Kg UPD1</t>
  </si>
  <si>
    <t>PLA DR gelagerd 14,2Kg 1850mm  UPD1</t>
  </si>
  <si>
    <t>050166_01</t>
  </si>
  <si>
    <t>170416a01</t>
  </si>
  <si>
    <t>170417a01</t>
  </si>
  <si>
    <t>wiel a</t>
  </si>
  <si>
    <t>staalkabellengte</t>
  </si>
  <si>
    <t>gewicht</t>
  </si>
  <si>
    <t>BS/SBS</t>
  </si>
  <si>
    <t>32-34</t>
  </si>
  <si>
    <t>BS/BSS</t>
  </si>
  <si>
    <t>L:\Letdata\data\17\0417A01\D5\170417A01-D5N01_.docx</t>
  </si>
  <si>
    <t>L:\Letdata\data\17\0416A01\D5\170416A01-D5N01_.docx</t>
  </si>
  <si>
    <t>L:\Letdata\data\05\0166B00\D5\050166B00-D5N01A.docx</t>
  </si>
  <si>
    <t>wiel b</t>
  </si>
  <si>
    <t>wiel c</t>
  </si>
  <si>
    <t>thieryvloot</t>
  </si>
  <si>
    <t>050134</t>
  </si>
  <si>
    <t>050132</t>
  </si>
  <si>
    <t>050133</t>
  </si>
  <si>
    <t>050136</t>
  </si>
  <si>
    <t>050135</t>
  </si>
  <si>
    <t>030064</t>
  </si>
  <si>
    <t>030069</t>
  </si>
  <si>
    <t>030070</t>
  </si>
  <si>
    <t>020236</t>
  </si>
  <si>
    <t>020306</t>
  </si>
  <si>
    <t>⟞</t>
  </si>
  <si>
    <t>╤</t>
  </si>
  <si>
    <t>rubberwiel</t>
  </si>
  <si>
    <t>pla dr</t>
  </si>
  <si>
    <t>hella</t>
  </si>
  <si>
    <t>sar</t>
  </si>
  <si>
    <t>3100</t>
  </si>
  <si>
    <t>2918</t>
  </si>
  <si>
    <t>2755</t>
  </si>
  <si>
    <t>3370</t>
  </si>
  <si>
    <t>12</t>
  </si>
  <si>
    <t>14,2</t>
  </si>
  <si>
    <t>newton</t>
  </si>
  <si>
    <t>18-20</t>
  </si>
  <si>
    <t>23-25</t>
  </si>
  <si>
    <t>stops</t>
  </si>
  <si>
    <t>17</t>
  </si>
  <si>
    <t>kolom</t>
  </si>
  <si>
    <t>SB/SSB</t>
  </si>
  <si>
    <t>geschikt voor</t>
  </si>
  <si>
    <t>pla 5dr</t>
  </si>
  <si>
    <t>pla 35dr</t>
  </si>
  <si>
    <t>pla 5 nr</t>
  </si>
  <si>
    <t>pla 35 nr</t>
  </si>
  <si>
    <t>pla 35 dr hella</t>
  </si>
  <si>
    <t>pla 5 dr</t>
  </si>
  <si>
    <t>pla 1050 dr</t>
  </si>
  <si>
    <t>pla 35 dr</t>
  </si>
  <si>
    <t>pla 35 fr</t>
  </si>
  <si>
    <t>pla 35 /25,1</t>
  </si>
  <si>
    <t>pla 5 sr</t>
  </si>
  <si>
    <t>pla 35 sr</t>
  </si>
  <si>
    <t>type</t>
  </si>
  <si>
    <t>wielenset</t>
  </si>
  <si>
    <t>Type</t>
  </si>
  <si>
    <t>PV</t>
  </si>
  <si>
    <t>kleur</t>
  </si>
  <si>
    <t>bdp 25,1</t>
  </si>
  <si>
    <t>bdp 35</t>
  </si>
  <si>
    <t>batt kabeltype</t>
  </si>
  <si>
    <t>voeding</t>
  </si>
  <si>
    <t>zijblindplaat</t>
  </si>
  <si>
    <t>batt positie</t>
  </si>
  <si>
    <t>schermplaat</t>
  </si>
  <si>
    <t>laser</t>
  </si>
  <si>
    <t>hdmi</t>
  </si>
  <si>
    <t>connectorplaat</t>
  </si>
  <si>
    <t>lensfront</t>
  </si>
  <si>
    <t>oranje</t>
  </si>
  <si>
    <t>150487A01OPT</t>
  </si>
  <si>
    <t>LANG</t>
  </si>
  <si>
    <t>12V /60 W</t>
  </si>
  <si>
    <t>plat</t>
  </si>
  <si>
    <t>040186B00</t>
  </si>
  <si>
    <t>150491A02</t>
  </si>
  <si>
    <t>rood</t>
  </si>
  <si>
    <t>150487A02OPT</t>
  </si>
  <si>
    <t>150491A05</t>
  </si>
  <si>
    <t>170057_01</t>
  </si>
  <si>
    <t>170058_01</t>
  </si>
  <si>
    <t>KORT</t>
  </si>
  <si>
    <t>150491A03</t>
  </si>
  <si>
    <t>magneet</t>
  </si>
  <si>
    <t>recht</t>
  </si>
  <si>
    <t>170037_01</t>
  </si>
  <si>
    <t>150491_06</t>
  </si>
  <si>
    <t>HF-060037A00ACC Aansluitkabelset LVC1050 Shenzhen</t>
  </si>
  <si>
    <t>HF-060035B01ACC Voedingskast LVC1050 Shenzhen 10A</t>
  </si>
  <si>
    <t>EP-180246_01KOL/ PLM Shenzhen versneld rechts</t>
  </si>
  <si>
    <t>EP-120242B00OPT/ LVC1060 Rechtse Versie (ACS200-12Cellen)</t>
  </si>
  <si>
    <t>SAM LVC 1050 Shenzhen rechts</t>
  </si>
  <si>
    <t>EP-060027A00KOL/ PLM Shenzhen versneld</t>
  </si>
  <si>
    <t>SAM LVC 1050 Shenzhen</t>
  </si>
  <si>
    <t>HFKAB-050209A00KOL Spiraalkabel SAM1050</t>
  </si>
  <si>
    <t>DRFR-080021_00KOL Tussenplaat optisch blok Thailand</t>
  </si>
  <si>
    <t>HF-050205A01ACC Voedingskast SAM1050 10A</t>
  </si>
  <si>
    <t>EP-040187B00KOL/ PLM - SAM 1050 versneld</t>
  </si>
  <si>
    <t>EP-030213H00OPT/ LM 1060 (ACS200-12Cel)</t>
  </si>
  <si>
    <t>SAM 1050 Thailand</t>
  </si>
  <si>
    <t>EP-030213G01OPT/ LM1060 (ACS200) - RAL3000 Rood</t>
  </si>
  <si>
    <t>SAM 1050 Snapon Thailand</t>
  </si>
  <si>
    <t>SAM 1050 Snapon</t>
  </si>
  <si>
    <t>SAM 1050 Shenzhen inspectie</t>
  </si>
  <si>
    <t>SAM 1050</t>
  </si>
  <si>
    <t>kabel</t>
  </si>
  <si>
    <t>tussenplaat</t>
  </si>
  <si>
    <t xml:space="preserve">voedingskast </t>
  </si>
  <si>
    <t>optisch blok</t>
  </si>
  <si>
    <t>020357c00</t>
  </si>
  <si>
    <t>020357b00</t>
  </si>
  <si>
    <t>120103C00</t>
  </si>
  <si>
    <t>120216_00</t>
  </si>
  <si>
    <t>140086B00</t>
  </si>
  <si>
    <t>FM</t>
  </si>
  <si>
    <t>TM</t>
  </si>
  <si>
    <t>SAR inspectie 1050 (pltw)</t>
  </si>
  <si>
    <t>PLM TM versneld rev B</t>
  </si>
  <si>
    <t>L:\Letdata\data\14\0086B00\D5\140086B00-D5N01_.docx</t>
  </si>
  <si>
    <t>L:\Letdata\data\12\0103C00\D5\120103C00-D5N01_.docx</t>
  </si>
  <si>
    <t>L:\Letdata\data\12\0216_00\D5\120216_00-D5N01A.docx</t>
  </si>
  <si>
    <t>L:\Letdata\data\08\0150B00\D5\D05080150N02_.lnk</t>
  </si>
  <si>
    <t>L:\Letdata\data\02\0357B00\D5\D05020357N03_.lnk</t>
  </si>
  <si>
    <t>L:\Letdata\data\02\0357C00\D5\020357C00-D5N01_.doc</t>
  </si>
  <si>
    <t>040187b00</t>
  </si>
  <si>
    <t>060027a00</t>
  </si>
  <si>
    <t>180246_01</t>
  </si>
  <si>
    <t>PLM Shenzhen versneld rechts</t>
  </si>
  <si>
    <t>L:\Letdata\data\06\0027A00\D5\060027A00-D5N02A.docx</t>
  </si>
  <si>
    <t>L:\Letdata\data\04\0187B00\D5\D05040187N03_.lnk</t>
  </si>
  <si>
    <t>TM-PLM</t>
  </si>
  <si>
    <t>FM-PLA</t>
  </si>
  <si>
    <t>potmeter</t>
  </si>
  <si>
    <t>020356a00</t>
  </si>
  <si>
    <t>170030_01</t>
  </si>
  <si>
    <t>080357</t>
  </si>
  <si>
    <t>040165</t>
  </si>
  <si>
    <t>LVCC IPC MAN FM (met lijnlaser)</t>
  </si>
  <si>
    <t>LVCC IPC MAN TM (pltw)</t>
  </si>
  <si>
    <t>.</t>
  </si>
  <si>
    <t>L:\Letdata\data\05\0183B00\D5\D05050183N03_.lnk</t>
  </si>
  <si>
    <t>..</t>
  </si>
  <si>
    <t>050183B00</t>
  </si>
  <si>
    <t>020340A00</t>
  </si>
  <si>
    <t>L:\Letdata\data\02\0340A00\D5\D05020340N02_.lnk</t>
  </si>
  <si>
    <t>FM-SAR=voetpedaal</t>
  </si>
  <si>
    <t>FM-PLM-SAM =GEEL WAGENTJE</t>
  </si>
  <si>
    <t>leidwiel</t>
  </si>
  <si>
    <t>aandrijf</t>
  </si>
  <si>
    <t>encoder</t>
  </si>
  <si>
    <t>040168</t>
  </si>
  <si>
    <t>040164</t>
  </si>
  <si>
    <t>020228a</t>
  </si>
  <si>
    <t>020236a</t>
  </si>
  <si>
    <t>110162a</t>
  </si>
  <si>
    <t>2van1330</t>
  </si>
  <si>
    <t>140203a00</t>
  </si>
  <si>
    <t>L:\Letdata\data\14\0032_00\D5\140032_00-D5N02_.docx</t>
  </si>
  <si>
    <t>140032_00</t>
  </si>
  <si>
    <t>L:\Letdata\data\14\0203A00\D5\140203A00-D5E01_.docx</t>
  </si>
  <si>
    <t>PLC APS TM</t>
  </si>
  <si>
    <t>150007A01</t>
  </si>
  <si>
    <t>L:\Letdata\data\15\0007A01\D5\150007A01-D5N01_.docx</t>
  </si>
  <si>
    <t>rolwagen</t>
  </si>
  <si>
    <t>020337a00</t>
  </si>
  <si>
    <t>020338a00</t>
  </si>
  <si>
    <t>150008_01</t>
  </si>
  <si>
    <t>030239a</t>
  </si>
  <si>
    <t>080148_00</t>
  </si>
  <si>
    <t>090000_00</t>
  </si>
  <si>
    <t>120206_00</t>
  </si>
  <si>
    <t>120219_00</t>
  </si>
  <si>
    <t>030021a00</t>
  </si>
  <si>
    <t>020073a</t>
  </si>
  <si>
    <t>140088a00</t>
  </si>
  <si>
    <t>140006_00</t>
  </si>
  <si>
    <t>140023_00</t>
  </si>
  <si>
    <t>040162b00</t>
  </si>
  <si>
    <t>040220_00</t>
  </si>
  <si>
    <t>060025a00</t>
  </si>
  <si>
    <t>180253_01</t>
  </si>
  <si>
    <t>glijwaglagers</t>
  </si>
  <si>
    <t>KOG-OJUM-06-16</t>
  </si>
  <si>
    <t>KOG-LUNF16/2LS</t>
  </si>
  <si>
    <t>sam  epvk ding</t>
  </si>
  <si>
    <t>EP-051018E00OPT/ LVC1060 (ACS200)</t>
  </si>
  <si>
    <t>sam is een geel wagentje met een kolom op met motor sturing omhoog en omlaag</t>
  </si>
  <si>
    <t>030626c00</t>
  </si>
  <si>
    <t>120107a</t>
  </si>
  <si>
    <t>120107b</t>
  </si>
  <si>
    <t>020009c00</t>
  </si>
  <si>
    <t>020009d00</t>
  </si>
  <si>
    <t>060160a</t>
  </si>
  <si>
    <t>080371_00</t>
  </si>
  <si>
    <t>100247_00</t>
  </si>
  <si>
    <t>080005</t>
  </si>
  <si>
    <t>spindel</t>
  </si>
  <si>
    <t>050072_00</t>
  </si>
  <si>
    <t>080322_00</t>
  </si>
  <si>
    <t>080150B00</t>
  </si>
  <si>
    <t>PLM-SAM 1050 versneld</t>
  </si>
  <si>
    <t>L:\Letdata\data\18\0246_01\D5\180246_01-D5N01_.docx</t>
  </si>
  <si>
    <t>170399_01</t>
  </si>
  <si>
    <t>controlbox</t>
  </si>
  <si>
    <t>180261</t>
  </si>
  <si>
    <t>060031</t>
  </si>
  <si>
    <t>barrylabel</t>
  </si>
  <si>
    <t>nvt</t>
  </si>
  <si>
    <t>080273_</t>
  </si>
  <si>
    <t>130173a01</t>
  </si>
  <si>
    <t>computer</t>
  </si>
  <si>
    <t>2van1550</t>
  </si>
  <si>
    <t>150485a01</t>
  </si>
  <si>
    <t>020362_00</t>
  </si>
  <si>
    <t>060304A00</t>
  </si>
  <si>
    <t>sar 35 goca</t>
  </si>
  <si>
    <t>sar 50.2/50.3</t>
  </si>
  <si>
    <t>sleepketting</t>
  </si>
  <si>
    <t>050154a00</t>
  </si>
  <si>
    <t>ZL-020631a</t>
  </si>
  <si>
    <t>Sjabloon</t>
  </si>
  <si>
    <t>Status</t>
  </si>
  <si>
    <t>Object suffix</t>
  </si>
  <si>
    <t>vrijgegeven</t>
  </si>
  <si>
    <t>HF</t>
  </si>
  <si>
    <t>020298_00</t>
  </si>
  <si>
    <t>KOL</t>
  </si>
  <si>
    <t>Dubbel handvat mechanisch rev A</t>
  </si>
  <si>
    <t>030272_00</t>
  </si>
  <si>
    <t>ACC</t>
  </si>
  <si>
    <t>Laserhandvat enkelvoudige bed.</t>
  </si>
  <si>
    <t>050679_00</t>
  </si>
  <si>
    <t>laserhandvat dubbele bediening</t>
  </si>
  <si>
    <t>050856_00</t>
  </si>
  <si>
    <t>Laserhandvat enkele lijnlaser</t>
  </si>
  <si>
    <t>120177_00</t>
  </si>
  <si>
    <t>Laserhandvat L/R rotatie</t>
  </si>
  <si>
    <t>130257_00</t>
  </si>
  <si>
    <t>Laserhandvat L/R rotatie 3 knoppen</t>
  </si>
  <si>
    <t>160149_01</t>
  </si>
  <si>
    <t>Laserhandvat PLA lijnlasermodule LM35</t>
  </si>
  <si>
    <t>160548_01</t>
  </si>
  <si>
    <t>Laserhandvat SAR lijnlasermodule LM35</t>
  </si>
  <si>
    <t>020296_00</t>
  </si>
  <si>
    <t>LAS/</t>
  </si>
  <si>
    <t>Enkele lijnlaser 10mW SAR</t>
  </si>
  <si>
    <t>060113_00</t>
  </si>
  <si>
    <t>Enkele lijnlaser 15mW SAR</t>
  </si>
  <si>
    <t>140203A00</t>
  </si>
  <si>
    <t>KOL/</t>
  </si>
  <si>
    <t>150486A01</t>
  </si>
  <si>
    <t>Lijnlasermodule LM35 RevA</t>
  </si>
  <si>
    <t>Lijnlasermodule LM35 RevA Continue</t>
  </si>
  <si>
    <t>Lijnlasermodule LM35 RevA SAN</t>
  </si>
  <si>
    <t>Lijnlasermodule LM35 RevA (Continue - Storing LCD)</t>
  </si>
  <si>
    <t>hendelhandvat</t>
  </si>
  <si>
    <t>lijnlaser</t>
  </si>
  <si>
    <t>LM35 LAN</t>
  </si>
  <si>
    <t>180430_01</t>
  </si>
  <si>
    <t>hoogtesticker</t>
  </si>
  <si>
    <t>LM6 AL inkijkspiegel</t>
  </si>
  <si>
    <t>040005a00</t>
  </si>
  <si>
    <t>LVCC IPC APS TM (Z-motorextensie)</t>
  </si>
  <si>
    <t>120107c</t>
  </si>
  <si>
    <t>??</t>
  </si>
  <si>
    <t>onderliggende kolom</t>
  </si>
  <si>
    <t>030014c00</t>
  </si>
  <si>
    <t>is zelf al kolom</t>
  </si>
  <si>
    <t>140021_00</t>
  </si>
  <si>
    <t>020009d</t>
  </si>
  <si>
    <t>020105b00</t>
  </si>
  <si>
    <t>0300148b00</t>
  </si>
  <si>
    <t>060028a00</t>
  </si>
  <si>
    <t>040262a00</t>
  </si>
  <si>
    <t>080151a00</t>
  </si>
  <si>
    <t>100241a00</t>
  </si>
  <si>
    <t>120110a00</t>
  </si>
  <si>
    <t>120152a00</t>
  </si>
  <si>
    <t>120151_00</t>
  </si>
  <si>
    <t>120221_00</t>
  </si>
  <si>
    <t>130261_00</t>
  </si>
  <si>
    <t>130252_00</t>
  </si>
  <si>
    <t>140063_00</t>
  </si>
  <si>
    <t>140062_00</t>
  </si>
  <si>
    <t>180252_01</t>
  </si>
  <si>
    <t>LM 1060 (ACS200-12CEL)</t>
  </si>
  <si>
    <t>LM1050 GOCA REV.A</t>
  </si>
  <si>
    <t>EP-030041A00OPT/</t>
  </si>
  <si>
    <t>LM1060 (ACS200) - RAL3000 ROOD</t>
  </si>
  <si>
    <t>EP-030213G01OPT</t>
  </si>
  <si>
    <t>LVC C</t>
  </si>
  <si>
    <t>EP-090222_00OPT/</t>
  </si>
  <si>
    <t>LVC1050 Batterij</t>
  </si>
  <si>
    <t>EP-060020_00OPT/</t>
  </si>
  <si>
    <t>LVC1050 Rev.C</t>
  </si>
  <si>
    <t>EP-051018D00OPT/</t>
  </si>
  <si>
    <t>LVC1060 (ACS200-12CEL)</t>
  </si>
  <si>
    <t>LVC1060 ACC (65MM) (ACS200)</t>
  </si>
  <si>
    <t>EP-080339C00OPT/</t>
  </si>
  <si>
    <t>LVC1060 'RECHTSE VERSIE' (ACS200)</t>
  </si>
  <si>
    <t>LVC1060 RECHTSE VERSIE (ACS200-12CELLEN)</t>
  </si>
  <si>
    <t>LVCC</t>
  </si>
  <si>
    <t>EP-090222_OPT/</t>
  </si>
  <si>
    <t>LVCC ACC (65mm)</t>
  </si>
  <si>
    <t>EP-090229A00OPT/</t>
  </si>
  <si>
    <t>LVCC ACC RECHTSE VERSIE 12 CELLEN</t>
  </si>
  <si>
    <t>LVCC B/W</t>
  </si>
  <si>
    <t>EP-140240_00OPT/</t>
  </si>
  <si>
    <t xml:space="preserve"> LVC1060 ACC (65mm) (ACS200-12Cellen)</t>
  </si>
  <si>
    <t>EP-080339E00OPT/</t>
  </si>
  <si>
    <t>080117A00</t>
  </si>
  <si>
    <t>Lensfront LM50 ACC (12cellen)</t>
  </si>
  <si>
    <t>L:\Letdata\data\08\0117A00\D5\080117A00-D5N02_.docx</t>
  </si>
  <si>
    <t>nieuw sinds8okt2018</t>
  </si>
  <si>
    <t>groen antireflectie ACC</t>
  </si>
  <si>
    <t>fische</t>
  </si>
  <si>
    <t>JST</t>
  </si>
  <si>
    <t>meestal wel  bij FR LM35 geen bol</t>
  </si>
  <si>
    <t>richtlaser</t>
  </si>
  <si>
    <t>040409</t>
  </si>
  <si>
    <t>zie msoft nog</t>
  </si>
  <si>
    <t>meestal  niet ,  bij FR LM35 wel 090303_01</t>
  </si>
  <si>
    <t>13+14cel
BPX65</t>
  </si>
  <si>
    <t>ACC led in optisch blok 
vanuit scherm
dwars door
 fresnel</t>
  </si>
  <si>
    <t>richtlaser
 is achter 
de zwarte
 bol</t>
  </si>
  <si>
    <t>L:\Letdata\data\04\0382_02\D5\040382_02-D5N01B.docx</t>
  </si>
  <si>
    <t>L:\Letdata\data\08\0117_00\D5\080117_00-D5N01B.docx</t>
  </si>
  <si>
    <t>label clean  lens 
180470</t>
  </si>
  <si>
    <t>PLA</t>
  </si>
  <si>
    <t>SAR</t>
  </si>
  <si>
    <t>m10</t>
  </si>
  <si>
    <t>m12</t>
  </si>
  <si>
    <t>PLA DR D gelagerd 14.2kg UPD1</t>
  </si>
  <si>
    <t>PLA NR D gelagerd 14.2kg UPD1</t>
  </si>
  <si>
    <t>180544_01</t>
  </si>
  <si>
    <t>duitsland</t>
  </si>
  <si>
    <t xml:space="preserve">⅃ </t>
  </si>
  <si>
    <t>PLA DR D gelagerd UPD1</t>
  </si>
  <si>
    <t>PLA NR D AL gelagerd UPD1</t>
  </si>
  <si>
    <t>180542</t>
  </si>
  <si>
    <t>180545</t>
  </si>
  <si>
    <t>180543</t>
  </si>
  <si>
    <t>180546</t>
  </si>
  <si>
    <t>180549_01</t>
  </si>
  <si>
    <t>180548_01</t>
  </si>
  <si>
    <t>voet</t>
  </si>
  <si>
    <t>plain1</t>
  </si>
  <si>
    <t>plai1</t>
  </si>
  <si>
    <t>project</t>
  </si>
  <si>
    <t>pla35dr d</t>
  </si>
  <si>
    <t>pla35nr d</t>
  </si>
  <si>
    <t>pla5dr d</t>
  </si>
  <si>
    <t>pla5nr  d</t>
  </si>
  <si>
    <t>090224</t>
  </si>
  <si>
    <t>180541_01</t>
  </si>
  <si>
    <t>OUD14p</t>
  </si>
  <si>
    <t>ijkplaat</t>
  </si>
  <si>
    <t>Aantal</t>
  </si>
  <si>
    <t>Enh</t>
  </si>
  <si>
    <t>Alternatief Nummer</t>
  </si>
  <si>
    <t>3,00</t>
  </si>
  <si>
    <t>ST</t>
  </si>
  <si>
    <t>DNSCH</t>
  </si>
  <si>
    <t>0965-M03X08-RVS</t>
  </si>
  <si>
    <t>Metaalschroef verz.kop kruis DIN0965 M 3x 08mm A2</t>
  </si>
  <si>
    <t>0DN0965030082</t>
  </si>
  <si>
    <t>1,00</t>
  </si>
  <si>
    <t>DRFR</t>
  </si>
  <si>
    <t>050473_00OPT</t>
  </si>
  <si>
    <t>Glijstuk - 10x10x245 mm</t>
  </si>
  <si>
    <t>3LUM100008570</t>
  </si>
  <si>
    <t>PLTW</t>
  </si>
  <si>
    <t>050474_00OPT</t>
  </si>
  <si>
    <t>Ijkplaat LVCN</t>
  </si>
  <si>
    <t>3LUM100008580</t>
  </si>
  <si>
    <t>ijkplaat compleet</t>
  </si>
  <si>
    <t xml:space="preserve">pla NR D </t>
  </si>
  <si>
    <t>optie gewicht in voet</t>
  </si>
  <si>
    <t>LVC2035</t>
  </si>
  <si>
    <t>180581_01</t>
  </si>
  <si>
    <t>150487B01</t>
  </si>
  <si>
    <t>180547_01</t>
  </si>
  <si>
    <t>LVC2035 - RAL3000 Rood</t>
  </si>
  <si>
    <t>180581_02</t>
  </si>
  <si>
    <t>recht /Liion</t>
  </si>
  <si>
    <t>L:\Letdata\data\16\0142A01\T3\160142A01-T3N01_.sldasm</t>
  </si>
  <si>
    <t>Object nr VROEGER</t>
  </si>
  <si>
    <t>Object nr NU</t>
  </si>
  <si>
    <t>190071_01</t>
  </si>
  <si>
    <t>190072_01</t>
  </si>
  <si>
    <t>190074_01</t>
  </si>
  <si>
    <t>190158_01</t>
  </si>
  <si>
    <t>190159_01</t>
  </si>
  <si>
    <t>190156_01</t>
  </si>
  <si>
    <t>190077_01</t>
  </si>
  <si>
    <t>190160_01</t>
  </si>
  <si>
    <t>190161_01</t>
  </si>
  <si>
    <t>Artikel VROEGER</t>
  </si>
  <si>
    <t>Artikel NU</t>
  </si>
  <si>
    <t>…</t>
  </si>
  <si>
    <t>190097_01</t>
  </si>
  <si>
    <t>150486A02</t>
  </si>
  <si>
    <t>150486A03</t>
  </si>
  <si>
    <t>150486A04</t>
  </si>
  <si>
    <t>eer</t>
  </si>
  <si>
    <t>LVC1060</t>
  </si>
  <si>
    <t>LVC1060 batterij</t>
  </si>
  <si>
    <t>LVC1060 batterij (ACS200)</t>
  </si>
  <si>
    <t>LVC1060 ZL Batterij (ACS200)</t>
  </si>
  <si>
    <t>LVC1060 ACC (65mm) (ACS200-12cellen)</t>
  </si>
  <si>
    <t>LVCC 12 cellen</t>
  </si>
  <si>
    <t>LVCC ACC (65mm) “tot einde stock”</t>
  </si>
  <si>
    <t>LVCC ACC (65mm) 12cellen</t>
  </si>
  <si>
    <t>LVCC 'Rechtse versie'  !NIET MEER BESTELLEN WIJZIGT NAAR 12 CEL 20-06-2017!</t>
  </si>
  <si>
    <t>LVC1060 Rechtse versie (ACS200)</t>
  </si>
  <si>
    <t>LVCC ACC 'Rechtse versie'</t>
  </si>
  <si>
    <t>LVCC B/W Rechtse versie</t>
  </si>
  <si>
    <t>LVCC B/W 12 cellen</t>
  </si>
  <si>
    <t>LVCC B/W Rechtse versie 12 cellen</t>
  </si>
  <si>
    <t>EP-060020C00OPT/</t>
  </si>
  <si>
    <t>EP-060020D00OPT/</t>
  </si>
  <si>
    <t>EP-060071D00OPT/</t>
  </si>
  <si>
    <t>EP-180581_01OPT/</t>
  </si>
  <si>
    <t>EP-180581_02OPT/</t>
  </si>
  <si>
    <t>EP-090222A00OPT/</t>
  </si>
  <si>
    <t>EP-090229B00OPT/</t>
  </si>
  <si>
    <t>EP-130316_00OPT/</t>
  </si>
  <si>
    <t>EP-180419_01OPT/</t>
  </si>
  <si>
    <t>EP-180352_01OPT/</t>
  </si>
  <si>
    <t>EP-180420_01OPT/</t>
  </si>
  <si>
    <t>EP-120023_00OPT/</t>
  </si>
  <si>
    <t>190014_01</t>
  </si>
  <si>
    <t>LVCC IPC BA MAN FM</t>
  </si>
  <si>
    <t>fm</t>
  </si>
  <si>
    <t>060300a00</t>
  </si>
  <si>
    <t>L:\Letdata\data\19\0014_01\D5\190014_01-D5N01_.docx</t>
  </si>
  <si>
    <t>130246_00</t>
  </si>
  <si>
    <t>APS FM rotatie (LVC 1060)</t>
  </si>
  <si>
    <t>ep</t>
  </si>
  <si>
    <t>L:\Letdata\data\13\0261_00\D5\D05130261N01_.lnk</t>
  </si>
  <si>
    <t>hf</t>
  </si>
  <si>
    <t>Dubbel handvat mechanisch rev A met dikke blok erbij</t>
  </si>
  <si>
    <t>190018_01</t>
  </si>
  <si>
    <t>050263A00KOL</t>
  </si>
  <si>
    <t>10,00</t>
  </si>
  <si>
    <t>KOGEL</t>
  </si>
  <si>
    <t>LAG-010x026MM-6000-2RS1</t>
  </si>
  <si>
    <t>20,00</t>
  </si>
  <si>
    <t>reserve wieltje apart spare UPD1 parts</t>
  </si>
  <si>
    <t>pdf</t>
  </si>
  <si>
    <t>IDE190004-T5E02_SAM-LVC1050-FMhoogtedetectielat.pdf</t>
  </si>
  <si>
    <t>SAM-LVC1050-FM with height detection</t>
  </si>
  <si>
    <t>iocontrolbox</t>
  </si>
  <si>
    <t>AlternatiefNummer</t>
  </si>
  <si>
    <t>Prijs</t>
  </si>
  <si>
    <t>PrsEnh</t>
  </si>
  <si>
    <t>Brutowinst%</t>
  </si>
  <si>
    <t>Voorzieneverkoopwaarde</t>
  </si>
  <si>
    <t>Vast</t>
  </si>
  <si>
    <t>Positienummer</t>
  </si>
  <si>
    <t>Gewicht</t>
  </si>
  <si>
    <t>Interne tekst</t>
  </si>
  <si>
    <t>Prijsvraagnr</t>
  </si>
  <si>
    <t>Externe tekst</t>
  </si>
  <si>
    <t>Auto</t>
  </si>
  <si>
    <t>Potentie</t>
  </si>
  <si>
    <t>Alternatievecalculatie</t>
  </si>
  <si>
    <t>Aantalper eenheid</t>
  </si>
  <si>
    <t>Statuut</t>
  </si>
  <si>
    <t>Herberekening nodig?</t>
  </si>
  <si>
    <t>Samengesteld</t>
  </si>
  <si>
    <t>Bestemming</t>
  </si>
  <si>
    <t>051018F00OPT/</t>
  </si>
  <si>
    <t>2,00</t>
  </si>
  <si>
    <t>1222,1256</t>
  </si>
  <si>
    <t>0,00</t>
  </si>
  <si>
    <t>2444,25</t>
  </si>
  <si>
    <t>0,0400</t>
  </si>
  <si>
    <t>2,0000</t>
  </si>
  <si>
    <t>Ingebracht</t>
  </si>
  <si>
    <t>190163_01ACC</t>
  </si>
  <si>
    <t>480,4922</t>
  </si>
  <si>
    <t>960,98</t>
  </si>
  <si>
    <t>Voedingskast LVC1050 Shenzhen 10A</t>
  </si>
  <si>
    <t>0,0000</t>
  </si>
  <si>
    <t>In productie</t>
  </si>
  <si>
    <t>120194_00ACC</t>
  </si>
  <si>
    <t>27,5400</t>
  </si>
  <si>
    <t>55,08</t>
  </si>
  <si>
    <t>Montageplaat voedingskastje</t>
  </si>
  <si>
    <t>DNBOU</t>
  </si>
  <si>
    <t>0912-M06X10-RVS</t>
  </si>
  <si>
    <t>0DN0912060102</t>
  </si>
  <si>
    <t>8,00</t>
  </si>
  <si>
    <t>0,0656</t>
  </si>
  <si>
    <t>0,52</t>
  </si>
  <si>
    <t>Binnenzeskantbout cylinderkop DIN0912  M 6x10mm A2</t>
  </si>
  <si>
    <t>8,0000</t>
  </si>
  <si>
    <t>DNRON</t>
  </si>
  <si>
    <t>0125-06-RVS</t>
  </si>
  <si>
    <t>0DN0125060002</t>
  </si>
  <si>
    <t>0,0050</t>
  </si>
  <si>
    <t>0,04</t>
  </si>
  <si>
    <t>Vlakke sluitring DIN0125 6mm A2</t>
  </si>
  <si>
    <t>0127-06-RVS</t>
  </si>
  <si>
    <t>0DN0127060002</t>
  </si>
  <si>
    <t>0,0093</t>
  </si>
  <si>
    <t>0,07</t>
  </si>
  <si>
    <t>Veerring DIN0127 6mm A2</t>
  </si>
  <si>
    <t>DOOS</t>
  </si>
  <si>
    <t>030X020X000CM-POLYTHYLEEN-BUFFER</t>
  </si>
  <si>
    <t>105,3000</t>
  </si>
  <si>
    <t>DS</t>
  </si>
  <si>
    <t>2,11</t>
  </si>
  <si>
    <t>Doos 30x20 cm - Polythyleen buffer</t>
  </si>
  <si>
    <t>070X040X040CM-DUBBELGOLF</t>
  </si>
  <si>
    <t>3,4400</t>
  </si>
  <si>
    <t>6,88</t>
  </si>
  <si>
    <t>Doos 70x 40x 40 cm - dubbele golf (LM25)</t>
  </si>
  <si>
    <t>098X098X002CM-BUFFER 2.5</t>
  </si>
  <si>
    <t>92,3600</t>
  </si>
  <si>
    <t>2,41</t>
  </si>
  <si>
    <t>Doos 98x 98x 2,5 cm - buffer 2,5 cm</t>
  </si>
  <si>
    <t>10,0000</t>
  </si>
  <si>
    <t>098X098X050CM-BUFFER 5</t>
  </si>
  <si>
    <t>66,3700</t>
  </si>
  <si>
    <t>2,21</t>
  </si>
  <si>
    <t>Zelfklevende kussens permanent - buffer karton 5  cm</t>
  </si>
  <si>
    <t>KIST</t>
  </si>
  <si>
    <t>K-183X075X086CM-SAM</t>
  </si>
  <si>
    <t>163,8200</t>
  </si>
  <si>
    <t>327,64</t>
  </si>
  <si>
    <t>Crate (183x 075x 086cm) for SAM</t>
  </si>
  <si>
    <t>060027A00KOL/</t>
  </si>
  <si>
    <t>3950,9021</t>
  </si>
  <si>
    <t>7901,80</t>
  </si>
  <si>
    <t>26,5800</t>
  </si>
  <si>
    <t>-&gt; Kolom te voorzien van hoogtedetectielat</t>
  </si>
  <si>
    <t>040273A00KOL</t>
  </si>
  <si>
    <t>3PLMK10050010</t>
  </si>
  <si>
    <t>128,5176</t>
  </si>
  <si>
    <t>257,04</t>
  </si>
  <si>
    <t>Hoogtedetectielat PLM - Rev. A</t>
  </si>
  <si>
    <t>0,1600</t>
  </si>
  <si>
    <t>7985-M04X20-RVS</t>
  </si>
  <si>
    <t>0DN7985040202</t>
  </si>
  <si>
    <t>6,00</t>
  </si>
  <si>
    <t>0,0280</t>
  </si>
  <si>
    <t>0,17</t>
  </si>
  <si>
    <t>Metaalschroef cyl.kop kruisin. DIN7985 M 4x 20mm A2</t>
  </si>
  <si>
    <t>-&gt; Montage van hoogtedetectielat op kolom</t>
  </si>
  <si>
    <t>6,0000</t>
  </si>
  <si>
    <t>060037A00ACC</t>
  </si>
  <si>
    <t>61,6497</t>
  </si>
  <si>
    <t>123,30</t>
  </si>
  <si>
    <t>Aansluitkabelset LVC1050 Shenzhen</t>
  </si>
  <si>
    <t>EP-051018F00OPT//LVC1060 (ACS200-12Cel)</t>
  </si>
  <si>
    <t>HF-190163_01ACC/Voedingskast LVC1050 Shenzhen 10A</t>
  </si>
  <si>
    <t>EP-060027A00KOL//PLM Shenzhen versneld</t>
  </si>
  <si>
    <t>HF-060037A00ACC/Aansluitkabelset LVC1050 Shenzhen</t>
  </si>
  <si>
    <t>projectlabelaar-standaart</t>
  </si>
  <si>
    <t>simplified</t>
  </si>
  <si>
    <t>EP-VK</t>
  </si>
  <si>
    <t>SAM-1050 SHENZHEN INSP</t>
  </si>
  <si>
    <t>MAAK</t>
  </si>
  <si>
    <t>SAM-LVC 1050 SHENZHEN</t>
  </si>
  <si>
    <t>SAM-LVC 1050 SHENZHEN RECHTS</t>
  </si>
  <si>
    <t>eindprodukt</t>
  </si>
  <si>
    <t>voedingskastje</t>
  </si>
  <si>
    <t>aansluitkabelset</t>
  </si>
  <si>
    <t>opt blok</t>
  </si>
  <si>
    <t>060027A00KOL</t>
  </si>
  <si>
    <t>051018F00OPT</t>
  </si>
  <si>
    <t>noodstop op gele bak</t>
  </si>
  <si>
    <t>lampetoren</t>
  </si>
  <si>
    <t>op de controlbox</t>
  </si>
  <si>
    <t>overbrugging hold</t>
  </si>
  <si>
    <t>optionele Hoogtedetectielat PLM</t>
  </si>
  <si>
    <t>ja +A11</t>
  </si>
  <si>
    <t>bedienlabels</t>
  </si>
  <si>
    <t>barry-chinees/eng.</t>
  </si>
  <si>
    <t>PLM 1050</t>
  </si>
  <si>
    <t>PLM 1050 Rev A</t>
  </si>
  <si>
    <t>SAM-1050</t>
  </si>
  <si>
    <t>SAM-1050 SNAPON</t>
  </si>
  <si>
    <t>SAM-1050 SNAPON THAILAND</t>
  </si>
  <si>
    <t>SAM-1050 THAILAND</t>
  </si>
  <si>
    <t>040187B00KOL</t>
  </si>
  <si>
    <t>080021_00</t>
  </si>
  <si>
    <t>op het sluitstuk</t>
  </si>
  <si>
    <t>hoogtedeclat</t>
  </si>
  <si>
    <t>180246_01KOL</t>
  </si>
  <si>
    <t>120242B00</t>
  </si>
  <si>
    <t>051018EOPT</t>
  </si>
  <si>
    <t>optienele tussenplaat</t>
  </si>
  <si>
    <t>050209a spiraal</t>
  </si>
  <si>
    <t>190162_01</t>
  </si>
  <si>
    <t>030213G01 rood</t>
  </si>
  <si>
    <t>030213H00</t>
  </si>
  <si>
    <t>ide180007</t>
  </si>
  <si>
    <t>ide190006</t>
  </si>
  <si>
    <t>TWIN SAM-LVC1050-FM with height detection</t>
  </si>
  <si>
    <t>080339E00OPT/</t>
  </si>
  <si>
    <t>1682,1240</t>
  </si>
  <si>
    <t>-&gt; Voor 2x LVC1050-APS-TM ACC simplified</t>
  </si>
  <si>
    <t>080150B00KOL/</t>
  </si>
  <si>
    <t>8444,1824</t>
  </si>
  <si>
    <t>080330_00KOL</t>
  </si>
  <si>
    <t>-2,00</t>
  </si>
  <si>
    <t>502,1185</t>
  </si>
  <si>
    <t>-1004,24</t>
  </si>
  <si>
    <t>I/O Box L/R PLM TM</t>
  </si>
  <si>
    <t>-&gt; Voor 2x LVC1050-APS-TM ACC simplified  Retour van EP 080150B00KOL wegens geen I/O box.  (Vereenvo</t>
  </si>
  <si>
    <t>-1,0000</t>
  </si>
  <si>
    <t>080273_00KOL</t>
  </si>
  <si>
    <t>235,7555</t>
  </si>
  <si>
    <t>-471,51</t>
  </si>
  <si>
    <t>Controlbox PLM TM</t>
  </si>
  <si>
    <t>-&gt; Voor 2x LVC1050-APS-TM ACC simplified  Retour van EP 080150B00KOL wegens projectspecifieke contro</t>
  </si>
  <si>
    <t>PROJ</t>
  </si>
  <si>
    <t>IDE160004-CONTROLBOX PLM-TM SHENZHE</t>
  </si>
  <si>
    <t>277,8829</t>
  </si>
  <si>
    <t>555,77</t>
  </si>
  <si>
    <t>Controlbox PLM TM Shenzhen (zonder contacten/bedrading naar buiten toe)</t>
  </si>
  <si>
    <t>1,0000</t>
  </si>
  <si>
    <t>HFKAB</t>
  </si>
  <si>
    <t>080272A00KOL</t>
  </si>
  <si>
    <t>30,4338</t>
  </si>
  <si>
    <t>-60,87</t>
  </si>
  <si>
    <t>Kabel noodstop &amp; start PLM TM</t>
  </si>
  <si>
    <t>-&gt; Voor 2x LVC1050-APS-TM ACC simplified  Retour van EP 080150BKOL wegens geen bedrading noodstop/st</t>
  </si>
  <si>
    <t>060270A00KOL</t>
  </si>
  <si>
    <t>675,1470</t>
  </si>
  <si>
    <t>-1350,29</t>
  </si>
  <si>
    <t>Module LCD scherm 15' SAR</t>
  </si>
  <si>
    <t>-&gt; Voor 2x LVC1050-APS-TM ACC simplified  Retour van EP 080150B00KOL wegens geen LCD op kolom</t>
  </si>
  <si>
    <t>030548C00DIS/</t>
  </si>
  <si>
    <t>495,1391</t>
  </si>
  <si>
    <t>-990,28</t>
  </si>
  <si>
    <t>-1,6600</t>
  </si>
  <si>
    <t>-&gt; Voor 2x LVC1050-APS-TM ACC simplified  Retour van EP 080150B00KOL wegens geen candis/tools bestel</t>
  </si>
  <si>
    <t>050378_00DIS</t>
  </si>
  <si>
    <t>3DIS000051630</t>
  </si>
  <si>
    <t>10,7500</t>
  </si>
  <si>
    <t>-21,50</t>
  </si>
  <si>
    <t>Kabelhouder 1 - klein</t>
  </si>
  <si>
    <t>-0,0400</t>
  </si>
  <si>
    <t>-&gt; Voor 2x LVC1050-APS-TM ACC simplified  Retour van EP 080150B00KOL wegens geen candis aanwezig</t>
  </si>
  <si>
    <t>050379_00DIS</t>
  </si>
  <si>
    <t>3DIS000051640</t>
  </si>
  <si>
    <t>12,8000</t>
  </si>
  <si>
    <t>-25,60</t>
  </si>
  <si>
    <t>Kabelhouder 2 - groot</t>
  </si>
  <si>
    <t>-0,0600</t>
  </si>
  <si>
    <t>080286_00KOL</t>
  </si>
  <si>
    <t>4,7000</t>
  </si>
  <si>
    <t>-9,40</t>
  </si>
  <si>
    <t>Steunplaat candis PLM TM</t>
  </si>
  <si>
    <t>080259_00KOL</t>
  </si>
  <si>
    <t>32,7819</t>
  </si>
  <si>
    <t>-65,56</t>
  </si>
  <si>
    <t>Voedingskabel candis PLM TM</t>
  </si>
  <si>
    <t>080261_00KOL</t>
  </si>
  <si>
    <t>39,8767</t>
  </si>
  <si>
    <t>-79,75</t>
  </si>
  <si>
    <t>Kabel canbus out candis PLM TM</t>
  </si>
  <si>
    <t>080271_00KOL</t>
  </si>
  <si>
    <t>15,1107</t>
  </si>
  <si>
    <t>-30,22</t>
  </si>
  <si>
    <t>Kabel park switch PLM TM</t>
  </si>
  <si>
    <t>-&gt; Voor 2x LVC1050-APS-TM ACC simplified  Retour van EP 080150B00KOL wegens geen kabel park switch.</t>
  </si>
  <si>
    <t>080253_00KOL</t>
  </si>
  <si>
    <t>46,9780</t>
  </si>
  <si>
    <t>-93,96</t>
  </si>
  <si>
    <t>Kabel VGA LCD PLM TM</t>
  </si>
  <si>
    <t>-&gt; Voor 2x LVC1050-APS-TM ACC simplified  Retour van EP 080150B00KOL wegens geen LCD scherm aanwezig</t>
  </si>
  <si>
    <t>080257_00KOL</t>
  </si>
  <si>
    <t>66,3633</t>
  </si>
  <si>
    <t>-132,73</t>
  </si>
  <si>
    <t>Kabel parallel I/O PLM TM</t>
  </si>
  <si>
    <t>-&gt; Voor 2x LVC1050-APS-TM ACC simplified  Retour van EP 080150B00KOL wegens geen parallel I/O nodig</t>
  </si>
  <si>
    <t>100218_00KOL</t>
  </si>
  <si>
    <t>35,1661</t>
  </si>
  <si>
    <t>-70,33</t>
  </si>
  <si>
    <t>Kabel RS232 PLM TM versneld</t>
  </si>
  <si>
    <t>-&gt; Voor 2x LVC1050-APS-TM ACC simplified  Retour van EP 080150B00KOL wegens rechtstreekse verbinding</t>
  </si>
  <si>
    <t>080260A00KOL</t>
  </si>
  <si>
    <t>28,7251</t>
  </si>
  <si>
    <t>-57,45</t>
  </si>
  <si>
    <t>Kabel canbus IN candis PLM TM versneld</t>
  </si>
  <si>
    <t>080262_00KOL</t>
  </si>
  <si>
    <t>25,0449</t>
  </si>
  <si>
    <t>-50,09</t>
  </si>
  <si>
    <t>Voedingskabel APS sturing PLM TM</t>
  </si>
  <si>
    <t>-&gt; Voor 2x LVC1050-APS-TM ACC simplified  Retour van EP 080150B00KOL wegens rechtstreekse kabel van</t>
  </si>
  <si>
    <t>080326_00KOL</t>
  </si>
  <si>
    <t>23,7700</t>
  </si>
  <si>
    <t>-47,54</t>
  </si>
  <si>
    <t>Steunprofiel SDR-plaat</t>
  </si>
  <si>
    <t>-&gt; Voor 2x LVC1050-APS-TM ACC simplified  Retour van EP 080150B00KOL wegens geen candis/tools aanwez</t>
  </si>
  <si>
    <t>060035B01ACC</t>
  </si>
  <si>
    <t>348,2810</t>
  </si>
  <si>
    <t>2089,69</t>
  </si>
  <si>
    <t>-&gt; Voor 2x LVC1050-APS-TM ACC simplified -&gt; Voor 2x linkse toestel LVC1050-APS-FM Twin -&gt; Voor 2x re</t>
  </si>
  <si>
    <t>3,0000</t>
  </si>
  <si>
    <t>24,00</t>
  </si>
  <si>
    <t>1,57</t>
  </si>
  <si>
    <t>-&gt; Voor 2x LVC1050-APS-TM ACC simplified  -&gt; Voor 2x linkse toestel LVC1050-APS-FM Twin -&gt; Voor 2x r</t>
  </si>
  <si>
    <t>12,0000</t>
  </si>
  <si>
    <t>0,12</t>
  </si>
  <si>
    <t>0,22</t>
  </si>
  <si>
    <t>K-255X076X095CM-TM</t>
  </si>
  <si>
    <t>3PAC-TMO-0001</t>
  </si>
  <si>
    <t>198,1300</t>
  </si>
  <si>
    <t>396,26</t>
  </si>
  <si>
    <t>Kist 255x 76x 95 cm -TM</t>
  </si>
  <si>
    <t>-&gt; Voor 2x LVC1050-APS-TM ACC simplified  Verpakking installatie</t>
  </si>
  <si>
    <t>6,32</t>
  </si>
  <si>
    <t>20,64</t>
  </si>
  <si>
    <t>30,00</t>
  </si>
  <si>
    <t>7,22</t>
  </si>
  <si>
    <t>15,0000</t>
  </si>
  <si>
    <t>6,64</t>
  </si>
  <si>
    <t>020613_00RAI</t>
  </si>
  <si>
    <t>3ACC-R10-0124</t>
  </si>
  <si>
    <t>8,3530</t>
  </si>
  <si>
    <t>16,71</t>
  </si>
  <si>
    <t>Set blokjes rails</t>
  </si>
  <si>
    <t>SLEEP</t>
  </si>
  <si>
    <t>0555-30X75 -125</t>
  </si>
  <si>
    <t>0CAB986252300</t>
  </si>
  <si>
    <t>38,0880</t>
  </si>
  <si>
    <t>304,70</t>
  </si>
  <si>
    <t>Sleepketting 0555 30x75 mm krommingsstraal 125 mm</t>
  </si>
  <si>
    <t>4,0000</t>
  </si>
  <si>
    <t>0555-      -000-AANSLUITSTUK</t>
  </si>
  <si>
    <t>0CAB986252301</t>
  </si>
  <si>
    <t>9,5200</t>
  </si>
  <si>
    <t>19,04</t>
  </si>
  <si>
    <t>Sleepketting 0555 set aansluitstukken</t>
  </si>
  <si>
    <t>0555-      -000-TUSSENSCHOT</t>
  </si>
  <si>
    <t>0CAB986252410</t>
  </si>
  <si>
    <t>60,00</t>
  </si>
  <si>
    <t>0,3200</t>
  </si>
  <si>
    <t>19,20</t>
  </si>
  <si>
    <t>Sleepketting 0555 - tussenschot</t>
  </si>
  <si>
    <t>30,0000</t>
  </si>
  <si>
    <t>IDE170009-W-A1-XS0/A14-1A2-PL5</t>
  </si>
  <si>
    <t>46,2692</t>
  </si>
  <si>
    <t>92,54</t>
  </si>
  <si>
    <t>W-A1-XS0/A14-1A2-PL5:Kabel 24Vdc voedingskastje -&gt; APS sturing</t>
  </si>
  <si>
    <t>IDE170009-W-A12-XS101/CLIENT-XS101.</t>
  </si>
  <si>
    <t>59,2266</t>
  </si>
  <si>
    <t>118,45</t>
  </si>
  <si>
    <t>W-A12-XS101/CLIENT-XS101.1:Kabel RS232-interface LVC1050 &lt;-&gt; Hostcomputer</t>
  </si>
  <si>
    <t>IDE170009-W-A12-XS105/CLIENT-XS105.</t>
  </si>
  <si>
    <t>26,1270</t>
  </si>
  <si>
    <t>52,25</t>
  </si>
  <si>
    <t>W-A12-XS105/CLIENT-XS105.1:Kabel VGA output optisch blok -&gt; LCD klant</t>
  </si>
  <si>
    <t>1189,6333</t>
  </si>
  <si>
    <t>-&gt; Voor 2x linkse toestel LVC1050-APS-FM Twin</t>
  </si>
  <si>
    <t>1765,1369</t>
  </si>
  <si>
    <t>-&gt; Voor 2x rechtse toestel LVC1050-APS-FM Twin</t>
  </si>
  <si>
    <t>3963,8319</t>
  </si>
  <si>
    <t>4085,1062</t>
  </si>
  <si>
    <t>4,00</t>
  </si>
  <si>
    <t>246,60</t>
  </si>
  <si>
    <t>-&gt; Voor 2x linkse toestel LVC1050-APS-FM Twin -&gt; Voor 2x rechtse toestel LVC1050-APS-FM Twin</t>
  </si>
  <si>
    <t>169,9617</t>
  </si>
  <si>
    <t>679,85</t>
  </si>
  <si>
    <t>127,2049</t>
  </si>
  <si>
    <t>508,82</t>
  </si>
  <si>
    <t>080252A00KOL</t>
  </si>
  <si>
    <t>22,9399</t>
  </si>
  <si>
    <t>-45,88</t>
  </si>
  <si>
    <t>Kabel voeding LCD PLM TM Rev.A</t>
  </si>
  <si>
    <t>030548C00DIS/EP050000</t>
  </si>
  <si>
    <t>0000000273480/EP050000</t>
  </si>
  <si>
    <t>-3396,00</t>
  </si>
  <si>
    <t>9999- 04X60-ELV-POZIDR</t>
  </si>
  <si>
    <t>Houtschroef met T-Tap 4 x 60 - Verzinkt (Pozidr)</t>
  </si>
  <si>
    <t>051018F00OPT/EP180099.002</t>
  </si>
  <si>
    <t>0000000379908/EP180099.002</t>
  </si>
  <si>
    <t>1189,63</t>
  </si>
  <si>
    <t>0,0200</t>
  </si>
  <si>
    <t>0,5000</t>
  </si>
  <si>
    <t>051018F00OPT/EP180099.003</t>
  </si>
  <si>
    <t>0000000379908/EP180099.003</t>
  </si>
  <si>
    <t>060027A00KOL/EP180101.002</t>
  </si>
  <si>
    <t>0000000079952/EP180101.002</t>
  </si>
  <si>
    <t>3963,83</t>
  </si>
  <si>
    <t>13,2900</t>
  </si>
  <si>
    <t>060027A00KOL/EP180101.003</t>
  </si>
  <si>
    <t>0000000079952/EP180101.003</t>
  </si>
  <si>
    <t>080150B00KOL/EP180139.001</t>
  </si>
  <si>
    <t>0000000177771/EP180139.001</t>
  </si>
  <si>
    <t>8444,18</t>
  </si>
  <si>
    <t>15,6200</t>
  </si>
  <si>
    <t>080150B00KOL/EP180139.002</t>
  </si>
  <si>
    <t>0000000177771/EP180139.002</t>
  </si>
  <si>
    <t>080339E00OPT/EP180136.002</t>
  </si>
  <si>
    <t>0000000416610/EP180136.002</t>
  </si>
  <si>
    <t>1682,12</t>
  </si>
  <si>
    <t>080339E00OPT/EP180147.002</t>
  </si>
  <si>
    <t>0000000416610/EP180147.002</t>
  </si>
  <si>
    <t>120242B00OPT/EP180005.003</t>
  </si>
  <si>
    <t>0000000388412/EP180005.003</t>
  </si>
  <si>
    <t>1765,14</t>
  </si>
  <si>
    <t>120242B00OPT/EP180005.004</t>
  </si>
  <si>
    <t>0000000388412/EP180005.004</t>
  </si>
  <si>
    <t>180246_01KOL/EP180140.001</t>
  </si>
  <si>
    <t>0000000405454/EP180140.001</t>
  </si>
  <si>
    <t>4085,11</t>
  </si>
  <si>
    <t>180246_01KOL/EP180140.002</t>
  </si>
  <si>
    <t>0000000405454/EP180140.002</t>
  </si>
  <si>
    <t>0912-M04X16-RVS</t>
  </si>
  <si>
    <t>0DN0912040162</t>
  </si>
  <si>
    <t>-8,00</t>
  </si>
  <si>
    <t>Binnenzeskantbout cylinderkop DIN0912  M 4x16mm A2</t>
  </si>
  <si>
    <t>-4,0000</t>
  </si>
  <si>
    <t>DNMOE</t>
  </si>
  <si>
    <t>0934-M10RVS</t>
  </si>
  <si>
    <t>0DN0934100002</t>
  </si>
  <si>
    <t>-1,00</t>
  </si>
  <si>
    <t>Zeskantmoer DIN0934  M 10mm A2</t>
  </si>
  <si>
    <t>-0,5000</t>
  </si>
  <si>
    <t>0965-M06X16-RVS</t>
  </si>
  <si>
    <t>0DN0965060162</t>
  </si>
  <si>
    <t>-6,00</t>
  </si>
  <si>
    <t>Metaalschroef verz.kop kruis DIN0965 M 6x 16mm A2</t>
  </si>
  <si>
    <t>-3,0000</t>
  </si>
  <si>
    <t>0912-M06X16-RVS</t>
  </si>
  <si>
    <t>0DN0912060162</t>
  </si>
  <si>
    <t>-10,00</t>
  </si>
  <si>
    <t>Binnenzeskantbout cylinderkop DIN0912  M 6x16mm A2</t>
  </si>
  <si>
    <t>-5,0000</t>
  </si>
  <si>
    <t>0912-M08X12-RVS</t>
  </si>
  <si>
    <t>0DN0912080122</t>
  </si>
  <si>
    <t>-6,24</t>
  </si>
  <si>
    <t>Binnenzeskantbout cylinderkop DIN0912  M 8x12mm A2</t>
  </si>
  <si>
    <t>0912-M06X25-RVS</t>
  </si>
  <si>
    <t>0DN0912060252</t>
  </si>
  <si>
    <t>-4,00</t>
  </si>
  <si>
    <t>Binnenzeskantbout cylinderkop DIN0912  M 6x25mm A2</t>
  </si>
  <si>
    <t>-2,0000</t>
  </si>
  <si>
    <t>0965-M06X20-RVS</t>
  </si>
  <si>
    <t>0DN0965060202</t>
  </si>
  <si>
    <t>Metaalschroef verz.kop kruis DIN0965 M 6x 20mm A2</t>
  </si>
  <si>
    <t>0912-M05X10-RVS</t>
  </si>
  <si>
    <t>0DN0912050102</t>
  </si>
  <si>
    <t>Binnenzeskantbout cylinderkop DIN0912  M 5x10mm A2</t>
  </si>
  <si>
    <t>HEAD</t>
  </si>
  <si>
    <t>2.00-V-2-10P-R-JST-RH</t>
  </si>
  <si>
    <t>0CON615002010</t>
  </si>
  <si>
    <t>Header 2mm 2r 10p vrl - JST-PHDR10VS</t>
  </si>
  <si>
    <t>2.00-M-2-10P-R-JST-RH</t>
  </si>
  <si>
    <t>0CON615001010</t>
  </si>
  <si>
    <t>Header 2.00 Mnl. 2 rijen 10P recht - B10B-PHDSS</t>
  </si>
  <si>
    <t>WEER</t>
  </si>
  <si>
    <t>012,00K-MET-00,50W-K</t>
  </si>
  <si>
    <t>0RES110000123</t>
  </si>
  <si>
    <t>Metalfilm-weerstand 12 K 0.5W</t>
  </si>
  <si>
    <t>CAPMK</t>
  </si>
  <si>
    <t>033,0N-063V-K-5.08</t>
  </si>
  <si>
    <t>0CAP211000333</t>
  </si>
  <si>
    <t>MKT capaciteit 033,0 nF 63V  5.08mm</t>
  </si>
  <si>
    <t>1.00-V-0-00P-R-JST-30CM</t>
  </si>
  <si>
    <t>Draadcontacten JST SSH-003T-P02</t>
  </si>
  <si>
    <t xml:space="preserve">ide180010 </t>
  </si>
  <si>
    <t>VERVANGEN DOOR 190163_01 Voedingskast LVC1050 Shenzhen 10A</t>
  </si>
  <si>
    <t>ja +A21</t>
  </si>
  <si>
    <t>040273A00 +a27</t>
  </si>
  <si>
    <t>040273A00 +a17</t>
  </si>
  <si>
    <t>-502,12</t>
  </si>
  <si>
    <t>Retour van EP 080150B00KOL wegens geen I/O box.  (Vereenvoudigde versie)</t>
  </si>
  <si>
    <t>-235,76</t>
  </si>
  <si>
    <t>Retour van EP 080150B00KOL wegens projectspecifieke controlbox (zonder bedrading &amp; contacten noodsto</t>
  </si>
  <si>
    <t>277,88</t>
  </si>
  <si>
    <t>-30,43</t>
  </si>
  <si>
    <t>Retour van EP 080150BKOL wegens geen bedrading noodstop/start naar buiten toe</t>
  </si>
  <si>
    <t>-675,15</t>
  </si>
  <si>
    <t>Retour van EP 080150B00KOL wegens geen LCD op kolom</t>
  </si>
  <si>
    <t>-0,8300</t>
  </si>
  <si>
    <t>-10,75</t>
  </si>
  <si>
    <t>-0,0200</t>
  </si>
  <si>
    <t>Retour van EP 080150B00KOL wegens geen candis aanwezig</t>
  </si>
  <si>
    <t>-12,80</t>
  </si>
  <si>
    <t>-0,0300</t>
  </si>
  <si>
    <t>-4,70</t>
  </si>
  <si>
    <t>-32,78</t>
  </si>
  <si>
    <t>-39,88</t>
  </si>
  <si>
    <t>-15,11</t>
  </si>
  <si>
    <t>Retour van EP 080150B00KOL wegens geen kabel park switch.  (Vereenvoudigde versie).  Barry zorgt zel</t>
  </si>
  <si>
    <t>080252_00KOL</t>
  </si>
  <si>
    <t>31,6466</t>
  </si>
  <si>
    <t>-31,65</t>
  </si>
  <si>
    <t>Kabel voeding LCD PLM TM</t>
  </si>
  <si>
    <t>Retour van EP 080150B00KOL wegens geen LCD scherm aanwezig</t>
  </si>
  <si>
    <t>-46,98</t>
  </si>
  <si>
    <t>-66,36</t>
  </si>
  <si>
    <t>Retour van EP 080150B00KOL wegens geen parallel I/O nodig</t>
  </si>
  <si>
    <t>-35,17</t>
  </si>
  <si>
    <t>Retour van EP 080150B00KOL wegens rechtstreekse verbinding naast hostcomputer.  (Vereenvoudigde vers</t>
  </si>
  <si>
    <t>-28,73</t>
  </si>
  <si>
    <t>-25,04</t>
  </si>
  <si>
    <t>Retour van EP 080150B00KOL wegens rechtstreekse kabel van voedingkastje -&gt; APS-print.  (Vereenvoudig</t>
  </si>
  <si>
    <t>-23,77</t>
  </si>
  <si>
    <t>Retour van EP 080150B00KOL wegens geen candis/tools aanwezig</t>
  </si>
  <si>
    <t>348,28</t>
  </si>
  <si>
    <t>27,54</t>
  </si>
  <si>
    <t>0,26</t>
  </si>
  <si>
    <t>Montage van voedingskastje op montageplaat</t>
  </si>
  <si>
    <t>0,02</t>
  </si>
  <si>
    <t>198,13</t>
  </si>
  <si>
    <t>Verpakking installatie</t>
  </si>
  <si>
    <t>1,05</t>
  </si>
  <si>
    <t>Verpakking optisch blok</t>
  </si>
  <si>
    <t>3,44</t>
  </si>
  <si>
    <t>5,00</t>
  </si>
  <si>
    <t>1,20</t>
  </si>
  <si>
    <t>5,0000</t>
  </si>
  <si>
    <t>1,11</t>
  </si>
  <si>
    <t>8,35</t>
  </si>
  <si>
    <t>152,35</t>
  </si>
  <si>
    <t>9,52</t>
  </si>
  <si>
    <t>9,60</t>
  </si>
  <si>
    <t>46,27</t>
  </si>
  <si>
    <t>59,23</t>
  </si>
  <si>
    <t>26,13</t>
  </si>
  <si>
    <t>030548C00DIS/EP170073.002</t>
  </si>
  <si>
    <t>0000000273480/EP170073.002</t>
  </si>
  <si>
    <t>-1698,00</t>
  </si>
  <si>
    <t>080150B00KOL/EP180090.001</t>
  </si>
  <si>
    <t>0000000177771/EP180090.001</t>
  </si>
  <si>
    <t>051018F00OPT/EP180069.005</t>
  </si>
  <si>
    <t>0000000379908/EP180069.005</t>
  </si>
  <si>
    <t>7,00</t>
  </si>
  <si>
    <t>190163_01acc</t>
  </si>
  <si>
    <t>GEEL WAGEN</t>
  </si>
  <si>
    <t>TOP MOUNT met geel</t>
  </si>
  <si>
    <t xml:space="preserve">FM OF TM </t>
  </si>
  <si>
    <t>Code hoofdsoort</t>
  </si>
  <si>
    <t>Code soort</t>
  </si>
  <si>
    <t>Totaal variabelekosten</t>
  </si>
  <si>
    <t>Totaal vastekosten</t>
  </si>
  <si>
    <t>AFBUS</t>
  </si>
  <si>
    <t>MS-M-04,0X20,0-BD</t>
  </si>
  <si>
    <t>Afstandsbus messing M 4 x 20 mm met buitendraad</t>
  </si>
  <si>
    <t>0FAS321040020</t>
  </si>
  <si>
    <t>MECHCO</t>
  </si>
  <si>
    <t>BEV</t>
  </si>
  <si>
    <t>0,70</t>
  </si>
  <si>
    <t>NY-D-03,0X08,0</t>
  </si>
  <si>
    <t>Afstandsbus nylon D 3 x 8 mm</t>
  </si>
  <si>
    <t>0FAS322030008</t>
  </si>
  <si>
    <t>0,32</t>
  </si>
  <si>
    <t>BEWKO</t>
  </si>
  <si>
    <t>080328A00KOL</t>
  </si>
  <si>
    <t>Kabelgoot horizontaal sturing PLM TM</t>
  </si>
  <si>
    <t>KOLOM</t>
  </si>
  <si>
    <t>3,85</t>
  </si>
  <si>
    <t>080329A00KOL</t>
  </si>
  <si>
    <t>Kabelgoot vertikaal sturing PLM TM</t>
  </si>
  <si>
    <t>4,75</t>
  </si>
  <si>
    <t>16,00</t>
  </si>
  <si>
    <t>0912-M03X06-RVS</t>
  </si>
  <si>
    <t>Binnenzeskantbout cylinderkop DIN0912  M 3x06mm A2</t>
  </si>
  <si>
    <t>0DN0912030062</t>
  </si>
  <si>
    <t>0,48</t>
  </si>
  <si>
    <t>0912-M04X06-RVS</t>
  </si>
  <si>
    <t>Binnenzeskantbout cylinderkop DIN0912  M 4x06mm A2</t>
  </si>
  <si>
    <t>0DN0912040062</t>
  </si>
  <si>
    <t>0,24</t>
  </si>
  <si>
    <t>0912-M05X12-RVS</t>
  </si>
  <si>
    <t>Binnenzeskantbout cylinderkop DIN0912  M 5x12mm A2</t>
  </si>
  <si>
    <t>0DN0912050122</t>
  </si>
  <si>
    <t>0,13</t>
  </si>
  <si>
    <t>14,00</t>
  </si>
  <si>
    <t>0,76</t>
  </si>
  <si>
    <t>0,16</t>
  </si>
  <si>
    <t>0934-M03RVS</t>
  </si>
  <si>
    <t>Zeskantmoer DIN0934  M 3mm A2</t>
  </si>
  <si>
    <t>0DN0934030002</t>
  </si>
  <si>
    <t>0,06</t>
  </si>
  <si>
    <t>11,00</t>
  </si>
  <si>
    <t>0934-M04RVS</t>
  </si>
  <si>
    <t>Zeskantmoer DIN0934  M 4mm A2</t>
  </si>
  <si>
    <t>0DN0934040002</t>
  </si>
  <si>
    <t>0,14</t>
  </si>
  <si>
    <t>0125-03-POL</t>
  </si>
  <si>
    <t>Vlakke sluitring DIN0125 3mm polyamide</t>
  </si>
  <si>
    <t>0DN0125030005</t>
  </si>
  <si>
    <t>0125-04-RVS</t>
  </si>
  <si>
    <t>Vlakke sluitring DIN0125 4mm A2</t>
  </si>
  <si>
    <t>0DN0125040002</t>
  </si>
  <si>
    <t>0127-04-RVS</t>
  </si>
  <si>
    <t>Veerring DIN0127 4mm A2</t>
  </si>
  <si>
    <t>0DN0127040002</t>
  </si>
  <si>
    <t>9021-04-RVS</t>
  </si>
  <si>
    <t>Sluitring met grote diameter DIN9021 4mm A2</t>
  </si>
  <si>
    <t>0DN9021040002</t>
  </si>
  <si>
    <t>0965-M06X12-RVS</t>
  </si>
  <si>
    <t>Metaalschroef verz.kop kruis DIN0965 M 6x 12mm A2</t>
  </si>
  <si>
    <t>0DN0965060122</t>
  </si>
  <si>
    <t>1,15</t>
  </si>
  <si>
    <t>0,53</t>
  </si>
  <si>
    <t>080307_00KOL</t>
  </si>
  <si>
    <t>Tussenplaatje sturing PLM TM</t>
  </si>
  <si>
    <t>11,65</t>
  </si>
  <si>
    <t>080310_00KOL</t>
  </si>
  <si>
    <t>Steun lampentoren PLM TM</t>
  </si>
  <si>
    <t>40,17</t>
  </si>
  <si>
    <t>080313_00KOL</t>
  </si>
  <si>
    <t>Schuif PLM TM</t>
  </si>
  <si>
    <t>80,00</t>
  </si>
  <si>
    <t>ELEM</t>
  </si>
  <si>
    <t>SCHA-ELESA-CDF.30B-M3</t>
  </si>
  <si>
    <t>Scharnier ELESA CDF.30B-M3</t>
  </si>
  <si>
    <t>OND</t>
  </si>
  <si>
    <t>8,34</t>
  </si>
  <si>
    <t>SLOT-ELESA-QC/A-45-24</t>
  </si>
  <si>
    <t>Slot ELESA gryppo QC/A-M22x1,5 S-45-24</t>
  </si>
  <si>
    <t>8,13</t>
  </si>
  <si>
    <t>611,95</t>
  </si>
  <si>
    <t>080148_00KOL</t>
  </si>
  <si>
    <t>Rolwagen PLM TM</t>
  </si>
  <si>
    <t>3212,70</t>
  </si>
  <si>
    <t>080151A00KOL</t>
  </si>
  <si>
    <t>Kolom PLM TM versneld</t>
  </si>
  <si>
    <t>2160,80</t>
  </si>
  <si>
    <t>368,65</t>
  </si>
  <si>
    <t>080327_00KOL</t>
  </si>
  <si>
    <t>Railklem PLM TM</t>
  </si>
  <si>
    <t>58,20</t>
  </si>
  <si>
    <t>080331A00KOL</t>
  </si>
  <si>
    <t>Detectielatten PLM TM</t>
  </si>
  <si>
    <t>107,46</t>
  </si>
  <si>
    <t>090005A00KOL</t>
  </si>
  <si>
    <t>Sleepketting PLM TM versneld</t>
  </si>
  <si>
    <t>292,18</t>
  </si>
  <si>
    <t>060026_00KOL</t>
  </si>
  <si>
    <t>Overbrugging HOLD PLM Shenzhen</t>
  </si>
  <si>
    <t>3,60</t>
  </si>
  <si>
    <t>29,36</t>
  </si>
  <si>
    <t>32,51</t>
  </si>
  <si>
    <t>080264_00KOL</t>
  </si>
  <si>
    <t>Kabel Z-encoder PLM TM</t>
  </si>
  <si>
    <t>19,74</t>
  </si>
  <si>
    <t>080265_00KOL</t>
  </si>
  <si>
    <t>Kabel Z-motor PLM TM versneld</t>
  </si>
  <si>
    <t>21,07</t>
  </si>
  <si>
    <t>080267_00KOL</t>
  </si>
  <si>
    <t>Kabel lampentoren PLM TM</t>
  </si>
  <si>
    <t>164,01</t>
  </si>
  <si>
    <t>32,63</t>
  </si>
  <si>
    <t>HFPRI</t>
  </si>
  <si>
    <t>090338C00KOL/</t>
  </si>
  <si>
    <t>APS control unit PLM versneld</t>
  </si>
  <si>
    <t>130,91</t>
  </si>
  <si>
    <t>MARK</t>
  </si>
  <si>
    <t>STI-VERVALDATUM 2020</t>
  </si>
  <si>
    <t>Markering sticker VERVALDATUM 2020</t>
  </si>
  <si>
    <t>ELCOM</t>
  </si>
  <si>
    <t>MONT</t>
  </si>
  <si>
    <t>0,82</t>
  </si>
  <si>
    <t>STI-VOLGEND NAZICHT-MT</t>
  </si>
  <si>
    <t>Markering sticker VOLGEND NAZICHT- meertalig</t>
  </si>
  <si>
    <t>0,36</t>
  </si>
  <si>
    <t>040266_00KOL</t>
  </si>
  <si>
    <t>Afdekplaatje kabelgoot PLM</t>
  </si>
  <si>
    <t>3PLM000402660</t>
  </si>
  <si>
    <t>7,58</t>
  </si>
  <si>
    <t>080304_00KOL</t>
  </si>
  <si>
    <t>Behuizing sturing PLM TM</t>
  </si>
  <si>
    <t>119,21</t>
  </si>
  <si>
    <t>080305_00KOL</t>
  </si>
  <si>
    <t>Deksel behuizing sturing PLM TM</t>
  </si>
  <si>
    <t>48,95</t>
  </si>
  <si>
    <t>080306_00KOL</t>
  </si>
  <si>
    <t>Afschermplaat sturing PLM TM</t>
  </si>
  <si>
    <t>19,34</t>
  </si>
  <si>
    <t>100217_00KOL</t>
  </si>
  <si>
    <t>Steunplaat PCB 090338A PLM TM</t>
  </si>
  <si>
    <t>13,30</t>
  </si>
  <si>
    <t>0,30</t>
  </si>
  <si>
    <t>M</t>
  </si>
  <si>
    <t>SLANG</t>
  </si>
  <si>
    <t>SPI-12,0MM-ZWA</t>
  </si>
  <si>
    <t>Kabelslang spiraal 12,0mm zwart</t>
  </si>
  <si>
    <t>0CAB914120100</t>
  </si>
  <si>
    <t>KABEL</t>
  </si>
  <si>
    <t>080150B maar gestript van scherm en iobox en controlbox</t>
  </si>
  <si>
    <t>080273_00</t>
  </si>
  <si>
    <t>op de kolom</t>
  </si>
  <si>
    <t>040219_00KOL</t>
  </si>
  <si>
    <t>Kabelgoot PLM</t>
  </si>
  <si>
    <t>0CAB960230025040219_</t>
  </si>
  <si>
    <t>21,48</t>
  </si>
  <si>
    <t>0912-M04X08-RVS</t>
  </si>
  <si>
    <t>Binnenzeskantbout cylinderkop DIN0912  M 4x08mm A2</t>
  </si>
  <si>
    <t>0DN0912040082</t>
  </si>
  <si>
    <t>0,18</t>
  </si>
  <si>
    <t>0912-M06X12-RVS</t>
  </si>
  <si>
    <t>Binnenzeskantbout cylinderkop DIN0912  M 6x12mm A2</t>
  </si>
  <si>
    <t>0DN0912060122</t>
  </si>
  <si>
    <t>0,15</t>
  </si>
  <si>
    <t>0912-M06X20-RVS</t>
  </si>
  <si>
    <t>Binnenzeskantbout cylinderkop DIN0912  M 6x20mm A2</t>
  </si>
  <si>
    <t>0DN0912060202</t>
  </si>
  <si>
    <t>0934-M08RVS</t>
  </si>
  <si>
    <t>Zeskantmoer DIN0934  M 8mm A2</t>
  </si>
  <si>
    <t>0DN0934080002</t>
  </si>
  <si>
    <t>0125-08-RVS</t>
  </si>
  <si>
    <t>Vlakke sluitring DIN0125 8mm A2</t>
  </si>
  <si>
    <t>0DN0125080002</t>
  </si>
  <si>
    <t>0,01</t>
  </si>
  <si>
    <t>1,44</t>
  </si>
  <si>
    <t>DNVAR</t>
  </si>
  <si>
    <t>OOGS-M8X50X10MM</t>
  </si>
  <si>
    <t>Oogschroef M8X50X10mm Zn</t>
  </si>
  <si>
    <t>0DN9998085010</t>
  </si>
  <si>
    <t>DUMMY</t>
  </si>
  <si>
    <t>SERV</t>
  </si>
  <si>
    <t>0,42</t>
  </si>
  <si>
    <t>040253_00KOL</t>
  </si>
  <si>
    <t>Schuif PLM</t>
  </si>
  <si>
    <t>3PLM000402530</t>
  </si>
  <si>
    <t>19,00</t>
  </si>
  <si>
    <t>060029_00KOL</t>
  </si>
  <si>
    <t>V-blok control/signal module LVC1050 Shenzhen</t>
  </si>
  <si>
    <t>26,50</t>
  </si>
  <si>
    <t>050203_00ACC</t>
  </si>
  <si>
    <t>Detectielattenset SAM1050</t>
  </si>
  <si>
    <t>3PLMK10060000</t>
  </si>
  <si>
    <t>18,65</t>
  </si>
  <si>
    <t>060025A00KOL</t>
  </si>
  <si>
    <t>Rolwagen PLM Shenzhen versneld</t>
  </si>
  <si>
    <t>1614,86</t>
  </si>
  <si>
    <t>060028A00KOL</t>
  </si>
  <si>
    <t>Kolom PLM versneld versie Shenzhen</t>
  </si>
  <si>
    <t>1607,78</t>
  </si>
  <si>
    <t>060031_00KOL</t>
  </si>
  <si>
    <t>Control/signal module LVC1050 Shenzhen</t>
  </si>
  <si>
    <t>493,91</t>
  </si>
  <si>
    <t>040213_00KOL</t>
  </si>
  <si>
    <t>Kabel CAN LM1050-APS PLM</t>
  </si>
  <si>
    <t>3CAB040213000</t>
  </si>
  <si>
    <t>18,77</t>
  </si>
  <si>
    <t>060033_00KOL</t>
  </si>
  <si>
    <t>Kabel power LVC1050 - APS/PLM</t>
  </si>
  <si>
    <t>42,29</t>
  </si>
  <si>
    <t>controlboxnr</t>
  </si>
  <si>
    <t>060031_00</t>
  </si>
  <si>
    <t>controlbox hoofdcomp</t>
  </si>
  <si>
    <t>ja +A14</t>
  </si>
  <si>
    <t>7991-M06X30-RVS</t>
  </si>
  <si>
    <t>Binnenzeskantbout met verz.kop DIN7991  M 6x30mm A2</t>
  </si>
  <si>
    <t>0DN7991060302</t>
  </si>
  <si>
    <t>0,37</t>
  </si>
  <si>
    <t>1,37</t>
  </si>
  <si>
    <t>170399_01KOL</t>
  </si>
  <si>
    <t>Tussenplaat glijwagen om optisch blok 100mm naar voor te brengen</t>
  </si>
  <si>
    <t>14,40</t>
  </si>
  <si>
    <t>180252_01KOL</t>
  </si>
  <si>
    <t>Kolom PLM versneld versie Shenzhen rechts</t>
  </si>
  <si>
    <t>1639,69</t>
  </si>
  <si>
    <t>180261_01KOL</t>
  </si>
  <si>
    <t>Control/signal module LVC1050 Shenzhen rechts</t>
  </si>
  <si>
    <t>501,11</t>
  </si>
  <si>
    <t>180264_01KOL</t>
  </si>
  <si>
    <t>Kabel CAN LM1050-APS PLM rechts</t>
  </si>
  <si>
    <t>16,97</t>
  </si>
  <si>
    <t>180265_01KOL</t>
  </si>
  <si>
    <t>Kabel power LVC1050/APS PLM rechts</t>
  </si>
  <si>
    <t>41,16</t>
  </si>
  <si>
    <t>180261_01</t>
  </si>
  <si>
    <t>ide140001</t>
  </si>
  <si>
    <t>template is epvk-SAM-LVC 1050 SHENZHEN</t>
  </si>
  <si>
    <t>template is epvk-SAM-LVC 1050 SHENZHEN-RECHTS</t>
  </si>
  <si>
    <t>moab gewoon is links</t>
  </si>
  <si>
    <t>moab rechts</t>
  </si>
  <si>
    <t>blokschema</t>
  </si>
  <si>
    <t>projectlabelaar</t>
  </si>
  <si>
    <t>eplan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</si>
</sst>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Arial"/>
      <family val="2"/>
    </font>
    <font>
      <u/>
      <sz val="12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9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0000"/>
      <name val="Tahoma"/>
      <family val="2"/>
    </font>
    <font>
      <sz val="11"/>
      <color theme="1" tint="0.499984740745262"/>
      <name val="Calibri"/>
      <family val="2"/>
      <scheme val="minor"/>
    </font>
    <font>
      <sz val="10"/>
      <color theme="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D89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3E4B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A068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6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20" fillId="0" borderId="0"/>
  </cellStyleXfs>
  <cellXfs count="477">
    <xf numFmtId="0" fontId="0" fillId="0" borderId="0" xfId="0"/>
    <xf numFmtId="14" fontId="0" fillId="0" borderId="0" xfId="0" applyNumberFormat="1"/>
    <xf numFmtId="0" fontId="1" fillId="0" borderId="0" xfId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Border="1"/>
    <xf numFmtId="0" fontId="3" fillId="0" borderId="0" xfId="0" applyFont="1" applyBorder="1" applyAlignment="1">
      <alignment horizontal="left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/>
    </xf>
    <xf numFmtId="0" fontId="1" fillId="0" borderId="0" xfId="1" applyBorder="1"/>
    <xf numFmtId="16" fontId="0" fillId="0" borderId="0" xfId="0" applyNumberFormat="1" applyBorder="1" applyAlignment="1">
      <alignment horizontal="left"/>
    </xf>
    <xf numFmtId="0" fontId="0" fillId="3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1" fillId="0" borderId="0" xfId="1" applyAlignment="1">
      <alignment horizontal="left"/>
    </xf>
    <xf numFmtId="0" fontId="0" fillId="0" borderId="8" xfId="0" applyBorder="1"/>
    <xf numFmtId="49" fontId="0" fillId="0" borderId="0" xfId="0" applyNumberFormat="1"/>
    <xf numFmtId="0" fontId="7" fillId="0" borderId="0" xfId="0" applyFont="1"/>
    <xf numFmtId="0" fontId="8" fillId="0" borderId="0" xfId="0" applyFont="1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7" fillId="0" borderId="22" xfId="0" applyFont="1" applyBorder="1"/>
    <xf numFmtId="0" fontId="7" fillId="0" borderId="23" xfId="0" applyFont="1" applyBorder="1"/>
    <xf numFmtId="49" fontId="7" fillId="0" borderId="23" xfId="0" applyNumberFormat="1" applyFont="1" applyBorder="1"/>
    <xf numFmtId="49" fontId="7" fillId="0" borderId="23" xfId="0" applyNumberFormat="1" applyFont="1" applyFill="1" applyBorder="1"/>
    <xf numFmtId="49" fontId="7" fillId="0" borderId="22" xfId="0" applyNumberFormat="1" applyFont="1" applyFill="1" applyBorder="1"/>
    <xf numFmtId="0" fontId="7" fillId="0" borderId="25" xfId="0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16" xfId="0" applyBorder="1"/>
    <xf numFmtId="0" fontId="0" fillId="0" borderId="0" xfId="0" applyAlignment="1">
      <alignment horizontal="center"/>
    </xf>
    <xf numFmtId="0" fontId="7" fillId="0" borderId="37" xfId="0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0" fillId="0" borderId="0" xfId="0" applyAlignment="1"/>
    <xf numFmtId="0" fontId="1" fillId="0" borderId="14" xfId="1" applyFont="1" applyBorder="1"/>
    <xf numFmtId="0" fontId="7" fillId="0" borderId="0" xfId="0" applyFont="1" applyBorder="1"/>
    <xf numFmtId="0" fontId="0" fillId="5" borderId="9" xfId="0" applyFill="1" applyBorder="1"/>
    <xf numFmtId="0" fontId="9" fillId="0" borderId="15" xfId="0" applyFont="1" applyBorder="1"/>
    <xf numFmtId="0" fontId="9" fillId="5" borderId="16" xfId="0" applyFont="1" applyFill="1" applyBorder="1"/>
    <xf numFmtId="0" fontId="0" fillId="3" borderId="0" xfId="0" applyFill="1" applyBorder="1"/>
    <xf numFmtId="0" fontId="9" fillId="0" borderId="0" xfId="0" applyFont="1" applyBorder="1"/>
    <xf numFmtId="0" fontId="9" fillId="0" borderId="16" xfId="0" applyFont="1" applyBorder="1"/>
    <xf numFmtId="0" fontId="0" fillId="5" borderId="43" xfId="0" applyFill="1" applyBorder="1"/>
    <xf numFmtId="0" fontId="1" fillId="4" borderId="14" xfId="1" applyFont="1" applyFill="1" applyBorder="1"/>
    <xf numFmtId="0" fontId="0" fillId="17" borderId="9" xfId="0" applyFill="1" applyBorder="1"/>
    <xf numFmtId="0" fontId="11" fillId="17" borderId="15" xfId="0" applyFont="1" applyFill="1" applyBorder="1"/>
    <xf numFmtId="0" fontId="0" fillId="0" borderId="37" xfId="0" applyBorder="1"/>
    <xf numFmtId="0" fontId="1" fillId="0" borderId="38" xfId="1" applyFont="1" applyBorder="1"/>
    <xf numFmtId="0" fontId="7" fillId="0" borderId="39" xfId="0" applyFont="1" applyBorder="1"/>
    <xf numFmtId="0" fontId="0" fillId="5" borderId="40" xfId="0" applyFill="1" applyBorder="1"/>
    <xf numFmtId="0" fontId="9" fillId="0" borderId="37" xfId="0" applyFont="1" applyBorder="1"/>
    <xf numFmtId="0" fontId="9" fillId="5" borderId="41" xfId="0" applyFont="1" applyFill="1" applyBorder="1"/>
    <xf numFmtId="0" fontId="0" fillId="3" borderId="39" xfId="0" applyFill="1" applyBorder="1"/>
    <xf numFmtId="0" fontId="9" fillId="0" borderId="39" xfId="0" applyFont="1" applyBorder="1"/>
    <xf numFmtId="0" fontId="9" fillId="0" borderId="41" xfId="0" applyFont="1" applyBorder="1"/>
    <xf numFmtId="0" fontId="0" fillId="0" borderId="39" xfId="0" applyBorder="1"/>
    <xf numFmtId="0" fontId="0" fillId="14" borderId="42" xfId="0" applyFill="1" applyBorder="1"/>
    <xf numFmtId="0" fontId="0" fillId="0" borderId="41" xfId="0" applyBorder="1"/>
    <xf numFmtId="0" fontId="1" fillId="4" borderId="44" xfId="1" applyFont="1" applyFill="1" applyBorder="1"/>
    <xf numFmtId="0" fontId="7" fillId="0" borderId="35" xfId="0" applyFont="1" applyBorder="1"/>
    <xf numFmtId="0" fontId="0" fillId="5" borderId="45" xfId="0" applyFill="1" applyBorder="1"/>
    <xf numFmtId="0" fontId="9" fillId="0" borderId="34" xfId="0" applyFont="1" applyBorder="1"/>
    <xf numFmtId="0" fontId="9" fillId="5" borderId="36" xfId="0" applyFont="1" applyFill="1" applyBorder="1"/>
    <xf numFmtId="0" fontId="0" fillId="3" borderId="35" xfId="0" applyFill="1" applyBorder="1"/>
    <xf numFmtId="0" fontId="9" fillId="0" borderId="35" xfId="0" applyFont="1" applyBorder="1"/>
    <xf numFmtId="0" fontId="9" fillId="0" borderId="36" xfId="0" applyFont="1" applyBorder="1"/>
    <xf numFmtId="0" fontId="0" fillId="11" borderId="46" xfId="0" applyFill="1" applyBorder="1"/>
    <xf numFmtId="0" fontId="0" fillId="0" borderId="47" xfId="0" applyBorder="1"/>
    <xf numFmtId="0" fontId="1" fillId="0" borderId="48" xfId="1" applyFont="1" applyBorder="1"/>
    <xf numFmtId="0" fontId="7" fillId="0" borderId="33" xfId="0" applyFont="1" applyBorder="1"/>
    <xf numFmtId="0" fontId="0" fillId="17" borderId="49" xfId="0" applyFill="1" applyBorder="1"/>
    <xf numFmtId="0" fontId="11" fillId="17" borderId="47" xfId="0" applyFont="1" applyFill="1" applyBorder="1"/>
    <xf numFmtId="0" fontId="9" fillId="0" borderId="50" xfId="0" applyFont="1" applyBorder="1"/>
    <xf numFmtId="0" fontId="9" fillId="0" borderId="47" xfId="0" applyFont="1" applyBorder="1"/>
    <xf numFmtId="0" fontId="9" fillId="0" borderId="33" xfId="0" applyFont="1" applyBorder="1"/>
    <xf numFmtId="0" fontId="0" fillId="0" borderId="33" xfId="0" applyBorder="1"/>
    <xf numFmtId="0" fontId="0" fillId="11" borderId="51" xfId="0" applyFill="1" applyBorder="1"/>
    <xf numFmtId="0" fontId="0" fillId="0" borderId="50" xfId="0" applyBorder="1"/>
    <xf numFmtId="0" fontId="1" fillId="4" borderId="31" xfId="1" applyFont="1" applyFill="1" applyBorder="1"/>
    <xf numFmtId="0" fontId="7" fillId="0" borderId="18" xfId="0" applyFont="1" applyBorder="1"/>
    <xf numFmtId="0" fontId="0" fillId="5" borderId="30" xfId="0" applyFill="1" applyBorder="1"/>
    <xf numFmtId="0" fontId="9" fillId="0" borderId="17" xfId="0" applyFont="1" applyBorder="1"/>
    <xf numFmtId="0" fontId="9" fillId="5" borderId="19" xfId="0" applyFont="1" applyFill="1" applyBorder="1"/>
    <xf numFmtId="0" fontId="0" fillId="18" borderId="18" xfId="0" applyFill="1" applyBorder="1"/>
    <xf numFmtId="0" fontId="9" fillId="0" borderId="18" xfId="0" applyFont="1" applyBorder="1"/>
    <xf numFmtId="0" fontId="9" fillId="0" borderId="19" xfId="0" applyFont="1" applyBorder="1"/>
    <xf numFmtId="0" fontId="0" fillId="18" borderId="52" xfId="0" applyFill="1" applyBorder="1"/>
    <xf numFmtId="0" fontId="8" fillId="0" borderId="0" xfId="0" applyFont="1"/>
    <xf numFmtId="0" fontId="12" fillId="0" borderId="20" xfId="0" applyFont="1" applyBorder="1"/>
    <xf numFmtId="0" fontId="12" fillId="0" borderId="12" xfId="0" applyFont="1" applyBorder="1"/>
    <xf numFmtId="0" fontId="8" fillId="0" borderId="15" xfId="0" applyFont="1" applyBorder="1"/>
    <xf numFmtId="0" fontId="8" fillId="0" borderId="9" xfId="0" applyFont="1" applyBorder="1"/>
    <xf numFmtId="0" fontId="12" fillId="0" borderId="14" xfId="0" applyFont="1" applyBorder="1"/>
    <xf numFmtId="0" fontId="13" fillId="0" borderId="0" xfId="3" applyFont="1" applyBorder="1"/>
    <xf numFmtId="0" fontId="8" fillId="15" borderId="0" xfId="0" applyFont="1" applyFill="1" applyBorder="1"/>
    <xf numFmtId="49" fontId="8" fillId="8" borderId="0" xfId="0" applyNumberFormat="1" applyFont="1" applyFill="1" applyBorder="1"/>
    <xf numFmtId="49" fontId="8" fillId="0" borderId="0" xfId="0" applyNumberFormat="1" applyFont="1" applyBorder="1"/>
    <xf numFmtId="2" fontId="8" fillId="0" borderId="9" xfId="0" applyNumberFormat="1" applyFont="1" applyBorder="1"/>
    <xf numFmtId="2" fontId="8" fillId="0" borderId="0" xfId="0" applyNumberFormat="1" applyFont="1" applyBorder="1"/>
    <xf numFmtId="2" fontId="8" fillId="0" borderId="11" xfId="0" applyNumberFormat="1" applyFont="1" applyBorder="1"/>
    <xf numFmtId="0" fontId="8" fillId="13" borderId="9" xfId="0" applyFont="1" applyFill="1" applyBorder="1"/>
    <xf numFmtId="0" fontId="8" fillId="0" borderId="11" xfId="0" applyFont="1" applyBorder="1"/>
    <xf numFmtId="0" fontId="8" fillId="0" borderId="16" xfId="0" applyFont="1" applyFill="1" applyBorder="1"/>
    <xf numFmtId="0" fontId="8" fillId="16" borderId="0" xfId="0" applyFont="1" applyFill="1" applyBorder="1"/>
    <xf numFmtId="0" fontId="8" fillId="16" borderId="9" xfId="0" applyFont="1" applyFill="1" applyBorder="1"/>
    <xf numFmtId="0" fontId="8" fillId="0" borderId="26" xfId="0" applyFont="1" applyBorder="1"/>
    <xf numFmtId="0" fontId="8" fillId="0" borderId="7" xfId="0" applyFont="1" applyBorder="1"/>
    <xf numFmtId="0" fontId="12" fillId="0" borderId="13" xfId="0" applyFont="1" applyBorder="1"/>
    <xf numFmtId="0" fontId="13" fillId="0" borderId="8" xfId="3" applyFont="1" applyBorder="1"/>
    <xf numFmtId="0" fontId="8" fillId="3" borderId="8" xfId="0" applyFont="1" applyFill="1" applyBorder="1"/>
    <xf numFmtId="0" fontId="8" fillId="0" borderId="8" xfId="0" applyFont="1" applyBorder="1"/>
    <xf numFmtId="49" fontId="8" fillId="9" borderId="8" xfId="0" applyNumberFormat="1" applyFont="1" applyFill="1" applyBorder="1"/>
    <xf numFmtId="49" fontId="8" fillId="0" borderId="8" xfId="0" applyNumberFormat="1" applyFont="1" applyBorder="1"/>
    <xf numFmtId="2" fontId="8" fillId="0" borderId="7" xfId="0" applyNumberFormat="1" applyFont="1" applyBorder="1"/>
    <xf numFmtId="2" fontId="8" fillId="0" borderId="8" xfId="0" applyNumberFormat="1" applyFont="1" applyBorder="1"/>
    <xf numFmtId="2" fontId="8" fillId="0" borderId="6" xfId="0" applyNumberFormat="1" applyFont="1" applyBorder="1"/>
    <xf numFmtId="0" fontId="8" fillId="13" borderId="7" xfId="0" applyFont="1" applyFill="1" applyBorder="1"/>
    <xf numFmtId="0" fontId="8" fillId="0" borderId="6" xfId="0" applyFont="1" applyBorder="1"/>
    <xf numFmtId="0" fontId="8" fillId="0" borderId="27" xfId="0" applyFont="1" applyBorder="1"/>
    <xf numFmtId="0" fontId="8" fillId="0" borderId="28" xfId="0" applyFont="1" applyBorder="1"/>
    <xf numFmtId="0" fontId="8" fillId="0" borderId="3" xfId="0" applyFont="1" applyBorder="1"/>
    <xf numFmtId="0" fontId="12" fillId="0" borderId="2" xfId="0" applyFont="1" applyBorder="1"/>
    <xf numFmtId="0" fontId="13" fillId="0" borderId="10" xfId="3" applyFont="1" applyBorder="1"/>
    <xf numFmtId="0" fontId="8" fillId="3" borderId="10" xfId="0" applyFont="1" applyFill="1" applyBorder="1"/>
    <xf numFmtId="0" fontId="8" fillId="0" borderId="10" xfId="0" applyFont="1" applyBorder="1"/>
    <xf numFmtId="49" fontId="8" fillId="9" borderId="10" xfId="0" applyNumberFormat="1" applyFont="1" applyFill="1" applyBorder="1"/>
    <xf numFmtId="49" fontId="8" fillId="0" borderId="10" xfId="0" applyNumberFormat="1" applyFont="1" applyBorder="1"/>
    <xf numFmtId="2" fontId="8" fillId="0" borderId="3" xfId="0" applyNumberFormat="1" applyFont="1" applyBorder="1"/>
    <xf numFmtId="2" fontId="8" fillId="0" borderId="10" xfId="0" applyNumberFormat="1" applyFont="1" applyBorder="1"/>
    <xf numFmtId="2" fontId="8" fillId="0" borderId="1" xfId="0" applyNumberFormat="1" applyFont="1" applyBorder="1"/>
    <xf numFmtId="0" fontId="8" fillId="16" borderId="10" xfId="0" applyFont="1" applyFill="1" applyBorder="1"/>
    <xf numFmtId="0" fontId="8" fillId="0" borderId="1" xfId="0" applyFont="1" applyBorder="1"/>
    <xf numFmtId="0" fontId="8" fillId="16" borderId="3" xfId="0" applyFont="1" applyFill="1" applyBorder="1"/>
    <xf numFmtId="0" fontId="8" fillId="0" borderId="29" xfId="0" applyFont="1" applyBorder="1"/>
    <xf numFmtId="0" fontId="8" fillId="15" borderId="8" xfId="0" applyFont="1" applyFill="1" applyBorder="1"/>
    <xf numFmtId="49" fontId="8" fillId="10" borderId="8" xfId="0" applyNumberFormat="1" applyFont="1" applyFill="1" applyBorder="1"/>
    <xf numFmtId="0" fontId="8" fillId="16" borderId="8" xfId="0" applyFont="1" applyFill="1" applyBorder="1"/>
    <xf numFmtId="0" fontId="14" fillId="0" borderId="10" xfId="1" applyFont="1" applyBorder="1"/>
    <xf numFmtId="0" fontId="8" fillId="15" borderId="10" xfId="0" applyFont="1" applyFill="1" applyBorder="1"/>
    <xf numFmtId="49" fontId="8" fillId="10" borderId="10" xfId="0" applyNumberFormat="1" applyFont="1" applyFill="1" applyBorder="1"/>
    <xf numFmtId="0" fontId="8" fillId="13" borderId="3" xfId="0" applyFont="1" applyFill="1" applyBorder="1"/>
    <xf numFmtId="49" fontId="8" fillId="6" borderId="0" xfId="0" applyNumberFormat="1" applyFont="1" applyFill="1" applyBorder="1"/>
    <xf numFmtId="0" fontId="8" fillId="7" borderId="11" xfId="0" applyFont="1" applyFill="1" applyBorder="1"/>
    <xf numFmtId="0" fontId="8" fillId="7" borderId="0" xfId="0" applyFont="1" applyFill="1" applyBorder="1"/>
    <xf numFmtId="0" fontId="8" fillId="14" borderId="0" xfId="0" applyFont="1" applyFill="1" applyBorder="1"/>
    <xf numFmtId="0" fontId="8" fillId="12" borderId="0" xfId="0" applyFont="1" applyFill="1" applyBorder="1"/>
    <xf numFmtId="49" fontId="8" fillId="9" borderId="0" xfId="0" applyNumberFormat="1" applyFont="1" applyFill="1" applyBorder="1"/>
    <xf numFmtId="49" fontId="8" fillId="12" borderId="0" xfId="0" applyNumberFormat="1" applyFont="1" applyFill="1" applyBorder="1"/>
    <xf numFmtId="2" fontId="8" fillId="11" borderId="11" xfId="0" applyNumberFormat="1" applyFont="1" applyFill="1" applyBorder="1"/>
    <xf numFmtId="0" fontId="8" fillId="12" borderId="10" xfId="0" applyFont="1" applyFill="1" applyBorder="1"/>
    <xf numFmtId="49" fontId="8" fillId="12" borderId="10" xfId="0" applyNumberFormat="1" applyFont="1" applyFill="1" applyBorder="1"/>
    <xf numFmtId="0" fontId="8" fillId="12" borderId="8" xfId="0" applyFont="1" applyFill="1" applyBorder="1"/>
    <xf numFmtId="49" fontId="8" fillId="12" borderId="8" xfId="0" applyNumberFormat="1" applyFont="1" applyFill="1" applyBorder="1"/>
    <xf numFmtId="49" fontId="8" fillId="6" borderId="8" xfId="0" applyNumberFormat="1" applyFont="1" applyFill="1" applyBorder="1"/>
    <xf numFmtId="0" fontId="14" fillId="0" borderId="0" xfId="1" applyFont="1" applyBorder="1"/>
    <xf numFmtId="0" fontId="8" fillId="0" borderId="30" xfId="0" applyFont="1" applyBorder="1"/>
    <xf numFmtId="0" fontId="8" fillId="0" borderId="18" xfId="0" applyFont="1" applyBorder="1"/>
    <xf numFmtId="2" fontId="8" fillId="0" borderId="30" xfId="0" applyNumberFormat="1" applyFont="1" applyBorder="1"/>
    <xf numFmtId="2" fontId="8" fillId="0" borderId="18" xfId="0" applyNumberFormat="1" applyFont="1" applyBorder="1"/>
    <xf numFmtId="2" fontId="8" fillId="0" borderId="32" xfId="0" applyNumberFormat="1" applyFont="1" applyBorder="1"/>
    <xf numFmtId="0" fontId="8" fillId="13" borderId="30" xfId="0" applyFont="1" applyFill="1" applyBorder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18" borderId="0" xfId="0" applyFill="1"/>
    <xf numFmtId="0" fontId="0" fillId="26" borderId="0" xfId="0" applyFill="1"/>
    <xf numFmtId="0" fontId="0" fillId="27" borderId="0" xfId="0" applyFill="1"/>
    <xf numFmtId="0" fontId="12" fillId="0" borderId="23" xfId="0" applyFont="1" applyBorder="1"/>
    <xf numFmtId="0" fontId="15" fillId="0" borderId="15" xfId="0" applyFont="1" applyBorder="1"/>
    <xf numFmtId="0" fontId="1" fillId="0" borderId="35" xfId="1" applyBorder="1"/>
    <xf numFmtId="49" fontId="0" fillId="0" borderId="35" xfId="0" applyNumberFormat="1" applyBorder="1"/>
    <xf numFmtId="0" fontId="1" fillId="0" borderId="18" xfId="1" applyBorder="1"/>
    <xf numFmtId="49" fontId="0" fillId="0" borderId="18" xfId="0" applyNumberFormat="1" applyBorder="1"/>
    <xf numFmtId="49" fontId="0" fillId="0" borderId="0" xfId="0" applyNumberFormat="1" applyBorder="1"/>
    <xf numFmtId="0" fontId="0" fillId="0" borderId="0" xfId="0" applyFill="1" applyBorder="1"/>
    <xf numFmtId="49" fontId="0" fillId="0" borderId="39" xfId="0" applyNumberFormat="1" applyBorder="1"/>
    <xf numFmtId="0" fontId="7" fillId="0" borderId="37" xfId="0" applyFont="1" applyBorder="1"/>
    <xf numFmtId="0" fontId="7" fillId="0" borderId="39" xfId="0" applyFont="1" applyFill="1" applyBorder="1"/>
    <xf numFmtId="49" fontId="7" fillId="0" borderId="39" xfId="0" applyNumberFormat="1" applyFont="1" applyBorder="1"/>
    <xf numFmtId="0" fontId="7" fillId="0" borderId="41" xfId="0" applyFont="1" applyBorder="1"/>
    <xf numFmtId="0" fontId="0" fillId="21" borderId="0" xfId="0" applyFill="1" applyBorder="1"/>
    <xf numFmtId="0" fontId="0" fillId="28" borderId="0" xfId="0" applyFill="1" applyBorder="1"/>
    <xf numFmtId="0" fontId="0" fillId="28" borderId="18" xfId="0" applyFill="1" applyBorder="1"/>
    <xf numFmtId="0" fontId="0" fillId="29" borderId="0" xfId="0" applyFill="1" applyBorder="1"/>
    <xf numFmtId="0" fontId="0" fillId="30" borderId="0" xfId="0" applyFill="1" applyBorder="1"/>
    <xf numFmtId="0" fontId="0" fillId="30" borderId="18" xfId="0" applyFill="1" applyBorder="1"/>
    <xf numFmtId="0" fontId="0" fillId="18" borderId="35" xfId="0" applyFill="1" applyBorder="1"/>
    <xf numFmtId="0" fontId="0" fillId="18" borderId="0" xfId="0" applyFill="1" applyBorder="1"/>
    <xf numFmtId="0" fontId="0" fillId="31" borderId="0" xfId="0" applyFill="1" applyBorder="1"/>
    <xf numFmtId="0" fontId="0" fillId="31" borderId="18" xfId="0" applyFill="1" applyBorder="1"/>
    <xf numFmtId="0" fontId="0" fillId="11" borderId="0" xfId="0" applyFill="1" applyBorder="1"/>
    <xf numFmtId="0" fontId="0" fillId="27" borderId="0" xfId="0" applyFill="1" applyBorder="1"/>
    <xf numFmtId="0" fontId="0" fillId="32" borderId="0" xfId="0" applyFill="1" applyBorder="1"/>
    <xf numFmtId="0" fontId="0" fillId="22" borderId="0" xfId="0" applyFill="1" applyBorder="1"/>
    <xf numFmtId="49" fontId="16" fillId="0" borderId="23" xfId="0" applyNumberFormat="1" applyFont="1" applyFill="1" applyBorder="1"/>
    <xf numFmtId="49" fontId="16" fillId="0" borderId="22" xfId="0" applyNumberFormat="1" applyFont="1" applyFill="1" applyBorder="1"/>
    <xf numFmtId="0" fontId="17" fillId="31" borderId="35" xfId="0" applyFont="1" applyFill="1" applyBorder="1"/>
    <xf numFmtId="0" fontId="17" fillId="18" borderId="35" xfId="0" applyFont="1" applyFill="1" applyBorder="1"/>
    <xf numFmtId="0" fontId="17" fillId="11" borderId="18" xfId="0" applyFont="1" applyFill="1" applyBorder="1"/>
    <xf numFmtId="0" fontId="17" fillId="27" borderId="18" xfId="0" applyFont="1" applyFill="1" applyBorder="1"/>
    <xf numFmtId="0" fontId="17" fillId="32" borderId="0" xfId="0" applyFont="1" applyFill="1" applyBorder="1"/>
    <xf numFmtId="0" fontId="17" fillId="0" borderId="0" xfId="0" applyFont="1" applyBorder="1"/>
    <xf numFmtId="0" fontId="17" fillId="0" borderId="23" xfId="0" applyFont="1" applyFill="1" applyBorder="1"/>
    <xf numFmtId="0" fontId="17" fillId="22" borderId="22" xfId="0" applyFont="1" applyFill="1" applyBorder="1"/>
    <xf numFmtId="49" fontId="0" fillId="3" borderId="35" xfId="0" applyNumberFormat="1" applyFill="1" applyBorder="1"/>
    <xf numFmtId="0" fontId="0" fillId="3" borderId="18" xfId="0" applyFill="1" applyBorder="1"/>
    <xf numFmtId="49" fontId="0" fillId="3" borderId="0" xfId="0" applyNumberFormat="1" applyFill="1" applyBorder="1"/>
    <xf numFmtId="49" fontId="0" fillId="13" borderId="0" xfId="0" applyNumberFormat="1" applyFill="1" applyBorder="1"/>
    <xf numFmtId="49" fontId="0" fillId="13" borderId="18" xfId="0" applyNumberFormat="1" applyFill="1" applyBorder="1"/>
    <xf numFmtId="0" fontId="0" fillId="2" borderId="0" xfId="0" applyFill="1"/>
    <xf numFmtId="0" fontId="0" fillId="33" borderId="0" xfId="0" applyFill="1" applyBorder="1"/>
    <xf numFmtId="49" fontId="0" fillId="35" borderId="0" xfId="0" applyNumberFormat="1" applyFill="1" applyBorder="1"/>
    <xf numFmtId="0" fontId="0" fillId="35" borderId="0" xfId="0" applyFill="1" applyBorder="1"/>
    <xf numFmtId="0" fontId="0" fillId="35" borderId="35" xfId="0" applyFill="1" applyBorder="1"/>
    <xf numFmtId="0" fontId="0" fillId="0" borderId="9" xfId="0" applyBorder="1"/>
    <xf numFmtId="0" fontId="0" fillId="0" borderId="11" xfId="0" applyBorder="1"/>
    <xf numFmtId="0" fontId="8" fillId="0" borderId="0" xfId="0" applyFont="1" applyFill="1" applyBorder="1"/>
    <xf numFmtId="0" fontId="0" fillId="14" borderId="0" xfId="0" applyFill="1" applyBorder="1"/>
    <xf numFmtId="49" fontId="0" fillId="0" borderId="11" xfId="0" applyNumberFormat="1" applyBorder="1"/>
    <xf numFmtId="0" fontId="12" fillId="0" borderId="37" xfId="0" applyFont="1" applyBorder="1"/>
    <xf numFmtId="0" fontId="12" fillId="0" borderId="39" xfId="0" applyFont="1" applyBorder="1"/>
    <xf numFmtId="0" fontId="7" fillId="0" borderId="40" xfId="0" applyFont="1" applyBorder="1"/>
    <xf numFmtId="0" fontId="7" fillId="0" borderId="38" xfId="0" applyFont="1" applyBorder="1"/>
    <xf numFmtId="49" fontId="7" fillId="0" borderId="39" xfId="0" applyNumberFormat="1" applyFont="1" applyFill="1" applyBorder="1"/>
    <xf numFmtId="49" fontId="7" fillId="0" borderId="38" xfId="0" applyNumberFormat="1" applyFont="1" applyFill="1" applyBorder="1"/>
    <xf numFmtId="0" fontId="0" fillId="34" borderId="0" xfId="0" applyFill="1" applyBorder="1"/>
    <xf numFmtId="0" fontId="0" fillId="0" borderId="30" xfId="0" applyBorder="1"/>
    <xf numFmtId="0" fontId="0" fillId="0" borderId="32" xfId="0" applyBorder="1"/>
    <xf numFmtId="0" fontId="0" fillId="34" borderId="18" xfId="0" applyFill="1" applyBorder="1"/>
    <xf numFmtId="49" fontId="0" fillId="35" borderId="18" xfId="0" applyNumberFormat="1" applyFill="1" applyBorder="1"/>
    <xf numFmtId="0" fontId="0" fillId="32" borderId="18" xfId="0" applyFill="1" applyBorder="1"/>
    <xf numFmtId="0" fontId="18" fillId="0" borderId="0" xfId="0" applyFont="1" applyBorder="1"/>
    <xf numFmtId="0" fontId="0" fillId="35" borderId="18" xfId="0" applyFill="1" applyBorder="1"/>
    <xf numFmtId="0" fontId="0" fillId="0" borderId="18" xfId="0" applyFill="1" applyBorder="1"/>
    <xf numFmtId="49" fontId="0" fillId="29" borderId="18" xfId="0" applyNumberFormat="1" applyFill="1" applyBorder="1"/>
    <xf numFmtId="0" fontId="0" fillId="36" borderId="0" xfId="0" applyFill="1" applyBorder="1"/>
    <xf numFmtId="49" fontId="0" fillId="19" borderId="18" xfId="0" applyNumberFormat="1" applyFill="1" applyBorder="1"/>
    <xf numFmtId="49" fontId="0" fillId="37" borderId="0" xfId="0" applyNumberFormat="1" applyFill="1" applyBorder="1"/>
    <xf numFmtId="49" fontId="7" fillId="0" borderId="21" xfId="0" applyNumberFormat="1" applyFont="1" applyBorder="1" applyAlignment="1"/>
    <xf numFmtId="49" fontId="7" fillId="0" borderId="23" xfId="0" applyNumberFormat="1" applyFont="1" applyBorder="1" applyAlignment="1"/>
    <xf numFmtId="49" fontId="7" fillId="0" borderId="24" xfId="0" applyNumberFormat="1" applyFont="1" applyBorder="1" applyAlignment="1"/>
    <xf numFmtId="0" fontId="0" fillId="14" borderId="35" xfId="0" applyFill="1" applyBorder="1"/>
    <xf numFmtId="0" fontId="8" fillId="3" borderId="0" xfId="0" applyFont="1" applyFill="1" applyBorder="1"/>
    <xf numFmtId="0" fontId="8" fillId="3" borderId="18" xfId="0" applyFont="1" applyFill="1" applyBorder="1"/>
    <xf numFmtId="0" fontId="0" fillId="8" borderId="0" xfId="0" applyFill="1" applyBorder="1"/>
    <xf numFmtId="0" fontId="0" fillId="8" borderId="18" xfId="0" applyFill="1" applyBorder="1"/>
    <xf numFmtId="0" fontId="7" fillId="0" borderId="21" xfId="0" applyFont="1" applyBorder="1" applyAlignment="1"/>
    <xf numFmtId="0" fontId="7" fillId="0" borderId="23" xfId="0" applyFont="1" applyBorder="1" applyAlignment="1"/>
    <xf numFmtId="0" fontId="7" fillId="0" borderId="24" xfId="0" applyFont="1" applyBorder="1" applyAlignment="1"/>
    <xf numFmtId="0" fontId="8" fillId="39" borderId="14" xfId="0" applyFont="1" applyFill="1" applyBorder="1"/>
    <xf numFmtId="0" fontId="8" fillId="30" borderId="13" xfId="0" applyFont="1" applyFill="1" applyBorder="1"/>
    <xf numFmtId="49" fontId="0" fillId="3" borderId="18" xfId="0" applyNumberFormat="1" applyFill="1" applyBorder="1"/>
    <xf numFmtId="0" fontId="19" fillId="40" borderId="54" xfId="4" applyFont="1" applyFill="1" applyBorder="1" applyAlignment="1">
      <alignment horizontal="center"/>
    </xf>
    <xf numFmtId="0" fontId="19" fillId="0" borderId="55" xfId="4" applyFont="1" applyFill="1" applyBorder="1" applyAlignment="1">
      <alignment wrapText="1"/>
    </xf>
    <xf numFmtId="0" fontId="19" fillId="0" borderId="55" xfId="4" applyFont="1" applyFill="1" applyBorder="1" applyAlignment="1">
      <alignment horizontal="right" wrapText="1"/>
    </xf>
    <xf numFmtId="0" fontId="1" fillId="0" borderId="55" xfId="1" applyFill="1" applyBorder="1" applyAlignment="1">
      <alignment wrapText="1"/>
    </xf>
    <xf numFmtId="0" fontId="0" fillId="0" borderId="37" xfId="0" applyFill="1" applyBorder="1"/>
    <xf numFmtId="0" fontId="10" fillId="28" borderId="15" xfId="0" applyFont="1" applyFill="1" applyBorder="1" applyAlignment="1">
      <alignment horizontal="center"/>
    </xf>
    <xf numFmtId="0" fontId="10" fillId="28" borderId="37" xfId="0" applyFont="1" applyFill="1" applyBorder="1" applyAlignment="1">
      <alignment horizontal="center"/>
    </xf>
    <xf numFmtId="0" fontId="21" fillId="0" borderId="37" xfId="0" applyFont="1" applyBorder="1" applyAlignment="1"/>
    <xf numFmtId="49" fontId="7" fillId="0" borderId="0" xfId="0" applyNumberFormat="1" applyFont="1" applyFill="1" applyBorder="1"/>
    <xf numFmtId="49" fontId="0" fillId="29" borderId="0" xfId="0" applyNumberFormat="1" applyFill="1" applyBorder="1"/>
    <xf numFmtId="14" fontId="0" fillId="0" borderId="39" xfId="0" applyNumberFormat="1" applyBorder="1"/>
    <xf numFmtId="14" fontId="0" fillId="0" borderId="35" xfId="0" applyNumberFormat="1" applyBorder="1"/>
    <xf numFmtId="14" fontId="0" fillId="0" borderId="18" xfId="0" applyNumberFormat="1" applyBorder="1"/>
    <xf numFmtId="0" fontId="0" fillId="41" borderId="39" xfId="0" applyFill="1" applyBorder="1"/>
    <xf numFmtId="0" fontId="0" fillId="42" borderId="52" xfId="0" applyFill="1" applyBorder="1"/>
    <xf numFmtId="0" fontId="0" fillId="18" borderId="46" xfId="0" applyFill="1" applyBorder="1"/>
    <xf numFmtId="0" fontId="0" fillId="18" borderId="51" xfId="0" applyFill="1" applyBorder="1"/>
    <xf numFmtId="0" fontId="0" fillId="41" borderId="0" xfId="0" applyFill="1" applyBorder="1"/>
    <xf numFmtId="0" fontId="0" fillId="41" borderId="14" xfId="0" applyFill="1" applyBorder="1"/>
    <xf numFmtId="0" fontId="0" fillId="41" borderId="38" xfId="0" applyFill="1" applyBorder="1"/>
    <xf numFmtId="0" fontId="0" fillId="41" borderId="35" xfId="0" applyFill="1" applyBorder="1"/>
    <xf numFmtId="0" fontId="0" fillId="41" borderId="44" xfId="0" applyFill="1" applyBorder="1"/>
    <xf numFmtId="0" fontId="0" fillId="41" borderId="33" xfId="0" applyFill="1" applyBorder="1"/>
    <xf numFmtId="0" fontId="0" fillId="41" borderId="48" xfId="0" applyFill="1" applyBorder="1"/>
    <xf numFmtId="0" fontId="0" fillId="43" borderId="18" xfId="0" applyFill="1" applyBorder="1"/>
    <xf numFmtId="0" fontId="0" fillId="43" borderId="31" xfId="0" applyFill="1" applyBorder="1"/>
    <xf numFmtId="0" fontId="0" fillId="3" borderId="43" xfId="0" applyFill="1" applyBorder="1"/>
    <xf numFmtId="0" fontId="0" fillId="3" borderId="42" xfId="0" applyFill="1" applyBorder="1"/>
    <xf numFmtId="0" fontId="22" fillId="0" borderId="0" xfId="0" applyFont="1"/>
    <xf numFmtId="0" fontId="7" fillId="0" borderId="39" xfId="0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12" fillId="0" borderId="11" xfId="0" applyFont="1" applyBorder="1"/>
    <xf numFmtId="0" fontId="8" fillId="0" borderId="16" xfId="0" applyFont="1" applyBorder="1"/>
    <xf numFmtId="2" fontId="8" fillId="11" borderId="6" xfId="0" applyNumberFormat="1" applyFont="1" applyFill="1" applyBorder="1"/>
    <xf numFmtId="0" fontId="8" fillId="16" borderId="56" xfId="0" applyFont="1" applyFill="1" applyBorder="1"/>
    <xf numFmtId="0" fontId="8" fillId="39" borderId="13" xfId="0" applyFont="1" applyFill="1" applyBorder="1"/>
    <xf numFmtId="0" fontId="8" fillId="15" borderId="12" xfId="0" applyFont="1" applyFill="1" applyBorder="1"/>
    <xf numFmtId="49" fontId="8" fillId="10" borderId="0" xfId="0" applyNumberFormat="1" applyFont="1" applyFill="1" applyBorder="1"/>
    <xf numFmtId="0" fontId="12" fillId="0" borderId="0" xfId="0" applyFont="1" applyFill="1" applyBorder="1"/>
    <xf numFmtId="0" fontId="8" fillId="0" borderId="12" xfId="0" applyFont="1" applyBorder="1"/>
    <xf numFmtId="0" fontId="8" fillId="0" borderId="56" xfId="0" applyFont="1" applyBorder="1"/>
    <xf numFmtId="0" fontId="12" fillId="0" borderId="8" xfId="0" applyFont="1" applyFill="1" applyBorder="1"/>
    <xf numFmtId="0" fontId="0" fillId="0" borderId="6" xfId="0" applyBorder="1"/>
    <xf numFmtId="0" fontId="12" fillId="0" borderId="10" xfId="0" applyFont="1" applyFill="1" applyBorder="1"/>
    <xf numFmtId="0" fontId="0" fillId="0" borderId="10" xfId="0" applyBorder="1"/>
    <xf numFmtId="0" fontId="8" fillId="39" borderId="2" xfId="0" applyFont="1" applyFill="1" applyBorder="1"/>
    <xf numFmtId="0" fontId="0" fillId="0" borderId="27" xfId="0" applyBorder="1"/>
    <xf numFmtId="0" fontId="0" fillId="0" borderId="29" xfId="0" applyBorder="1"/>
    <xf numFmtId="0" fontId="12" fillId="0" borderId="18" xfId="0" applyFont="1" applyFill="1" applyBorder="1"/>
    <xf numFmtId="0" fontId="8" fillId="30" borderId="48" xfId="0" applyFont="1" applyFill="1" applyBorder="1"/>
    <xf numFmtId="0" fontId="8" fillId="0" borderId="19" xfId="0" applyFont="1" applyFill="1" applyBorder="1"/>
    <xf numFmtId="49" fontId="0" fillId="44" borderId="8" xfId="0" quotePrefix="1" applyNumberFormat="1" applyFill="1" applyBorder="1"/>
    <xf numFmtId="49" fontId="0" fillId="35" borderId="10" xfId="0" quotePrefix="1" applyNumberFormat="1" applyFill="1" applyBorder="1"/>
    <xf numFmtId="0" fontId="23" fillId="0" borderId="26" xfId="0" applyFont="1" applyBorder="1"/>
    <xf numFmtId="0" fontId="23" fillId="0" borderId="15" xfId="0" applyFont="1" applyBorder="1"/>
    <xf numFmtId="0" fontId="24" fillId="0" borderId="26" xfId="0" applyFont="1" applyBorder="1"/>
    <xf numFmtId="0" fontId="24" fillId="0" borderId="28" xfId="0" applyFont="1" applyBorder="1"/>
    <xf numFmtId="0" fontId="24" fillId="0" borderId="15" xfId="0" applyFont="1" applyBorder="1"/>
    <xf numFmtId="0" fontId="24" fillId="0" borderId="17" xfId="0" applyFont="1" applyBorder="1" applyAlignment="1">
      <alignment vertical="center"/>
    </xf>
    <xf numFmtId="0" fontId="8" fillId="0" borderId="0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11" borderId="0" xfId="0" applyFont="1" applyFill="1" applyBorder="1" applyAlignment="1">
      <alignment horizontal="center"/>
    </xf>
    <xf numFmtId="0" fontId="8" fillId="11" borderId="8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8" borderId="0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8" borderId="18" xfId="0" applyFill="1" applyBorder="1" applyAlignment="1">
      <alignment horizontal="center"/>
    </xf>
    <xf numFmtId="0" fontId="0" fillId="3" borderId="35" xfId="0" applyFill="1" applyBorder="1" applyAlignment="1">
      <alignment horizontal="center"/>
    </xf>
    <xf numFmtId="0" fontId="8" fillId="30" borderId="8" xfId="0" applyFont="1" applyFill="1" applyBorder="1"/>
    <xf numFmtId="0" fontId="8" fillId="28" borderId="8" xfId="0" applyFont="1" applyFill="1" applyBorder="1"/>
    <xf numFmtId="0" fontId="8" fillId="28" borderId="0" xfId="0" applyFont="1" applyFill="1" applyBorder="1"/>
    <xf numFmtId="0" fontId="0" fillId="34" borderId="8" xfId="0" applyFill="1" applyBorder="1"/>
    <xf numFmtId="0" fontId="0" fillId="34" borderId="10" xfId="0" applyFill="1" applyBorder="1"/>
    <xf numFmtId="0" fontId="23" fillId="34" borderId="8" xfId="1" applyFont="1" applyFill="1" applyBorder="1"/>
    <xf numFmtId="0" fontId="23" fillId="34" borderId="10" xfId="1" applyFont="1" applyFill="1" applyBorder="1"/>
    <xf numFmtId="0" fontId="23" fillId="34" borderId="0" xfId="1" applyFont="1" applyFill="1" applyBorder="1"/>
    <xf numFmtId="0" fontId="23" fillId="34" borderId="18" xfId="1" applyFont="1" applyFill="1" applyBorder="1"/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49" fontId="0" fillId="0" borderId="2" xfId="0" applyNumberForma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 wrapText="1"/>
    </xf>
    <xf numFmtId="0" fontId="0" fillId="0" borderId="3" xfId="0" applyBorder="1" applyAlignment="1">
      <alignment horizontal="left" vertical="center"/>
    </xf>
    <xf numFmtId="0" fontId="0" fillId="0" borderId="4" xfId="0" applyBorder="1"/>
    <xf numFmtId="0" fontId="0" fillId="0" borderId="5" xfId="0" applyBorder="1"/>
    <xf numFmtId="49" fontId="0" fillId="35" borderId="5" xfId="0" applyNumberFormat="1" applyFill="1" applyBorder="1"/>
    <xf numFmtId="0" fontId="0" fillId="3" borderId="5" xfId="0" applyFill="1" applyBorder="1"/>
    <xf numFmtId="0" fontId="0" fillId="35" borderId="5" xfId="0" applyFill="1" applyBorder="1"/>
    <xf numFmtId="0" fontId="1" fillId="0" borderId="5" xfId="1" applyBorder="1"/>
    <xf numFmtId="0" fontId="0" fillId="0" borderId="56" xfId="0" applyBorder="1"/>
    <xf numFmtId="0" fontId="0" fillId="15" borderId="5" xfId="0" applyFill="1" applyBorder="1"/>
    <xf numFmtId="0" fontId="0" fillId="14" borderId="5" xfId="0" applyFill="1" applyBorder="1"/>
    <xf numFmtId="0" fontId="0" fillId="18" borderId="5" xfId="0" applyFill="1" applyBorder="1"/>
    <xf numFmtId="0" fontId="0" fillId="2" borderId="5" xfId="0" applyFill="1" applyBorder="1"/>
    <xf numFmtId="49" fontId="0" fillId="33" borderId="5" xfId="0" applyNumberFormat="1" applyFill="1" applyBorder="1"/>
    <xf numFmtId="0" fontId="0" fillId="7" borderId="5" xfId="0" applyFill="1" applyBorder="1"/>
    <xf numFmtId="0" fontId="0" fillId="33" borderId="5" xfId="0" applyFill="1" applyBorder="1"/>
    <xf numFmtId="0" fontId="1" fillId="3" borderId="5" xfId="1" applyFill="1" applyBorder="1"/>
    <xf numFmtId="0" fontId="0" fillId="30" borderId="5" xfId="0" applyFill="1" applyBorder="1"/>
    <xf numFmtId="0" fontId="0" fillId="11" borderId="5" xfId="0" applyFill="1" applyBorder="1"/>
    <xf numFmtId="0" fontId="0" fillId="0" borderId="13" xfId="0" applyBorder="1"/>
    <xf numFmtId="49" fontId="0" fillId="22" borderId="13" xfId="0" applyNumberFormat="1" applyFill="1" applyBorder="1"/>
    <xf numFmtId="0" fontId="0" fillId="3" borderId="13" xfId="0" applyFill="1" applyBorder="1"/>
    <xf numFmtId="0" fontId="0" fillId="41" borderId="13" xfId="0" applyFill="1" applyBorder="1"/>
    <xf numFmtId="0" fontId="0" fillId="22" borderId="13" xfId="0" applyFill="1" applyBorder="1"/>
    <xf numFmtId="0" fontId="0" fillId="18" borderId="13" xfId="0" applyFill="1" applyBorder="1"/>
    <xf numFmtId="0" fontId="1" fillId="0" borderId="13" xfId="1" applyBorder="1"/>
    <xf numFmtId="0" fontId="0" fillId="0" borderId="7" xfId="0" applyBorder="1"/>
    <xf numFmtId="0" fontId="8" fillId="30" borderId="10" xfId="0" applyFont="1" applyFill="1" applyBorder="1"/>
    <xf numFmtId="0" fontId="19" fillId="3" borderId="55" xfId="4" applyFont="1" applyFill="1" applyBorder="1" applyAlignment="1">
      <alignment wrapText="1"/>
    </xf>
    <xf numFmtId="0" fontId="19" fillId="2" borderId="55" xfId="4" applyFont="1" applyFill="1" applyBorder="1" applyAlignment="1">
      <alignment wrapText="1"/>
    </xf>
    <xf numFmtId="0" fontId="0" fillId="17" borderId="30" xfId="0" applyFill="1" applyBorder="1"/>
    <xf numFmtId="0" fontId="1" fillId="0" borderId="18" xfId="1" applyBorder="1" applyAlignment="1">
      <alignment horizontal="left"/>
    </xf>
    <xf numFmtId="0" fontId="0" fillId="41" borderId="57" xfId="0" applyFill="1" applyBorder="1"/>
    <xf numFmtId="0" fontId="0" fillId="0" borderId="46" xfId="0" applyBorder="1"/>
    <xf numFmtId="0" fontId="10" fillId="18" borderId="36" xfId="0" applyFont="1" applyFill="1" applyBorder="1" applyAlignment="1">
      <alignment horizontal="center"/>
    </xf>
    <xf numFmtId="0" fontId="10" fillId="18" borderId="50" xfId="0" applyFont="1" applyFill="1" applyBorder="1" applyAlignment="1">
      <alignment horizontal="center"/>
    </xf>
    <xf numFmtId="0" fontId="10" fillId="18" borderId="19" xfId="0" applyFont="1" applyFill="1" applyBorder="1" applyAlignment="1">
      <alignment horizontal="center"/>
    </xf>
    <xf numFmtId="0" fontId="10" fillId="18" borderId="42" xfId="0" applyFont="1" applyFill="1" applyBorder="1" applyAlignment="1">
      <alignment horizontal="center"/>
    </xf>
    <xf numFmtId="0" fontId="0" fillId="18" borderId="39" xfId="0" applyFill="1" applyBorder="1"/>
    <xf numFmtId="0" fontId="0" fillId="18" borderId="42" xfId="0" applyFill="1" applyBorder="1"/>
    <xf numFmtId="0" fontId="9" fillId="11" borderId="41" xfId="0" applyFont="1" applyFill="1" applyBorder="1"/>
    <xf numFmtId="0" fontId="0" fillId="0" borderId="42" xfId="0" applyBorder="1"/>
    <xf numFmtId="0" fontId="0" fillId="33" borderId="10" xfId="0" applyFill="1" applyBorder="1"/>
    <xf numFmtId="0" fontId="0" fillId="33" borderId="18" xfId="0" applyFill="1" applyBorder="1"/>
    <xf numFmtId="0" fontId="25" fillId="0" borderId="39" xfId="0" applyFont="1" applyBorder="1" applyAlignment="1">
      <alignment horizontal="center"/>
    </xf>
    <xf numFmtId="0" fontId="26" fillId="0" borderId="39" xfId="0" applyFont="1" applyBorder="1" applyAlignment="1">
      <alignment horizontal="center"/>
    </xf>
    <xf numFmtId="0" fontId="7" fillId="0" borderId="18" xfId="0" applyFont="1" applyFill="1" applyBorder="1"/>
    <xf numFmtId="0" fontId="9" fillId="11" borderId="19" xfId="0" applyFont="1" applyFill="1" applyBorder="1"/>
    <xf numFmtId="0" fontId="10" fillId="18" borderId="52" xfId="0" applyFont="1" applyFill="1" applyBorder="1" applyAlignment="1">
      <alignment horizontal="center"/>
    </xf>
    <xf numFmtId="0" fontId="0" fillId="41" borderId="58" xfId="0" applyFill="1" applyBorder="1"/>
    <xf numFmtId="0" fontId="0" fillId="0" borderId="52" xfId="0" applyBorder="1"/>
    <xf numFmtId="0" fontId="0" fillId="0" borderId="39" xfId="0" applyBorder="1" applyAlignment="1">
      <alignment horizontal="left"/>
    </xf>
    <xf numFmtId="0" fontId="0" fillId="0" borderId="43" xfId="0" applyBorder="1"/>
    <xf numFmtId="0" fontId="7" fillId="0" borderId="39" xfId="0" applyFont="1" applyBorder="1" applyAlignment="1">
      <alignment horizontal="center"/>
    </xf>
    <xf numFmtId="0" fontId="6" fillId="0" borderId="17" xfId="0" applyFont="1" applyBorder="1"/>
    <xf numFmtId="0" fontId="0" fillId="11" borderId="18" xfId="0" applyFill="1" applyBorder="1"/>
    <xf numFmtId="0" fontId="0" fillId="11" borderId="35" xfId="0" applyFill="1" applyBorder="1"/>
    <xf numFmtId="0" fontId="0" fillId="13" borderId="18" xfId="0" applyFill="1" applyBorder="1"/>
    <xf numFmtId="0" fontId="0" fillId="22" borderId="35" xfId="0" applyFill="1" applyBorder="1"/>
    <xf numFmtId="0" fontId="0" fillId="6" borderId="18" xfId="0" applyFill="1" applyBorder="1"/>
    <xf numFmtId="0" fontId="0" fillId="12" borderId="18" xfId="0" applyFill="1" applyBorder="1"/>
    <xf numFmtId="0" fontId="19" fillId="0" borderId="59" xfId="4" applyFont="1" applyFill="1" applyBorder="1" applyAlignment="1">
      <alignment wrapText="1"/>
    </xf>
    <xf numFmtId="0" fontId="19" fillId="45" borderId="55" xfId="4" applyFont="1" applyFill="1" applyBorder="1" applyAlignment="1">
      <alignment wrapText="1"/>
    </xf>
    <xf numFmtId="0" fontId="0" fillId="45" borderId="0" xfId="0" applyFill="1"/>
    <xf numFmtId="0" fontId="0" fillId="22" borderId="39" xfId="0" applyFill="1" applyBorder="1"/>
    <xf numFmtId="0" fontId="0" fillId="22" borderId="18" xfId="0" applyFill="1" applyBorder="1"/>
    <xf numFmtId="0" fontId="7" fillId="0" borderId="60" xfId="0" applyFont="1" applyBorder="1"/>
    <xf numFmtId="0" fontId="7" fillId="0" borderId="15" xfId="0" applyFont="1" applyBorder="1"/>
    <xf numFmtId="0" fontId="7" fillId="0" borderId="17" xfId="0" applyFont="1" applyBorder="1"/>
    <xf numFmtId="0" fontId="18" fillId="0" borderId="15" xfId="0" applyFont="1" applyBorder="1"/>
    <xf numFmtId="0" fontId="0" fillId="12" borderId="16" xfId="0" applyFill="1" applyBorder="1"/>
    <xf numFmtId="0" fontId="0" fillId="12" borderId="19" xfId="0" applyFill="1" applyBorder="1"/>
    <xf numFmtId="0" fontId="7" fillId="0" borderId="34" xfId="0" applyFont="1" applyBorder="1"/>
    <xf numFmtId="0" fontId="28" fillId="0" borderId="0" xfId="0" applyFont="1"/>
    <xf numFmtId="0" fontId="0" fillId="44" borderId="0" xfId="0" applyFill="1"/>
    <xf numFmtId="0" fontId="0" fillId="35" borderId="0" xfId="0" applyFill="1"/>
    <xf numFmtId="0" fontId="0" fillId="0" borderId="0" xfId="0" applyAlignment="1">
      <alignment vertical="center" textRotation="90"/>
    </xf>
    <xf numFmtId="0" fontId="0" fillId="0" borderId="15" xfId="0" applyBorder="1" applyAlignment="1">
      <alignment vertical="center" textRotation="90"/>
    </xf>
    <xf numFmtId="0" fontId="0" fillId="0" borderId="0" xfId="0" applyBorder="1" applyAlignment="1">
      <alignment vertical="center" textRotation="90"/>
    </xf>
    <xf numFmtId="0" fontId="0" fillId="0" borderId="16" xfId="0" applyBorder="1" applyAlignment="1">
      <alignment vertical="center" textRotation="90"/>
    </xf>
    <xf numFmtId="0" fontId="0" fillId="21" borderId="0" xfId="0" applyFill="1" applyAlignment="1">
      <alignment vertical="center" textRotation="90"/>
    </xf>
    <xf numFmtId="0" fontId="0" fillId="17" borderId="0" xfId="0" applyFill="1" applyAlignment="1">
      <alignment vertical="center" textRotation="90"/>
    </xf>
    <xf numFmtId="0" fontId="0" fillId="46" borderId="15" xfId="0" applyFill="1" applyBorder="1" applyAlignment="1">
      <alignment vertical="center" textRotation="90"/>
    </xf>
    <xf numFmtId="0" fontId="29" fillId="3" borderId="0" xfId="0" applyFont="1" applyFill="1" applyAlignment="1">
      <alignment vertical="center" textRotation="90"/>
    </xf>
    <xf numFmtId="0" fontId="0" fillId="18" borderId="16" xfId="0" applyFill="1" applyBorder="1"/>
    <xf numFmtId="0" fontId="0" fillId="6" borderId="0" xfId="0" applyFill="1" applyBorder="1"/>
    <xf numFmtId="0" fontId="27" fillId="0" borderId="0" xfId="0" applyFont="1"/>
    <xf numFmtId="0" fontId="0" fillId="6" borderId="0" xfId="0" applyFill="1" applyAlignment="1">
      <alignment vertical="center" textRotation="90"/>
    </xf>
    <xf numFmtId="0" fontId="0" fillId="6" borderId="15" xfId="0" applyFill="1" applyBorder="1"/>
    <xf numFmtId="0" fontId="0" fillId="6" borderId="16" xfId="0" applyFill="1" applyBorder="1"/>
    <xf numFmtId="11" fontId="0" fillId="6" borderId="0" xfId="0" applyNumberFormat="1" applyFill="1"/>
    <xf numFmtId="0" fontId="0" fillId="8" borderId="15" xfId="0" applyFill="1" applyBorder="1"/>
    <xf numFmtId="0" fontId="0" fillId="8" borderId="16" xfId="0" applyFill="1" applyBorder="1"/>
    <xf numFmtId="0" fontId="0" fillId="47" borderId="15" xfId="0" applyFill="1" applyBorder="1"/>
    <xf numFmtId="0" fontId="0" fillId="47" borderId="0" xfId="0" applyFill="1" applyBorder="1"/>
    <xf numFmtId="0" fontId="0" fillId="47" borderId="16" xfId="0" applyFill="1" applyBorder="1"/>
    <xf numFmtId="0" fontId="0" fillId="47" borderId="0" xfId="0" applyFill="1"/>
    <xf numFmtId="0" fontId="0" fillId="15" borderId="15" xfId="0" applyFill="1" applyBorder="1"/>
    <xf numFmtId="0" fontId="0" fillId="48" borderId="0" xfId="0" applyFill="1"/>
    <xf numFmtId="0" fontId="0" fillId="31" borderId="0" xfId="0" applyFill="1"/>
    <xf numFmtId="0" fontId="0" fillId="49" borderId="0" xfId="0" applyFill="1"/>
    <xf numFmtId="0" fontId="0" fillId="28" borderId="0" xfId="0" applyFill="1"/>
    <xf numFmtId="0" fontId="0" fillId="50" borderId="0" xfId="0" applyFill="1"/>
    <xf numFmtId="0" fontId="0" fillId="51" borderId="0" xfId="0" applyFill="1"/>
    <xf numFmtId="0" fontId="24" fillId="45" borderId="15" xfId="0" applyFont="1" applyFill="1" applyBorder="1"/>
    <xf numFmtId="0" fontId="24" fillId="45" borderId="0" xfId="0" applyFont="1" applyFill="1" applyBorder="1"/>
    <xf numFmtId="0" fontId="24" fillId="52" borderId="15" xfId="0" applyFont="1" applyFill="1" applyBorder="1"/>
    <xf numFmtId="0" fontId="24" fillId="52" borderId="0" xfId="0" applyFont="1" applyFill="1" applyBorder="1"/>
    <xf numFmtId="49" fontId="0" fillId="3" borderId="0" xfId="0" applyNumberFormat="1" applyFill="1" applyAlignment="1">
      <alignment horizontal="center"/>
    </xf>
    <xf numFmtId="0" fontId="7" fillId="0" borderId="37" xfId="0" applyFont="1" applyBorder="1" applyAlignment="1">
      <alignment horizontal="center"/>
    </xf>
    <xf numFmtId="0" fontId="7" fillId="0" borderId="39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49" fontId="7" fillId="0" borderId="40" xfId="0" applyNumberFormat="1" applyFont="1" applyBorder="1" applyAlignment="1">
      <alignment horizontal="center"/>
    </xf>
    <xf numFmtId="49" fontId="7" fillId="0" borderId="39" xfId="0" applyNumberFormat="1" applyFont="1" applyBorder="1" applyAlignment="1">
      <alignment horizontal="center"/>
    </xf>
    <xf numFmtId="49" fontId="7" fillId="0" borderId="53" xfId="0" applyNumberFormat="1" applyFont="1" applyBorder="1" applyAlignment="1">
      <alignment horizontal="center"/>
    </xf>
    <xf numFmtId="49" fontId="7" fillId="0" borderId="21" xfId="0" applyNumberFormat="1" applyFont="1" applyBorder="1" applyAlignment="1">
      <alignment horizontal="center"/>
    </xf>
    <xf numFmtId="49" fontId="7" fillId="0" borderId="23" xfId="0" applyNumberFormat="1" applyFont="1" applyBorder="1" applyAlignment="1">
      <alignment horizontal="center"/>
    </xf>
    <xf numFmtId="49" fontId="7" fillId="0" borderId="24" xfId="0" applyNumberFormat="1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1" fillId="8" borderId="0" xfId="1" applyFill="1" applyBorder="1"/>
    <xf numFmtId="0" fontId="1" fillId="47" borderId="0" xfId="1" applyFill="1" applyBorder="1"/>
    <xf numFmtId="0" fontId="0" fillId="18" borderId="34" xfId="0" applyFill="1" applyBorder="1"/>
    <xf numFmtId="0" fontId="1" fillId="18" borderId="35" xfId="1" applyFill="1" applyBorder="1"/>
    <xf numFmtId="0" fontId="30" fillId="18" borderId="35" xfId="0" applyFont="1" applyFill="1" applyBorder="1"/>
    <xf numFmtId="0" fontId="0" fillId="18" borderId="36" xfId="0" applyFill="1" applyBorder="1"/>
    <xf numFmtId="0" fontId="0" fillId="18" borderId="17" xfId="0" applyFill="1" applyBorder="1"/>
    <xf numFmtId="0" fontId="30" fillId="18" borderId="18" xfId="0" applyFont="1" applyFill="1" applyBorder="1"/>
    <xf numFmtId="0" fontId="0" fillId="18" borderId="19" xfId="0" applyFill="1" applyBorder="1"/>
  </cellXfs>
  <cellStyles count="5">
    <cellStyle name="Hyperlink" xfId="1" builtinId="8"/>
    <cellStyle name="Hyperlink 2" xfId="3"/>
    <cellStyle name="Standaard" xfId="0" builtinId="0"/>
    <cellStyle name="Standaard 2" xfId="2"/>
    <cellStyle name="Standaard_opties" xfId="4"/>
  </cellStyles>
  <dxfs count="25">
    <dxf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general" vertical="center" textRotation="9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D89FFF"/>
      <color rgb="FF99CCFF"/>
      <color rgb="FFFF99FF"/>
      <color rgb="FFF5F7D9"/>
      <color rgb="FFD8E072"/>
      <color rgb="FFE4F0DC"/>
      <color rgb="FF66FFFF"/>
      <color rgb="FF00CC00"/>
      <color rgb="FF0CC6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hyperlink" Target="file:///L:\Letdata\data\10\0335_00\T3\T03100335N09_.lnk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342900</xdr:colOff>
      <xdr:row>2</xdr:row>
      <xdr:rowOff>285750</xdr:rowOff>
    </xdr:from>
    <xdr:to>
      <xdr:col>24</xdr:col>
      <xdr:colOff>457200</xdr:colOff>
      <xdr:row>2</xdr:row>
      <xdr:rowOff>1360170</xdr:rowOff>
    </xdr:to>
    <xdr:pic>
      <xdr:nvPicPr>
        <xdr:cNvPr id="2" name="Afbeelding 1" descr="EP-060027AKOL1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16" t="38863" r="12859"/>
        <a:stretch>
          <a:fillRect/>
        </a:stretch>
      </xdr:blipFill>
      <xdr:spPr bwMode="auto">
        <a:xfrm>
          <a:off x="14868525" y="666750"/>
          <a:ext cx="1943100" cy="107442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26</xdr:col>
      <xdr:colOff>85725</xdr:colOff>
      <xdr:row>2</xdr:row>
      <xdr:rowOff>1685925</xdr:rowOff>
    </xdr:from>
    <xdr:to>
      <xdr:col>34</xdr:col>
      <xdr:colOff>333375</xdr:colOff>
      <xdr:row>20</xdr:row>
      <xdr:rowOff>123825</xdr:rowOff>
    </xdr:to>
    <xdr:pic>
      <xdr:nvPicPr>
        <xdr:cNvPr id="3" name="Afbeelding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45375" y="2066925"/>
          <a:ext cx="5124450" cy="3790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257175</xdr:colOff>
      <xdr:row>0</xdr:row>
      <xdr:rowOff>57149</xdr:rowOff>
    </xdr:from>
    <xdr:to>
      <xdr:col>26</xdr:col>
      <xdr:colOff>408612</xdr:colOff>
      <xdr:row>2</xdr:row>
      <xdr:rowOff>1381632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611600" y="57149"/>
          <a:ext cx="1370637" cy="17054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428625</xdr:colOff>
      <xdr:row>19</xdr:row>
      <xdr:rowOff>75480</xdr:rowOff>
    </xdr:from>
    <xdr:to>
      <xdr:col>8</xdr:col>
      <xdr:colOff>1209675</xdr:colOff>
      <xdr:row>41</xdr:row>
      <xdr:rowOff>39110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57575" y="1789980"/>
          <a:ext cx="4695825" cy="41546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438150</xdr:colOff>
      <xdr:row>73</xdr:row>
      <xdr:rowOff>133350</xdr:rowOff>
    </xdr:from>
    <xdr:to>
      <xdr:col>8</xdr:col>
      <xdr:colOff>1253964</xdr:colOff>
      <xdr:row>99</xdr:row>
      <xdr:rowOff>39115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76900" y="2419350"/>
          <a:ext cx="4082889" cy="48587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219075</xdr:colOff>
      <xdr:row>0</xdr:row>
      <xdr:rowOff>0</xdr:rowOff>
    </xdr:from>
    <xdr:to>
      <xdr:col>13</xdr:col>
      <xdr:colOff>172294</xdr:colOff>
      <xdr:row>45</xdr:row>
      <xdr:rowOff>1196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875" y="0"/>
          <a:ext cx="6049219" cy="857369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342901</xdr:colOff>
      <xdr:row>45</xdr:row>
      <xdr:rowOff>57150</xdr:rowOff>
    </xdr:from>
    <xdr:to>
      <xdr:col>7</xdr:col>
      <xdr:colOff>458780</xdr:colOff>
      <xdr:row>65</xdr:row>
      <xdr:rowOff>986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1" y="8629650"/>
          <a:ext cx="3763954" cy="3753836"/>
        </a:xfrm>
        <a:prstGeom prst="rect">
          <a:avLst/>
        </a:prstGeom>
      </xdr:spPr>
    </xdr:pic>
    <xdr:clientData/>
  </xdr:twoCellAnchor>
  <xdr:twoCellAnchor editAs="oneCell">
    <xdr:from>
      <xdr:col>10</xdr:col>
      <xdr:colOff>2390775</xdr:colOff>
      <xdr:row>7</xdr:row>
      <xdr:rowOff>47625</xdr:rowOff>
    </xdr:from>
    <xdr:to>
      <xdr:col>12</xdr:col>
      <xdr:colOff>305325</xdr:colOff>
      <xdr:row>80</xdr:row>
      <xdr:rowOff>29742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619125"/>
          <a:ext cx="3762900" cy="836411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190500</xdr:colOff>
      <xdr:row>20</xdr:row>
      <xdr:rowOff>57150</xdr:rowOff>
    </xdr:from>
    <xdr:ext cx="3164222" cy="5819776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1525" y="1390650"/>
          <a:ext cx="3164222" cy="5819776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2143125</xdr:colOff>
      <xdr:row>52</xdr:row>
      <xdr:rowOff>9525</xdr:rowOff>
    </xdr:from>
    <xdr:to>
      <xdr:col>6</xdr:col>
      <xdr:colOff>228600</xdr:colOff>
      <xdr:row>73</xdr:row>
      <xdr:rowOff>134593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62550" y="2105025"/>
          <a:ext cx="2790825" cy="412556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2371725</xdr:colOff>
      <xdr:row>18</xdr:row>
      <xdr:rowOff>104774</xdr:rowOff>
    </xdr:from>
    <xdr:to>
      <xdr:col>5</xdr:col>
      <xdr:colOff>651695</xdr:colOff>
      <xdr:row>53</xdr:row>
      <xdr:rowOff>125139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91150" y="1057274"/>
          <a:ext cx="2442395" cy="630686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381000</xdr:colOff>
      <xdr:row>3</xdr:row>
      <xdr:rowOff>47625</xdr:rowOff>
    </xdr:from>
    <xdr:ext cx="3953427" cy="7001852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38600" y="619125"/>
          <a:ext cx="3953427" cy="7001852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0</xdr:row>
          <xdr:rowOff>123825</xdr:rowOff>
        </xdr:from>
        <xdr:to>
          <xdr:col>21</xdr:col>
          <xdr:colOff>342900</xdr:colOff>
          <xdr:row>2</xdr:row>
          <xdr:rowOff>28575</xdr:rowOff>
        </xdr:to>
        <xdr:sp macro="" textlink="">
          <xdr:nvSpPr>
            <xdr:cNvPr id="5121" name="CommandButton3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57150</xdr:colOff>
          <xdr:row>2</xdr:row>
          <xdr:rowOff>76200</xdr:rowOff>
        </xdr:from>
        <xdr:to>
          <xdr:col>22</xdr:col>
          <xdr:colOff>38100</xdr:colOff>
          <xdr:row>3</xdr:row>
          <xdr:rowOff>190500</xdr:rowOff>
        </xdr:to>
        <xdr:sp macro="" textlink="">
          <xdr:nvSpPr>
            <xdr:cNvPr id="5122" name="CommandButton4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0</xdr:row>
          <xdr:rowOff>123825</xdr:rowOff>
        </xdr:from>
        <xdr:to>
          <xdr:col>1</xdr:col>
          <xdr:colOff>1009650</xdr:colOff>
          <xdr:row>2</xdr:row>
          <xdr:rowOff>38100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0</xdr:row>
          <xdr:rowOff>152400</xdr:rowOff>
        </xdr:from>
        <xdr:to>
          <xdr:col>1</xdr:col>
          <xdr:colOff>2438400</xdr:colOff>
          <xdr:row>2</xdr:row>
          <xdr:rowOff>57150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0</xdr:row>
          <xdr:rowOff>142875</xdr:rowOff>
        </xdr:from>
        <xdr:to>
          <xdr:col>2</xdr:col>
          <xdr:colOff>1095375</xdr:colOff>
          <xdr:row>0</xdr:row>
          <xdr:rowOff>447675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1266825</xdr:colOff>
          <xdr:row>0</xdr:row>
          <xdr:rowOff>142875</xdr:rowOff>
        </xdr:from>
        <xdr:to>
          <xdr:col>3</xdr:col>
          <xdr:colOff>762000</xdr:colOff>
          <xdr:row>0</xdr:row>
          <xdr:rowOff>447675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92410</xdr:colOff>
      <xdr:row>0</xdr:row>
      <xdr:rowOff>657225</xdr:rowOff>
    </xdr:from>
    <xdr:to>
      <xdr:col>13</xdr:col>
      <xdr:colOff>533953</xdr:colOff>
      <xdr:row>24</xdr:row>
      <xdr:rowOff>104775</xdr:rowOff>
    </xdr:to>
    <xdr:pic>
      <xdr:nvPicPr>
        <xdr:cNvPr id="2" name="Afbeelding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41760" y="657225"/>
          <a:ext cx="2270343" cy="460057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6" name="Tabel6" displayName="Tabel6" ref="A3:U19" totalsRowShown="0" headerRowDxfId="24">
  <autoFilter ref="A3:U19"/>
  <tableColumns count="21">
    <tableColumn id="1" name="eindprodukt" dataDxfId="23"/>
    <tableColumn id="17" name="eplan"/>
    <tableColumn id="21" name="blokschema"/>
    <tableColumn id="20" name="projectlabelaar"/>
    <tableColumn id="2" name="Kolom1"/>
    <tableColumn id="3" name="Kolom2" dataDxfId="22"/>
    <tableColumn id="4" name="voedingskastje"/>
    <tableColumn id="5" name="aansluitkabelset"/>
    <tableColumn id="6" name="optionele Hoogtedetectielat PLM"/>
    <tableColumn id="7" name="optienele tussenplaat"/>
    <tableColumn id="8" name="opt blok"/>
    <tableColumn id="18" name="FM OF TM "/>
    <tableColumn id="9" name="kolom"/>
    <tableColumn id="10" name="hoogtedeclat"/>
    <tableColumn id="11" name="noodstop op gele bak"/>
    <tableColumn id="19" name="controlboxnr"/>
    <tableColumn id="12" name="lampetoren"/>
    <tableColumn id="13" name="controlbox hoofdcomp"/>
    <tableColumn id="14" name="overbrugging hold"/>
    <tableColumn id="15" name="bedienlabels"/>
    <tableColumn id="16" name="Kolom3" dataDxfId="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el3" displayName="Tabel3" ref="A1:K14" totalsRowShown="0">
  <autoFilter ref="A1:K14">
    <filterColumn colId="3">
      <customFilters>
        <customFilter operator="notEqual" val=" "/>
      </customFilters>
    </filterColumn>
  </autoFilter>
  <tableColumns count="11">
    <tableColumn id="1" name="Omschrijving"/>
    <tableColumn id="2" name="Art.groep"/>
    <tableColumn id="3" name="Artikelsymbool"/>
    <tableColumn id="4" name="onlangs gemaakt"/>
    <tableColumn id="5" name="pv 4in1"/>
    <tableColumn id="6" name="Kolom2"/>
    <tableColumn id="7" name="Kolom3"/>
    <tableColumn id="8" name="Kolom4"/>
    <tableColumn id="9" name="Kolom5"/>
    <tableColumn id="10" name="Kolom6"/>
    <tableColumn id="11" name="Kolom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el2" displayName="Tabel2" ref="A1:O14" totalsRowShown="0" headerRowDxfId="20" headerRowBorderDxfId="19" tableBorderDxfId="18" totalsRowBorderDxfId="17">
  <autoFilter ref="A1:O14"/>
  <tableColumns count="15">
    <tableColumn id="1" name="Omschrijving" dataDxfId="16"/>
    <tableColumn id="14" name="laatste_x000a_ jaar _x000a_gemaakt" dataDxfId="15"/>
    <tableColumn id="3" name="Artikel" dataDxfId="14"/>
    <tableColumn id="4" name="glas labeltje" dataDxfId="13"/>
    <tableColumn id="5" name="richtlaser_x000a_ is achter _x000a_de zwarte_x000a_ bol" dataDxfId="12"/>
    <tableColumn id="12" name="ACC led in optisch blok _x000a_vanuit scherm_x000a_dwars door_x000a_ fresnel" dataDxfId="11"/>
    <tableColumn id="6" name="zonnepaneel" dataDxfId="10"/>
    <tableColumn id="2" name="fische" dataDxfId="9"/>
    <tableColumn id="7" name="13+14cel_x000a_BPX65" dataDxfId="8"/>
    <tableColumn id="11" name="zwarte bol" dataDxfId="7"/>
    <tableColumn id="15" name="label clean  lens _x000a_180470" dataDxfId="6"/>
    <tableColumn id="8" name="pcb canbus" dataDxfId="5"/>
    <tableColumn id="9" name="pv" dataDxfId="4"/>
    <tableColumn id="13" name="deze pv editen _x000a_naar grote gaten" dataDxfId="3"/>
    <tableColumn id="10" name="testen" dataDxfId="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el1" displayName="Tabel1" ref="A1:I11" totalsRowShown="0" tableBorderDxfId="1">
  <autoFilter ref="A1:I11"/>
  <tableColumns count="9">
    <tableColumn id="1" name="Omschrijving"/>
    <tableColumn id="2" name="Art.groep"/>
    <tableColumn id="3" name="Artikelsymbool"/>
    <tableColumn id="4" name="pv"/>
    <tableColumn id="9" name="PV geprint" dataDxfId="0"/>
    <tableColumn id="5" name="adaptorsticker +_x000a_12v 60w stekkerset"/>
    <tableColumn id="6" name="PV geprint2"/>
    <tableColumn id="7" name="Kolom2"/>
    <tableColumn id="8" name="Kolom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shenzhen\TwinSam-LVC1050-FM-Height-Detection\twinsamlvc1050fmHightDet.xlsm" TargetMode="External"/><Relationship Id="rId3" Type="http://schemas.openxmlformats.org/officeDocument/2006/relationships/hyperlink" Target="shenzhen\Simplified\IDE180007simplified.pdf" TargetMode="External"/><Relationship Id="rId7" Type="http://schemas.openxmlformats.org/officeDocument/2006/relationships/hyperlink" Target="shenzhen\Sam-LVC1050-FM-Height-Detection\samLVC1050FMHeightdet..xlsm" TargetMode="External"/><Relationship Id="rId2" Type="http://schemas.openxmlformats.org/officeDocument/2006/relationships/hyperlink" Target="shenzhen\TwinSam-LVC1050-FM-Height-Detection\twinsam.pdf" TargetMode="External"/><Relationship Id="rId1" Type="http://schemas.openxmlformats.org/officeDocument/2006/relationships/hyperlink" Target="shenzhen\Sam-LVC1050-FM-Height-Detection\IDE190006-T5E01__bak.pdf" TargetMode="External"/><Relationship Id="rId6" Type="http://schemas.openxmlformats.org/officeDocument/2006/relationships/hyperlink" Target="shenzhen\Sam-LVC1050-FM-Height-Detection\sam-lvc-1050-fm-height-detection.dwg" TargetMode="External"/><Relationship Id="rId11" Type="http://schemas.openxmlformats.org/officeDocument/2006/relationships/table" Target="../tables/table1.xml"/><Relationship Id="rId5" Type="http://schemas.openxmlformats.org/officeDocument/2006/relationships/hyperlink" Target="shenzhen\Simplified\simpblok.dwg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shenzhen\TwinSam-LVC1050-FM-Height-Detection\TwinTesamen.dwg" TargetMode="External"/><Relationship Id="rId9" Type="http://schemas.openxmlformats.org/officeDocument/2006/relationships/hyperlink" Target="shenzhen\Simplified\simplified(geen%20lcdgeencontrolbox).xls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file01.letdeinze.lan\company\Letdata\data\02\0597A00\D5\020597A00-D5N02C.docx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file:///\\file01.letdeinze.lan\company\Letdata\data\16\0401A01\D5\160401A01-D5N01_.docx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file:///\\file01.letdeinze.lan\company\Letdata\data\16\0143A01\D5\160143A01-D5N01A.docx" TargetMode="External"/><Relationship Id="rId7" Type="http://schemas.openxmlformats.org/officeDocument/2006/relationships/hyperlink" Target="file:///\\file01.letdeinze.lan\company\Letdata\data\16\0547_01\D5\160547_01-D5N01C.docx" TargetMode="External"/><Relationship Id="rId12" Type="http://schemas.openxmlformats.org/officeDocument/2006/relationships/drawing" Target="../drawings/drawing10.xml"/><Relationship Id="rId17" Type="http://schemas.openxmlformats.org/officeDocument/2006/relationships/image" Target="../media/image14.emf"/><Relationship Id="rId2" Type="http://schemas.openxmlformats.org/officeDocument/2006/relationships/hyperlink" Target="file:///\\file01.letdeinze.lan\company\Letdata\data\16\0142A02\D5\160142A02-D5N01A.docx" TargetMode="External"/><Relationship Id="rId16" Type="http://schemas.openxmlformats.org/officeDocument/2006/relationships/control" Target="../activeX/activeX2.xml"/><Relationship Id="rId1" Type="http://schemas.openxmlformats.org/officeDocument/2006/relationships/hyperlink" Target="file:///\\file01.letdeinze.lan\company\Letdata\data\16\0142A01\D5\160142A01-D5N01A.docx" TargetMode="External"/><Relationship Id="rId6" Type="http://schemas.openxmlformats.org/officeDocument/2006/relationships/hyperlink" Target="file:///\\file01.letdeinze.lan\company\Letdata\data\16\0401A01\D5\160401A01-D5N01_.docx" TargetMode="External"/><Relationship Id="rId11" Type="http://schemas.openxmlformats.org/officeDocument/2006/relationships/printerSettings" Target="../printerSettings/printerSettings3.bin"/><Relationship Id="rId5" Type="http://schemas.openxmlformats.org/officeDocument/2006/relationships/hyperlink" Target="file:///\\file01.letdeinze.lan\company\Letdata\data\16\0144A02\D5\160144A02-D5N01A.docx" TargetMode="External"/><Relationship Id="rId15" Type="http://schemas.openxmlformats.org/officeDocument/2006/relationships/image" Target="../media/image13.emf"/><Relationship Id="rId10" Type="http://schemas.openxmlformats.org/officeDocument/2006/relationships/hyperlink" Target="file:///\\file01.letdeinze.lan\company\Letdata\data\16\0142A01\T3\160142A01-T3N01_.sldasm" TargetMode="External"/><Relationship Id="rId4" Type="http://schemas.openxmlformats.org/officeDocument/2006/relationships/hyperlink" Target="file:///\\file01.letdeinze.lan\company\Letdata\data\16\0144A01\D5\160144A01-D5N01A.docx" TargetMode="External"/><Relationship Id="rId9" Type="http://schemas.openxmlformats.org/officeDocument/2006/relationships/hyperlink" Target="file:///\\file01.letdeinze.lan\company\Letdata\data\16\0142A01\D5\160142A01-D5N01A.docx" TargetMode="External"/><Relationship Id="rId1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file:///\\file01.letdeinze.lan\company\Letdata\data\17\0038_01\D5\170038_01-D5N01_.docx" TargetMode="External"/><Relationship Id="rId13" Type="http://schemas.openxmlformats.org/officeDocument/2006/relationships/hyperlink" Target="file:///\\file01.letdeinze.lan\company\Letdata\data\08\0117A00\D5\080117A00-D5N02_.docx" TargetMode="External"/><Relationship Id="rId3" Type="http://schemas.openxmlformats.org/officeDocument/2006/relationships/hyperlink" Target="file:///\\file01.letdeinze.lan\company\Letdata\data\02\0370_00\D5\D05020370N01_.lnk" TargetMode="External"/><Relationship Id="rId7" Type="http://schemas.openxmlformats.org/officeDocument/2006/relationships/hyperlink" Target="file:///\\file01.letdeinze.lan\company\Letdata\data\15\0494_01\D5\150494_01-D5N01_.docx" TargetMode="External"/><Relationship Id="rId12" Type="http://schemas.openxmlformats.org/officeDocument/2006/relationships/hyperlink" Target="file:///\\file01.letdeinze.lan\company\Letdata\data\17\0038_01\D5\170038_01-D5N01A.docx" TargetMode="External"/><Relationship Id="rId17" Type="http://schemas.openxmlformats.org/officeDocument/2006/relationships/table" Target="../tables/table3.xml"/><Relationship Id="rId2" Type="http://schemas.openxmlformats.org/officeDocument/2006/relationships/hyperlink" Target="file:///\\file01.letdeinze.lan\company\Letdata\data\02\0039_01\D5\020039_01-D5N01_.docx" TargetMode="External"/><Relationship Id="rId16" Type="http://schemas.openxmlformats.org/officeDocument/2006/relationships/printerSettings" Target="../printerSettings/printerSettings4.bin"/><Relationship Id="rId1" Type="http://schemas.openxmlformats.org/officeDocument/2006/relationships/hyperlink" Target="file:///\\file01.letdeinze.lan\company\Letdata\data\02\0039A03\D5\020039A03-D5N01A.docx" TargetMode="External"/><Relationship Id="rId6" Type="http://schemas.openxmlformats.org/officeDocument/2006/relationships/hyperlink" Target="file:///\\file01.letdeinze.lan\company\Letdata\data\12\0324_00\D5\D05120324N01_.lnk" TargetMode="External"/><Relationship Id="rId11" Type="http://schemas.openxmlformats.org/officeDocument/2006/relationships/hyperlink" Target="file:///\\file01.letdeinze.lan\company\Letdata\data\15\0494_01\D5\150494_01-D5N01A.docx" TargetMode="External"/><Relationship Id="rId5" Type="http://schemas.openxmlformats.org/officeDocument/2006/relationships/hyperlink" Target="file:///\\file01.letdeinze.lan\company\Letdata\data\09\0023_00\D5\D05090023N01_.lnk" TargetMode="External"/><Relationship Id="rId15" Type="http://schemas.openxmlformats.org/officeDocument/2006/relationships/hyperlink" Target="file:///\\file01.letdeinze.lan\company\Letdata\data\08\0117_00\D5\080117_00-D5N01B.docx" TargetMode="External"/><Relationship Id="rId10" Type="http://schemas.openxmlformats.org/officeDocument/2006/relationships/hyperlink" Target="file:///\\file01.letdeinze.lan\company\Letdata\data\02\0039A03\D5\020039A03-D5N01B.docx" TargetMode="External"/><Relationship Id="rId4" Type="http://schemas.openxmlformats.org/officeDocument/2006/relationships/hyperlink" Target="file:///\\file01.letdeinze.lan\company\Letdata\data\03\0598_00\D5\D05030598N01_.lnk" TargetMode="External"/><Relationship Id="rId9" Type="http://schemas.openxmlformats.org/officeDocument/2006/relationships/hyperlink" Target="file:///\\file01.letdeinze.lan\company\Letdata\data\02\0039_02\D5\020039_02-D5N01A.docx" TargetMode="External"/><Relationship Id="rId14" Type="http://schemas.openxmlformats.org/officeDocument/2006/relationships/hyperlink" Target="file:///\\file01.letdeinze.lan\company\Letdata\data\04\0382_02\D5\040382_02-D5N01B.docx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file:///\\file01.letdeinze.lan\company\Letdata\data\07\0044A00\D5\070044A00-D5N01_.docx" TargetMode="External"/><Relationship Id="rId13" Type="http://schemas.openxmlformats.org/officeDocument/2006/relationships/hyperlink" Target="file:///\\file01.letdeinze.lan\company\Letdata\data\13\0110A00\D5\130110A00-D5N01_.docx" TargetMode="External"/><Relationship Id="rId18" Type="http://schemas.openxmlformats.org/officeDocument/2006/relationships/hyperlink" Target="file:///\\file01.letdeinze.lan\company\Letdata\data\02\0357B00\D5\D05020357N03_.lnk" TargetMode="External"/><Relationship Id="rId26" Type="http://schemas.openxmlformats.org/officeDocument/2006/relationships/hyperlink" Target="file:///\\file01.letdeinze.lan\company\Letdata\data\02\0340A00\D5\D05020340N02_.lnk" TargetMode="External"/><Relationship Id="rId39" Type="http://schemas.openxmlformats.org/officeDocument/2006/relationships/drawing" Target="../drawings/drawing11.xml"/><Relationship Id="rId3" Type="http://schemas.openxmlformats.org/officeDocument/2006/relationships/hyperlink" Target="file:///\\file01.letdeinze.lan\company\Letdata\data\03\0292B00\D5\030292B00-D5N01_.docx" TargetMode="External"/><Relationship Id="rId21" Type="http://schemas.openxmlformats.org/officeDocument/2006/relationships/hyperlink" Target="file:///\\file01.letdeinze.lan\company\Letdata\data\12\0103C00\D5\120103C00-D5N01_.docx" TargetMode="External"/><Relationship Id="rId34" Type="http://schemas.openxmlformats.org/officeDocument/2006/relationships/hyperlink" Target="http://graphemica.com/%E2%85%83" TargetMode="External"/><Relationship Id="rId42" Type="http://schemas.openxmlformats.org/officeDocument/2006/relationships/image" Target="../media/image15.emf"/><Relationship Id="rId7" Type="http://schemas.openxmlformats.org/officeDocument/2006/relationships/hyperlink" Target="file:///\\file01.letdeinze.lan\company\Letdata\data\06\0019B00\D5\060019B00-D5N01_.docx" TargetMode="External"/><Relationship Id="rId12" Type="http://schemas.openxmlformats.org/officeDocument/2006/relationships/hyperlink" Target="file:///\\file01.letdeinze.lan\company\Letdata\data\13\0055A00\D5\130055A00-D5N01_.docx" TargetMode="External"/><Relationship Id="rId17" Type="http://schemas.openxmlformats.org/officeDocument/2006/relationships/hyperlink" Target="file:///\\file01.letdeinze.lan\company\Letdata\data\05\0166B00\D5\050166B00-D5N01A.docx" TargetMode="External"/><Relationship Id="rId25" Type="http://schemas.openxmlformats.org/officeDocument/2006/relationships/hyperlink" Target="file:///\\file01.letdeinze.lan\company\Letdata\data\05\0183B00\D5\D05050183N03_.lnk" TargetMode="External"/><Relationship Id="rId33" Type="http://schemas.openxmlformats.org/officeDocument/2006/relationships/hyperlink" Target="http://graphemica.com/%E2%85%83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file:///\\file01.letdeinze.lan\company\Letdata\data\02\0255B01\D5\020255B01-D5N01_.docx" TargetMode="External"/><Relationship Id="rId16" Type="http://schemas.openxmlformats.org/officeDocument/2006/relationships/hyperlink" Target="file:///\\file01.letdeinze.lan\company\Letdata\data\17\0416A01\D5\170416A01-D5N01_.docx" TargetMode="External"/><Relationship Id="rId20" Type="http://schemas.openxmlformats.org/officeDocument/2006/relationships/hyperlink" Target="file:///\\file01.letdeinze.lan\company\Letdata\data\14\0086B00\D5\140086B00-D5N01_.docx" TargetMode="External"/><Relationship Id="rId29" Type="http://schemas.openxmlformats.org/officeDocument/2006/relationships/hyperlink" Target="file:///\\file01.letdeinze.lan\company\Letdata\data\15\0007A01\D5\150007A01-D5N01_.docx" TargetMode="External"/><Relationship Id="rId41" Type="http://schemas.openxmlformats.org/officeDocument/2006/relationships/control" Target="../activeX/activeX3.xml"/><Relationship Id="rId1" Type="http://schemas.openxmlformats.org/officeDocument/2006/relationships/hyperlink" Target="file:///\\file01.letdeinze.lan\company\Letdata\data\02\0255B00\D5\020255B00-D5N01_.docx" TargetMode="External"/><Relationship Id="rId6" Type="http://schemas.openxmlformats.org/officeDocument/2006/relationships/hyperlink" Target="file:///\\file01.letdeinze.lan\company\Letdata\data\05\1027B00\D5\051027B00-D5N01_.docx" TargetMode="External"/><Relationship Id="rId11" Type="http://schemas.openxmlformats.org/officeDocument/2006/relationships/hyperlink" Target="file:///\\file01.letdeinze.lan\company\Letdata\data\09\0330A02\D5\090330A02-D5N01_.docx" TargetMode="External"/><Relationship Id="rId24" Type="http://schemas.openxmlformats.org/officeDocument/2006/relationships/hyperlink" Target="file:///\\file01.letdeinze.lan\company\Letdata\data\04\0187B00\D5\D05040187N03_.lnk" TargetMode="External"/><Relationship Id="rId32" Type="http://schemas.openxmlformats.org/officeDocument/2006/relationships/hyperlink" Target="http://graphemica.com/%E2%85%83" TargetMode="External"/><Relationship Id="rId37" Type="http://schemas.openxmlformats.org/officeDocument/2006/relationships/hyperlink" Target="file:///\\file01.letdeinze.lan\company\Letdata\data\13\0261_00\D5\D05130261N01_.lnk" TargetMode="External"/><Relationship Id="rId40" Type="http://schemas.openxmlformats.org/officeDocument/2006/relationships/vmlDrawing" Target="../drawings/vmlDrawing2.vml"/><Relationship Id="rId5" Type="http://schemas.openxmlformats.org/officeDocument/2006/relationships/hyperlink" Target="file:///\\file01.letdeinze.lan\company\Letdata\data\03\0292B01\D5\030292B01-D5N01_.docx" TargetMode="External"/><Relationship Id="rId15" Type="http://schemas.openxmlformats.org/officeDocument/2006/relationships/hyperlink" Target="file:///\\file01.letdeinze.lan\company\Letdata\data\17\0417A01\D5\170417A01-D5N01_.docx" TargetMode="External"/><Relationship Id="rId23" Type="http://schemas.openxmlformats.org/officeDocument/2006/relationships/hyperlink" Target="file:///\\file01.letdeinze.lan\company\Letdata\data\06\0027A00\D5\060027A00-D5N02A.docx" TargetMode="External"/><Relationship Id="rId28" Type="http://schemas.openxmlformats.org/officeDocument/2006/relationships/hyperlink" Target="file:///\\file01.letdeinze.lan\company\Letdata\data\14\0203A00\D5\140203A00-D5E01_.docx" TargetMode="External"/><Relationship Id="rId36" Type="http://schemas.openxmlformats.org/officeDocument/2006/relationships/hyperlink" Target="file:///\\file01.letdeinze.lan\company\Letdata\data\19\0014_01\D5\190014_01-D5N01_.docx" TargetMode="External"/><Relationship Id="rId10" Type="http://schemas.openxmlformats.org/officeDocument/2006/relationships/hyperlink" Target="file:///\\file01.letdeinze.lan\company\Letdata\data\09\0330A01\D5\090330A01-D5N01_.docx" TargetMode="External"/><Relationship Id="rId19" Type="http://schemas.openxmlformats.org/officeDocument/2006/relationships/hyperlink" Target="file:///\\file01.letdeinze.lan\company\Letdata\data\02\0357C00\D5\020357C00-D5N01_.doc" TargetMode="External"/><Relationship Id="rId31" Type="http://schemas.openxmlformats.org/officeDocument/2006/relationships/hyperlink" Target="file:///\\file01.letdeinze.lan\company\Letdata\data\18\0246_01\D5\180246_01-D5N01_.docx" TargetMode="External"/><Relationship Id="rId44" Type="http://schemas.openxmlformats.org/officeDocument/2006/relationships/image" Target="../media/image16.emf"/><Relationship Id="rId4" Type="http://schemas.openxmlformats.org/officeDocument/2006/relationships/hyperlink" Target="file:///\\file01.letdeinze.lan\company\Letdata\data\15\0461A01\D5\150461A01-D5N01_.docx" TargetMode="External"/><Relationship Id="rId9" Type="http://schemas.openxmlformats.org/officeDocument/2006/relationships/hyperlink" Target="file:///\\file01.letdeinze.lan\company\Letdata\data\07\0044A01\D5\070044A01-D5N01_.docx" TargetMode="External"/><Relationship Id="rId14" Type="http://schemas.openxmlformats.org/officeDocument/2006/relationships/hyperlink" Target="file:///\\file01.letdeinze.lan\company\Letdata\data\13\0110A01\D5\130110A01-D5N01_.docx" TargetMode="External"/><Relationship Id="rId22" Type="http://schemas.openxmlformats.org/officeDocument/2006/relationships/hyperlink" Target="file:///\\file01.letdeinze.lan\company\Letdata\data\12\0216_00\D5\120216_00-D5N01A.docx" TargetMode="External"/><Relationship Id="rId27" Type="http://schemas.openxmlformats.org/officeDocument/2006/relationships/hyperlink" Target="file:///\\file01.letdeinze.lan\company\Letdata\data\14\0032_00\D5\140032_00-D5N02_.docx" TargetMode="External"/><Relationship Id="rId30" Type="http://schemas.openxmlformats.org/officeDocument/2006/relationships/hyperlink" Target="file:///\\file01.letdeinze.lan\company\Letdata\data\08\0150B00\D5\D05080150N02_.lnk" TargetMode="External"/><Relationship Id="rId35" Type="http://schemas.openxmlformats.org/officeDocument/2006/relationships/hyperlink" Target="http://graphemica.com/%E2%85%83" TargetMode="External"/><Relationship Id="rId43" Type="http://schemas.openxmlformats.org/officeDocument/2006/relationships/control" Target="../activeX/activeX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file:///\\file01.letdeinze.lan\company\Letdata\data\05\0856_00\D5\D05050856N01_.lnk" TargetMode="External"/><Relationship Id="rId7" Type="http://schemas.openxmlformats.org/officeDocument/2006/relationships/hyperlink" Target="file:///\\file01.letdeinze.lan\company\Letdata\data\16\0548_01\D5\160548_01-D5N01_.docx" TargetMode="External"/><Relationship Id="rId2" Type="http://schemas.openxmlformats.org/officeDocument/2006/relationships/hyperlink" Target="file:///\\file01.letdeinze.lan\company\Letdata\data\03\0272_00\D5\D05030272N01_.lnk" TargetMode="External"/><Relationship Id="rId1" Type="http://schemas.openxmlformats.org/officeDocument/2006/relationships/hyperlink" Target="file:///\\file01.letdeinze.lan\company\Letdata\data\02\0298_00\D5\D05020298N01_.lnk" TargetMode="External"/><Relationship Id="rId6" Type="http://schemas.openxmlformats.org/officeDocument/2006/relationships/hyperlink" Target="file:///\\file01.letdeinze.lan\company\Letdata\data\16\0149_01\D5\160149_01-D5N01_.docx" TargetMode="External"/><Relationship Id="rId5" Type="http://schemas.openxmlformats.org/officeDocument/2006/relationships/hyperlink" Target="file:///\\file01.letdeinze.lan\company\Letdata\data\13\0257_00\D5\D05130257N01_.lnk" TargetMode="External"/><Relationship Id="rId4" Type="http://schemas.openxmlformats.org/officeDocument/2006/relationships/hyperlink" Target="file:///\\file01.letdeinze.lan\company\Letdata\data\12\0177_00\D5\D05120177N01_.lnk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file:///\\file01.letdeinze.lan\company\Letdata\data\16\0401A01\D5\160401A01-D5N01_.docx" TargetMode="External"/><Relationship Id="rId13" Type="http://schemas.openxmlformats.org/officeDocument/2006/relationships/control" Target="../activeX/activeX5.xml"/><Relationship Id="rId3" Type="http://schemas.openxmlformats.org/officeDocument/2006/relationships/hyperlink" Target="file:///\\file01.letdeinze.lan\company\Letdata\data\16\0143A01\D5\160143A01-D5N01A.docx" TargetMode="External"/><Relationship Id="rId7" Type="http://schemas.openxmlformats.org/officeDocument/2006/relationships/hyperlink" Target="file:///\\file01.letdeinze.lan\company\Letdata\data\16\0547_01\D5\160547_01-D5N01C.docx" TargetMode="External"/><Relationship Id="rId12" Type="http://schemas.openxmlformats.org/officeDocument/2006/relationships/vmlDrawing" Target="../drawings/vmlDrawing3.vml"/><Relationship Id="rId17" Type="http://schemas.openxmlformats.org/officeDocument/2006/relationships/table" Target="../tables/table4.xml"/><Relationship Id="rId2" Type="http://schemas.openxmlformats.org/officeDocument/2006/relationships/hyperlink" Target="file:///\\file01.letdeinze.lan\company\Letdata\data\16\0142A02\D5\160142A02-D5N01A.docx" TargetMode="External"/><Relationship Id="rId16" Type="http://schemas.openxmlformats.org/officeDocument/2006/relationships/image" Target="../media/image18.emf"/><Relationship Id="rId1" Type="http://schemas.openxmlformats.org/officeDocument/2006/relationships/hyperlink" Target="file:///\\file01.letdeinze.lan\company\Letdata\data\16\0142A01\D5\160142A01-D5N01A.docx" TargetMode="External"/><Relationship Id="rId6" Type="http://schemas.openxmlformats.org/officeDocument/2006/relationships/hyperlink" Target="file:///\\file01.letdeinze.lan\company\Letdata\data\16\0401A01\D5\160401A01-D5N01_.docx" TargetMode="External"/><Relationship Id="rId11" Type="http://schemas.openxmlformats.org/officeDocument/2006/relationships/drawing" Target="../drawings/drawing12.xml"/><Relationship Id="rId5" Type="http://schemas.openxmlformats.org/officeDocument/2006/relationships/hyperlink" Target="file:///\\file01.letdeinze.lan\company\Letdata\data\16\0144A02\D5\160144A02-D5N01A.docx" TargetMode="External"/><Relationship Id="rId15" Type="http://schemas.openxmlformats.org/officeDocument/2006/relationships/control" Target="../activeX/activeX6.xml"/><Relationship Id="rId10" Type="http://schemas.openxmlformats.org/officeDocument/2006/relationships/printerSettings" Target="../printerSettings/printerSettings6.bin"/><Relationship Id="rId4" Type="http://schemas.openxmlformats.org/officeDocument/2006/relationships/hyperlink" Target="file:///\\file01.letdeinze.lan\company\Letdata\data\16\0144A01\D5\160144A01-D5N01A.docx" TargetMode="External"/><Relationship Id="rId9" Type="http://schemas.openxmlformats.org/officeDocument/2006/relationships/hyperlink" Target="file:///\\file01.letdeinze.lan\company\Letdata\data\10\0335_00\T3\T03100335N09_.lnk" TargetMode="External"/><Relationship Id="rId14" Type="http://schemas.openxmlformats.org/officeDocument/2006/relationships/image" Target="../media/image17.emf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3:AK32"/>
  <sheetViews>
    <sheetView tabSelected="1" workbookViewId="0">
      <selection activeCell="E5" sqref="E5"/>
    </sheetView>
  </sheetViews>
  <sheetFormatPr defaultRowHeight="15" x14ac:dyDescent="0.25"/>
  <cols>
    <col min="1" max="1" width="10.28515625" style="20" bestFit="1" customWidth="1"/>
    <col min="2" max="2" width="10.28515625" style="5" customWidth="1"/>
    <col min="3" max="3" width="11.28515625" style="5" customWidth="1"/>
    <col min="4" max="4" width="10.28515625" style="5" customWidth="1"/>
    <col min="5" max="5" width="41.28515625" style="5" customWidth="1"/>
    <col min="6" max="6" width="41.85546875" style="33" customWidth="1"/>
    <col min="7" max="7" width="13.7109375" bestFit="1" customWidth="1"/>
    <col min="8" max="8" width="14" bestFit="1" customWidth="1"/>
    <col min="9" max="9" width="15.5703125" customWidth="1"/>
    <col min="10" max="10" width="10" bestFit="1" customWidth="1"/>
    <col min="11" max="11" width="16" customWidth="1"/>
    <col min="12" max="12" width="12.5703125" customWidth="1"/>
    <col min="13" max="13" width="21" style="20" customWidth="1"/>
    <col min="14" max="14" width="7.5703125" style="5" customWidth="1"/>
    <col min="15" max="15" width="5.42578125" style="5" bestFit="1" customWidth="1"/>
    <col min="16" max="16" width="10" style="5" bestFit="1" customWidth="1"/>
    <col min="17" max="17" width="16.140625" style="5" bestFit="1" customWidth="1"/>
    <col min="18" max="18" width="12.28515625" style="5" customWidth="1"/>
    <col min="19" max="19" width="3.7109375" style="5" bestFit="1" customWidth="1"/>
    <col min="20" max="20" width="18.140625" style="5" bestFit="1" customWidth="1"/>
    <col min="21" max="21" width="3.7109375" style="33" bestFit="1" customWidth="1"/>
  </cols>
  <sheetData>
    <row r="3" spans="1:21" s="423" customFormat="1" ht="164.25" x14ac:dyDescent="0.25">
      <c r="A3" s="424" t="s">
        <v>792</v>
      </c>
      <c r="B3" s="425" t="s">
        <v>1408</v>
      </c>
      <c r="C3" s="425" t="s">
        <v>1406</v>
      </c>
      <c r="D3" s="425" t="s">
        <v>1407</v>
      </c>
      <c r="E3" s="425" t="s">
        <v>91</v>
      </c>
      <c r="F3" s="426" t="s">
        <v>92</v>
      </c>
      <c r="G3" s="428" t="s">
        <v>793</v>
      </c>
      <c r="H3" s="430" t="s">
        <v>794</v>
      </c>
      <c r="I3" s="423" t="s">
        <v>802</v>
      </c>
      <c r="J3" s="423" t="s">
        <v>819</v>
      </c>
      <c r="K3" s="427" t="s">
        <v>795</v>
      </c>
      <c r="L3" s="434" t="s">
        <v>1165</v>
      </c>
      <c r="M3" s="429" t="s">
        <v>263</v>
      </c>
      <c r="N3" s="425" t="s">
        <v>815</v>
      </c>
      <c r="O3" s="425" t="s">
        <v>798</v>
      </c>
      <c r="P3" s="425" t="s">
        <v>1376</v>
      </c>
      <c r="Q3" s="425" t="s">
        <v>799</v>
      </c>
      <c r="R3" s="425" t="s">
        <v>1378</v>
      </c>
      <c r="S3" s="425" t="s">
        <v>801</v>
      </c>
      <c r="T3" s="425" t="s">
        <v>804</v>
      </c>
      <c r="U3" s="426" t="s">
        <v>93</v>
      </c>
    </row>
    <row r="4" spans="1:21" x14ac:dyDescent="0.25">
      <c r="A4" s="20" t="s">
        <v>787</v>
      </c>
      <c r="D4" s="5" t="s">
        <v>1401</v>
      </c>
      <c r="E4" s="5" t="s">
        <v>788</v>
      </c>
      <c r="F4" s="33" t="s">
        <v>328</v>
      </c>
      <c r="G4" s="13" t="s">
        <v>705</v>
      </c>
      <c r="H4" s="450" t="s">
        <v>32</v>
      </c>
      <c r="I4" t="s">
        <v>21</v>
      </c>
      <c r="J4" t="s">
        <v>21</v>
      </c>
      <c r="L4" s="11" t="s">
        <v>1163</v>
      </c>
      <c r="M4" s="453" t="s">
        <v>812</v>
      </c>
      <c r="N4" s="454" t="s">
        <v>22</v>
      </c>
      <c r="O4" s="454" t="s">
        <v>22</v>
      </c>
      <c r="P4" s="454"/>
      <c r="Q4" s="454" t="s">
        <v>814</v>
      </c>
      <c r="R4" s="454" t="s">
        <v>21</v>
      </c>
      <c r="S4" s="454" t="s">
        <v>22</v>
      </c>
      <c r="T4" s="454" t="s">
        <v>32</v>
      </c>
    </row>
    <row r="5" spans="1:21" s="12" customFormat="1" x14ac:dyDescent="0.25">
      <c r="A5" s="435" t="s">
        <v>787</v>
      </c>
      <c r="B5" s="432"/>
      <c r="C5" s="432"/>
      <c r="D5" s="432" t="s">
        <v>1404</v>
      </c>
      <c r="E5" s="432" t="s">
        <v>790</v>
      </c>
      <c r="F5" s="436" t="s">
        <v>318</v>
      </c>
      <c r="G5" s="13" t="s">
        <v>705</v>
      </c>
      <c r="H5" s="12" t="s">
        <v>777</v>
      </c>
      <c r="I5" t="s">
        <v>21</v>
      </c>
      <c r="J5" t="s">
        <v>21</v>
      </c>
      <c r="K5" s="437" t="s">
        <v>818</v>
      </c>
      <c r="L5" s="12" t="s">
        <v>1163</v>
      </c>
      <c r="M5" s="451" t="s">
        <v>796</v>
      </c>
      <c r="N5" s="452" t="s">
        <v>21</v>
      </c>
      <c r="O5" s="452" t="s">
        <v>32</v>
      </c>
      <c r="P5" s="452" t="s">
        <v>1377</v>
      </c>
      <c r="Q5" s="452" t="s">
        <v>800</v>
      </c>
      <c r="R5" s="452" t="s">
        <v>803</v>
      </c>
      <c r="S5" s="452" t="s">
        <v>22</v>
      </c>
      <c r="T5" s="452" t="s">
        <v>805</v>
      </c>
      <c r="U5" s="436"/>
    </row>
    <row r="6" spans="1:21" s="12" customFormat="1" x14ac:dyDescent="0.25">
      <c r="A6" s="435" t="s">
        <v>787</v>
      </c>
      <c r="B6" s="432"/>
      <c r="C6" s="432"/>
      <c r="D6" s="432" t="s">
        <v>1405</v>
      </c>
      <c r="E6" s="432" t="s">
        <v>791</v>
      </c>
      <c r="F6" s="436" t="s">
        <v>316</v>
      </c>
      <c r="G6" s="13" t="s">
        <v>705</v>
      </c>
      <c r="H6" s="12" t="s">
        <v>777</v>
      </c>
      <c r="I6" t="s">
        <v>21</v>
      </c>
      <c r="J6" t="s">
        <v>21</v>
      </c>
      <c r="K6" s="448" t="s">
        <v>817</v>
      </c>
      <c r="L6" s="12" t="s">
        <v>1163</v>
      </c>
      <c r="M6" s="444" t="s">
        <v>816</v>
      </c>
      <c r="N6" s="432" t="s">
        <v>21</v>
      </c>
      <c r="O6" s="432" t="s">
        <v>21</v>
      </c>
      <c r="P6" s="432" t="s">
        <v>1400</v>
      </c>
      <c r="Q6" s="432" t="s">
        <v>800</v>
      </c>
      <c r="R6" s="432" t="s">
        <v>22</v>
      </c>
      <c r="S6" s="432" t="s">
        <v>22</v>
      </c>
      <c r="T6" s="432" t="s">
        <v>805</v>
      </c>
      <c r="U6" s="436"/>
    </row>
    <row r="7" spans="1:21" x14ac:dyDescent="0.25">
      <c r="A7" s="20" t="s">
        <v>787</v>
      </c>
      <c r="E7" s="5" t="s">
        <v>806</v>
      </c>
      <c r="F7" s="33" t="s">
        <v>807</v>
      </c>
      <c r="G7" s="446" t="s">
        <v>32</v>
      </c>
      <c r="H7" s="450" t="s">
        <v>32</v>
      </c>
      <c r="I7" t="s">
        <v>21</v>
      </c>
      <c r="J7" t="s">
        <v>21</v>
      </c>
      <c r="K7" s="422" t="s">
        <v>823</v>
      </c>
      <c r="L7" s="11" t="s">
        <v>1163</v>
      </c>
      <c r="M7" s="453" t="s">
        <v>812</v>
      </c>
      <c r="N7" s="454" t="s">
        <v>22</v>
      </c>
      <c r="O7" s="454" t="s">
        <v>22</v>
      </c>
      <c r="P7" s="454"/>
      <c r="Q7" s="454" t="s">
        <v>814</v>
      </c>
      <c r="R7" s="454" t="s">
        <v>21</v>
      </c>
      <c r="S7" s="454" t="s">
        <v>22</v>
      </c>
      <c r="T7" s="454" t="s">
        <v>32</v>
      </c>
    </row>
    <row r="8" spans="1:21" x14ac:dyDescent="0.25">
      <c r="A8" s="20" t="s">
        <v>787</v>
      </c>
      <c r="E8" s="5" t="s">
        <v>808</v>
      </c>
      <c r="F8" s="33" t="s">
        <v>329</v>
      </c>
      <c r="G8" s="445" t="s">
        <v>821</v>
      </c>
      <c r="H8" s="449" t="s">
        <v>820</v>
      </c>
      <c r="I8" t="s">
        <v>21</v>
      </c>
      <c r="J8" t="s">
        <v>21</v>
      </c>
      <c r="K8" s="422" t="s">
        <v>823</v>
      </c>
      <c r="L8" s="11" t="s">
        <v>1163</v>
      </c>
      <c r="M8" s="453" t="s">
        <v>812</v>
      </c>
      <c r="N8" s="454" t="s">
        <v>22</v>
      </c>
      <c r="O8" s="454" t="s">
        <v>22</v>
      </c>
      <c r="P8" s="454"/>
      <c r="Q8" s="454" t="s">
        <v>814</v>
      </c>
      <c r="R8" s="454" t="s">
        <v>21</v>
      </c>
      <c r="S8" s="454" t="s">
        <v>22</v>
      </c>
      <c r="T8" s="454" t="s">
        <v>32</v>
      </c>
    </row>
    <row r="9" spans="1:21" x14ac:dyDescent="0.25">
      <c r="A9" s="20" t="s">
        <v>787</v>
      </c>
      <c r="E9" s="5" t="s">
        <v>809</v>
      </c>
      <c r="F9" s="33" t="s">
        <v>327</v>
      </c>
      <c r="G9" s="446" t="s">
        <v>32</v>
      </c>
      <c r="H9" s="450" t="s">
        <v>32</v>
      </c>
      <c r="I9" t="s">
        <v>21</v>
      </c>
      <c r="J9" t="s">
        <v>21</v>
      </c>
      <c r="K9" s="447" t="s">
        <v>822</v>
      </c>
      <c r="L9" s="11" t="s">
        <v>1163</v>
      </c>
      <c r="M9" s="453" t="s">
        <v>812</v>
      </c>
      <c r="N9" s="454" t="s">
        <v>22</v>
      </c>
      <c r="O9" s="454" t="s">
        <v>22</v>
      </c>
      <c r="P9" s="454"/>
      <c r="Q9" s="454" t="s">
        <v>814</v>
      </c>
      <c r="R9" s="454" t="s">
        <v>21</v>
      </c>
      <c r="S9" s="454" t="s">
        <v>22</v>
      </c>
      <c r="T9" s="454" t="s">
        <v>32</v>
      </c>
    </row>
    <row r="10" spans="1:21" x14ac:dyDescent="0.25">
      <c r="A10" s="20" t="s">
        <v>787</v>
      </c>
      <c r="E10" s="5" t="s">
        <v>810</v>
      </c>
      <c r="F10" s="33" t="s">
        <v>326</v>
      </c>
      <c r="G10" s="446" t="s">
        <v>32</v>
      </c>
      <c r="H10" s="450" t="s">
        <v>32</v>
      </c>
      <c r="I10" t="s">
        <v>21</v>
      </c>
      <c r="J10" s="172" t="s">
        <v>813</v>
      </c>
      <c r="K10" s="447" t="s">
        <v>822</v>
      </c>
      <c r="L10" s="11" t="s">
        <v>1163</v>
      </c>
      <c r="M10" s="453" t="s">
        <v>812</v>
      </c>
      <c r="N10" s="454" t="s">
        <v>22</v>
      </c>
      <c r="O10" s="454" t="s">
        <v>22</v>
      </c>
      <c r="P10" s="454"/>
      <c r="Q10" s="454" t="s">
        <v>814</v>
      </c>
      <c r="R10" s="454" t="s">
        <v>21</v>
      </c>
      <c r="S10" s="454" t="s">
        <v>22</v>
      </c>
      <c r="T10" s="454" t="s">
        <v>32</v>
      </c>
    </row>
    <row r="11" spans="1:21" x14ac:dyDescent="0.25">
      <c r="A11" s="20" t="s">
        <v>787</v>
      </c>
      <c r="E11" s="5" t="s">
        <v>811</v>
      </c>
      <c r="F11" s="33" t="s">
        <v>324</v>
      </c>
      <c r="G11" s="445" t="s">
        <v>821</v>
      </c>
      <c r="H11" s="449" t="s">
        <v>820</v>
      </c>
      <c r="I11" t="s">
        <v>21</v>
      </c>
      <c r="J11" s="172" t="s">
        <v>813</v>
      </c>
      <c r="K11" s="422" t="s">
        <v>823</v>
      </c>
      <c r="L11" s="11" t="s">
        <v>1163</v>
      </c>
      <c r="M11" s="453" t="s">
        <v>812</v>
      </c>
      <c r="N11" s="454" t="s">
        <v>22</v>
      </c>
      <c r="O11" s="454" t="s">
        <v>22</v>
      </c>
      <c r="P11" s="454"/>
      <c r="Q11" s="454" t="s">
        <v>814</v>
      </c>
      <c r="R11" s="454" t="s">
        <v>21</v>
      </c>
      <c r="S11" s="454" t="s">
        <v>22</v>
      </c>
      <c r="T11" s="454" t="s">
        <v>32</v>
      </c>
    </row>
    <row r="12" spans="1:21" s="14" customFormat="1" ht="15.75" thickBot="1" x14ac:dyDescent="0.3">
      <c r="A12" s="438"/>
      <c r="B12" s="468" t="s">
        <v>1408</v>
      </c>
      <c r="C12" s="468" t="s">
        <v>1406</v>
      </c>
      <c r="D12" s="468" t="s">
        <v>825</v>
      </c>
      <c r="E12" s="256"/>
      <c r="F12" s="439" t="s">
        <v>676</v>
      </c>
      <c r="G12" s="13" t="s">
        <v>705</v>
      </c>
      <c r="H12" s="14" t="s">
        <v>777</v>
      </c>
      <c r="I12" s="14" t="s">
        <v>1097</v>
      </c>
      <c r="J12" t="s">
        <v>21</v>
      </c>
      <c r="K12" s="172" t="s">
        <v>797</v>
      </c>
      <c r="L12" s="14" t="s">
        <v>1163</v>
      </c>
      <c r="M12" s="451" t="s">
        <v>796</v>
      </c>
      <c r="N12" s="452" t="s">
        <v>21</v>
      </c>
      <c r="O12" s="452" t="s">
        <v>32</v>
      </c>
      <c r="P12" s="452" t="s">
        <v>1377</v>
      </c>
      <c r="Q12" s="452" t="s">
        <v>800</v>
      </c>
      <c r="R12" s="452" t="s">
        <v>803</v>
      </c>
      <c r="S12" s="452" t="s">
        <v>22</v>
      </c>
      <c r="T12" s="452" t="s">
        <v>805</v>
      </c>
      <c r="U12" s="439"/>
    </row>
    <row r="13" spans="1:21" s="176" customFormat="1" x14ac:dyDescent="0.25">
      <c r="A13" s="470"/>
      <c r="B13" s="471" t="s">
        <v>1408</v>
      </c>
      <c r="C13" s="471" t="s">
        <v>1406</v>
      </c>
      <c r="D13" s="471" t="s">
        <v>1093</v>
      </c>
      <c r="E13" s="472" t="s">
        <v>1402</v>
      </c>
      <c r="F13" s="473" t="s">
        <v>826</v>
      </c>
      <c r="G13" s="13" t="s">
        <v>705</v>
      </c>
      <c r="H13" s="176" t="s">
        <v>777</v>
      </c>
      <c r="I13" s="12" t="s">
        <v>1097</v>
      </c>
      <c r="J13" t="s">
        <v>21</v>
      </c>
      <c r="K13" s="172" t="s">
        <v>797</v>
      </c>
      <c r="L13" s="11" t="s">
        <v>1163</v>
      </c>
      <c r="M13" s="451" t="s">
        <v>796</v>
      </c>
      <c r="N13" s="452" t="s">
        <v>21</v>
      </c>
      <c r="O13" s="452" t="s">
        <v>32</v>
      </c>
      <c r="P13" s="452" t="s">
        <v>1377</v>
      </c>
      <c r="Q13" s="452" t="s">
        <v>800</v>
      </c>
      <c r="R13" s="452" t="s">
        <v>803</v>
      </c>
      <c r="S13" s="452" t="s">
        <v>22</v>
      </c>
      <c r="T13" s="452" t="s">
        <v>805</v>
      </c>
      <c r="U13" s="431"/>
    </row>
    <row r="14" spans="1:21" s="176" customFormat="1" ht="15.75" thickBot="1" x14ac:dyDescent="0.3">
      <c r="A14" s="474"/>
      <c r="B14" s="91"/>
      <c r="C14" s="91"/>
      <c r="D14" s="91"/>
      <c r="E14" s="475" t="s">
        <v>1403</v>
      </c>
      <c r="F14" s="476" t="s">
        <v>826</v>
      </c>
      <c r="G14" s="13" t="s">
        <v>705</v>
      </c>
      <c r="H14" s="176" t="s">
        <v>777</v>
      </c>
      <c r="I14" s="172" t="s">
        <v>1096</v>
      </c>
      <c r="J14" t="s">
        <v>21</v>
      </c>
      <c r="K14" s="448" t="s">
        <v>817</v>
      </c>
      <c r="L14" s="11" t="s">
        <v>1163</v>
      </c>
      <c r="M14" s="444" t="s">
        <v>816</v>
      </c>
      <c r="N14" s="199" t="s">
        <v>21</v>
      </c>
      <c r="O14" s="199" t="s">
        <v>21</v>
      </c>
      <c r="P14" s="199" t="s">
        <v>1400</v>
      </c>
      <c r="Q14" s="199" t="s">
        <v>800</v>
      </c>
      <c r="R14" s="200" t="s">
        <v>1095</v>
      </c>
      <c r="S14" s="199" t="s">
        <v>22</v>
      </c>
      <c r="T14" s="199" t="s">
        <v>805</v>
      </c>
      <c r="U14" s="431"/>
    </row>
    <row r="15" spans="1:21" s="443" customFormat="1" x14ac:dyDescent="0.25">
      <c r="A15" s="440"/>
      <c r="B15" s="469" t="s">
        <v>1408</v>
      </c>
      <c r="C15" s="469" t="s">
        <v>1406</v>
      </c>
      <c r="D15" s="469" t="s">
        <v>824</v>
      </c>
      <c r="E15" s="441"/>
      <c r="F15" s="442" t="s">
        <v>786</v>
      </c>
      <c r="G15" s="13" t="s">
        <v>1162</v>
      </c>
      <c r="H15" s="450" t="s">
        <v>32</v>
      </c>
      <c r="I15" t="s">
        <v>21</v>
      </c>
      <c r="J15" t="s">
        <v>21</v>
      </c>
      <c r="K15" s="172" t="s">
        <v>797</v>
      </c>
      <c r="L15" s="443" t="s">
        <v>1164</v>
      </c>
      <c r="M15" s="440" t="s">
        <v>1316</v>
      </c>
      <c r="N15" s="441"/>
      <c r="O15" s="441"/>
      <c r="P15" s="441" t="s">
        <v>1317</v>
      </c>
      <c r="Q15" s="441" t="s">
        <v>1318</v>
      </c>
      <c r="R15" s="441" t="s">
        <v>1379</v>
      </c>
      <c r="S15" s="441" t="s">
        <v>22</v>
      </c>
      <c r="T15" s="441" t="s">
        <v>805</v>
      </c>
      <c r="U15" s="442"/>
    </row>
    <row r="22" spans="28:37" x14ac:dyDescent="0.25">
      <c r="AB22" s="1"/>
      <c r="AJ22" s="1"/>
      <c r="AK22" s="1"/>
    </row>
    <row r="23" spans="28:37" x14ac:dyDescent="0.25">
      <c r="AB23" s="1"/>
      <c r="AJ23" s="1"/>
      <c r="AK23" s="1"/>
    </row>
    <row r="24" spans="28:37" x14ac:dyDescent="0.25">
      <c r="AB24" s="1"/>
      <c r="AJ24" s="1"/>
      <c r="AK24" s="1"/>
    </row>
    <row r="25" spans="28:37" x14ac:dyDescent="0.25">
      <c r="AB25" s="1"/>
      <c r="AJ25" s="1"/>
      <c r="AK25" s="1"/>
    </row>
    <row r="26" spans="28:37" x14ac:dyDescent="0.25">
      <c r="AB26" s="1"/>
      <c r="AJ26" s="1"/>
      <c r="AK26" s="1"/>
    </row>
    <row r="27" spans="28:37" x14ac:dyDescent="0.25">
      <c r="AB27" s="1"/>
      <c r="AJ27" s="1"/>
      <c r="AK27" s="1"/>
    </row>
    <row r="28" spans="28:37" x14ac:dyDescent="0.25">
      <c r="AB28" s="1"/>
      <c r="AJ28" s="1"/>
      <c r="AK28" s="1"/>
    </row>
    <row r="29" spans="28:37" x14ac:dyDescent="0.25">
      <c r="AB29" s="1"/>
      <c r="AJ29" s="1"/>
      <c r="AK29" s="1"/>
    </row>
    <row r="30" spans="28:37" x14ac:dyDescent="0.25">
      <c r="AB30" s="1"/>
      <c r="AJ30" s="1"/>
      <c r="AK30" s="1"/>
    </row>
    <row r="31" spans="28:37" x14ac:dyDescent="0.25">
      <c r="AB31" s="1"/>
      <c r="AJ31" s="1"/>
      <c r="AK31" s="1"/>
    </row>
    <row r="32" spans="28:37" x14ac:dyDescent="0.25">
      <c r="AB32" s="1"/>
      <c r="AJ32" s="1"/>
      <c r="AK32" s="1"/>
    </row>
  </sheetData>
  <hyperlinks>
    <hyperlink ref="B12" r:id="rId1"/>
    <hyperlink ref="B13" r:id="rId2"/>
    <hyperlink ref="B15" r:id="rId3"/>
    <hyperlink ref="C13" r:id="rId4"/>
    <hyperlink ref="C15" r:id="rId5"/>
    <hyperlink ref="C12" r:id="rId6"/>
    <hyperlink ref="D12" r:id="rId7"/>
    <hyperlink ref="D13" r:id="rId8"/>
    <hyperlink ref="D15" r:id="rId9"/>
  </hyperlinks>
  <pageMargins left="0.7" right="0.7" top="0.75" bottom="0.75" header="0.3" footer="0.3"/>
  <drawing r:id="rId10"/>
  <tableParts count="1"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X16"/>
  <sheetViews>
    <sheetView workbookViewId="0">
      <selection activeCell="K31" sqref="K31"/>
    </sheetView>
  </sheetViews>
  <sheetFormatPr defaultRowHeight="15" x14ac:dyDescent="0.25"/>
  <cols>
    <col min="1" max="1" width="9.42578125" bestFit="1" customWidth="1"/>
    <col min="2" max="2" width="36" bestFit="1" customWidth="1"/>
    <col min="3" max="3" width="18.85546875" bestFit="1" customWidth="1"/>
    <col min="4" max="4" width="6.7109375" bestFit="1" customWidth="1"/>
    <col min="5" max="5" width="4.28515625" bestFit="1" customWidth="1"/>
    <col min="6" max="6" width="9.5703125" bestFit="1" customWidth="1"/>
    <col min="7" max="7" width="7" bestFit="1" customWidth="1"/>
    <col min="8" max="8" width="12.28515625" bestFit="1" customWidth="1"/>
    <col min="9" max="9" width="24.42578125" bestFit="1" customWidth="1"/>
    <col min="10" max="10" width="4.85546875" bestFit="1" customWidth="1"/>
    <col min="11" max="11" width="51.28515625" bestFit="1" customWidth="1"/>
    <col min="12" max="12" width="14.85546875" bestFit="1" customWidth="1"/>
    <col min="13" max="13" width="8.28515625" bestFit="1" customWidth="1"/>
    <col min="14" max="14" width="40.7109375" bestFit="1" customWidth="1"/>
    <col min="15" max="15" width="11.42578125" bestFit="1" customWidth="1"/>
    <col min="16" max="16" width="12.7109375" bestFit="1" customWidth="1"/>
    <col min="17" max="17" width="5.28515625" bestFit="1" customWidth="1"/>
    <col min="18" max="18" width="8.7109375" bestFit="1" customWidth="1"/>
    <col min="19" max="19" width="20.85546875" bestFit="1" customWidth="1"/>
    <col min="20" max="20" width="17.85546875" bestFit="1" customWidth="1"/>
    <col min="21" max="21" width="11.7109375" bestFit="1" customWidth="1"/>
    <col min="22" max="22" width="21" bestFit="1" customWidth="1"/>
    <col min="23" max="23" width="13.7109375" bestFit="1" customWidth="1"/>
    <col min="24" max="24" width="12.140625" bestFit="1" customWidth="1"/>
  </cols>
  <sheetData>
    <row r="1" spans="1:24" x14ac:dyDescent="0.25">
      <c r="A1" t="s">
        <v>1</v>
      </c>
      <c r="B1" t="s">
        <v>60</v>
      </c>
      <c r="C1" t="s">
        <v>678</v>
      </c>
      <c r="D1" t="s">
        <v>582</v>
      </c>
      <c r="E1" t="s">
        <v>583</v>
      </c>
      <c r="F1" t="s">
        <v>679</v>
      </c>
      <c r="G1" t="s">
        <v>680</v>
      </c>
      <c r="H1" t="s">
        <v>681</v>
      </c>
      <c r="I1" t="s">
        <v>682</v>
      </c>
      <c r="J1" t="s">
        <v>683</v>
      </c>
      <c r="K1" t="s">
        <v>0</v>
      </c>
      <c r="L1" t="s">
        <v>684</v>
      </c>
      <c r="M1" t="s">
        <v>685</v>
      </c>
      <c r="N1" t="s">
        <v>686</v>
      </c>
      <c r="O1" t="s">
        <v>687</v>
      </c>
      <c r="P1" t="s">
        <v>688</v>
      </c>
      <c r="Q1" t="s">
        <v>689</v>
      </c>
      <c r="R1" t="s">
        <v>690</v>
      </c>
      <c r="S1" t="s">
        <v>691</v>
      </c>
      <c r="T1" t="s">
        <v>692</v>
      </c>
      <c r="U1" t="s">
        <v>693</v>
      </c>
      <c r="V1" t="s">
        <v>694</v>
      </c>
      <c r="W1" t="s">
        <v>695</v>
      </c>
      <c r="X1" t="s">
        <v>696</v>
      </c>
    </row>
    <row r="2" spans="1:24" x14ac:dyDescent="0.25">
      <c r="A2" t="s">
        <v>62</v>
      </c>
      <c r="B2" t="s">
        <v>697</v>
      </c>
      <c r="C2" t="str">
        <f>"0000000379908"</f>
        <v>0000000379908</v>
      </c>
      <c r="D2" t="s">
        <v>698</v>
      </c>
      <c r="E2" t="s">
        <v>586</v>
      </c>
      <c r="F2" t="s">
        <v>699</v>
      </c>
      <c r="G2" t="s">
        <v>586</v>
      </c>
      <c r="H2" t="s">
        <v>700</v>
      </c>
      <c r="I2" t="s">
        <v>701</v>
      </c>
      <c r="J2">
        <v>0</v>
      </c>
      <c r="K2" t="s">
        <v>157</v>
      </c>
      <c r="M2" t="s">
        <v>702</v>
      </c>
      <c r="O2">
        <v>0</v>
      </c>
      <c r="Q2">
        <v>0</v>
      </c>
      <c r="R2">
        <v>0</v>
      </c>
      <c r="S2">
        <v>0</v>
      </c>
      <c r="T2" t="s">
        <v>703</v>
      </c>
      <c r="U2" t="s">
        <v>704</v>
      </c>
      <c r="V2">
        <v>0</v>
      </c>
      <c r="W2">
        <v>1</v>
      </c>
    </row>
    <row r="3" spans="1:24" x14ac:dyDescent="0.25">
      <c r="A3" t="s">
        <v>449</v>
      </c>
      <c r="B3" t="s">
        <v>705</v>
      </c>
      <c r="C3" t="str">
        <f>"0000000428934"</f>
        <v>0000000428934</v>
      </c>
      <c r="D3" t="s">
        <v>698</v>
      </c>
      <c r="E3" t="s">
        <v>586</v>
      </c>
      <c r="F3" t="s">
        <v>706</v>
      </c>
      <c r="G3" t="s">
        <v>586</v>
      </c>
      <c r="H3" t="s">
        <v>700</v>
      </c>
      <c r="I3" t="s">
        <v>707</v>
      </c>
      <c r="J3">
        <v>0</v>
      </c>
      <c r="K3" t="s">
        <v>708</v>
      </c>
      <c r="M3" t="s">
        <v>709</v>
      </c>
      <c r="O3">
        <v>0</v>
      </c>
      <c r="Q3">
        <v>0</v>
      </c>
      <c r="R3">
        <v>0</v>
      </c>
      <c r="S3">
        <v>0</v>
      </c>
      <c r="T3" t="s">
        <v>703</v>
      </c>
      <c r="U3" t="s">
        <v>710</v>
      </c>
      <c r="V3">
        <v>0</v>
      </c>
      <c r="W3">
        <v>1</v>
      </c>
    </row>
    <row r="4" spans="1:24" hidden="1" x14ac:dyDescent="0.25">
      <c r="A4" t="s">
        <v>592</v>
      </c>
      <c r="B4" t="s">
        <v>711</v>
      </c>
      <c r="C4" t="str">
        <f>"0000000260398"</f>
        <v>0000000260398</v>
      </c>
      <c r="D4" t="s">
        <v>698</v>
      </c>
      <c r="E4" t="s">
        <v>586</v>
      </c>
      <c r="F4" t="s">
        <v>712</v>
      </c>
      <c r="G4" t="s">
        <v>586</v>
      </c>
      <c r="H4" t="s">
        <v>700</v>
      </c>
      <c r="I4" t="s">
        <v>713</v>
      </c>
      <c r="J4">
        <v>0</v>
      </c>
      <c r="K4" t="s">
        <v>714</v>
      </c>
      <c r="M4" t="s">
        <v>709</v>
      </c>
      <c r="O4">
        <v>0</v>
      </c>
      <c r="Q4">
        <v>0</v>
      </c>
      <c r="R4">
        <v>0</v>
      </c>
      <c r="S4">
        <v>0</v>
      </c>
      <c r="T4" t="s">
        <v>703</v>
      </c>
      <c r="U4" t="s">
        <v>710</v>
      </c>
      <c r="V4">
        <v>0</v>
      </c>
      <c r="W4">
        <v>1</v>
      </c>
    </row>
    <row r="5" spans="1:24" hidden="1" x14ac:dyDescent="0.25">
      <c r="A5" t="s">
        <v>715</v>
      </c>
      <c r="B5" t="s">
        <v>716</v>
      </c>
      <c r="C5" t="s">
        <v>717</v>
      </c>
      <c r="D5" t="s">
        <v>718</v>
      </c>
      <c r="E5" t="s">
        <v>586</v>
      </c>
      <c r="F5" t="s">
        <v>719</v>
      </c>
      <c r="G5" t="s">
        <v>586</v>
      </c>
      <c r="H5" t="s">
        <v>700</v>
      </c>
      <c r="I5" t="s">
        <v>720</v>
      </c>
      <c r="J5">
        <v>0</v>
      </c>
      <c r="K5" t="s">
        <v>721</v>
      </c>
      <c r="M5" t="s">
        <v>709</v>
      </c>
      <c r="O5">
        <v>0</v>
      </c>
      <c r="Q5">
        <v>0</v>
      </c>
      <c r="R5">
        <v>0</v>
      </c>
      <c r="S5">
        <v>0</v>
      </c>
      <c r="T5" t="s">
        <v>722</v>
      </c>
      <c r="U5" t="s">
        <v>710</v>
      </c>
      <c r="V5">
        <v>0</v>
      </c>
      <c r="W5">
        <v>0</v>
      </c>
    </row>
    <row r="6" spans="1:24" hidden="1" x14ac:dyDescent="0.25">
      <c r="A6" t="s">
        <v>723</v>
      </c>
      <c r="B6" t="s">
        <v>724</v>
      </c>
      <c r="C6" t="s">
        <v>725</v>
      </c>
      <c r="D6" t="s">
        <v>718</v>
      </c>
      <c r="E6" t="s">
        <v>586</v>
      </c>
      <c r="F6" t="s">
        <v>726</v>
      </c>
      <c r="G6" t="s">
        <v>586</v>
      </c>
      <c r="H6" t="s">
        <v>700</v>
      </c>
      <c r="I6" t="s">
        <v>727</v>
      </c>
      <c r="J6">
        <v>0</v>
      </c>
      <c r="K6" t="s">
        <v>728</v>
      </c>
      <c r="M6" t="s">
        <v>709</v>
      </c>
      <c r="O6">
        <v>0</v>
      </c>
      <c r="Q6">
        <v>0</v>
      </c>
      <c r="R6">
        <v>0</v>
      </c>
      <c r="S6">
        <v>0</v>
      </c>
      <c r="T6" t="s">
        <v>722</v>
      </c>
      <c r="U6" t="s">
        <v>710</v>
      </c>
      <c r="V6">
        <v>0</v>
      </c>
      <c r="W6">
        <v>0</v>
      </c>
    </row>
    <row r="7" spans="1:24" hidden="1" x14ac:dyDescent="0.25">
      <c r="A7" t="s">
        <v>723</v>
      </c>
      <c r="B7" t="s">
        <v>729</v>
      </c>
      <c r="C7" t="s">
        <v>730</v>
      </c>
      <c r="D7" t="s">
        <v>718</v>
      </c>
      <c r="E7" t="s">
        <v>586</v>
      </c>
      <c r="F7" t="s">
        <v>731</v>
      </c>
      <c r="G7" t="s">
        <v>586</v>
      </c>
      <c r="H7" t="s">
        <v>700</v>
      </c>
      <c r="I7" t="s">
        <v>732</v>
      </c>
      <c r="J7">
        <v>0</v>
      </c>
      <c r="K7" t="s">
        <v>733</v>
      </c>
      <c r="M7" t="s">
        <v>709</v>
      </c>
      <c r="O7">
        <v>0</v>
      </c>
      <c r="Q7">
        <v>0</v>
      </c>
      <c r="R7">
        <v>0</v>
      </c>
      <c r="S7">
        <v>0</v>
      </c>
      <c r="T7" t="s">
        <v>722</v>
      </c>
      <c r="U7" t="s">
        <v>710</v>
      </c>
      <c r="V7">
        <v>0</v>
      </c>
      <c r="W7">
        <v>0</v>
      </c>
    </row>
    <row r="8" spans="1:24" hidden="1" x14ac:dyDescent="0.25">
      <c r="A8" t="s">
        <v>734</v>
      </c>
      <c r="B8" t="s">
        <v>735</v>
      </c>
      <c r="C8" t="str">
        <f>"0000000082778"</f>
        <v>0000000082778</v>
      </c>
      <c r="D8" t="s">
        <v>698</v>
      </c>
      <c r="E8" t="s">
        <v>586</v>
      </c>
      <c r="F8" t="s">
        <v>736</v>
      </c>
      <c r="G8" t="s">
        <v>737</v>
      </c>
      <c r="H8" t="s">
        <v>700</v>
      </c>
      <c r="I8" t="s">
        <v>738</v>
      </c>
      <c r="J8">
        <v>0</v>
      </c>
      <c r="K8" t="s">
        <v>739</v>
      </c>
      <c r="M8" t="s">
        <v>709</v>
      </c>
      <c r="O8">
        <v>0</v>
      </c>
      <c r="Q8">
        <v>0</v>
      </c>
      <c r="R8">
        <v>0</v>
      </c>
      <c r="S8">
        <v>0</v>
      </c>
      <c r="T8" t="s">
        <v>703</v>
      </c>
      <c r="U8" t="s">
        <v>710</v>
      </c>
      <c r="V8">
        <v>0</v>
      </c>
      <c r="W8">
        <v>0</v>
      </c>
    </row>
    <row r="9" spans="1:24" hidden="1" x14ac:dyDescent="0.25">
      <c r="A9" t="s">
        <v>734</v>
      </c>
      <c r="B9" t="s">
        <v>740</v>
      </c>
      <c r="C9" t="str">
        <f>"0000000082785"</f>
        <v>0000000082785</v>
      </c>
      <c r="D9" t="s">
        <v>698</v>
      </c>
      <c r="E9" t="s">
        <v>586</v>
      </c>
      <c r="F9" t="s">
        <v>741</v>
      </c>
      <c r="G9" t="s">
        <v>586</v>
      </c>
      <c r="H9" t="s">
        <v>700</v>
      </c>
      <c r="I9" t="s">
        <v>742</v>
      </c>
      <c r="J9">
        <v>0</v>
      </c>
      <c r="K9" t="s">
        <v>743</v>
      </c>
      <c r="M9" t="s">
        <v>709</v>
      </c>
      <c r="O9">
        <v>0</v>
      </c>
      <c r="Q9">
        <v>0</v>
      </c>
      <c r="R9">
        <v>0</v>
      </c>
      <c r="S9">
        <v>0</v>
      </c>
      <c r="T9" t="s">
        <v>703</v>
      </c>
      <c r="U9" t="s">
        <v>710</v>
      </c>
      <c r="V9">
        <v>0</v>
      </c>
      <c r="W9">
        <v>0</v>
      </c>
    </row>
    <row r="10" spans="1:24" hidden="1" x14ac:dyDescent="0.25">
      <c r="A10" t="s">
        <v>734</v>
      </c>
      <c r="B10" t="s">
        <v>744</v>
      </c>
      <c r="C10" t="str">
        <f>"0000000082815"</f>
        <v>0000000082815</v>
      </c>
      <c r="D10" t="s">
        <v>669</v>
      </c>
      <c r="E10" t="s">
        <v>586</v>
      </c>
      <c r="F10" t="s">
        <v>745</v>
      </c>
      <c r="G10" t="s">
        <v>737</v>
      </c>
      <c r="H10" t="s">
        <v>700</v>
      </c>
      <c r="I10" t="s">
        <v>746</v>
      </c>
      <c r="J10">
        <v>0</v>
      </c>
      <c r="K10" t="s">
        <v>747</v>
      </c>
      <c r="M10" t="s">
        <v>709</v>
      </c>
      <c r="O10">
        <v>0</v>
      </c>
      <c r="Q10">
        <v>0</v>
      </c>
      <c r="R10">
        <v>0</v>
      </c>
      <c r="S10">
        <v>0</v>
      </c>
      <c r="T10" t="s">
        <v>748</v>
      </c>
      <c r="U10" t="s">
        <v>710</v>
      </c>
      <c r="V10">
        <v>0</v>
      </c>
      <c r="W10">
        <v>0</v>
      </c>
    </row>
    <row r="11" spans="1:24" hidden="1" x14ac:dyDescent="0.25">
      <c r="A11" t="s">
        <v>734</v>
      </c>
      <c r="B11" t="s">
        <v>749</v>
      </c>
      <c r="C11" t="str">
        <f>"0000000082822"</f>
        <v>0000000082822</v>
      </c>
      <c r="D11" t="s">
        <v>718</v>
      </c>
      <c r="E11" t="s">
        <v>586</v>
      </c>
      <c r="F11" t="s">
        <v>750</v>
      </c>
      <c r="G11" t="s">
        <v>737</v>
      </c>
      <c r="H11" t="s">
        <v>700</v>
      </c>
      <c r="I11" t="s">
        <v>751</v>
      </c>
      <c r="J11">
        <v>0</v>
      </c>
      <c r="K11" t="s">
        <v>752</v>
      </c>
      <c r="M11" t="s">
        <v>709</v>
      </c>
      <c r="O11">
        <v>0</v>
      </c>
      <c r="Q11">
        <v>0</v>
      </c>
      <c r="R11">
        <v>0</v>
      </c>
      <c r="S11">
        <v>0</v>
      </c>
      <c r="T11" t="s">
        <v>722</v>
      </c>
      <c r="U11" t="s">
        <v>710</v>
      </c>
      <c r="V11">
        <v>0</v>
      </c>
      <c r="W11">
        <v>0</v>
      </c>
    </row>
    <row r="12" spans="1:24" hidden="1" x14ac:dyDescent="0.25">
      <c r="A12" t="s">
        <v>753</v>
      </c>
      <c r="B12" t="s">
        <v>754</v>
      </c>
      <c r="C12" t="str">
        <f>"0000000125628"</f>
        <v>0000000125628</v>
      </c>
      <c r="D12" t="s">
        <v>698</v>
      </c>
      <c r="E12" t="s">
        <v>586</v>
      </c>
      <c r="F12" t="s">
        <v>755</v>
      </c>
      <c r="G12" t="s">
        <v>586</v>
      </c>
      <c r="H12" t="s">
        <v>700</v>
      </c>
      <c r="I12" t="s">
        <v>756</v>
      </c>
      <c r="J12">
        <v>0</v>
      </c>
      <c r="K12" t="s">
        <v>757</v>
      </c>
      <c r="M12" t="s">
        <v>709</v>
      </c>
      <c r="O12">
        <v>0</v>
      </c>
      <c r="Q12">
        <v>0</v>
      </c>
      <c r="R12">
        <v>0</v>
      </c>
      <c r="S12">
        <v>0</v>
      </c>
      <c r="T12" t="s">
        <v>703</v>
      </c>
      <c r="U12" t="s">
        <v>710</v>
      </c>
      <c r="V12">
        <v>0</v>
      </c>
      <c r="W12">
        <v>0</v>
      </c>
    </row>
    <row r="13" spans="1:24" x14ac:dyDescent="0.25">
      <c r="A13" t="s">
        <v>62</v>
      </c>
      <c r="B13" t="s">
        <v>758</v>
      </c>
      <c r="C13" t="str">
        <f>"0000000079952"</f>
        <v>0000000079952</v>
      </c>
      <c r="D13" t="s">
        <v>698</v>
      </c>
      <c r="E13" t="s">
        <v>586</v>
      </c>
      <c r="F13" t="s">
        <v>759</v>
      </c>
      <c r="G13" t="s">
        <v>586</v>
      </c>
      <c r="H13" t="s">
        <v>700</v>
      </c>
      <c r="I13" t="s">
        <v>760</v>
      </c>
      <c r="J13">
        <v>0</v>
      </c>
      <c r="K13" t="s">
        <v>172</v>
      </c>
      <c r="M13" t="s">
        <v>761</v>
      </c>
      <c r="N13" t="s">
        <v>762</v>
      </c>
      <c r="O13">
        <v>0</v>
      </c>
      <c r="Q13">
        <v>0</v>
      </c>
      <c r="R13">
        <v>0</v>
      </c>
      <c r="S13">
        <v>0</v>
      </c>
      <c r="T13" t="s">
        <v>703</v>
      </c>
      <c r="U13" t="s">
        <v>704</v>
      </c>
      <c r="V13">
        <v>0</v>
      </c>
      <c r="W13">
        <v>1</v>
      </c>
    </row>
    <row r="14" spans="1:24" x14ac:dyDescent="0.25">
      <c r="A14" t="s">
        <v>449</v>
      </c>
      <c r="B14" t="s">
        <v>763</v>
      </c>
      <c r="C14" t="s">
        <v>764</v>
      </c>
      <c r="D14" t="s">
        <v>698</v>
      </c>
      <c r="E14" t="s">
        <v>586</v>
      </c>
      <c r="F14" t="s">
        <v>765</v>
      </c>
      <c r="G14" t="s">
        <v>586</v>
      </c>
      <c r="H14" t="s">
        <v>700</v>
      </c>
      <c r="I14" t="s">
        <v>766</v>
      </c>
      <c r="J14">
        <v>0</v>
      </c>
      <c r="K14" t="s">
        <v>767</v>
      </c>
      <c r="M14" t="s">
        <v>768</v>
      </c>
      <c r="O14">
        <v>0</v>
      </c>
      <c r="Q14">
        <v>0</v>
      </c>
      <c r="R14">
        <v>0</v>
      </c>
      <c r="S14">
        <v>0</v>
      </c>
      <c r="T14" t="s">
        <v>703</v>
      </c>
      <c r="U14" t="s">
        <v>710</v>
      </c>
      <c r="V14">
        <v>0</v>
      </c>
      <c r="W14">
        <v>1</v>
      </c>
    </row>
    <row r="15" spans="1:24" hidden="1" x14ac:dyDescent="0.25">
      <c r="A15" t="s">
        <v>587</v>
      </c>
      <c r="B15" t="s">
        <v>769</v>
      </c>
      <c r="C15" t="s">
        <v>770</v>
      </c>
      <c r="D15" t="s">
        <v>771</v>
      </c>
      <c r="E15" t="s">
        <v>586</v>
      </c>
      <c r="F15" t="s">
        <v>772</v>
      </c>
      <c r="G15" t="s">
        <v>586</v>
      </c>
      <c r="H15" t="s">
        <v>700</v>
      </c>
      <c r="I15" t="s">
        <v>773</v>
      </c>
      <c r="J15">
        <v>0</v>
      </c>
      <c r="K15" t="s">
        <v>774</v>
      </c>
      <c r="M15" t="s">
        <v>709</v>
      </c>
      <c r="N15" t="s">
        <v>775</v>
      </c>
      <c r="O15">
        <v>0</v>
      </c>
      <c r="Q15">
        <v>0</v>
      </c>
      <c r="R15">
        <v>0</v>
      </c>
      <c r="S15">
        <v>0</v>
      </c>
      <c r="T15" t="s">
        <v>776</v>
      </c>
      <c r="U15" t="s">
        <v>710</v>
      </c>
      <c r="V15">
        <v>0</v>
      </c>
      <c r="W15">
        <v>0</v>
      </c>
    </row>
    <row r="16" spans="1:24" x14ac:dyDescent="0.25">
      <c r="A16" t="s">
        <v>449</v>
      </c>
      <c r="B16" t="s">
        <v>777</v>
      </c>
      <c r="C16" t="str">
        <f>"0000000080002"</f>
        <v>0000000080002</v>
      </c>
      <c r="D16" t="s">
        <v>698</v>
      </c>
      <c r="E16" t="s">
        <v>586</v>
      </c>
      <c r="F16" t="s">
        <v>778</v>
      </c>
      <c r="G16" t="s">
        <v>586</v>
      </c>
      <c r="H16" t="s">
        <v>700</v>
      </c>
      <c r="I16" t="s">
        <v>779</v>
      </c>
      <c r="J16">
        <v>0</v>
      </c>
      <c r="K16" t="s">
        <v>780</v>
      </c>
      <c r="M16" t="s">
        <v>709</v>
      </c>
      <c r="O16">
        <v>0</v>
      </c>
      <c r="Q16">
        <v>0</v>
      </c>
      <c r="R16">
        <v>0</v>
      </c>
      <c r="S16">
        <v>0</v>
      </c>
      <c r="T16" t="s">
        <v>703</v>
      </c>
      <c r="U16" t="s">
        <v>704</v>
      </c>
      <c r="V16">
        <v>0</v>
      </c>
      <c r="W16">
        <v>1</v>
      </c>
    </row>
  </sheetData>
  <autoFilter ref="A1:Y16">
    <filterColumn colId="0">
      <filters>
        <filter val="EP"/>
        <filter val="HF"/>
      </filters>
    </filterColumn>
  </autoFilter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X73"/>
  <sheetViews>
    <sheetView workbookViewId="0">
      <selection activeCell="K81" sqref="K81"/>
    </sheetView>
  </sheetViews>
  <sheetFormatPr defaultRowHeight="15" x14ac:dyDescent="0.25"/>
  <cols>
    <col min="1" max="1" width="11.7109375" bestFit="1" customWidth="1"/>
    <col min="2" max="2" width="39.7109375" bestFit="1" customWidth="1"/>
    <col min="3" max="3" width="27.140625" bestFit="1" customWidth="1"/>
    <col min="4" max="4" width="9" bestFit="1" customWidth="1"/>
    <col min="5" max="5" width="6.5703125" bestFit="1" customWidth="1"/>
    <col min="6" max="6" width="9.5703125" bestFit="1" customWidth="1"/>
    <col min="7" max="7" width="9.28515625" bestFit="1" customWidth="1"/>
    <col min="8" max="8" width="14.5703125" bestFit="1" customWidth="1"/>
    <col min="9" max="9" width="26.7109375" bestFit="1" customWidth="1"/>
    <col min="10" max="10" width="7.140625" bestFit="1" customWidth="1"/>
    <col min="11" max="11" width="72.85546875" bestFit="1" customWidth="1"/>
    <col min="12" max="12" width="17.140625" bestFit="1" customWidth="1"/>
    <col min="13" max="13" width="10.5703125" bestFit="1" customWidth="1"/>
    <col min="14" max="14" width="99" bestFit="1" customWidth="1"/>
    <col min="15" max="15" width="13.7109375" bestFit="1" customWidth="1"/>
    <col min="16" max="16" width="15" bestFit="1" customWidth="1"/>
    <col min="17" max="17" width="7.5703125" bestFit="1" customWidth="1"/>
    <col min="18" max="18" width="11" bestFit="1" customWidth="1"/>
    <col min="19" max="19" width="23.140625" bestFit="1" customWidth="1"/>
    <col min="20" max="20" width="20.140625" bestFit="1" customWidth="1"/>
    <col min="21" max="21" width="11.7109375" bestFit="1" customWidth="1"/>
    <col min="22" max="22" width="23.28515625" bestFit="1" customWidth="1"/>
    <col min="23" max="23" width="16" bestFit="1" customWidth="1"/>
    <col min="24" max="24" width="14.42578125" bestFit="1" customWidth="1"/>
  </cols>
  <sheetData>
    <row r="1" spans="1:24" x14ac:dyDescent="0.25">
      <c r="A1" t="s">
        <v>1</v>
      </c>
      <c r="B1" t="s">
        <v>60</v>
      </c>
      <c r="C1" t="s">
        <v>678</v>
      </c>
      <c r="D1" t="s">
        <v>582</v>
      </c>
      <c r="E1" t="s">
        <v>583</v>
      </c>
      <c r="F1" t="s">
        <v>679</v>
      </c>
      <c r="G1" t="s">
        <v>680</v>
      </c>
      <c r="H1" t="s">
        <v>681</v>
      </c>
      <c r="I1" t="s">
        <v>682</v>
      </c>
      <c r="J1" t="s">
        <v>683</v>
      </c>
      <c r="K1" t="s">
        <v>0</v>
      </c>
      <c r="L1" t="s">
        <v>684</v>
      </c>
      <c r="M1" t="s">
        <v>685</v>
      </c>
      <c r="N1" t="s">
        <v>686</v>
      </c>
      <c r="O1" t="s">
        <v>687</v>
      </c>
      <c r="P1" t="s">
        <v>688</v>
      </c>
      <c r="Q1" t="s">
        <v>689</v>
      </c>
      <c r="R1" t="s">
        <v>690</v>
      </c>
      <c r="S1" t="s">
        <v>691</v>
      </c>
      <c r="T1" t="s">
        <v>692</v>
      </c>
      <c r="U1" t="s">
        <v>693</v>
      </c>
      <c r="V1" t="s">
        <v>694</v>
      </c>
      <c r="W1" t="s">
        <v>695</v>
      </c>
      <c r="X1" t="s">
        <v>696</v>
      </c>
    </row>
    <row r="2" spans="1:24" hidden="1" x14ac:dyDescent="0.25">
      <c r="A2" t="s">
        <v>62</v>
      </c>
      <c r="B2" t="s">
        <v>827</v>
      </c>
      <c r="C2" t="str">
        <f>"0000000416610"</f>
        <v>0000000416610</v>
      </c>
      <c r="D2" t="s">
        <v>700</v>
      </c>
      <c r="E2" t="s">
        <v>586</v>
      </c>
      <c r="F2" t="s">
        <v>828</v>
      </c>
      <c r="G2" t="s">
        <v>586</v>
      </c>
      <c r="H2" t="s">
        <v>700</v>
      </c>
      <c r="I2" t="s">
        <v>700</v>
      </c>
      <c r="J2">
        <v>0</v>
      </c>
      <c r="K2" t="s">
        <v>634</v>
      </c>
      <c r="M2" t="s">
        <v>709</v>
      </c>
      <c r="N2" t="s">
        <v>829</v>
      </c>
      <c r="O2">
        <v>0</v>
      </c>
      <c r="Q2">
        <v>0</v>
      </c>
      <c r="R2">
        <v>0</v>
      </c>
      <c r="S2">
        <v>0</v>
      </c>
      <c r="T2" t="s">
        <v>709</v>
      </c>
      <c r="U2" t="s">
        <v>704</v>
      </c>
      <c r="V2">
        <v>0</v>
      </c>
      <c r="W2">
        <v>1</v>
      </c>
    </row>
    <row r="3" spans="1:24" hidden="1" x14ac:dyDescent="0.25">
      <c r="A3" t="s">
        <v>62</v>
      </c>
      <c r="B3" t="s">
        <v>830</v>
      </c>
      <c r="C3" t="str">
        <f>"0000000177771"</f>
        <v>0000000177771</v>
      </c>
      <c r="D3" t="s">
        <v>700</v>
      </c>
      <c r="E3" t="s">
        <v>586</v>
      </c>
      <c r="F3" t="s">
        <v>831</v>
      </c>
      <c r="G3" t="s">
        <v>586</v>
      </c>
      <c r="H3" t="s">
        <v>700</v>
      </c>
      <c r="I3" t="s">
        <v>700</v>
      </c>
      <c r="J3">
        <v>0</v>
      </c>
      <c r="K3" t="s">
        <v>174</v>
      </c>
      <c r="M3" t="s">
        <v>709</v>
      </c>
      <c r="N3" t="s">
        <v>829</v>
      </c>
      <c r="O3">
        <v>0</v>
      </c>
      <c r="Q3">
        <v>0</v>
      </c>
      <c r="R3">
        <v>0</v>
      </c>
      <c r="S3">
        <v>0</v>
      </c>
      <c r="T3" t="s">
        <v>709</v>
      </c>
      <c r="U3" t="s">
        <v>704</v>
      </c>
      <c r="V3">
        <v>0</v>
      </c>
      <c r="W3">
        <v>1</v>
      </c>
    </row>
    <row r="4" spans="1:24" hidden="1" x14ac:dyDescent="0.25">
      <c r="A4" t="s">
        <v>449</v>
      </c>
      <c r="B4" t="s">
        <v>832</v>
      </c>
      <c r="C4" t="str">
        <f>"0000000162418"</f>
        <v>0000000162418</v>
      </c>
      <c r="D4" t="s">
        <v>833</v>
      </c>
      <c r="E4" t="s">
        <v>586</v>
      </c>
      <c r="F4" t="s">
        <v>834</v>
      </c>
      <c r="G4" t="s">
        <v>586</v>
      </c>
      <c r="H4" t="s">
        <v>700</v>
      </c>
      <c r="I4" t="s">
        <v>835</v>
      </c>
      <c r="J4">
        <v>0</v>
      </c>
      <c r="K4" t="s">
        <v>836</v>
      </c>
      <c r="M4" t="s">
        <v>709</v>
      </c>
      <c r="N4" t="s">
        <v>837</v>
      </c>
      <c r="O4">
        <v>0</v>
      </c>
      <c r="Q4">
        <v>0</v>
      </c>
      <c r="R4">
        <v>0</v>
      </c>
      <c r="S4">
        <v>0</v>
      </c>
      <c r="T4" t="s">
        <v>838</v>
      </c>
      <c r="U4" t="s">
        <v>710</v>
      </c>
      <c r="V4">
        <v>0</v>
      </c>
      <c r="W4">
        <v>1</v>
      </c>
    </row>
    <row r="5" spans="1:24" hidden="1" x14ac:dyDescent="0.25">
      <c r="A5" t="s">
        <v>449</v>
      </c>
      <c r="B5" t="s">
        <v>839</v>
      </c>
      <c r="C5" t="str">
        <f>"0000000161367"</f>
        <v>0000000161367</v>
      </c>
      <c r="D5" t="s">
        <v>833</v>
      </c>
      <c r="E5" t="s">
        <v>586</v>
      </c>
      <c r="F5" t="s">
        <v>840</v>
      </c>
      <c r="G5" t="s">
        <v>586</v>
      </c>
      <c r="H5" t="s">
        <v>700</v>
      </c>
      <c r="I5" t="s">
        <v>841</v>
      </c>
      <c r="J5">
        <v>0</v>
      </c>
      <c r="K5" t="s">
        <v>842</v>
      </c>
      <c r="M5" t="s">
        <v>709</v>
      </c>
      <c r="N5" t="s">
        <v>843</v>
      </c>
      <c r="O5">
        <v>0</v>
      </c>
      <c r="Q5">
        <v>0</v>
      </c>
      <c r="R5">
        <v>0</v>
      </c>
      <c r="S5">
        <v>0</v>
      </c>
      <c r="T5" t="s">
        <v>838</v>
      </c>
      <c r="U5" t="s">
        <v>710</v>
      </c>
      <c r="V5">
        <v>0</v>
      </c>
      <c r="W5">
        <v>1</v>
      </c>
    </row>
    <row r="6" spans="1:24" hidden="1" x14ac:dyDescent="0.25">
      <c r="A6" t="s">
        <v>844</v>
      </c>
      <c r="B6" t="s">
        <v>845</v>
      </c>
      <c r="C6" t="str">
        <f>"0000000352901"</f>
        <v>0000000352901</v>
      </c>
      <c r="D6" t="s">
        <v>698</v>
      </c>
      <c r="E6" t="s">
        <v>586</v>
      </c>
      <c r="F6" t="s">
        <v>846</v>
      </c>
      <c r="G6" t="s">
        <v>586</v>
      </c>
      <c r="H6" t="s">
        <v>700</v>
      </c>
      <c r="I6" t="s">
        <v>847</v>
      </c>
      <c r="J6">
        <v>0</v>
      </c>
      <c r="K6" t="s">
        <v>848</v>
      </c>
      <c r="M6" t="s">
        <v>709</v>
      </c>
      <c r="N6" t="s">
        <v>829</v>
      </c>
      <c r="O6">
        <v>0</v>
      </c>
      <c r="Q6">
        <v>0</v>
      </c>
      <c r="R6">
        <v>0</v>
      </c>
      <c r="S6">
        <v>0</v>
      </c>
      <c r="T6" t="s">
        <v>849</v>
      </c>
      <c r="U6" t="s">
        <v>710</v>
      </c>
      <c r="V6">
        <v>0</v>
      </c>
      <c r="W6">
        <v>1</v>
      </c>
    </row>
    <row r="7" spans="1:24" hidden="1" x14ac:dyDescent="0.25">
      <c r="A7" t="s">
        <v>850</v>
      </c>
      <c r="B7" t="s">
        <v>851</v>
      </c>
      <c r="C7" t="str">
        <f>"0000000161350"</f>
        <v>0000000161350</v>
      </c>
      <c r="D7" t="s">
        <v>833</v>
      </c>
      <c r="E7" t="s">
        <v>586</v>
      </c>
      <c r="F7" t="s">
        <v>852</v>
      </c>
      <c r="G7" t="s">
        <v>586</v>
      </c>
      <c r="H7" t="s">
        <v>700</v>
      </c>
      <c r="I7" t="s">
        <v>853</v>
      </c>
      <c r="J7">
        <v>0</v>
      </c>
      <c r="K7" t="s">
        <v>854</v>
      </c>
      <c r="M7" t="s">
        <v>709</v>
      </c>
      <c r="N7" t="s">
        <v>855</v>
      </c>
      <c r="O7">
        <v>0</v>
      </c>
      <c r="Q7">
        <v>0</v>
      </c>
      <c r="R7">
        <v>0</v>
      </c>
      <c r="S7">
        <v>0</v>
      </c>
      <c r="T7" t="s">
        <v>838</v>
      </c>
      <c r="U7" t="s">
        <v>710</v>
      </c>
      <c r="V7">
        <v>0</v>
      </c>
      <c r="W7">
        <v>1</v>
      </c>
    </row>
    <row r="8" spans="1:24" hidden="1" x14ac:dyDescent="0.25">
      <c r="A8" t="s">
        <v>449</v>
      </c>
      <c r="B8" t="s">
        <v>856</v>
      </c>
      <c r="C8" t="str">
        <f>"0000000185875"</f>
        <v>0000000185875</v>
      </c>
      <c r="D8" t="s">
        <v>833</v>
      </c>
      <c r="E8" t="s">
        <v>586</v>
      </c>
      <c r="F8" t="s">
        <v>857</v>
      </c>
      <c r="G8" t="s">
        <v>586</v>
      </c>
      <c r="H8" t="s">
        <v>700</v>
      </c>
      <c r="I8" t="s">
        <v>858</v>
      </c>
      <c r="J8">
        <v>0</v>
      </c>
      <c r="K8" t="s">
        <v>859</v>
      </c>
      <c r="M8" t="s">
        <v>709</v>
      </c>
      <c r="N8" t="s">
        <v>860</v>
      </c>
      <c r="O8">
        <v>0</v>
      </c>
      <c r="Q8">
        <v>0</v>
      </c>
      <c r="R8">
        <v>0</v>
      </c>
      <c r="S8">
        <v>0</v>
      </c>
      <c r="T8" t="s">
        <v>838</v>
      </c>
      <c r="U8" t="s">
        <v>710</v>
      </c>
      <c r="V8">
        <v>0</v>
      </c>
      <c r="W8">
        <v>1</v>
      </c>
    </row>
    <row r="9" spans="1:24" hidden="1" x14ac:dyDescent="0.25">
      <c r="A9" t="s">
        <v>62</v>
      </c>
      <c r="B9" t="s">
        <v>861</v>
      </c>
      <c r="C9" t="str">
        <f>"0000000273480"</f>
        <v>0000000273480</v>
      </c>
      <c r="D9" t="s">
        <v>833</v>
      </c>
      <c r="E9" t="s">
        <v>586</v>
      </c>
      <c r="F9" t="s">
        <v>862</v>
      </c>
      <c r="G9" t="s">
        <v>586</v>
      </c>
      <c r="H9" t="s">
        <v>700</v>
      </c>
      <c r="I9" t="s">
        <v>863</v>
      </c>
      <c r="J9">
        <v>0</v>
      </c>
      <c r="K9" t="s">
        <v>149</v>
      </c>
      <c r="M9" t="s">
        <v>864</v>
      </c>
      <c r="N9" t="s">
        <v>865</v>
      </c>
      <c r="O9">
        <v>0</v>
      </c>
      <c r="Q9">
        <v>0</v>
      </c>
      <c r="R9">
        <v>0</v>
      </c>
      <c r="S9">
        <v>0</v>
      </c>
      <c r="T9" t="s">
        <v>838</v>
      </c>
      <c r="U9" t="s">
        <v>704</v>
      </c>
      <c r="V9">
        <v>0</v>
      </c>
      <c r="W9">
        <v>1</v>
      </c>
    </row>
    <row r="10" spans="1:24" hidden="1" x14ac:dyDescent="0.25">
      <c r="A10" t="s">
        <v>592</v>
      </c>
      <c r="B10" t="s">
        <v>866</v>
      </c>
      <c r="C10" t="s">
        <v>867</v>
      </c>
      <c r="D10" t="s">
        <v>833</v>
      </c>
      <c r="E10" t="s">
        <v>586</v>
      </c>
      <c r="F10" t="s">
        <v>868</v>
      </c>
      <c r="G10" t="s">
        <v>586</v>
      </c>
      <c r="H10" t="s">
        <v>700</v>
      </c>
      <c r="I10" t="s">
        <v>869</v>
      </c>
      <c r="J10">
        <v>0</v>
      </c>
      <c r="K10" t="s">
        <v>870</v>
      </c>
      <c r="M10" t="s">
        <v>871</v>
      </c>
      <c r="N10" t="s">
        <v>872</v>
      </c>
      <c r="O10">
        <v>0</v>
      </c>
      <c r="Q10">
        <v>0</v>
      </c>
      <c r="R10">
        <v>0</v>
      </c>
      <c r="S10">
        <v>0</v>
      </c>
      <c r="T10" t="s">
        <v>838</v>
      </c>
      <c r="U10" t="s">
        <v>710</v>
      </c>
      <c r="V10">
        <v>0</v>
      </c>
      <c r="W10">
        <v>0</v>
      </c>
    </row>
    <row r="11" spans="1:24" hidden="1" x14ac:dyDescent="0.25">
      <c r="A11" t="s">
        <v>592</v>
      </c>
      <c r="B11" t="s">
        <v>873</v>
      </c>
      <c r="C11" t="s">
        <v>874</v>
      </c>
      <c r="D11" t="s">
        <v>833</v>
      </c>
      <c r="E11" t="s">
        <v>586</v>
      </c>
      <c r="F11" t="s">
        <v>875</v>
      </c>
      <c r="G11" t="s">
        <v>586</v>
      </c>
      <c r="H11" t="s">
        <v>700</v>
      </c>
      <c r="I11" t="s">
        <v>876</v>
      </c>
      <c r="J11">
        <v>0</v>
      </c>
      <c r="K11" t="s">
        <v>877</v>
      </c>
      <c r="M11" t="s">
        <v>878</v>
      </c>
      <c r="N11" t="s">
        <v>872</v>
      </c>
      <c r="O11">
        <v>0</v>
      </c>
      <c r="Q11">
        <v>0</v>
      </c>
      <c r="R11">
        <v>0</v>
      </c>
      <c r="S11">
        <v>0</v>
      </c>
      <c r="T11" t="s">
        <v>838</v>
      </c>
      <c r="U11" t="s">
        <v>710</v>
      </c>
      <c r="V11">
        <v>0</v>
      </c>
      <c r="W11">
        <v>1</v>
      </c>
    </row>
    <row r="12" spans="1:24" hidden="1" x14ac:dyDescent="0.25">
      <c r="A12" t="s">
        <v>592</v>
      </c>
      <c r="B12" t="s">
        <v>879</v>
      </c>
      <c r="C12" t="str">
        <f>"0000000161732"</f>
        <v>0000000161732</v>
      </c>
      <c r="D12" t="s">
        <v>833</v>
      </c>
      <c r="E12" t="s">
        <v>586</v>
      </c>
      <c r="F12" t="s">
        <v>880</v>
      </c>
      <c r="G12" t="s">
        <v>586</v>
      </c>
      <c r="H12" t="s">
        <v>700</v>
      </c>
      <c r="I12" t="s">
        <v>881</v>
      </c>
      <c r="J12">
        <v>0</v>
      </c>
      <c r="K12" t="s">
        <v>882</v>
      </c>
      <c r="M12" t="s">
        <v>709</v>
      </c>
      <c r="N12" t="s">
        <v>872</v>
      </c>
      <c r="O12">
        <v>0</v>
      </c>
      <c r="Q12">
        <v>0</v>
      </c>
      <c r="R12">
        <v>0</v>
      </c>
      <c r="S12">
        <v>0</v>
      </c>
      <c r="T12" t="s">
        <v>838</v>
      </c>
      <c r="U12" t="s">
        <v>710</v>
      </c>
      <c r="V12">
        <v>0</v>
      </c>
      <c r="W12">
        <v>1</v>
      </c>
    </row>
    <row r="13" spans="1:24" hidden="1" x14ac:dyDescent="0.25">
      <c r="A13" t="s">
        <v>850</v>
      </c>
      <c r="B13" t="s">
        <v>883</v>
      </c>
      <c r="C13" t="str">
        <f>"0000000161220"</f>
        <v>0000000161220</v>
      </c>
      <c r="D13" t="s">
        <v>833</v>
      </c>
      <c r="E13" t="s">
        <v>586</v>
      </c>
      <c r="F13" t="s">
        <v>884</v>
      </c>
      <c r="G13" t="s">
        <v>586</v>
      </c>
      <c r="H13" t="s">
        <v>700</v>
      </c>
      <c r="I13" t="s">
        <v>885</v>
      </c>
      <c r="J13">
        <v>0</v>
      </c>
      <c r="K13" t="s">
        <v>886</v>
      </c>
      <c r="M13" t="s">
        <v>709</v>
      </c>
      <c r="N13" t="s">
        <v>872</v>
      </c>
      <c r="O13">
        <v>0</v>
      </c>
      <c r="Q13">
        <v>0</v>
      </c>
      <c r="R13">
        <v>0</v>
      </c>
      <c r="S13">
        <v>0</v>
      </c>
      <c r="T13" t="s">
        <v>838</v>
      </c>
      <c r="U13" t="s">
        <v>710</v>
      </c>
      <c r="V13">
        <v>0</v>
      </c>
      <c r="W13">
        <v>1</v>
      </c>
    </row>
    <row r="14" spans="1:24" hidden="1" x14ac:dyDescent="0.25">
      <c r="A14" t="s">
        <v>850</v>
      </c>
      <c r="B14" t="s">
        <v>887</v>
      </c>
      <c r="C14" t="str">
        <f>"0000000161244"</f>
        <v>0000000161244</v>
      </c>
      <c r="D14" t="s">
        <v>833</v>
      </c>
      <c r="E14" t="s">
        <v>586</v>
      </c>
      <c r="F14" t="s">
        <v>888</v>
      </c>
      <c r="G14" t="s">
        <v>586</v>
      </c>
      <c r="H14" t="s">
        <v>700</v>
      </c>
      <c r="I14" t="s">
        <v>889</v>
      </c>
      <c r="J14">
        <v>0</v>
      </c>
      <c r="K14" t="s">
        <v>890</v>
      </c>
      <c r="M14" t="s">
        <v>709</v>
      </c>
      <c r="N14" t="s">
        <v>872</v>
      </c>
      <c r="O14">
        <v>0</v>
      </c>
      <c r="Q14">
        <v>0</v>
      </c>
      <c r="R14">
        <v>0</v>
      </c>
      <c r="S14">
        <v>0</v>
      </c>
      <c r="T14" t="s">
        <v>838</v>
      </c>
      <c r="U14" t="s">
        <v>710</v>
      </c>
      <c r="V14">
        <v>0</v>
      </c>
      <c r="W14">
        <v>1</v>
      </c>
    </row>
    <row r="15" spans="1:24" hidden="1" x14ac:dyDescent="0.25">
      <c r="A15" t="s">
        <v>850</v>
      </c>
      <c r="B15" t="s">
        <v>891</v>
      </c>
      <c r="C15" t="str">
        <f>"0000000161343"</f>
        <v>0000000161343</v>
      </c>
      <c r="D15" t="s">
        <v>833</v>
      </c>
      <c r="E15" t="s">
        <v>586</v>
      </c>
      <c r="F15" t="s">
        <v>892</v>
      </c>
      <c r="G15" t="s">
        <v>586</v>
      </c>
      <c r="H15" t="s">
        <v>700</v>
      </c>
      <c r="I15" t="s">
        <v>893</v>
      </c>
      <c r="J15">
        <v>0</v>
      </c>
      <c r="K15" t="s">
        <v>894</v>
      </c>
      <c r="M15" t="s">
        <v>709</v>
      </c>
      <c r="N15" t="s">
        <v>895</v>
      </c>
      <c r="O15">
        <v>0</v>
      </c>
      <c r="Q15">
        <v>0</v>
      </c>
      <c r="R15">
        <v>0</v>
      </c>
      <c r="S15">
        <v>0</v>
      </c>
      <c r="T15" t="s">
        <v>838</v>
      </c>
      <c r="U15" t="s">
        <v>710</v>
      </c>
      <c r="V15">
        <v>0</v>
      </c>
      <c r="W15">
        <v>1</v>
      </c>
    </row>
    <row r="16" spans="1:24" hidden="1" x14ac:dyDescent="0.25">
      <c r="A16" t="s">
        <v>850</v>
      </c>
      <c r="B16" t="s">
        <v>896</v>
      </c>
      <c r="C16" t="str">
        <f>"0000000161176"</f>
        <v>0000000161176</v>
      </c>
      <c r="D16" t="s">
        <v>833</v>
      </c>
      <c r="E16" t="s">
        <v>586</v>
      </c>
      <c r="F16" t="s">
        <v>897</v>
      </c>
      <c r="G16" t="s">
        <v>586</v>
      </c>
      <c r="H16" t="s">
        <v>700</v>
      </c>
      <c r="I16" t="s">
        <v>898</v>
      </c>
      <c r="J16">
        <v>0</v>
      </c>
      <c r="K16" t="s">
        <v>899</v>
      </c>
      <c r="M16" t="s">
        <v>709</v>
      </c>
      <c r="N16" t="s">
        <v>900</v>
      </c>
      <c r="O16">
        <v>0</v>
      </c>
      <c r="Q16">
        <v>0</v>
      </c>
      <c r="R16">
        <v>0</v>
      </c>
      <c r="S16">
        <v>0</v>
      </c>
      <c r="T16" t="s">
        <v>838</v>
      </c>
      <c r="U16" t="s">
        <v>710</v>
      </c>
      <c r="V16">
        <v>0</v>
      </c>
      <c r="W16">
        <v>1</v>
      </c>
    </row>
    <row r="17" spans="1:23" hidden="1" x14ac:dyDescent="0.25">
      <c r="A17" t="s">
        <v>850</v>
      </c>
      <c r="B17" t="s">
        <v>901</v>
      </c>
      <c r="C17" t="str">
        <f>"0000000161213"</f>
        <v>0000000161213</v>
      </c>
      <c r="D17" t="s">
        <v>833</v>
      </c>
      <c r="E17" t="s">
        <v>586</v>
      </c>
      <c r="F17" t="s">
        <v>902</v>
      </c>
      <c r="G17" t="s">
        <v>586</v>
      </c>
      <c r="H17" t="s">
        <v>700</v>
      </c>
      <c r="I17" t="s">
        <v>903</v>
      </c>
      <c r="J17">
        <v>0</v>
      </c>
      <c r="K17" t="s">
        <v>904</v>
      </c>
      <c r="M17" t="s">
        <v>709</v>
      </c>
      <c r="N17" t="s">
        <v>905</v>
      </c>
      <c r="O17">
        <v>0</v>
      </c>
      <c r="Q17">
        <v>0</v>
      </c>
      <c r="R17">
        <v>0</v>
      </c>
      <c r="S17">
        <v>0</v>
      </c>
      <c r="T17" t="s">
        <v>838</v>
      </c>
      <c r="U17" t="s">
        <v>710</v>
      </c>
      <c r="V17">
        <v>0</v>
      </c>
      <c r="W17">
        <v>1</v>
      </c>
    </row>
    <row r="18" spans="1:23" hidden="1" x14ac:dyDescent="0.25">
      <c r="A18" t="s">
        <v>850</v>
      </c>
      <c r="B18" t="s">
        <v>906</v>
      </c>
      <c r="C18" t="str">
        <f>"0000000205535"</f>
        <v>0000000205535</v>
      </c>
      <c r="D18" t="s">
        <v>833</v>
      </c>
      <c r="E18" t="s">
        <v>586</v>
      </c>
      <c r="F18" t="s">
        <v>907</v>
      </c>
      <c r="G18" t="s">
        <v>586</v>
      </c>
      <c r="H18" t="s">
        <v>700</v>
      </c>
      <c r="I18" t="s">
        <v>908</v>
      </c>
      <c r="J18">
        <v>0</v>
      </c>
      <c r="K18" t="s">
        <v>909</v>
      </c>
      <c r="M18" t="s">
        <v>709</v>
      </c>
      <c r="N18" t="s">
        <v>910</v>
      </c>
      <c r="O18">
        <v>0</v>
      </c>
      <c r="Q18">
        <v>0</v>
      </c>
      <c r="R18">
        <v>0</v>
      </c>
      <c r="S18">
        <v>0</v>
      </c>
      <c r="T18" t="s">
        <v>838</v>
      </c>
      <c r="U18" t="s">
        <v>710</v>
      </c>
      <c r="V18">
        <v>0</v>
      </c>
      <c r="W18">
        <v>1</v>
      </c>
    </row>
    <row r="19" spans="1:23" hidden="1" x14ac:dyDescent="0.25">
      <c r="A19" t="s">
        <v>850</v>
      </c>
      <c r="B19" t="s">
        <v>911</v>
      </c>
      <c r="C19" t="str">
        <f>"0000000161237"</f>
        <v>0000000161237</v>
      </c>
      <c r="D19" t="s">
        <v>833</v>
      </c>
      <c r="E19" t="s">
        <v>586</v>
      </c>
      <c r="F19" t="s">
        <v>912</v>
      </c>
      <c r="G19" t="s">
        <v>586</v>
      </c>
      <c r="H19" t="s">
        <v>700</v>
      </c>
      <c r="I19" t="s">
        <v>913</v>
      </c>
      <c r="J19">
        <v>0</v>
      </c>
      <c r="K19" t="s">
        <v>914</v>
      </c>
      <c r="M19" t="s">
        <v>709</v>
      </c>
      <c r="N19" t="s">
        <v>872</v>
      </c>
      <c r="O19">
        <v>0</v>
      </c>
      <c r="Q19">
        <v>0</v>
      </c>
      <c r="R19">
        <v>0</v>
      </c>
      <c r="S19">
        <v>0</v>
      </c>
      <c r="T19" t="s">
        <v>838</v>
      </c>
      <c r="U19" t="s">
        <v>710</v>
      </c>
      <c r="V19">
        <v>0</v>
      </c>
      <c r="W19">
        <v>1</v>
      </c>
    </row>
    <row r="20" spans="1:23" hidden="1" x14ac:dyDescent="0.25">
      <c r="A20" t="s">
        <v>850</v>
      </c>
      <c r="B20" t="s">
        <v>915</v>
      </c>
      <c r="C20" t="str">
        <f>"0000000161251"</f>
        <v>0000000161251</v>
      </c>
      <c r="D20" t="s">
        <v>833</v>
      </c>
      <c r="E20" t="s">
        <v>586</v>
      </c>
      <c r="F20" t="s">
        <v>916</v>
      </c>
      <c r="G20" t="s">
        <v>586</v>
      </c>
      <c r="H20" t="s">
        <v>700</v>
      </c>
      <c r="I20" t="s">
        <v>917</v>
      </c>
      <c r="J20">
        <v>0</v>
      </c>
      <c r="K20" t="s">
        <v>918</v>
      </c>
      <c r="M20" t="s">
        <v>709</v>
      </c>
      <c r="N20" t="s">
        <v>919</v>
      </c>
      <c r="O20">
        <v>0</v>
      </c>
      <c r="Q20">
        <v>0</v>
      </c>
      <c r="R20">
        <v>0</v>
      </c>
      <c r="S20">
        <v>0</v>
      </c>
      <c r="T20" t="s">
        <v>838</v>
      </c>
      <c r="U20" t="s">
        <v>710</v>
      </c>
      <c r="V20">
        <v>0</v>
      </c>
      <c r="W20">
        <v>1</v>
      </c>
    </row>
    <row r="21" spans="1:23" hidden="1" x14ac:dyDescent="0.25">
      <c r="A21" t="s">
        <v>596</v>
      </c>
      <c r="B21" t="s">
        <v>920</v>
      </c>
      <c r="C21" t="str">
        <f>"0000000162135"</f>
        <v>0000000162135</v>
      </c>
      <c r="D21" t="s">
        <v>833</v>
      </c>
      <c r="E21" t="s">
        <v>586</v>
      </c>
      <c r="F21" t="s">
        <v>921</v>
      </c>
      <c r="G21" t="s">
        <v>586</v>
      </c>
      <c r="H21" t="s">
        <v>700</v>
      </c>
      <c r="I21" t="s">
        <v>922</v>
      </c>
      <c r="J21">
        <v>0</v>
      </c>
      <c r="K21" t="s">
        <v>923</v>
      </c>
      <c r="M21" t="s">
        <v>709</v>
      </c>
      <c r="N21" t="s">
        <v>924</v>
      </c>
      <c r="O21">
        <v>0</v>
      </c>
      <c r="Q21">
        <v>0</v>
      </c>
      <c r="R21">
        <v>0</v>
      </c>
      <c r="S21">
        <v>0</v>
      </c>
      <c r="T21" t="s">
        <v>838</v>
      </c>
      <c r="U21" t="s">
        <v>710</v>
      </c>
      <c r="V21">
        <v>0</v>
      </c>
      <c r="W21">
        <v>0</v>
      </c>
    </row>
    <row r="22" spans="1:23" x14ac:dyDescent="0.25">
      <c r="A22" t="s">
        <v>449</v>
      </c>
      <c r="B22" t="s">
        <v>763</v>
      </c>
      <c r="C22" t="s">
        <v>764</v>
      </c>
      <c r="D22" t="s">
        <v>990</v>
      </c>
      <c r="E22" t="s">
        <v>586</v>
      </c>
      <c r="F22" t="s">
        <v>995</v>
      </c>
      <c r="G22" t="s">
        <v>586</v>
      </c>
      <c r="H22" t="s">
        <v>700</v>
      </c>
      <c r="I22" t="s">
        <v>996</v>
      </c>
      <c r="J22">
        <v>0</v>
      </c>
      <c r="K22" t="s">
        <v>767</v>
      </c>
      <c r="M22" t="s">
        <v>968</v>
      </c>
      <c r="N22" t="s">
        <v>992</v>
      </c>
      <c r="O22">
        <v>0</v>
      </c>
      <c r="Q22">
        <v>0</v>
      </c>
      <c r="R22">
        <v>0</v>
      </c>
      <c r="S22">
        <v>0</v>
      </c>
      <c r="T22" t="s">
        <v>703</v>
      </c>
      <c r="U22" t="s">
        <v>710</v>
      </c>
      <c r="V22">
        <v>0</v>
      </c>
      <c r="W22">
        <v>1</v>
      </c>
    </row>
    <row r="23" spans="1:23" hidden="1" x14ac:dyDescent="0.25">
      <c r="A23" t="s">
        <v>592</v>
      </c>
      <c r="B23" t="s">
        <v>711</v>
      </c>
      <c r="C23" t="str">
        <f>"0000000260398"</f>
        <v>0000000260398</v>
      </c>
      <c r="D23" t="s">
        <v>698</v>
      </c>
      <c r="E23" t="s">
        <v>586</v>
      </c>
      <c r="F23" t="s">
        <v>712</v>
      </c>
      <c r="G23" t="s">
        <v>586</v>
      </c>
      <c r="H23" t="s">
        <v>700</v>
      </c>
      <c r="I23" t="s">
        <v>713</v>
      </c>
      <c r="J23">
        <v>0</v>
      </c>
      <c r="K23" t="s">
        <v>714</v>
      </c>
      <c r="M23" t="s">
        <v>709</v>
      </c>
      <c r="N23" t="s">
        <v>829</v>
      </c>
      <c r="O23">
        <v>0</v>
      </c>
      <c r="Q23">
        <v>0</v>
      </c>
      <c r="R23">
        <v>0</v>
      </c>
      <c r="S23">
        <v>0</v>
      </c>
      <c r="T23" t="s">
        <v>849</v>
      </c>
      <c r="U23" t="s">
        <v>710</v>
      </c>
      <c r="V23">
        <v>0</v>
      </c>
      <c r="W23">
        <v>1</v>
      </c>
    </row>
    <row r="24" spans="1:23" hidden="1" x14ac:dyDescent="0.25">
      <c r="A24" t="s">
        <v>715</v>
      </c>
      <c r="B24" t="s">
        <v>716</v>
      </c>
      <c r="C24" t="s">
        <v>717</v>
      </c>
      <c r="D24" t="s">
        <v>930</v>
      </c>
      <c r="E24" t="s">
        <v>586</v>
      </c>
      <c r="F24" t="s">
        <v>719</v>
      </c>
      <c r="G24" t="s">
        <v>586</v>
      </c>
      <c r="H24" t="s">
        <v>700</v>
      </c>
      <c r="I24" t="s">
        <v>931</v>
      </c>
      <c r="J24">
        <v>0</v>
      </c>
      <c r="K24" t="s">
        <v>721</v>
      </c>
      <c r="M24" t="s">
        <v>709</v>
      </c>
      <c r="N24" t="s">
        <v>932</v>
      </c>
      <c r="O24">
        <v>0</v>
      </c>
      <c r="Q24">
        <v>0</v>
      </c>
      <c r="R24">
        <v>0</v>
      </c>
      <c r="S24">
        <v>0</v>
      </c>
      <c r="T24" t="s">
        <v>933</v>
      </c>
      <c r="U24" t="s">
        <v>710</v>
      </c>
      <c r="V24">
        <v>0</v>
      </c>
      <c r="W24">
        <v>0</v>
      </c>
    </row>
    <row r="25" spans="1:23" hidden="1" x14ac:dyDescent="0.25">
      <c r="A25" t="s">
        <v>723</v>
      </c>
      <c r="B25" t="s">
        <v>724</v>
      </c>
      <c r="C25" t="s">
        <v>725</v>
      </c>
      <c r="D25" t="s">
        <v>930</v>
      </c>
      <c r="E25" t="s">
        <v>586</v>
      </c>
      <c r="F25" t="s">
        <v>726</v>
      </c>
      <c r="G25" t="s">
        <v>586</v>
      </c>
      <c r="H25" t="s">
        <v>700</v>
      </c>
      <c r="I25" t="s">
        <v>934</v>
      </c>
      <c r="J25">
        <v>0</v>
      </c>
      <c r="K25" t="s">
        <v>728</v>
      </c>
      <c r="M25" t="s">
        <v>709</v>
      </c>
      <c r="N25" t="s">
        <v>932</v>
      </c>
      <c r="O25">
        <v>0</v>
      </c>
      <c r="Q25">
        <v>0</v>
      </c>
      <c r="R25">
        <v>0</v>
      </c>
      <c r="S25">
        <v>0</v>
      </c>
      <c r="T25" t="s">
        <v>933</v>
      </c>
      <c r="U25" t="s">
        <v>710</v>
      </c>
      <c r="V25">
        <v>0</v>
      </c>
      <c r="W25">
        <v>0</v>
      </c>
    </row>
    <row r="26" spans="1:23" hidden="1" x14ac:dyDescent="0.25">
      <c r="A26" t="s">
        <v>723</v>
      </c>
      <c r="B26" t="s">
        <v>729</v>
      </c>
      <c r="C26" t="s">
        <v>730</v>
      </c>
      <c r="D26" t="s">
        <v>930</v>
      </c>
      <c r="E26" t="s">
        <v>586</v>
      </c>
      <c r="F26" t="s">
        <v>731</v>
      </c>
      <c r="G26" t="s">
        <v>586</v>
      </c>
      <c r="H26" t="s">
        <v>700</v>
      </c>
      <c r="I26" t="s">
        <v>935</v>
      </c>
      <c r="J26">
        <v>0</v>
      </c>
      <c r="K26" t="s">
        <v>733</v>
      </c>
      <c r="M26" t="s">
        <v>709</v>
      </c>
      <c r="N26" t="s">
        <v>932</v>
      </c>
      <c r="O26">
        <v>0</v>
      </c>
      <c r="Q26">
        <v>0</v>
      </c>
      <c r="R26">
        <v>0</v>
      </c>
      <c r="S26">
        <v>0</v>
      </c>
      <c r="T26" t="s">
        <v>933</v>
      </c>
      <c r="U26" t="s">
        <v>710</v>
      </c>
      <c r="V26">
        <v>0</v>
      </c>
      <c r="W26">
        <v>0</v>
      </c>
    </row>
    <row r="27" spans="1:23" hidden="1" x14ac:dyDescent="0.25">
      <c r="A27" t="s">
        <v>753</v>
      </c>
      <c r="B27" t="s">
        <v>936</v>
      </c>
      <c r="C27" t="s">
        <v>937</v>
      </c>
      <c r="D27" t="s">
        <v>698</v>
      </c>
      <c r="E27" t="s">
        <v>586</v>
      </c>
      <c r="F27" t="s">
        <v>938</v>
      </c>
      <c r="G27" t="s">
        <v>586</v>
      </c>
      <c r="H27" t="s">
        <v>700</v>
      </c>
      <c r="I27" t="s">
        <v>939</v>
      </c>
      <c r="J27">
        <v>0</v>
      </c>
      <c r="K27" t="s">
        <v>940</v>
      </c>
      <c r="M27" t="s">
        <v>709</v>
      </c>
      <c r="N27" t="s">
        <v>941</v>
      </c>
      <c r="O27">
        <v>0</v>
      </c>
      <c r="Q27">
        <v>0</v>
      </c>
      <c r="R27">
        <v>0</v>
      </c>
      <c r="S27">
        <v>0</v>
      </c>
      <c r="T27" t="s">
        <v>849</v>
      </c>
      <c r="U27" t="s">
        <v>710</v>
      </c>
      <c r="V27">
        <v>0</v>
      </c>
      <c r="W27">
        <v>0</v>
      </c>
    </row>
    <row r="28" spans="1:23" hidden="1" x14ac:dyDescent="0.25">
      <c r="A28" t="s">
        <v>734</v>
      </c>
      <c r="B28" t="s">
        <v>735</v>
      </c>
      <c r="C28" t="str">
        <f>"0000000082778"</f>
        <v>0000000082778</v>
      </c>
      <c r="D28" t="s">
        <v>771</v>
      </c>
      <c r="E28" t="s">
        <v>586</v>
      </c>
      <c r="F28" t="s">
        <v>736</v>
      </c>
      <c r="G28" t="s">
        <v>737</v>
      </c>
      <c r="H28" t="s">
        <v>700</v>
      </c>
      <c r="I28" t="s">
        <v>942</v>
      </c>
      <c r="J28">
        <v>0</v>
      </c>
      <c r="K28" t="s">
        <v>739</v>
      </c>
      <c r="M28" t="s">
        <v>709</v>
      </c>
      <c r="N28" t="s">
        <v>932</v>
      </c>
      <c r="O28">
        <v>0</v>
      </c>
      <c r="Q28">
        <v>0</v>
      </c>
      <c r="R28">
        <v>0</v>
      </c>
      <c r="S28">
        <v>0</v>
      </c>
      <c r="T28" t="s">
        <v>929</v>
      </c>
      <c r="U28" t="s">
        <v>710</v>
      </c>
      <c r="V28">
        <v>0</v>
      </c>
      <c r="W28">
        <v>0</v>
      </c>
    </row>
    <row r="29" spans="1:23" hidden="1" x14ac:dyDescent="0.25">
      <c r="A29" t="s">
        <v>734</v>
      </c>
      <c r="B29" t="s">
        <v>740</v>
      </c>
      <c r="C29" t="str">
        <f>"0000000082785"</f>
        <v>0000000082785</v>
      </c>
      <c r="D29" t="s">
        <v>771</v>
      </c>
      <c r="E29" t="s">
        <v>586</v>
      </c>
      <c r="F29" t="s">
        <v>741</v>
      </c>
      <c r="G29" t="s">
        <v>586</v>
      </c>
      <c r="H29" t="s">
        <v>700</v>
      </c>
      <c r="I29" t="s">
        <v>943</v>
      </c>
      <c r="J29">
        <v>0</v>
      </c>
      <c r="K29" t="s">
        <v>743</v>
      </c>
      <c r="M29" t="s">
        <v>709</v>
      </c>
      <c r="N29" t="s">
        <v>932</v>
      </c>
      <c r="O29">
        <v>0</v>
      </c>
      <c r="Q29">
        <v>0</v>
      </c>
      <c r="R29">
        <v>0</v>
      </c>
      <c r="S29">
        <v>0</v>
      </c>
      <c r="T29" t="s">
        <v>929</v>
      </c>
      <c r="U29" t="s">
        <v>710</v>
      </c>
      <c r="V29">
        <v>0</v>
      </c>
      <c r="W29">
        <v>0</v>
      </c>
    </row>
    <row r="30" spans="1:23" hidden="1" x14ac:dyDescent="0.25">
      <c r="A30" t="s">
        <v>734</v>
      </c>
      <c r="B30" t="s">
        <v>744</v>
      </c>
      <c r="C30" t="str">
        <f>"0000000082815"</f>
        <v>0000000082815</v>
      </c>
      <c r="D30" t="s">
        <v>944</v>
      </c>
      <c r="E30" t="s">
        <v>586</v>
      </c>
      <c r="F30" t="s">
        <v>745</v>
      </c>
      <c r="G30" t="s">
        <v>737</v>
      </c>
      <c r="H30" t="s">
        <v>700</v>
      </c>
      <c r="I30" t="s">
        <v>945</v>
      </c>
      <c r="J30">
        <v>0</v>
      </c>
      <c r="K30" t="s">
        <v>747</v>
      </c>
      <c r="M30" t="s">
        <v>709</v>
      </c>
      <c r="N30" t="s">
        <v>932</v>
      </c>
      <c r="O30">
        <v>0</v>
      </c>
      <c r="Q30">
        <v>0</v>
      </c>
      <c r="R30">
        <v>0</v>
      </c>
      <c r="S30">
        <v>0</v>
      </c>
      <c r="T30" t="s">
        <v>946</v>
      </c>
      <c r="U30" t="s">
        <v>710</v>
      </c>
      <c r="V30">
        <v>0</v>
      </c>
      <c r="W30">
        <v>0</v>
      </c>
    </row>
    <row r="31" spans="1:23" hidden="1" x14ac:dyDescent="0.25">
      <c r="A31" t="s">
        <v>734</v>
      </c>
      <c r="B31" t="s">
        <v>749</v>
      </c>
      <c r="C31" t="str">
        <f>"0000000082822"</f>
        <v>0000000082822</v>
      </c>
      <c r="D31" t="s">
        <v>930</v>
      </c>
      <c r="E31" t="s">
        <v>586</v>
      </c>
      <c r="F31" t="s">
        <v>750</v>
      </c>
      <c r="G31" t="s">
        <v>737</v>
      </c>
      <c r="H31" t="s">
        <v>700</v>
      </c>
      <c r="I31" t="s">
        <v>947</v>
      </c>
      <c r="J31">
        <v>0</v>
      </c>
      <c r="K31" t="s">
        <v>752</v>
      </c>
      <c r="M31" t="s">
        <v>709</v>
      </c>
      <c r="N31" t="s">
        <v>932</v>
      </c>
      <c r="O31">
        <v>0</v>
      </c>
      <c r="Q31">
        <v>0</v>
      </c>
      <c r="R31">
        <v>0</v>
      </c>
      <c r="S31">
        <v>0</v>
      </c>
      <c r="T31" t="s">
        <v>933</v>
      </c>
      <c r="U31" t="s">
        <v>710</v>
      </c>
      <c r="V31">
        <v>0</v>
      </c>
      <c r="W31">
        <v>0</v>
      </c>
    </row>
    <row r="32" spans="1:23" hidden="1" x14ac:dyDescent="0.25">
      <c r="A32" t="s">
        <v>449</v>
      </c>
      <c r="B32" t="s">
        <v>948</v>
      </c>
      <c r="C32" t="s">
        <v>949</v>
      </c>
      <c r="D32" t="s">
        <v>698</v>
      </c>
      <c r="E32" t="s">
        <v>586</v>
      </c>
      <c r="F32" t="s">
        <v>950</v>
      </c>
      <c r="G32" t="s">
        <v>586</v>
      </c>
      <c r="H32" t="s">
        <v>700</v>
      </c>
      <c r="I32" t="s">
        <v>951</v>
      </c>
      <c r="J32">
        <v>0</v>
      </c>
      <c r="K32" t="s">
        <v>952</v>
      </c>
      <c r="M32" t="s">
        <v>709</v>
      </c>
      <c r="N32" t="s">
        <v>829</v>
      </c>
      <c r="O32">
        <v>0</v>
      </c>
      <c r="Q32">
        <v>0</v>
      </c>
      <c r="R32">
        <v>0</v>
      </c>
      <c r="S32">
        <v>0</v>
      </c>
      <c r="T32" t="s">
        <v>849</v>
      </c>
      <c r="U32" t="s">
        <v>710</v>
      </c>
      <c r="V32">
        <v>0</v>
      </c>
      <c r="W32">
        <v>1</v>
      </c>
    </row>
    <row r="33" spans="1:23" hidden="1" x14ac:dyDescent="0.25">
      <c r="A33" t="s">
        <v>953</v>
      </c>
      <c r="B33" t="s">
        <v>954</v>
      </c>
      <c r="C33" t="s">
        <v>955</v>
      </c>
      <c r="D33" t="s">
        <v>718</v>
      </c>
      <c r="E33" t="s">
        <v>586</v>
      </c>
      <c r="F33" t="s">
        <v>956</v>
      </c>
      <c r="G33" t="s">
        <v>586</v>
      </c>
      <c r="H33" t="s">
        <v>700</v>
      </c>
      <c r="I33" t="s">
        <v>957</v>
      </c>
      <c r="J33">
        <v>0</v>
      </c>
      <c r="K33" t="s">
        <v>958</v>
      </c>
      <c r="M33" t="s">
        <v>709</v>
      </c>
      <c r="N33" t="s">
        <v>829</v>
      </c>
      <c r="O33">
        <v>0</v>
      </c>
      <c r="Q33">
        <v>0</v>
      </c>
      <c r="R33">
        <v>0</v>
      </c>
      <c r="S33">
        <v>0</v>
      </c>
      <c r="T33" t="s">
        <v>959</v>
      </c>
      <c r="U33" t="s">
        <v>710</v>
      </c>
      <c r="V33">
        <v>0</v>
      </c>
      <c r="W33">
        <v>0</v>
      </c>
    </row>
    <row r="34" spans="1:23" hidden="1" x14ac:dyDescent="0.25">
      <c r="A34" t="s">
        <v>953</v>
      </c>
      <c r="B34" t="s">
        <v>960</v>
      </c>
      <c r="C34" t="s">
        <v>961</v>
      </c>
      <c r="D34" t="s">
        <v>698</v>
      </c>
      <c r="E34" t="s">
        <v>586</v>
      </c>
      <c r="F34" t="s">
        <v>962</v>
      </c>
      <c r="G34" t="s">
        <v>586</v>
      </c>
      <c r="H34" t="s">
        <v>700</v>
      </c>
      <c r="I34" t="s">
        <v>963</v>
      </c>
      <c r="J34">
        <v>0</v>
      </c>
      <c r="K34" t="s">
        <v>964</v>
      </c>
      <c r="M34" t="s">
        <v>709</v>
      </c>
      <c r="N34" t="s">
        <v>829</v>
      </c>
      <c r="O34">
        <v>0</v>
      </c>
      <c r="Q34">
        <v>0</v>
      </c>
      <c r="R34">
        <v>0</v>
      </c>
      <c r="S34">
        <v>0</v>
      </c>
      <c r="T34" t="s">
        <v>849</v>
      </c>
      <c r="U34" t="s">
        <v>710</v>
      </c>
      <c r="V34">
        <v>0</v>
      </c>
      <c r="W34">
        <v>0</v>
      </c>
    </row>
    <row r="35" spans="1:23" hidden="1" x14ac:dyDescent="0.25">
      <c r="A35" t="s">
        <v>953</v>
      </c>
      <c r="B35" t="s">
        <v>965</v>
      </c>
      <c r="C35" t="s">
        <v>966</v>
      </c>
      <c r="D35" t="s">
        <v>967</v>
      </c>
      <c r="E35" t="s">
        <v>586</v>
      </c>
      <c r="F35" t="s">
        <v>968</v>
      </c>
      <c r="G35" t="s">
        <v>586</v>
      </c>
      <c r="H35" t="s">
        <v>700</v>
      </c>
      <c r="I35" t="s">
        <v>969</v>
      </c>
      <c r="J35">
        <v>0</v>
      </c>
      <c r="K35" t="s">
        <v>970</v>
      </c>
      <c r="M35" t="s">
        <v>709</v>
      </c>
      <c r="N35" t="s">
        <v>829</v>
      </c>
      <c r="O35">
        <v>0</v>
      </c>
      <c r="Q35">
        <v>0</v>
      </c>
      <c r="R35">
        <v>0</v>
      </c>
      <c r="S35">
        <v>0</v>
      </c>
      <c r="T35" t="s">
        <v>971</v>
      </c>
      <c r="U35" t="s">
        <v>710</v>
      </c>
      <c r="V35">
        <v>0</v>
      </c>
      <c r="W35">
        <v>0</v>
      </c>
    </row>
    <row r="36" spans="1:23" hidden="1" x14ac:dyDescent="0.25">
      <c r="A36" t="s">
        <v>844</v>
      </c>
      <c r="B36" t="s">
        <v>972</v>
      </c>
      <c r="C36" t="str">
        <f>"0000000387323"</f>
        <v>0000000387323</v>
      </c>
      <c r="D36" t="s">
        <v>698</v>
      </c>
      <c r="E36" t="s">
        <v>586</v>
      </c>
      <c r="F36" t="s">
        <v>973</v>
      </c>
      <c r="G36" t="s">
        <v>586</v>
      </c>
      <c r="H36" t="s">
        <v>700</v>
      </c>
      <c r="I36" t="s">
        <v>974</v>
      </c>
      <c r="J36">
        <v>0</v>
      </c>
      <c r="K36" t="s">
        <v>975</v>
      </c>
      <c r="M36" t="s">
        <v>709</v>
      </c>
      <c r="N36" t="s">
        <v>829</v>
      </c>
      <c r="O36">
        <v>0</v>
      </c>
      <c r="Q36">
        <v>0</v>
      </c>
      <c r="R36">
        <v>0</v>
      </c>
      <c r="S36">
        <v>0</v>
      </c>
      <c r="T36" t="s">
        <v>849</v>
      </c>
      <c r="U36" t="s">
        <v>710</v>
      </c>
      <c r="V36">
        <v>0</v>
      </c>
      <c r="W36">
        <v>1</v>
      </c>
    </row>
    <row r="37" spans="1:23" hidden="1" x14ac:dyDescent="0.25">
      <c r="A37" t="s">
        <v>844</v>
      </c>
      <c r="B37" t="s">
        <v>976</v>
      </c>
      <c r="C37" t="str">
        <f>"0000000387316"</f>
        <v>0000000387316</v>
      </c>
      <c r="D37" t="s">
        <v>698</v>
      </c>
      <c r="E37" t="s">
        <v>586</v>
      </c>
      <c r="F37" t="s">
        <v>977</v>
      </c>
      <c r="G37" t="s">
        <v>586</v>
      </c>
      <c r="H37" t="s">
        <v>700</v>
      </c>
      <c r="I37" t="s">
        <v>978</v>
      </c>
      <c r="J37">
        <v>0</v>
      </c>
      <c r="K37" t="s">
        <v>979</v>
      </c>
      <c r="M37" t="s">
        <v>709</v>
      </c>
      <c r="N37" t="s">
        <v>829</v>
      </c>
      <c r="O37">
        <v>0</v>
      </c>
      <c r="Q37">
        <v>0</v>
      </c>
      <c r="R37">
        <v>0</v>
      </c>
      <c r="S37">
        <v>0</v>
      </c>
      <c r="T37" t="s">
        <v>849</v>
      </c>
      <c r="U37" t="s">
        <v>710</v>
      </c>
      <c r="V37">
        <v>0</v>
      </c>
      <c r="W37">
        <v>1</v>
      </c>
    </row>
    <row r="38" spans="1:23" hidden="1" x14ac:dyDescent="0.25">
      <c r="A38" t="s">
        <v>844</v>
      </c>
      <c r="B38" t="s">
        <v>980</v>
      </c>
      <c r="C38" t="str">
        <f>"0000000387330"</f>
        <v>0000000387330</v>
      </c>
      <c r="D38" t="s">
        <v>698</v>
      </c>
      <c r="E38" t="s">
        <v>586</v>
      </c>
      <c r="F38" t="s">
        <v>981</v>
      </c>
      <c r="G38" t="s">
        <v>586</v>
      </c>
      <c r="H38" t="s">
        <v>700</v>
      </c>
      <c r="I38" t="s">
        <v>982</v>
      </c>
      <c r="J38">
        <v>0</v>
      </c>
      <c r="K38" t="s">
        <v>983</v>
      </c>
      <c r="M38" t="s">
        <v>709</v>
      </c>
      <c r="N38" t="s">
        <v>829</v>
      </c>
      <c r="O38">
        <v>0</v>
      </c>
      <c r="Q38">
        <v>0</v>
      </c>
      <c r="R38">
        <v>0</v>
      </c>
      <c r="S38">
        <v>0</v>
      </c>
      <c r="T38" t="s">
        <v>849</v>
      </c>
      <c r="U38" t="s">
        <v>710</v>
      </c>
      <c r="V38">
        <v>0</v>
      </c>
      <c r="W38">
        <v>1</v>
      </c>
    </row>
    <row r="39" spans="1:23" hidden="1" x14ac:dyDescent="0.25"/>
    <row r="40" spans="1:23" x14ac:dyDescent="0.25">
      <c r="A40" t="s">
        <v>62</v>
      </c>
      <c r="B40" t="s">
        <v>1006</v>
      </c>
      <c r="C40" t="s">
        <v>1007</v>
      </c>
      <c r="D40" t="s">
        <v>591</v>
      </c>
      <c r="E40" t="s">
        <v>586</v>
      </c>
      <c r="F40" t="s">
        <v>984</v>
      </c>
      <c r="G40" t="s">
        <v>586</v>
      </c>
      <c r="H40" t="s">
        <v>700</v>
      </c>
      <c r="I40" t="s">
        <v>1008</v>
      </c>
      <c r="J40">
        <v>0</v>
      </c>
      <c r="K40" t="s">
        <v>157</v>
      </c>
      <c r="M40" t="s">
        <v>1009</v>
      </c>
      <c r="N40" t="s">
        <v>985</v>
      </c>
      <c r="O40">
        <v>0</v>
      </c>
      <c r="Q40">
        <v>0</v>
      </c>
      <c r="R40">
        <v>0</v>
      </c>
      <c r="S40">
        <v>0</v>
      </c>
      <c r="T40" t="s">
        <v>1010</v>
      </c>
      <c r="U40" t="s">
        <v>710</v>
      </c>
      <c r="V40">
        <v>0</v>
      </c>
      <c r="W40">
        <v>0</v>
      </c>
    </row>
    <row r="41" spans="1:23" x14ac:dyDescent="0.25">
      <c r="A41" t="s">
        <v>62</v>
      </c>
      <c r="B41" t="s">
        <v>1011</v>
      </c>
      <c r="C41" t="s">
        <v>1012</v>
      </c>
      <c r="D41" t="s">
        <v>591</v>
      </c>
      <c r="E41" t="s">
        <v>586</v>
      </c>
      <c r="F41" t="s">
        <v>984</v>
      </c>
      <c r="G41" t="s">
        <v>586</v>
      </c>
      <c r="H41" t="s">
        <v>700</v>
      </c>
      <c r="I41" t="s">
        <v>1008</v>
      </c>
      <c r="J41">
        <v>0</v>
      </c>
      <c r="K41" t="s">
        <v>157</v>
      </c>
      <c r="M41" t="s">
        <v>1009</v>
      </c>
      <c r="N41" t="s">
        <v>985</v>
      </c>
      <c r="O41">
        <v>0</v>
      </c>
      <c r="Q41">
        <v>0</v>
      </c>
      <c r="R41">
        <v>0</v>
      </c>
      <c r="S41">
        <v>0</v>
      </c>
      <c r="T41" t="s">
        <v>1010</v>
      </c>
      <c r="U41" t="s">
        <v>710</v>
      </c>
      <c r="V41">
        <v>0</v>
      </c>
      <c r="W41">
        <v>0</v>
      </c>
    </row>
    <row r="42" spans="1:23" hidden="1" x14ac:dyDescent="0.25"/>
    <row r="43" spans="1:23" x14ac:dyDescent="0.25">
      <c r="A43" t="s">
        <v>62</v>
      </c>
      <c r="B43" t="s">
        <v>1013</v>
      </c>
      <c r="C43" t="s">
        <v>1014</v>
      </c>
      <c r="D43" t="s">
        <v>591</v>
      </c>
      <c r="E43" t="s">
        <v>586</v>
      </c>
      <c r="F43" t="s">
        <v>988</v>
      </c>
      <c r="G43" t="s">
        <v>586</v>
      </c>
      <c r="H43" t="s">
        <v>700</v>
      </c>
      <c r="I43" t="s">
        <v>1015</v>
      </c>
      <c r="J43">
        <v>0</v>
      </c>
      <c r="K43" t="s">
        <v>172</v>
      </c>
      <c r="M43" t="s">
        <v>1016</v>
      </c>
      <c r="N43" t="s">
        <v>985</v>
      </c>
      <c r="O43">
        <v>0</v>
      </c>
      <c r="Q43">
        <v>0</v>
      </c>
      <c r="R43">
        <v>0</v>
      </c>
      <c r="S43">
        <v>0</v>
      </c>
      <c r="T43" t="s">
        <v>1010</v>
      </c>
      <c r="U43" t="s">
        <v>710</v>
      </c>
      <c r="V43">
        <v>0</v>
      </c>
      <c r="W43">
        <v>0</v>
      </c>
    </row>
    <row r="44" spans="1:23" hidden="1" x14ac:dyDescent="0.25">
      <c r="A44" t="s">
        <v>753</v>
      </c>
      <c r="B44" t="s">
        <v>754</v>
      </c>
      <c r="C44" t="str">
        <f>"0000000125628"</f>
        <v>0000000125628</v>
      </c>
      <c r="D44" t="s">
        <v>990</v>
      </c>
      <c r="E44" t="s">
        <v>586</v>
      </c>
      <c r="F44" t="s">
        <v>993</v>
      </c>
      <c r="G44" t="s">
        <v>586</v>
      </c>
      <c r="H44" t="s">
        <v>700</v>
      </c>
      <c r="I44" t="s">
        <v>994</v>
      </c>
      <c r="J44">
        <v>0</v>
      </c>
      <c r="K44" t="s">
        <v>757</v>
      </c>
      <c r="M44" t="s">
        <v>709</v>
      </c>
      <c r="N44" t="s">
        <v>992</v>
      </c>
      <c r="O44">
        <v>0</v>
      </c>
      <c r="Q44">
        <v>0</v>
      </c>
      <c r="R44">
        <v>0</v>
      </c>
      <c r="S44">
        <v>0</v>
      </c>
      <c r="T44" t="s">
        <v>703</v>
      </c>
      <c r="U44" t="s">
        <v>710</v>
      </c>
      <c r="V44">
        <v>0</v>
      </c>
      <c r="W44">
        <v>0</v>
      </c>
    </row>
    <row r="45" spans="1:23" x14ac:dyDescent="0.25">
      <c r="A45" t="s">
        <v>62</v>
      </c>
      <c r="B45" t="s">
        <v>1017</v>
      </c>
      <c r="C45" t="s">
        <v>1018</v>
      </c>
      <c r="D45" t="s">
        <v>591</v>
      </c>
      <c r="E45" t="s">
        <v>586</v>
      </c>
      <c r="F45" t="s">
        <v>988</v>
      </c>
      <c r="G45" t="s">
        <v>586</v>
      </c>
      <c r="H45" t="s">
        <v>700</v>
      </c>
      <c r="I45" t="s">
        <v>1015</v>
      </c>
      <c r="J45">
        <v>0</v>
      </c>
      <c r="K45" t="s">
        <v>172</v>
      </c>
      <c r="M45" t="s">
        <v>1016</v>
      </c>
      <c r="N45" t="s">
        <v>985</v>
      </c>
      <c r="O45">
        <v>0</v>
      </c>
      <c r="Q45">
        <v>0</v>
      </c>
      <c r="R45">
        <v>0</v>
      </c>
      <c r="S45">
        <v>0</v>
      </c>
      <c r="T45" t="s">
        <v>1010</v>
      </c>
      <c r="U45" t="s">
        <v>710</v>
      </c>
      <c r="V45">
        <v>0</v>
      </c>
      <c r="W45">
        <v>0</v>
      </c>
    </row>
    <row r="46" spans="1:23" hidden="1" x14ac:dyDescent="0.25">
      <c r="A46" t="s">
        <v>850</v>
      </c>
      <c r="B46" t="s">
        <v>997</v>
      </c>
      <c r="C46" t="str">
        <f>"0000000393829"</f>
        <v>0000000393829</v>
      </c>
      <c r="D46" t="s">
        <v>833</v>
      </c>
      <c r="E46" t="s">
        <v>586</v>
      </c>
      <c r="F46" t="s">
        <v>998</v>
      </c>
      <c r="G46" t="s">
        <v>586</v>
      </c>
      <c r="H46" t="s">
        <v>700</v>
      </c>
      <c r="I46" t="s">
        <v>999</v>
      </c>
      <c r="J46">
        <v>0</v>
      </c>
      <c r="K46" t="s">
        <v>1000</v>
      </c>
      <c r="M46" t="s">
        <v>709</v>
      </c>
      <c r="N46" t="s">
        <v>900</v>
      </c>
      <c r="O46">
        <v>0</v>
      </c>
      <c r="Q46">
        <v>0</v>
      </c>
      <c r="R46">
        <v>0</v>
      </c>
      <c r="S46">
        <v>0</v>
      </c>
      <c r="T46" t="s">
        <v>838</v>
      </c>
      <c r="U46" t="s">
        <v>710</v>
      </c>
      <c r="V46">
        <v>0</v>
      </c>
      <c r="W46">
        <v>1</v>
      </c>
    </row>
    <row r="47" spans="1:23" hidden="1" x14ac:dyDescent="0.25">
      <c r="A47" t="s">
        <v>62</v>
      </c>
      <c r="B47" t="s">
        <v>1001</v>
      </c>
      <c r="C47" t="s">
        <v>1002</v>
      </c>
      <c r="D47" t="s">
        <v>833</v>
      </c>
      <c r="E47" t="s">
        <v>586</v>
      </c>
      <c r="F47" t="s">
        <v>709</v>
      </c>
      <c r="G47" t="s">
        <v>586</v>
      </c>
      <c r="H47" t="s">
        <v>700</v>
      </c>
      <c r="I47" t="s">
        <v>1003</v>
      </c>
      <c r="J47">
        <v>0</v>
      </c>
      <c r="K47" t="s">
        <v>149</v>
      </c>
      <c r="M47" t="s">
        <v>864</v>
      </c>
      <c r="O47">
        <v>0</v>
      </c>
      <c r="Q47">
        <v>0</v>
      </c>
      <c r="R47">
        <v>0</v>
      </c>
      <c r="S47">
        <v>0</v>
      </c>
      <c r="T47" t="s">
        <v>838</v>
      </c>
      <c r="U47" t="s">
        <v>710</v>
      </c>
      <c r="V47">
        <v>0</v>
      </c>
      <c r="W47">
        <v>0</v>
      </c>
    </row>
    <row r="48" spans="1:23" hidden="1" x14ac:dyDescent="0.25">
      <c r="A48" t="s">
        <v>587</v>
      </c>
      <c r="B48" t="s">
        <v>1004</v>
      </c>
      <c r="C48" t="str">
        <f>"0000000341691"</f>
        <v>0000000341691</v>
      </c>
      <c r="D48" t="s">
        <v>700</v>
      </c>
      <c r="E48" t="s">
        <v>586</v>
      </c>
      <c r="F48" t="s">
        <v>709</v>
      </c>
      <c r="G48" t="s">
        <v>586</v>
      </c>
      <c r="H48" t="s">
        <v>700</v>
      </c>
      <c r="I48" t="s">
        <v>700</v>
      </c>
      <c r="J48">
        <v>0</v>
      </c>
      <c r="K48" t="s">
        <v>1005</v>
      </c>
      <c r="M48" t="s">
        <v>709</v>
      </c>
      <c r="O48">
        <v>0</v>
      </c>
      <c r="Q48">
        <v>0</v>
      </c>
      <c r="R48">
        <v>0</v>
      </c>
      <c r="S48">
        <v>0</v>
      </c>
      <c r="T48" t="s">
        <v>709</v>
      </c>
      <c r="U48" t="s">
        <v>710</v>
      </c>
      <c r="V48">
        <v>0</v>
      </c>
      <c r="W48">
        <v>0</v>
      </c>
    </row>
    <row r="49" spans="1:23" x14ac:dyDescent="0.25">
      <c r="A49" t="s">
        <v>449</v>
      </c>
      <c r="B49" t="s">
        <v>925</v>
      </c>
      <c r="C49" t="str">
        <f>"0000000330916"</f>
        <v>0000000330916</v>
      </c>
      <c r="D49" t="s">
        <v>771</v>
      </c>
      <c r="E49" t="s">
        <v>586</v>
      </c>
      <c r="F49" t="s">
        <v>926</v>
      </c>
      <c r="G49" t="s">
        <v>586</v>
      </c>
      <c r="H49" t="s">
        <v>700</v>
      </c>
      <c r="I49" t="s">
        <v>927</v>
      </c>
      <c r="J49">
        <v>0</v>
      </c>
      <c r="K49" t="s">
        <v>1094</v>
      </c>
      <c r="M49" t="s">
        <v>709</v>
      </c>
      <c r="N49" t="s">
        <v>928</v>
      </c>
      <c r="O49">
        <v>0</v>
      </c>
      <c r="Q49">
        <v>0</v>
      </c>
      <c r="R49">
        <v>0</v>
      </c>
      <c r="S49">
        <v>0</v>
      </c>
      <c r="T49" t="s">
        <v>929</v>
      </c>
      <c r="U49" t="s">
        <v>710</v>
      </c>
      <c r="V49">
        <v>0</v>
      </c>
      <c r="W49">
        <v>1</v>
      </c>
    </row>
    <row r="50" spans="1:23" x14ac:dyDescent="0.25">
      <c r="A50" t="s">
        <v>449</v>
      </c>
      <c r="B50" t="s">
        <v>777</v>
      </c>
      <c r="C50" t="str">
        <f>"0000000080002"</f>
        <v>0000000080002</v>
      </c>
      <c r="D50" t="s">
        <v>990</v>
      </c>
      <c r="E50" t="s">
        <v>586</v>
      </c>
      <c r="F50" t="s">
        <v>778</v>
      </c>
      <c r="G50" t="s">
        <v>586</v>
      </c>
      <c r="H50" t="s">
        <v>700</v>
      </c>
      <c r="I50" t="s">
        <v>991</v>
      </c>
      <c r="J50">
        <v>0</v>
      </c>
      <c r="K50" t="s">
        <v>780</v>
      </c>
      <c r="M50" t="s">
        <v>709</v>
      </c>
      <c r="N50" t="s">
        <v>992</v>
      </c>
      <c r="O50">
        <v>0</v>
      </c>
      <c r="Q50">
        <v>0</v>
      </c>
      <c r="R50">
        <v>0</v>
      </c>
      <c r="S50">
        <v>0</v>
      </c>
      <c r="T50" t="s">
        <v>703</v>
      </c>
      <c r="U50" t="s">
        <v>710</v>
      </c>
      <c r="V50">
        <v>0</v>
      </c>
      <c r="W50">
        <v>1</v>
      </c>
    </row>
    <row r="51" spans="1:23" hidden="1" x14ac:dyDescent="0.25"/>
    <row r="52" spans="1:23" x14ac:dyDescent="0.25">
      <c r="A52" t="s">
        <v>62</v>
      </c>
      <c r="B52" t="s">
        <v>1030</v>
      </c>
      <c r="C52" t="s">
        <v>1031</v>
      </c>
      <c r="D52" t="s">
        <v>591</v>
      </c>
      <c r="E52" t="s">
        <v>586</v>
      </c>
      <c r="F52" t="s">
        <v>986</v>
      </c>
      <c r="G52" t="s">
        <v>586</v>
      </c>
      <c r="H52" t="s">
        <v>700</v>
      </c>
      <c r="I52" t="s">
        <v>1032</v>
      </c>
      <c r="J52">
        <v>0</v>
      </c>
      <c r="K52" t="s">
        <v>159</v>
      </c>
      <c r="M52" t="s">
        <v>1009</v>
      </c>
      <c r="N52" t="s">
        <v>987</v>
      </c>
      <c r="O52">
        <v>0</v>
      </c>
      <c r="Q52">
        <v>0</v>
      </c>
      <c r="R52">
        <v>0</v>
      </c>
      <c r="S52">
        <v>0</v>
      </c>
      <c r="T52" t="s">
        <v>1010</v>
      </c>
      <c r="U52" t="s">
        <v>710</v>
      </c>
      <c r="V52">
        <v>0</v>
      </c>
      <c r="W52">
        <v>0</v>
      </c>
    </row>
    <row r="53" spans="1:23" hidden="1" x14ac:dyDescent="0.25">
      <c r="A53" t="s">
        <v>62</v>
      </c>
      <c r="B53" t="s">
        <v>1019</v>
      </c>
      <c r="C53" t="s">
        <v>1020</v>
      </c>
      <c r="D53" t="s">
        <v>591</v>
      </c>
      <c r="E53" t="s">
        <v>586</v>
      </c>
      <c r="F53" t="s">
        <v>831</v>
      </c>
      <c r="G53" t="s">
        <v>586</v>
      </c>
      <c r="H53" t="s">
        <v>700</v>
      </c>
      <c r="I53" t="s">
        <v>1021</v>
      </c>
      <c r="J53">
        <v>0</v>
      </c>
      <c r="K53" t="s">
        <v>174</v>
      </c>
      <c r="M53" t="s">
        <v>1022</v>
      </c>
      <c r="N53" t="s">
        <v>829</v>
      </c>
      <c r="O53">
        <v>0</v>
      </c>
      <c r="Q53">
        <v>0</v>
      </c>
      <c r="R53">
        <v>0</v>
      </c>
      <c r="S53">
        <v>0</v>
      </c>
      <c r="T53" t="s">
        <v>1010</v>
      </c>
      <c r="U53" t="s">
        <v>710</v>
      </c>
      <c r="V53">
        <v>0</v>
      </c>
      <c r="W53">
        <v>0</v>
      </c>
    </row>
    <row r="54" spans="1:23" hidden="1" x14ac:dyDescent="0.25">
      <c r="A54" t="s">
        <v>62</v>
      </c>
      <c r="B54" t="s">
        <v>1023</v>
      </c>
      <c r="C54" t="s">
        <v>1024</v>
      </c>
      <c r="D54" t="s">
        <v>591</v>
      </c>
      <c r="E54" t="s">
        <v>586</v>
      </c>
      <c r="F54" t="s">
        <v>831</v>
      </c>
      <c r="G54" t="s">
        <v>586</v>
      </c>
      <c r="H54" t="s">
        <v>700</v>
      </c>
      <c r="I54" t="s">
        <v>1021</v>
      </c>
      <c r="J54">
        <v>0</v>
      </c>
      <c r="K54" t="s">
        <v>174</v>
      </c>
      <c r="M54" t="s">
        <v>1022</v>
      </c>
      <c r="N54" t="s">
        <v>829</v>
      </c>
      <c r="O54">
        <v>0</v>
      </c>
      <c r="Q54">
        <v>0</v>
      </c>
      <c r="R54">
        <v>0</v>
      </c>
      <c r="S54">
        <v>0</v>
      </c>
      <c r="T54" t="s">
        <v>1010</v>
      </c>
      <c r="U54" t="s">
        <v>710</v>
      </c>
      <c r="V54">
        <v>0</v>
      </c>
      <c r="W54">
        <v>0</v>
      </c>
    </row>
    <row r="55" spans="1:23" hidden="1" x14ac:dyDescent="0.25">
      <c r="A55" t="s">
        <v>62</v>
      </c>
      <c r="B55" t="s">
        <v>1025</v>
      </c>
      <c r="C55" t="s">
        <v>1026</v>
      </c>
      <c r="D55" t="s">
        <v>591</v>
      </c>
      <c r="E55" t="s">
        <v>586</v>
      </c>
      <c r="F55" t="s">
        <v>828</v>
      </c>
      <c r="G55" t="s">
        <v>586</v>
      </c>
      <c r="H55" t="s">
        <v>700</v>
      </c>
      <c r="I55" t="s">
        <v>1027</v>
      </c>
      <c r="J55">
        <v>0</v>
      </c>
      <c r="K55" t="s">
        <v>634</v>
      </c>
      <c r="M55" t="s">
        <v>968</v>
      </c>
      <c r="N55" t="s">
        <v>829</v>
      </c>
      <c r="O55">
        <v>0</v>
      </c>
      <c r="Q55">
        <v>0</v>
      </c>
      <c r="R55">
        <v>0</v>
      </c>
      <c r="S55">
        <v>0</v>
      </c>
      <c r="T55" t="s">
        <v>1010</v>
      </c>
      <c r="U55" t="s">
        <v>710</v>
      </c>
      <c r="V55">
        <v>0</v>
      </c>
      <c r="W55">
        <v>0</v>
      </c>
    </row>
    <row r="56" spans="1:23" hidden="1" x14ac:dyDescent="0.25">
      <c r="A56" t="s">
        <v>62</v>
      </c>
      <c r="B56" t="s">
        <v>1028</v>
      </c>
      <c r="C56" t="s">
        <v>1029</v>
      </c>
      <c r="D56" t="s">
        <v>591</v>
      </c>
      <c r="E56" t="s">
        <v>586</v>
      </c>
      <c r="F56" t="s">
        <v>828</v>
      </c>
      <c r="G56" t="s">
        <v>586</v>
      </c>
      <c r="H56" t="s">
        <v>700</v>
      </c>
      <c r="I56" t="s">
        <v>1027</v>
      </c>
      <c r="J56">
        <v>0</v>
      </c>
      <c r="K56" t="s">
        <v>634</v>
      </c>
      <c r="M56" t="s">
        <v>968</v>
      </c>
      <c r="N56" t="s">
        <v>829</v>
      </c>
      <c r="O56">
        <v>0</v>
      </c>
      <c r="Q56">
        <v>0</v>
      </c>
      <c r="R56">
        <v>0</v>
      </c>
      <c r="S56">
        <v>0</v>
      </c>
      <c r="T56" t="s">
        <v>1010</v>
      </c>
      <c r="U56" t="s">
        <v>710</v>
      </c>
      <c r="V56">
        <v>0</v>
      </c>
      <c r="W56">
        <v>0</v>
      </c>
    </row>
    <row r="57" spans="1:23" x14ac:dyDescent="0.25">
      <c r="A57" t="s">
        <v>62</v>
      </c>
      <c r="B57" t="s">
        <v>1033</v>
      </c>
      <c r="C57" t="s">
        <v>1034</v>
      </c>
      <c r="D57" t="s">
        <v>591</v>
      </c>
      <c r="E57" t="s">
        <v>586</v>
      </c>
      <c r="F57" t="s">
        <v>986</v>
      </c>
      <c r="G57" t="s">
        <v>586</v>
      </c>
      <c r="H57" t="s">
        <v>700</v>
      </c>
      <c r="I57" t="s">
        <v>1032</v>
      </c>
      <c r="J57">
        <v>0</v>
      </c>
      <c r="K57" t="s">
        <v>159</v>
      </c>
      <c r="M57" t="s">
        <v>1009</v>
      </c>
      <c r="N57" t="s">
        <v>987</v>
      </c>
      <c r="O57">
        <v>0</v>
      </c>
      <c r="Q57">
        <v>0</v>
      </c>
      <c r="R57">
        <v>0</v>
      </c>
      <c r="S57">
        <v>0</v>
      </c>
      <c r="T57" t="s">
        <v>1010</v>
      </c>
      <c r="U57" t="s">
        <v>710</v>
      </c>
      <c r="V57">
        <v>0</v>
      </c>
      <c r="W57">
        <v>0</v>
      </c>
    </row>
    <row r="58" spans="1:23" hidden="1" x14ac:dyDescent="0.25"/>
    <row r="59" spans="1:23" x14ac:dyDescent="0.25">
      <c r="A59" t="s">
        <v>62</v>
      </c>
      <c r="B59" t="s">
        <v>1035</v>
      </c>
      <c r="C59" t="s">
        <v>1036</v>
      </c>
      <c r="D59" t="s">
        <v>591</v>
      </c>
      <c r="E59" t="s">
        <v>586</v>
      </c>
      <c r="F59" t="s">
        <v>989</v>
      </c>
      <c r="G59" t="s">
        <v>586</v>
      </c>
      <c r="H59" t="s">
        <v>700</v>
      </c>
      <c r="I59" t="s">
        <v>1037</v>
      </c>
      <c r="J59">
        <v>0</v>
      </c>
      <c r="K59" t="s">
        <v>352</v>
      </c>
      <c r="M59" t="s">
        <v>1016</v>
      </c>
      <c r="N59" t="s">
        <v>987</v>
      </c>
      <c r="O59">
        <v>0</v>
      </c>
      <c r="Q59">
        <v>0</v>
      </c>
      <c r="R59">
        <v>0</v>
      </c>
      <c r="S59">
        <v>0</v>
      </c>
      <c r="T59" t="s">
        <v>1010</v>
      </c>
      <c r="U59" t="s">
        <v>710</v>
      </c>
      <c r="V59">
        <v>0</v>
      </c>
      <c r="W59">
        <v>0</v>
      </c>
    </row>
    <row r="60" spans="1:23" x14ac:dyDescent="0.25">
      <c r="A60" t="s">
        <v>62</v>
      </c>
      <c r="B60" t="s">
        <v>1038</v>
      </c>
      <c r="C60" t="s">
        <v>1039</v>
      </c>
      <c r="D60" t="s">
        <v>591</v>
      </c>
      <c r="E60" t="s">
        <v>586</v>
      </c>
      <c r="F60" t="s">
        <v>989</v>
      </c>
      <c r="G60" t="s">
        <v>586</v>
      </c>
      <c r="H60" t="s">
        <v>700</v>
      </c>
      <c r="I60" t="s">
        <v>1037</v>
      </c>
      <c r="J60">
        <v>0</v>
      </c>
      <c r="K60" t="s">
        <v>352</v>
      </c>
      <c r="M60" t="s">
        <v>1016</v>
      </c>
      <c r="N60" t="s">
        <v>987</v>
      </c>
      <c r="O60">
        <v>0</v>
      </c>
      <c r="Q60">
        <v>0</v>
      </c>
      <c r="R60">
        <v>0</v>
      </c>
      <c r="S60">
        <v>0</v>
      </c>
      <c r="T60" t="s">
        <v>1010</v>
      </c>
      <c r="U60" t="s">
        <v>710</v>
      </c>
      <c r="V60">
        <v>0</v>
      </c>
      <c r="W60">
        <v>0</v>
      </c>
    </row>
    <row r="61" spans="1:23" hidden="1" x14ac:dyDescent="0.25">
      <c r="A61" t="s">
        <v>715</v>
      </c>
      <c r="B61" t="s">
        <v>1040</v>
      </c>
      <c r="C61" t="s">
        <v>1041</v>
      </c>
      <c r="D61" t="s">
        <v>1042</v>
      </c>
      <c r="E61" t="s">
        <v>586</v>
      </c>
      <c r="F61" t="s">
        <v>709</v>
      </c>
      <c r="G61" t="s">
        <v>586</v>
      </c>
      <c r="H61" t="s">
        <v>700</v>
      </c>
      <c r="I61" t="s">
        <v>700</v>
      </c>
      <c r="J61">
        <v>0</v>
      </c>
      <c r="K61" t="s">
        <v>1043</v>
      </c>
      <c r="M61" t="s">
        <v>709</v>
      </c>
      <c r="O61">
        <v>0</v>
      </c>
      <c r="Q61">
        <v>0</v>
      </c>
      <c r="R61">
        <v>0</v>
      </c>
      <c r="S61">
        <v>0</v>
      </c>
      <c r="T61" t="s">
        <v>1044</v>
      </c>
      <c r="U61" t="s">
        <v>710</v>
      </c>
      <c r="V61">
        <v>0</v>
      </c>
      <c r="W61">
        <v>0</v>
      </c>
    </row>
    <row r="62" spans="1:23" hidden="1" x14ac:dyDescent="0.25">
      <c r="A62" t="s">
        <v>1045</v>
      </c>
      <c r="B62" t="s">
        <v>1046</v>
      </c>
      <c r="C62" t="s">
        <v>1047</v>
      </c>
      <c r="D62" t="s">
        <v>1048</v>
      </c>
      <c r="E62" t="s">
        <v>586</v>
      </c>
      <c r="F62" t="s">
        <v>709</v>
      </c>
      <c r="G62" t="s">
        <v>586</v>
      </c>
      <c r="H62" t="s">
        <v>700</v>
      </c>
      <c r="I62" t="s">
        <v>700</v>
      </c>
      <c r="J62">
        <v>0</v>
      </c>
      <c r="K62" t="s">
        <v>1049</v>
      </c>
      <c r="M62" t="s">
        <v>709</v>
      </c>
      <c r="O62">
        <v>0</v>
      </c>
      <c r="Q62">
        <v>0</v>
      </c>
      <c r="R62">
        <v>0</v>
      </c>
      <c r="S62">
        <v>0</v>
      </c>
      <c r="T62" t="s">
        <v>1050</v>
      </c>
      <c r="U62" t="s">
        <v>710</v>
      </c>
      <c r="V62">
        <v>0</v>
      </c>
      <c r="W62">
        <v>0</v>
      </c>
    </row>
    <row r="63" spans="1:23" hidden="1" x14ac:dyDescent="0.25">
      <c r="A63" t="s">
        <v>587</v>
      </c>
      <c r="B63" t="s">
        <v>1051</v>
      </c>
      <c r="C63" t="s">
        <v>1052</v>
      </c>
      <c r="D63" t="s">
        <v>1053</v>
      </c>
      <c r="E63" t="s">
        <v>586</v>
      </c>
      <c r="F63" t="s">
        <v>709</v>
      </c>
      <c r="G63" t="s">
        <v>586</v>
      </c>
      <c r="H63" t="s">
        <v>700</v>
      </c>
      <c r="I63" t="s">
        <v>700</v>
      </c>
      <c r="J63">
        <v>0</v>
      </c>
      <c r="K63" t="s">
        <v>1054</v>
      </c>
      <c r="M63" t="s">
        <v>709</v>
      </c>
      <c r="O63">
        <v>0</v>
      </c>
      <c r="Q63">
        <v>0</v>
      </c>
      <c r="R63">
        <v>0</v>
      </c>
      <c r="S63">
        <v>0</v>
      </c>
      <c r="T63" t="s">
        <v>1055</v>
      </c>
      <c r="U63" t="s">
        <v>710</v>
      </c>
      <c r="V63">
        <v>0</v>
      </c>
      <c r="W63">
        <v>0</v>
      </c>
    </row>
    <row r="64" spans="1:23" hidden="1" x14ac:dyDescent="0.25">
      <c r="A64" t="s">
        <v>715</v>
      </c>
      <c r="B64" t="s">
        <v>1056</v>
      </c>
      <c r="C64" t="s">
        <v>1057</v>
      </c>
      <c r="D64" t="s">
        <v>1058</v>
      </c>
      <c r="E64" t="s">
        <v>586</v>
      </c>
      <c r="F64" t="s">
        <v>709</v>
      </c>
      <c r="G64" t="s">
        <v>586</v>
      </c>
      <c r="H64" t="s">
        <v>700</v>
      </c>
      <c r="I64" t="s">
        <v>833</v>
      </c>
      <c r="J64">
        <v>0</v>
      </c>
      <c r="K64" t="s">
        <v>1059</v>
      </c>
      <c r="M64" t="s">
        <v>709</v>
      </c>
      <c r="O64">
        <v>0</v>
      </c>
      <c r="Q64">
        <v>0</v>
      </c>
      <c r="R64">
        <v>0</v>
      </c>
      <c r="S64">
        <v>0</v>
      </c>
      <c r="T64" t="s">
        <v>1060</v>
      </c>
      <c r="U64" t="s">
        <v>710</v>
      </c>
      <c r="V64">
        <v>0</v>
      </c>
      <c r="W64">
        <v>0</v>
      </c>
    </row>
    <row r="65" spans="1:23" hidden="1" x14ac:dyDescent="0.25">
      <c r="A65" t="s">
        <v>715</v>
      </c>
      <c r="B65" t="s">
        <v>1061</v>
      </c>
      <c r="C65" t="s">
        <v>1062</v>
      </c>
      <c r="D65" t="s">
        <v>1042</v>
      </c>
      <c r="E65" t="s">
        <v>586</v>
      </c>
      <c r="F65" t="s">
        <v>709</v>
      </c>
      <c r="G65" t="s">
        <v>586</v>
      </c>
      <c r="H65" t="s">
        <v>700</v>
      </c>
      <c r="I65" t="s">
        <v>1063</v>
      </c>
      <c r="J65">
        <v>0</v>
      </c>
      <c r="K65" t="s">
        <v>1064</v>
      </c>
      <c r="M65" t="s">
        <v>709</v>
      </c>
      <c r="O65">
        <v>0</v>
      </c>
      <c r="Q65">
        <v>0</v>
      </c>
      <c r="R65">
        <v>0</v>
      </c>
      <c r="S65">
        <v>0</v>
      </c>
      <c r="T65" t="s">
        <v>1044</v>
      </c>
      <c r="U65" t="s">
        <v>710</v>
      </c>
      <c r="V65">
        <v>0</v>
      </c>
      <c r="W65">
        <v>0</v>
      </c>
    </row>
    <row r="66" spans="1:23" hidden="1" x14ac:dyDescent="0.25">
      <c r="A66" t="s">
        <v>715</v>
      </c>
      <c r="B66" t="s">
        <v>1065</v>
      </c>
      <c r="C66" t="s">
        <v>1066</v>
      </c>
      <c r="D66" t="s">
        <v>1067</v>
      </c>
      <c r="E66" t="s">
        <v>586</v>
      </c>
      <c r="F66" t="s">
        <v>709</v>
      </c>
      <c r="G66" t="s">
        <v>586</v>
      </c>
      <c r="H66" t="s">
        <v>700</v>
      </c>
      <c r="I66" t="s">
        <v>833</v>
      </c>
      <c r="J66">
        <v>0</v>
      </c>
      <c r="K66" t="s">
        <v>1068</v>
      </c>
      <c r="M66" t="s">
        <v>709</v>
      </c>
      <c r="O66">
        <v>0</v>
      </c>
      <c r="Q66">
        <v>0</v>
      </c>
      <c r="R66">
        <v>0</v>
      </c>
      <c r="S66">
        <v>0</v>
      </c>
      <c r="T66" t="s">
        <v>1069</v>
      </c>
      <c r="U66" t="s">
        <v>710</v>
      </c>
      <c r="V66">
        <v>0</v>
      </c>
      <c r="W66">
        <v>0</v>
      </c>
    </row>
    <row r="67" spans="1:23" hidden="1" x14ac:dyDescent="0.25">
      <c r="A67" t="s">
        <v>587</v>
      </c>
      <c r="B67" t="s">
        <v>1070</v>
      </c>
      <c r="C67" t="s">
        <v>1071</v>
      </c>
      <c r="D67" t="s">
        <v>1067</v>
      </c>
      <c r="E67" t="s">
        <v>586</v>
      </c>
      <c r="F67" t="s">
        <v>709</v>
      </c>
      <c r="G67" t="s">
        <v>586</v>
      </c>
      <c r="H67" t="s">
        <v>700</v>
      </c>
      <c r="I67" t="s">
        <v>700</v>
      </c>
      <c r="J67">
        <v>0</v>
      </c>
      <c r="K67" t="s">
        <v>1072</v>
      </c>
      <c r="M67" t="s">
        <v>709</v>
      </c>
      <c r="O67">
        <v>0</v>
      </c>
      <c r="Q67">
        <v>0</v>
      </c>
      <c r="R67">
        <v>0</v>
      </c>
      <c r="S67">
        <v>0</v>
      </c>
      <c r="T67" t="s">
        <v>1069</v>
      </c>
      <c r="U67" t="s">
        <v>710</v>
      </c>
      <c r="V67">
        <v>0</v>
      </c>
      <c r="W67">
        <v>0</v>
      </c>
    </row>
    <row r="68" spans="1:23" hidden="1" x14ac:dyDescent="0.25">
      <c r="A68" t="s">
        <v>715</v>
      </c>
      <c r="B68" t="s">
        <v>1073</v>
      </c>
      <c r="C68" t="s">
        <v>1074</v>
      </c>
      <c r="D68" t="s">
        <v>1058</v>
      </c>
      <c r="E68" t="s">
        <v>586</v>
      </c>
      <c r="F68" t="s">
        <v>709</v>
      </c>
      <c r="G68" t="s">
        <v>586</v>
      </c>
      <c r="H68" t="s">
        <v>700</v>
      </c>
      <c r="I68" t="s">
        <v>700</v>
      </c>
      <c r="J68">
        <v>0</v>
      </c>
      <c r="K68" t="s">
        <v>1075</v>
      </c>
      <c r="M68" t="s">
        <v>709</v>
      </c>
      <c r="O68">
        <v>0</v>
      </c>
      <c r="Q68">
        <v>0</v>
      </c>
      <c r="R68">
        <v>0</v>
      </c>
      <c r="S68">
        <v>0</v>
      </c>
      <c r="T68" t="s">
        <v>1060</v>
      </c>
      <c r="U68" t="s">
        <v>710</v>
      </c>
      <c r="V68">
        <v>0</v>
      </c>
      <c r="W68">
        <v>0</v>
      </c>
    </row>
    <row r="69" spans="1:23" hidden="1" x14ac:dyDescent="0.25">
      <c r="A69" t="s">
        <v>1076</v>
      </c>
      <c r="B69" t="s">
        <v>1077</v>
      </c>
      <c r="C69" t="s">
        <v>1078</v>
      </c>
      <c r="D69" t="s">
        <v>700</v>
      </c>
      <c r="E69" t="s">
        <v>586</v>
      </c>
      <c r="F69" t="s">
        <v>709</v>
      </c>
      <c r="G69" t="s">
        <v>586</v>
      </c>
      <c r="H69" t="s">
        <v>700</v>
      </c>
      <c r="I69" t="s">
        <v>700</v>
      </c>
      <c r="J69">
        <v>0</v>
      </c>
      <c r="K69" t="s">
        <v>1079</v>
      </c>
      <c r="M69" t="s">
        <v>709</v>
      </c>
      <c r="O69">
        <v>0</v>
      </c>
      <c r="Q69">
        <v>0</v>
      </c>
      <c r="R69">
        <v>0</v>
      </c>
      <c r="S69">
        <v>0</v>
      </c>
      <c r="T69" t="s">
        <v>709</v>
      </c>
      <c r="U69" t="s">
        <v>710</v>
      </c>
      <c r="V69">
        <v>0</v>
      </c>
      <c r="W69">
        <v>0</v>
      </c>
    </row>
    <row r="70" spans="1:23" hidden="1" x14ac:dyDescent="0.25">
      <c r="A70" t="s">
        <v>1076</v>
      </c>
      <c r="B70" t="s">
        <v>1080</v>
      </c>
      <c r="C70" t="s">
        <v>1081</v>
      </c>
      <c r="D70" t="s">
        <v>700</v>
      </c>
      <c r="E70" t="s">
        <v>586</v>
      </c>
      <c r="F70" t="s">
        <v>709</v>
      </c>
      <c r="G70" t="s">
        <v>586</v>
      </c>
      <c r="H70" t="s">
        <v>700</v>
      </c>
      <c r="I70" t="s">
        <v>700</v>
      </c>
      <c r="J70">
        <v>0</v>
      </c>
      <c r="K70" t="s">
        <v>1082</v>
      </c>
      <c r="M70" t="s">
        <v>709</v>
      </c>
      <c r="O70">
        <v>0</v>
      </c>
      <c r="Q70">
        <v>0</v>
      </c>
      <c r="R70">
        <v>0</v>
      </c>
      <c r="S70">
        <v>0</v>
      </c>
      <c r="T70" t="s">
        <v>709</v>
      </c>
      <c r="U70" t="s">
        <v>710</v>
      </c>
      <c r="V70">
        <v>0</v>
      </c>
      <c r="W70">
        <v>0</v>
      </c>
    </row>
    <row r="71" spans="1:23" hidden="1" x14ac:dyDescent="0.25">
      <c r="A71" t="s">
        <v>1083</v>
      </c>
      <c r="B71" t="s">
        <v>1084</v>
      </c>
      <c r="C71" t="s">
        <v>1085</v>
      </c>
      <c r="D71" t="s">
        <v>700</v>
      </c>
      <c r="E71" t="s">
        <v>586</v>
      </c>
      <c r="F71" t="s">
        <v>709</v>
      </c>
      <c r="G71" t="s">
        <v>586</v>
      </c>
      <c r="H71" t="s">
        <v>700</v>
      </c>
      <c r="I71" t="s">
        <v>700</v>
      </c>
      <c r="J71">
        <v>0</v>
      </c>
      <c r="K71" t="s">
        <v>1086</v>
      </c>
      <c r="M71" t="s">
        <v>709</v>
      </c>
      <c r="O71">
        <v>0</v>
      </c>
      <c r="Q71">
        <v>0</v>
      </c>
      <c r="R71">
        <v>0</v>
      </c>
      <c r="S71">
        <v>0</v>
      </c>
      <c r="T71" t="s">
        <v>709</v>
      </c>
      <c r="U71" t="s">
        <v>710</v>
      </c>
      <c r="V71">
        <v>0</v>
      </c>
      <c r="W71">
        <v>0</v>
      </c>
    </row>
    <row r="72" spans="1:23" hidden="1" x14ac:dyDescent="0.25">
      <c r="A72" t="s">
        <v>1087</v>
      </c>
      <c r="B72" t="s">
        <v>1088</v>
      </c>
      <c r="C72" t="s">
        <v>1089</v>
      </c>
      <c r="D72" t="s">
        <v>700</v>
      </c>
      <c r="E72" t="s">
        <v>586</v>
      </c>
      <c r="F72" t="s">
        <v>709</v>
      </c>
      <c r="G72" t="s">
        <v>586</v>
      </c>
      <c r="H72" t="s">
        <v>700</v>
      </c>
      <c r="I72" t="s">
        <v>700</v>
      </c>
      <c r="J72">
        <v>0</v>
      </c>
      <c r="K72" t="s">
        <v>1090</v>
      </c>
      <c r="M72" t="s">
        <v>709</v>
      </c>
      <c r="O72">
        <v>0</v>
      </c>
      <c r="Q72">
        <v>0</v>
      </c>
      <c r="R72">
        <v>0</v>
      </c>
      <c r="S72">
        <v>0</v>
      </c>
      <c r="T72" t="s">
        <v>709</v>
      </c>
      <c r="U72" t="s">
        <v>710</v>
      </c>
      <c r="V72">
        <v>0</v>
      </c>
      <c r="W72">
        <v>0</v>
      </c>
    </row>
    <row r="73" spans="1:23" hidden="1" x14ac:dyDescent="0.25">
      <c r="A73" t="s">
        <v>1076</v>
      </c>
      <c r="B73" t="s">
        <v>1091</v>
      </c>
      <c r="C73" t="str">
        <f>"0000000405508"</f>
        <v>0000000405508</v>
      </c>
      <c r="D73" t="s">
        <v>700</v>
      </c>
      <c r="E73" t="s">
        <v>586</v>
      </c>
      <c r="F73" t="s">
        <v>709</v>
      </c>
      <c r="G73" t="s">
        <v>586</v>
      </c>
      <c r="H73" t="s">
        <v>700</v>
      </c>
      <c r="I73" t="s">
        <v>700</v>
      </c>
      <c r="J73">
        <v>0</v>
      </c>
      <c r="K73" t="s">
        <v>1092</v>
      </c>
      <c r="M73" t="s">
        <v>709</v>
      </c>
      <c r="O73">
        <v>0</v>
      </c>
      <c r="Q73">
        <v>0</v>
      </c>
      <c r="R73">
        <v>0</v>
      </c>
      <c r="S73">
        <v>0</v>
      </c>
      <c r="T73" t="s">
        <v>709</v>
      </c>
      <c r="U73" t="s">
        <v>710</v>
      </c>
      <c r="V73">
        <v>0</v>
      </c>
      <c r="W73">
        <v>0</v>
      </c>
    </row>
  </sheetData>
  <autoFilter ref="A1:Y73">
    <filterColumn colId="0">
      <filters>
        <filter val="EP"/>
        <filter val="HF"/>
      </filters>
    </filterColumn>
    <filterColumn colId="13">
      <filters>
        <filter val="-&gt; Voor 2x linkse toestel LVC1050-APS-FM Twin"/>
        <filter val="-&gt; Voor 2x linkse toestel LVC1050-APS-FM Twin -&gt; Voor 2x rechtse toestel LVC1050-APS-FM Twin"/>
        <filter val="-&gt; Voor 2x LVC1050-APS-TM ACC simplified -&gt; Voor 2x linkse toestel LVC1050-APS-FM Twin -&gt; Voor 2x re"/>
        <filter val="-&gt; Voor 2x rechtse toestel LVC1050-APS-FM Twin"/>
      </filters>
    </filterColumn>
  </autoFilter>
  <sortState ref="A22:X60">
    <sortCondition ref="B1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I11" sqref="I1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X42"/>
  <sheetViews>
    <sheetView workbookViewId="0">
      <selection activeCell="L54" sqref="L54"/>
    </sheetView>
  </sheetViews>
  <sheetFormatPr defaultRowHeight="15" x14ac:dyDescent="0.25"/>
  <cols>
    <col min="1" max="1" width="9.42578125" bestFit="1" customWidth="1"/>
    <col min="2" max="2" width="39.7109375" bestFit="1" customWidth="1"/>
    <col min="3" max="3" width="27.140625" bestFit="1" customWidth="1"/>
    <col min="4" max="4" width="6.7109375" bestFit="1" customWidth="1"/>
    <col min="5" max="5" width="4.28515625" bestFit="1" customWidth="1"/>
    <col min="6" max="6" width="9.5703125" bestFit="1" customWidth="1"/>
    <col min="7" max="7" width="7" bestFit="1" customWidth="1"/>
    <col min="8" max="8" width="12.28515625" bestFit="1" customWidth="1"/>
    <col min="9" max="9" width="24.42578125" bestFit="1" customWidth="1"/>
    <col min="10" max="10" width="4.85546875" bestFit="1" customWidth="1"/>
    <col min="11" max="11" width="72.85546875" bestFit="1" customWidth="1"/>
    <col min="12" max="12" width="14.85546875" bestFit="1" customWidth="1"/>
    <col min="13" max="13" width="8.28515625" bestFit="1" customWidth="1"/>
    <col min="14" max="14" width="98.140625" bestFit="1" customWidth="1"/>
    <col min="15" max="15" width="11.42578125" bestFit="1" customWidth="1"/>
    <col min="16" max="16" width="12.7109375" bestFit="1" customWidth="1"/>
    <col min="17" max="17" width="5.28515625" bestFit="1" customWidth="1"/>
    <col min="18" max="18" width="8.7109375" bestFit="1" customWidth="1"/>
    <col min="19" max="19" width="20.85546875" bestFit="1" customWidth="1"/>
    <col min="20" max="20" width="17.85546875" bestFit="1" customWidth="1"/>
    <col min="21" max="21" width="11.7109375" bestFit="1" customWidth="1"/>
    <col min="22" max="22" width="21" bestFit="1" customWidth="1"/>
    <col min="23" max="23" width="13.7109375" bestFit="1" customWidth="1"/>
    <col min="24" max="24" width="12.140625" bestFit="1" customWidth="1"/>
  </cols>
  <sheetData>
    <row r="1" spans="1:24" x14ac:dyDescent="0.25">
      <c r="A1" t="s">
        <v>1</v>
      </c>
      <c r="B1" t="s">
        <v>60</v>
      </c>
      <c r="C1" t="s">
        <v>678</v>
      </c>
      <c r="D1" t="s">
        <v>582</v>
      </c>
      <c r="E1" t="s">
        <v>583</v>
      </c>
      <c r="F1" t="s">
        <v>679</v>
      </c>
      <c r="G1" t="s">
        <v>680</v>
      </c>
      <c r="H1" t="s">
        <v>681</v>
      </c>
      <c r="I1" t="s">
        <v>682</v>
      </c>
      <c r="J1" t="s">
        <v>683</v>
      </c>
      <c r="K1" t="s">
        <v>0</v>
      </c>
      <c r="L1" t="s">
        <v>684</v>
      </c>
      <c r="M1" t="s">
        <v>685</v>
      </c>
      <c r="N1" t="s">
        <v>686</v>
      </c>
      <c r="O1" t="s">
        <v>687</v>
      </c>
      <c r="P1" t="s">
        <v>688</v>
      </c>
      <c r="Q1" t="s">
        <v>689</v>
      </c>
      <c r="R1" t="s">
        <v>690</v>
      </c>
      <c r="S1" t="s">
        <v>691</v>
      </c>
      <c r="T1" t="s">
        <v>692</v>
      </c>
      <c r="U1" t="s">
        <v>693</v>
      </c>
      <c r="V1" t="s">
        <v>694</v>
      </c>
      <c r="W1" t="s">
        <v>695</v>
      </c>
      <c r="X1" t="s">
        <v>696</v>
      </c>
    </row>
    <row r="2" spans="1:24" x14ac:dyDescent="0.25">
      <c r="A2" t="s">
        <v>449</v>
      </c>
      <c r="B2" t="s">
        <v>948</v>
      </c>
      <c r="C2" t="s">
        <v>949</v>
      </c>
      <c r="D2" t="s">
        <v>591</v>
      </c>
      <c r="E2" t="s">
        <v>586</v>
      </c>
      <c r="F2" t="s">
        <v>950</v>
      </c>
      <c r="G2" t="s">
        <v>586</v>
      </c>
      <c r="H2" t="s">
        <v>700</v>
      </c>
      <c r="I2" t="s">
        <v>1147</v>
      </c>
      <c r="J2">
        <v>0</v>
      </c>
      <c r="K2" t="s">
        <v>952</v>
      </c>
      <c r="M2" t="s">
        <v>709</v>
      </c>
      <c r="O2">
        <v>0</v>
      </c>
      <c r="Q2">
        <v>0</v>
      </c>
      <c r="R2">
        <v>0</v>
      </c>
      <c r="S2">
        <v>0</v>
      </c>
      <c r="T2" t="s">
        <v>849</v>
      </c>
      <c r="U2" t="s">
        <v>710</v>
      </c>
      <c r="V2">
        <v>0</v>
      </c>
      <c r="W2">
        <v>1</v>
      </c>
    </row>
    <row r="3" spans="1:24" hidden="1" x14ac:dyDescent="0.25">
      <c r="A3" s="433"/>
      <c r="B3" s="433"/>
      <c r="C3" s="433"/>
      <c r="D3" s="433"/>
    </row>
    <row r="4" spans="1:24" x14ac:dyDescent="0.25">
      <c r="A4" s="433" t="s">
        <v>62</v>
      </c>
      <c r="B4" s="433" t="s">
        <v>1154</v>
      </c>
      <c r="C4" s="433" t="s">
        <v>1155</v>
      </c>
      <c r="D4" s="433" t="s">
        <v>1048</v>
      </c>
      <c r="E4" t="s">
        <v>586</v>
      </c>
      <c r="F4" t="s">
        <v>709</v>
      </c>
      <c r="G4" t="s">
        <v>586</v>
      </c>
      <c r="H4" t="s">
        <v>700</v>
      </c>
      <c r="I4" t="s">
        <v>1156</v>
      </c>
      <c r="J4">
        <v>0</v>
      </c>
      <c r="K4" t="s">
        <v>149</v>
      </c>
      <c r="M4" t="s">
        <v>1107</v>
      </c>
      <c r="O4">
        <v>0</v>
      </c>
      <c r="Q4">
        <v>0</v>
      </c>
      <c r="R4">
        <v>0</v>
      </c>
      <c r="S4">
        <v>0</v>
      </c>
      <c r="T4" t="s">
        <v>838</v>
      </c>
      <c r="U4" t="s">
        <v>710</v>
      </c>
      <c r="V4">
        <v>0</v>
      </c>
      <c r="W4">
        <v>0</v>
      </c>
    </row>
    <row r="5" spans="1:24" hidden="1" x14ac:dyDescent="0.25"/>
    <row r="6" spans="1:24" hidden="1" x14ac:dyDescent="0.25">
      <c r="A6" t="s">
        <v>844</v>
      </c>
      <c r="B6" t="s">
        <v>845</v>
      </c>
      <c r="C6" t="str">
        <f>"0000000352901"</f>
        <v>0000000352901</v>
      </c>
      <c r="D6" t="s">
        <v>591</v>
      </c>
      <c r="E6" t="s">
        <v>586</v>
      </c>
      <c r="F6" t="s">
        <v>846</v>
      </c>
      <c r="G6" t="s">
        <v>586</v>
      </c>
      <c r="H6" t="s">
        <v>700</v>
      </c>
      <c r="I6" t="s">
        <v>1102</v>
      </c>
      <c r="J6">
        <v>0</v>
      </c>
      <c r="K6" t="s">
        <v>848</v>
      </c>
      <c r="M6" t="s">
        <v>709</v>
      </c>
      <c r="O6">
        <v>0</v>
      </c>
      <c r="Q6">
        <v>0</v>
      </c>
      <c r="R6">
        <v>0</v>
      </c>
      <c r="S6">
        <v>0</v>
      </c>
      <c r="T6" t="s">
        <v>849</v>
      </c>
      <c r="U6" t="s">
        <v>710</v>
      </c>
      <c r="V6">
        <v>0</v>
      </c>
      <c r="W6">
        <v>1</v>
      </c>
    </row>
    <row r="7" spans="1:24" hidden="1" x14ac:dyDescent="0.25">
      <c r="A7" t="s">
        <v>850</v>
      </c>
      <c r="B7" t="s">
        <v>851</v>
      </c>
      <c r="C7" t="str">
        <f>"0000000161350"</f>
        <v>0000000161350</v>
      </c>
      <c r="D7" t="s">
        <v>1048</v>
      </c>
      <c r="E7" t="s">
        <v>586</v>
      </c>
      <c r="F7" t="s">
        <v>852</v>
      </c>
      <c r="G7" t="s">
        <v>586</v>
      </c>
      <c r="H7" t="s">
        <v>700</v>
      </c>
      <c r="I7" t="s">
        <v>1103</v>
      </c>
      <c r="J7">
        <v>0</v>
      </c>
      <c r="K7" t="s">
        <v>854</v>
      </c>
      <c r="M7" t="s">
        <v>709</v>
      </c>
      <c r="N7" t="s">
        <v>1104</v>
      </c>
      <c r="O7">
        <v>0</v>
      </c>
      <c r="Q7">
        <v>0</v>
      </c>
      <c r="R7">
        <v>0</v>
      </c>
      <c r="S7">
        <v>0</v>
      </c>
      <c r="T7" t="s">
        <v>838</v>
      </c>
      <c r="U7" t="s">
        <v>710</v>
      </c>
      <c r="V7">
        <v>0</v>
      </c>
      <c r="W7">
        <v>1</v>
      </c>
    </row>
    <row r="8" spans="1:24" x14ac:dyDescent="0.25">
      <c r="A8" t="s">
        <v>62</v>
      </c>
      <c r="B8" t="s">
        <v>1159</v>
      </c>
      <c r="C8" t="s">
        <v>1160</v>
      </c>
      <c r="D8" t="s">
        <v>700</v>
      </c>
      <c r="E8" t="s">
        <v>586</v>
      </c>
      <c r="F8" t="s">
        <v>709</v>
      </c>
      <c r="G8" t="s">
        <v>586</v>
      </c>
      <c r="H8" t="s">
        <v>700</v>
      </c>
      <c r="I8" t="s">
        <v>700</v>
      </c>
      <c r="J8">
        <v>0</v>
      </c>
      <c r="K8" t="s">
        <v>157</v>
      </c>
      <c r="M8" t="s">
        <v>709</v>
      </c>
      <c r="O8">
        <v>0</v>
      </c>
      <c r="Q8">
        <v>0</v>
      </c>
      <c r="R8">
        <v>0</v>
      </c>
      <c r="S8">
        <v>0</v>
      </c>
      <c r="T8" t="s">
        <v>709</v>
      </c>
      <c r="U8" t="s">
        <v>710</v>
      </c>
      <c r="V8">
        <v>0</v>
      </c>
      <c r="W8">
        <v>0</v>
      </c>
    </row>
    <row r="9" spans="1:24" x14ac:dyDescent="0.25">
      <c r="A9" t="s">
        <v>449</v>
      </c>
      <c r="B9" t="s">
        <v>925</v>
      </c>
      <c r="C9" t="str">
        <f>"0000000330916"</f>
        <v>0000000330916</v>
      </c>
      <c r="D9" t="s">
        <v>591</v>
      </c>
      <c r="E9" t="s">
        <v>586</v>
      </c>
      <c r="F9" t="s">
        <v>926</v>
      </c>
      <c r="G9" t="s">
        <v>586</v>
      </c>
      <c r="H9" t="s">
        <v>700</v>
      </c>
      <c r="I9" t="s">
        <v>1133</v>
      </c>
      <c r="J9">
        <v>0</v>
      </c>
      <c r="K9" t="s">
        <v>1094</v>
      </c>
      <c r="M9" t="s">
        <v>709</v>
      </c>
      <c r="O9">
        <v>0</v>
      </c>
      <c r="Q9">
        <v>0</v>
      </c>
      <c r="R9">
        <v>0</v>
      </c>
      <c r="S9">
        <v>0</v>
      </c>
      <c r="T9" t="s">
        <v>849</v>
      </c>
      <c r="U9" t="s">
        <v>710</v>
      </c>
      <c r="V9">
        <v>0</v>
      </c>
      <c r="W9">
        <v>1</v>
      </c>
    </row>
    <row r="10" spans="1:24" hidden="1" x14ac:dyDescent="0.25">
      <c r="A10" t="s">
        <v>592</v>
      </c>
      <c r="B10" t="s">
        <v>866</v>
      </c>
      <c r="C10" t="s">
        <v>867</v>
      </c>
      <c r="D10" t="s">
        <v>1048</v>
      </c>
      <c r="E10" t="s">
        <v>586</v>
      </c>
      <c r="F10" t="s">
        <v>868</v>
      </c>
      <c r="G10" t="s">
        <v>586</v>
      </c>
      <c r="H10" t="s">
        <v>700</v>
      </c>
      <c r="I10" t="s">
        <v>1108</v>
      </c>
      <c r="J10">
        <v>0</v>
      </c>
      <c r="K10" t="s">
        <v>870</v>
      </c>
      <c r="M10" t="s">
        <v>1109</v>
      </c>
      <c r="N10" t="s">
        <v>1110</v>
      </c>
      <c r="O10">
        <v>0</v>
      </c>
      <c r="Q10">
        <v>0</v>
      </c>
      <c r="R10">
        <v>0</v>
      </c>
      <c r="S10">
        <v>0</v>
      </c>
      <c r="T10" t="s">
        <v>838</v>
      </c>
      <c r="U10" t="s">
        <v>710</v>
      </c>
      <c r="V10">
        <v>0</v>
      </c>
      <c r="W10">
        <v>0</v>
      </c>
    </row>
    <row r="11" spans="1:24" hidden="1" x14ac:dyDescent="0.25">
      <c r="A11" t="s">
        <v>592</v>
      </c>
      <c r="B11" t="s">
        <v>873</v>
      </c>
      <c r="C11" t="s">
        <v>874</v>
      </c>
      <c r="D11" t="s">
        <v>1048</v>
      </c>
      <c r="E11" t="s">
        <v>586</v>
      </c>
      <c r="F11" t="s">
        <v>875</v>
      </c>
      <c r="G11" t="s">
        <v>586</v>
      </c>
      <c r="H11" t="s">
        <v>700</v>
      </c>
      <c r="I11" t="s">
        <v>1111</v>
      </c>
      <c r="J11">
        <v>0</v>
      </c>
      <c r="K11" t="s">
        <v>877</v>
      </c>
      <c r="M11" t="s">
        <v>1112</v>
      </c>
      <c r="N11" t="s">
        <v>1110</v>
      </c>
      <c r="O11">
        <v>0</v>
      </c>
      <c r="Q11">
        <v>0</v>
      </c>
      <c r="R11">
        <v>0</v>
      </c>
      <c r="S11">
        <v>0</v>
      </c>
      <c r="T11" t="s">
        <v>838</v>
      </c>
      <c r="U11" t="s">
        <v>710</v>
      </c>
      <c r="V11">
        <v>0</v>
      </c>
      <c r="W11">
        <v>1</v>
      </c>
    </row>
    <row r="12" spans="1:24" hidden="1" x14ac:dyDescent="0.25">
      <c r="A12" t="s">
        <v>592</v>
      </c>
      <c r="B12" t="s">
        <v>879</v>
      </c>
      <c r="C12" t="str">
        <f>"0000000161732"</f>
        <v>0000000161732</v>
      </c>
      <c r="D12" t="s">
        <v>1048</v>
      </c>
      <c r="E12" t="s">
        <v>586</v>
      </c>
      <c r="F12" t="s">
        <v>880</v>
      </c>
      <c r="G12" t="s">
        <v>586</v>
      </c>
      <c r="H12" t="s">
        <v>700</v>
      </c>
      <c r="I12" t="s">
        <v>1113</v>
      </c>
      <c r="J12">
        <v>0</v>
      </c>
      <c r="K12" t="s">
        <v>882</v>
      </c>
      <c r="M12" t="s">
        <v>709</v>
      </c>
      <c r="N12" t="s">
        <v>1110</v>
      </c>
      <c r="O12">
        <v>0</v>
      </c>
      <c r="Q12">
        <v>0</v>
      </c>
      <c r="R12">
        <v>0</v>
      </c>
      <c r="S12">
        <v>0</v>
      </c>
      <c r="T12" t="s">
        <v>838</v>
      </c>
      <c r="U12" t="s">
        <v>710</v>
      </c>
      <c r="V12">
        <v>0</v>
      </c>
      <c r="W12">
        <v>1</v>
      </c>
    </row>
    <row r="13" spans="1:24" hidden="1" x14ac:dyDescent="0.25">
      <c r="A13" t="s">
        <v>850</v>
      </c>
      <c r="B13" t="s">
        <v>883</v>
      </c>
      <c r="C13" t="str">
        <f>"0000000161220"</f>
        <v>0000000161220</v>
      </c>
      <c r="D13" t="s">
        <v>1048</v>
      </c>
      <c r="E13" t="s">
        <v>586</v>
      </c>
      <c r="F13" t="s">
        <v>884</v>
      </c>
      <c r="G13" t="s">
        <v>586</v>
      </c>
      <c r="H13" t="s">
        <v>700</v>
      </c>
      <c r="I13" t="s">
        <v>1114</v>
      </c>
      <c r="J13">
        <v>0</v>
      </c>
      <c r="K13" t="s">
        <v>886</v>
      </c>
      <c r="M13" t="s">
        <v>709</v>
      </c>
      <c r="N13" t="s">
        <v>1110</v>
      </c>
      <c r="O13">
        <v>0</v>
      </c>
      <c r="Q13">
        <v>0</v>
      </c>
      <c r="R13">
        <v>0</v>
      </c>
      <c r="S13">
        <v>0</v>
      </c>
      <c r="T13" t="s">
        <v>838</v>
      </c>
      <c r="U13" t="s">
        <v>710</v>
      </c>
      <c r="V13">
        <v>0</v>
      </c>
      <c r="W13">
        <v>1</v>
      </c>
    </row>
    <row r="14" spans="1:24" hidden="1" x14ac:dyDescent="0.25">
      <c r="A14" t="s">
        <v>850</v>
      </c>
      <c r="B14" t="s">
        <v>887</v>
      </c>
      <c r="C14" t="str">
        <f>"0000000161244"</f>
        <v>0000000161244</v>
      </c>
      <c r="D14" t="s">
        <v>1048</v>
      </c>
      <c r="E14" t="s">
        <v>586</v>
      </c>
      <c r="F14" t="s">
        <v>888</v>
      </c>
      <c r="G14" t="s">
        <v>586</v>
      </c>
      <c r="H14" t="s">
        <v>700</v>
      </c>
      <c r="I14" t="s">
        <v>1115</v>
      </c>
      <c r="J14">
        <v>0</v>
      </c>
      <c r="K14" t="s">
        <v>890</v>
      </c>
      <c r="M14" t="s">
        <v>709</v>
      </c>
      <c r="N14" t="s">
        <v>1110</v>
      </c>
      <c r="O14">
        <v>0</v>
      </c>
      <c r="Q14">
        <v>0</v>
      </c>
      <c r="R14">
        <v>0</v>
      </c>
      <c r="S14">
        <v>0</v>
      </c>
      <c r="T14" t="s">
        <v>838</v>
      </c>
      <c r="U14" t="s">
        <v>710</v>
      </c>
      <c r="V14">
        <v>0</v>
      </c>
      <c r="W14">
        <v>1</v>
      </c>
    </row>
    <row r="15" spans="1:24" hidden="1" x14ac:dyDescent="0.25">
      <c r="A15" t="s">
        <v>850</v>
      </c>
      <c r="B15" t="s">
        <v>891</v>
      </c>
      <c r="C15" t="str">
        <f>"0000000161343"</f>
        <v>0000000161343</v>
      </c>
      <c r="D15" t="s">
        <v>1048</v>
      </c>
      <c r="E15" t="s">
        <v>586</v>
      </c>
      <c r="F15" t="s">
        <v>892</v>
      </c>
      <c r="G15" t="s">
        <v>586</v>
      </c>
      <c r="H15" t="s">
        <v>700</v>
      </c>
      <c r="I15" t="s">
        <v>1116</v>
      </c>
      <c r="J15">
        <v>0</v>
      </c>
      <c r="K15" t="s">
        <v>894</v>
      </c>
      <c r="M15" t="s">
        <v>709</v>
      </c>
      <c r="N15" t="s">
        <v>1117</v>
      </c>
      <c r="O15">
        <v>0</v>
      </c>
      <c r="Q15">
        <v>0</v>
      </c>
      <c r="R15">
        <v>0</v>
      </c>
      <c r="S15">
        <v>0</v>
      </c>
      <c r="T15" t="s">
        <v>838</v>
      </c>
      <c r="U15" t="s">
        <v>710</v>
      </c>
      <c r="V15">
        <v>0</v>
      </c>
      <c r="W15">
        <v>1</v>
      </c>
    </row>
    <row r="16" spans="1:24" hidden="1" x14ac:dyDescent="0.25">
      <c r="A16" t="s">
        <v>850</v>
      </c>
      <c r="B16" t="s">
        <v>1118</v>
      </c>
      <c r="C16" t="str">
        <f>"0000000161169"</f>
        <v>0000000161169</v>
      </c>
      <c r="D16" t="s">
        <v>1048</v>
      </c>
      <c r="E16" t="s">
        <v>586</v>
      </c>
      <c r="F16" t="s">
        <v>1119</v>
      </c>
      <c r="G16" t="s">
        <v>586</v>
      </c>
      <c r="H16" t="s">
        <v>700</v>
      </c>
      <c r="I16" t="s">
        <v>1120</v>
      </c>
      <c r="J16">
        <v>0</v>
      </c>
      <c r="K16" t="s">
        <v>1121</v>
      </c>
      <c r="M16" t="s">
        <v>709</v>
      </c>
      <c r="N16" t="s">
        <v>1122</v>
      </c>
      <c r="O16">
        <v>0</v>
      </c>
      <c r="Q16">
        <v>0</v>
      </c>
      <c r="R16">
        <v>0</v>
      </c>
      <c r="S16">
        <v>0</v>
      </c>
      <c r="T16" t="s">
        <v>838</v>
      </c>
      <c r="U16" t="s">
        <v>710</v>
      </c>
      <c r="V16">
        <v>0</v>
      </c>
      <c r="W16">
        <v>1</v>
      </c>
    </row>
    <row r="17" spans="1:23" hidden="1" x14ac:dyDescent="0.25">
      <c r="A17" t="s">
        <v>850</v>
      </c>
      <c r="B17" t="s">
        <v>896</v>
      </c>
      <c r="C17" t="str">
        <f>"0000000161176"</f>
        <v>0000000161176</v>
      </c>
      <c r="D17" t="s">
        <v>1048</v>
      </c>
      <c r="E17" t="s">
        <v>586</v>
      </c>
      <c r="F17" t="s">
        <v>897</v>
      </c>
      <c r="G17" t="s">
        <v>586</v>
      </c>
      <c r="H17" t="s">
        <v>700</v>
      </c>
      <c r="I17" t="s">
        <v>1123</v>
      </c>
      <c r="J17">
        <v>0</v>
      </c>
      <c r="K17" t="s">
        <v>899</v>
      </c>
      <c r="M17" t="s">
        <v>709</v>
      </c>
      <c r="N17" t="s">
        <v>1122</v>
      </c>
      <c r="O17">
        <v>0</v>
      </c>
      <c r="Q17">
        <v>0</v>
      </c>
      <c r="R17">
        <v>0</v>
      </c>
      <c r="S17">
        <v>0</v>
      </c>
      <c r="T17" t="s">
        <v>838</v>
      </c>
      <c r="U17" t="s">
        <v>710</v>
      </c>
      <c r="V17">
        <v>0</v>
      </c>
      <c r="W17">
        <v>1</v>
      </c>
    </row>
    <row r="18" spans="1:23" hidden="1" x14ac:dyDescent="0.25">
      <c r="A18" t="s">
        <v>850</v>
      </c>
      <c r="B18" t="s">
        <v>901</v>
      </c>
      <c r="C18" t="str">
        <f>"0000000161213"</f>
        <v>0000000161213</v>
      </c>
      <c r="D18" t="s">
        <v>1048</v>
      </c>
      <c r="E18" t="s">
        <v>586</v>
      </c>
      <c r="F18" t="s">
        <v>902</v>
      </c>
      <c r="G18" t="s">
        <v>586</v>
      </c>
      <c r="H18" t="s">
        <v>700</v>
      </c>
      <c r="I18" t="s">
        <v>1124</v>
      </c>
      <c r="J18">
        <v>0</v>
      </c>
      <c r="K18" t="s">
        <v>904</v>
      </c>
      <c r="M18" t="s">
        <v>709</v>
      </c>
      <c r="N18" t="s">
        <v>1125</v>
      </c>
      <c r="O18">
        <v>0</v>
      </c>
      <c r="Q18">
        <v>0</v>
      </c>
      <c r="R18">
        <v>0</v>
      </c>
      <c r="S18">
        <v>0</v>
      </c>
      <c r="T18" t="s">
        <v>838</v>
      </c>
      <c r="U18" t="s">
        <v>710</v>
      </c>
      <c r="V18">
        <v>0</v>
      </c>
      <c r="W18">
        <v>1</v>
      </c>
    </row>
    <row r="19" spans="1:23" hidden="1" x14ac:dyDescent="0.25">
      <c r="A19" t="s">
        <v>850</v>
      </c>
      <c r="B19" t="s">
        <v>906</v>
      </c>
      <c r="C19" t="str">
        <f>"0000000205535"</f>
        <v>0000000205535</v>
      </c>
      <c r="D19" t="s">
        <v>1048</v>
      </c>
      <c r="E19" t="s">
        <v>586</v>
      </c>
      <c r="F19" t="s">
        <v>907</v>
      </c>
      <c r="G19" t="s">
        <v>586</v>
      </c>
      <c r="H19" t="s">
        <v>700</v>
      </c>
      <c r="I19" t="s">
        <v>1126</v>
      </c>
      <c r="J19">
        <v>0</v>
      </c>
      <c r="K19" t="s">
        <v>909</v>
      </c>
      <c r="M19" t="s">
        <v>709</v>
      </c>
      <c r="N19" t="s">
        <v>1127</v>
      </c>
      <c r="O19">
        <v>0</v>
      </c>
      <c r="Q19">
        <v>0</v>
      </c>
      <c r="R19">
        <v>0</v>
      </c>
      <c r="S19">
        <v>0</v>
      </c>
      <c r="T19" t="s">
        <v>838</v>
      </c>
      <c r="U19" t="s">
        <v>710</v>
      </c>
      <c r="V19">
        <v>0</v>
      </c>
      <c r="W19">
        <v>1</v>
      </c>
    </row>
    <row r="20" spans="1:23" hidden="1" x14ac:dyDescent="0.25">
      <c r="A20" t="s">
        <v>850</v>
      </c>
      <c r="B20" t="s">
        <v>911</v>
      </c>
      <c r="C20" t="str">
        <f>"0000000161237"</f>
        <v>0000000161237</v>
      </c>
      <c r="D20" t="s">
        <v>1048</v>
      </c>
      <c r="E20" t="s">
        <v>586</v>
      </c>
      <c r="F20" t="s">
        <v>912</v>
      </c>
      <c r="G20" t="s">
        <v>586</v>
      </c>
      <c r="H20" t="s">
        <v>700</v>
      </c>
      <c r="I20" t="s">
        <v>1128</v>
      </c>
      <c r="J20">
        <v>0</v>
      </c>
      <c r="K20" t="s">
        <v>914</v>
      </c>
      <c r="M20" t="s">
        <v>709</v>
      </c>
      <c r="N20" t="s">
        <v>1110</v>
      </c>
      <c r="O20">
        <v>0</v>
      </c>
      <c r="Q20">
        <v>0</v>
      </c>
      <c r="R20">
        <v>0</v>
      </c>
      <c r="S20">
        <v>0</v>
      </c>
      <c r="T20" t="s">
        <v>838</v>
      </c>
      <c r="U20" t="s">
        <v>710</v>
      </c>
      <c r="V20">
        <v>0</v>
      </c>
      <c r="W20">
        <v>1</v>
      </c>
    </row>
    <row r="21" spans="1:23" hidden="1" x14ac:dyDescent="0.25">
      <c r="A21" t="s">
        <v>850</v>
      </c>
      <c r="B21" t="s">
        <v>915</v>
      </c>
      <c r="C21" t="str">
        <f>"0000000161251"</f>
        <v>0000000161251</v>
      </c>
      <c r="D21" t="s">
        <v>1048</v>
      </c>
      <c r="E21" t="s">
        <v>586</v>
      </c>
      <c r="F21" t="s">
        <v>916</v>
      </c>
      <c r="G21" t="s">
        <v>586</v>
      </c>
      <c r="H21" t="s">
        <v>700</v>
      </c>
      <c r="I21" t="s">
        <v>1129</v>
      </c>
      <c r="J21">
        <v>0</v>
      </c>
      <c r="K21" t="s">
        <v>918</v>
      </c>
      <c r="M21" t="s">
        <v>709</v>
      </c>
      <c r="N21" t="s">
        <v>1130</v>
      </c>
      <c r="O21">
        <v>0</v>
      </c>
      <c r="Q21">
        <v>0</v>
      </c>
      <c r="R21">
        <v>0</v>
      </c>
      <c r="S21">
        <v>0</v>
      </c>
      <c r="T21" t="s">
        <v>838</v>
      </c>
      <c r="U21" t="s">
        <v>710</v>
      </c>
      <c r="V21">
        <v>0</v>
      </c>
      <c r="W21">
        <v>1</v>
      </c>
    </row>
    <row r="22" spans="1:23" hidden="1" x14ac:dyDescent="0.25">
      <c r="A22" t="s">
        <v>596</v>
      </c>
      <c r="B22" t="s">
        <v>920</v>
      </c>
      <c r="C22" t="str">
        <f>"0000000162135"</f>
        <v>0000000162135</v>
      </c>
      <c r="D22" t="s">
        <v>1048</v>
      </c>
      <c r="E22" t="s">
        <v>586</v>
      </c>
      <c r="F22" t="s">
        <v>921</v>
      </c>
      <c r="G22" t="s">
        <v>586</v>
      </c>
      <c r="H22" t="s">
        <v>700</v>
      </c>
      <c r="I22" t="s">
        <v>1131</v>
      </c>
      <c r="J22">
        <v>0</v>
      </c>
      <c r="K22" t="s">
        <v>923</v>
      </c>
      <c r="M22" t="s">
        <v>709</v>
      </c>
      <c r="N22" t="s">
        <v>1132</v>
      </c>
      <c r="O22">
        <v>0</v>
      </c>
      <c r="Q22">
        <v>0</v>
      </c>
      <c r="R22">
        <v>0</v>
      </c>
      <c r="S22">
        <v>0</v>
      </c>
      <c r="T22" t="s">
        <v>838</v>
      </c>
      <c r="U22" t="s">
        <v>710</v>
      </c>
      <c r="V22">
        <v>0</v>
      </c>
      <c r="W22">
        <v>0</v>
      </c>
    </row>
    <row r="23" spans="1:23" x14ac:dyDescent="0.25">
      <c r="A23" s="433" t="s">
        <v>449</v>
      </c>
      <c r="B23" s="433" t="s">
        <v>856</v>
      </c>
      <c r="C23" s="433" t="str">
        <f>"0000000185875"</f>
        <v>0000000185875</v>
      </c>
      <c r="D23" s="433" t="s">
        <v>1048</v>
      </c>
      <c r="E23" t="s">
        <v>586</v>
      </c>
      <c r="F23" t="s">
        <v>857</v>
      </c>
      <c r="G23" t="s">
        <v>586</v>
      </c>
      <c r="H23" t="s">
        <v>700</v>
      </c>
      <c r="I23" t="s">
        <v>1105</v>
      </c>
      <c r="J23">
        <v>0</v>
      </c>
      <c r="K23" t="s">
        <v>859</v>
      </c>
      <c r="M23" t="s">
        <v>709</v>
      </c>
      <c r="N23" t="s">
        <v>1106</v>
      </c>
      <c r="O23">
        <v>0</v>
      </c>
      <c r="Q23">
        <v>0</v>
      </c>
      <c r="R23">
        <v>0</v>
      </c>
      <c r="S23">
        <v>0</v>
      </c>
      <c r="T23" t="s">
        <v>838</v>
      </c>
      <c r="U23" t="s">
        <v>710</v>
      </c>
      <c r="V23">
        <v>0</v>
      </c>
      <c r="W23">
        <v>1</v>
      </c>
    </row>
    <row r="24" spans="1:23" hidden="1" x14ac:dyDescent="0.25">
      <c r="A24" t="s">
        <v>592</v>
      </c>
      <c r="B24" t="s">
        <v>711</v>
      </c>
      <c r="C24" t="str">
        <f>"0000000260398"</f>
        <v>0000000260398</v>
      </c>
      <c r="D24" t="s">
        <v>591</v>
      </c>
      <c r="E24" t="s">
        <v>586</v>
      </c>
      <c r="F24" t="s">
        <v>712</v>
      </c>
      <c r="G24" t="s">
        <v>586</v>
      </c>
      <c r="H24" t="s">
        <v>700</v>
      </c>
      <c r="I24" t="s">
        <v>1134</v>
      </c>
      <c r="J24">
        <v>0</v>
      </c>
      <c r="K24" t="s">
        <v>714</v>
      </c>
      <c r="M24" t="s">
        <v>709</v>
      </c>
      <c r="O24">
        <v>0</v>
      </c>
      <c r="Q24">
        <v>0</v>
      </c>
      <c r="R24">
        <v>0</v>
      </c>
      <c r="S24">
        <v>0</v>
      </c>
      <c r="T24" t="s">
        <v>849</v>
      </c>
      <c r="U24" t="s">
        <v>710</v>
      </c>
      <c r="V24">
        <v>0</v>
      </c>
      <c r="W24">
        <v>1</v>
      </c>
    </row>
    <row r="25" spans="1:23" hidden="1" x14ac:dyDescent="0.25">
      <c r="A25" t="s">
        <v>715</v>
      </c>
      <c r="B25" t="s">
        <v>716</v>
      </c>
      <c r="C25" t="s">
        <v>717</v>
      </c>
      <c r="D25" t="s">
        <v>990</v>
      </c>
      <c r="E25" t="s">
        <v>586</v>
      </c>
      <c r="F25" t="s">
        <v>719</v>
      </c>
      <c r="G25" t="s">
        <v>586</v>
      </c>
      <c r="H25" t="s">
        <v>700</v>
      </c>
      <c r="I25" t="s">
        <v>1135</v>
      </c>
      <c r="J25">
        <v>0</v>
      </c>
      <c r="K25" t="s">
        <v>721</v>
      </c>
      <c r="M25" t="s">
        <v>709</v>
      </c>
      <c r="N25" t="s">
        <v>1136</v>
      </c>
      <c r="O25">
        <v>0</v>
      </c>
      <c r="Q25">
        <v>0</v>
      </c>
      <c r="R25">
        <v>0</v>
      </c>
      <c r="S25">
        <v>0</v>
      </c>
      <c r="T25" t="s">
        <v>959</v>
      </c>
      <c r="U25" t="s">
        <v>710</v>
      </c>
      <c r="V25">
        <v>0</v>
      </c>
      <c r="W25">
        <v>0</v>
      </c>
    </row>
    <row r="26" spans="1:23" hidden="1" x14ac:dyDescent="0.25">
      <c r="A26" t="s">
        <v>723</v>
      </c>
      <c r="B26" t="s">
        <v>724</v>
      </c>
      <c r="C26" t="s">
        <v>725</v>
      </c>
      <c r="D26" t="s">
        <v>990</v>
      </c>
      <c r="E26" t="s">
        <v>586</v>
      </c>
      <c r="F26" t="s">
        <v>726</v>
      </c>
      <c r="G26" t="s">
        <v>586</v>
      </c>
      <c r="H26" t="s">
        <v>700</v>
      </c>
      <c r="I26" t="s">
        <v>1137</v>
      </c>
      <c r="J26">
        <v>0</v>
      </c>
      <c r="K26" t="s">
        <v>728</v>
      </c>
      <c r="M26" t="s">
        <v>709</v>
      </c>
      <c r="N26" t="s">
        <v>1136</v>
      </c>
      <c r="O26">
        <v>0</v>
      </c>
      <c r="Q26">
        <v>0</v>
      </c>
      <c r="R26">
        <v>0</v>
      </c>
      <c r="S26">
        <v>0</v>
      </c>
      <c r="T26" t="s">
        <v>959</v>
      </c>
      <c r="U26" t="s">
        <v>710</v>
      </c>
      <c r="V26">
        <v>0</v>
      </c>
      <c r="W26">
        <v>0</v>
      </c>
    </row>
    <row r="27" spans="1:23" hidden="1" x14ac:dyDescent="0.25">
      <c r="A27" t="s">
        <v>723</v>
      </c>
      <c r="B27" t="s">
        <v>729</v>
      </c>
      <c r="C27" t="s">
        <v>730</v>
      </c>
      <c r="D27" t="s">
        <v>990</v>
      </c>
      <c r="E27" t="s">
        <v>586</v>
      </c>
      <c r="F27" t="s">
        <v>731</v>
      </c>
      <c r="G27" t="s">
        <v>586</v>
      </c>
      <c r="H27" t="s">
        <v>700</v>
      </c>
      <c r="I27" t="s">
        <v>727</v>
      </c>
      <c r="J27">
        <v>0</v>
      </c>
      <c r="K27" t="s">
        <v>733</v>
      </c>
      <c r="M27" t="s">
        <v>709</v>
      </c>
      <c r="N27" t="s">
        <v>1136</v>
      </c>
      <c r="O27">
        <v>0</v>
      </c>
      <c r="Q27">
        <v>0</v>
      </c>
      <c r="R27">
        <v>0</v>
      </c>
      <c r="S27">
        <v>0</v>
      </c>
      <c r="T27" t="s">
        <v>959</v>
      </c>
      <c r="U27" t="s">
        <v>710</v>
      </c>
      <c r="V27">
        <v>0</v>
      </c>
      <c r="W27">
        <v>0</v>
      </c>
    </row>
    <row r="28" spans="1:23" hidden="1" x14ac:dyDescent="0.25">
      <c r="A28" t="s">
        <v>753</v>
      </c>
      <c r="B28" t="s">
        <v>936</v>
      </c>
      <c r="C28" t="s">
        <v>937</v>
      </c>
      <c r="D28" t="s">
        <v>591</v>
      </c>
      <c r="E28" t="s">
        <v>586</v>
      </c>
      <c r="F28" t="s">
        <v>938</v>
      </c>
      <c r="G28" t="s">
        <v>586</v>
      </c>
      <c r="H28" t="s">
        <v>700</v>
      </c>
      <c r="I28" t="s">
        <v>1138</v>
      </c>
      <c r="J28">
        <v>0</v>
      </c>
      <c r="K28" t="s">
        <v>940</v>
      </c>
      <c r="M28" t="s">
        <v>709</v>
      </c>
      <c r="N28" t="s">
        <v>1139</v>
      </c>
      <c r="O28">
        <v>0</v>
      </c>
      <c r="Q28">
        <v>0</v>
      </c>
      <c r="R28">
        <v>0</v>
      </c>
      <c r="S28">
        <v>0</v>
      </c>
      <c r="T28" t="s">
        <v>849</v>
      </c>
      <c r="U28" t="s">
        <v>710</v>
      </c>
      <c r="V28">
        <v>0</v>
      </c>
      <c r="W28">
        <v>0</v>
      </c>
    </row>
    <row r="29" spans="1:23" hidden="1" x14ac:dyDescent="0.25">
      <c r="A29" t="s">
        <v>734</v>
      </c>
      <c r="B29" t="s">
        <v>735</v>
      </c>
      <c r="C29" t="str">
        <f>"0000000082778"</f>
        <v>0000000082778</v>
      </c>
      <c r="D29" t="s">
        <v>591</v>
      </c>
      <c r="E29" t="s">
        <v>586</v>
      </c>
      <c r="F29" t="s">
        <v>736</v>
      </c>
      <c r="G29" t="s">
        <v>737</v>
      </c>
      <c r="H29" t="s">
        <v>700</v>
      </c>
      <c r="I29" t="s">
        <v>1140</v>
      </c>
      <c r="J29">
        <v>0</v>
      </c>
      <c r="K29" t="s">
        <v>739</v>
      </c>
      <c r="M29" t="s">
        <v>709</v>
      </c>
      <c r="N29" t="s">
        <v>1141</v>
      </c>
      <c r="O29">
        <v>0</v>
      </c>
      <c r="Q29">
        <v>0</v>
      </c>
      <c r="R29">
        <v>0</v>
      </c>
      <c r="S29">
        <v>0</v>
      </c>
      <c r="T29" t="s">
        <v>849</v>
      </c>
      <c r="U29" t="s">
        <v>710</v>
      </c>
      <c r="V29">
        <v>0</v>
      </c>
      <c r="W29">
        <v>0</v>
      </c>
    </row>
    <row r="30" spans="1:23" hidden="1" x14ac:dyDescent="0.25">
      <c r="A30" t="s">
        <v>734</v>
      </c>
      <c r="B30" t="s">
        <v>740</v>
      </c>
      <c r="C30" t="str">
        <f>"0000000082785"</f>
        <v>0000000082785</v>
      </c>
      <c r="D30" t="s">
        <v>591</v>
      </c>
      <c r="E30" t="s">
        <v>586</v>
      </c>
      <c r="F30" t="s">
        <v>741</v>
      </c>
      <c r="G30" t="s">
        <v>586</v>
      </c>
      <c r="H30" t="s">
        <v>700</v>
      </c>
      <c r="I30" t="s">
        <v>1142</v>
      </c>
      <c r="J30">
        <v>0</v>
      </c>
      <c r="K30" t="s">
        <v>743</v>
      </c>
      <c r="M30" t="s">
        <v>709</v>
      </c>
      <c r="N30" t="s">
        <v>1141</v>
      </c>
      <c r="O30">
        <v>0</v>
      </c>
      <c r="Q30">
        <v>0</v>
      </c>
      <c r="R30">
        <v>0</v>
      </c>
      <c r="S30">
        <v>0</v>
      </c>
      <c r="T30" t="s">
        <v>849</v>
      </c>
      <c r="U30" t="s">
        <v>710</v>
      </c>
      <c r="V30">
        <v>0</v>
      </c>
      <c r="W30">
        <v>0</v>
      </c>
    </row>
    <row r="31" spans="1:23" hidden="1" x14ac:dyDescent="0.25">
      <c r="A31" t="s">
        <v>734</v>
      </c>
      <c r="B31" t="s">
        <v>744</v>
      </c>
      <c r="C31" t="str">
        <f>"0000000082815"</f>
        <v>0000000082815</v>
      </c>
      <c r="D31" t="s">
        <v>1143</v>
      </c>
      <c r="E31" t="s">
        <v>586</v>
      </c>
      <c r="F31" t="s">
        <v>745</v>
      </c>
      <c r="G31" t="s">
        <v>737</v>
      </c>
      <c r="H31" t="s">
        <v>700</v>
      </c>
      <c r="I31" t="s">
        <v>1144</v>
      </c>
      <c r="J31">
        <v>0</v>
      </c>
      <c r="K31" t="s">
        <v>747</v>
      </c>
      <c r="M31" t="s">
        <v>709</v>
      </c>
      <c r="N31" t="s">
        <v>1141</v>
      </c>
      <c r="O31">
        <v>0</v>
      </c>
      <c r="Q31">
        <v>0</v>
      </c>
      <c r="R31">
        <v>0</v>
      </c>
      <c r="S31">
        <v>0</v>
      </c>
      <c r="T31" t="s">
        <v>1145</v>
      </c>
      <c r="U31" t="s">
        <v>710</v>
      </c>
      <c r="V31">
        <v>0</v>
      </c>
      <c r="W31">
        <v>0</v>
      </c>
    </row>
    <row r="32" spans="1:23" hidden="1" x14ac:dyDescent="0.25">
      <c r="A32" t="s">
        <v>734</v>
      </c>
      <c r="B32" t="s">
        <v>749</v>
      </c>
      <c r="C32" t="str">
        <f>"0000000082822"</f>
        <v>0000000082822</v>
      </c>
      <c r="D32" t="s">
        <v>990</v>
      </c>
      <c r="E32" t="s">
        <v>586</v>
      </c>
      <c r="F32" t="s">
        <v>750</v>
      </c>
      <c r="G32" t="s">
        <v>737</v>
      </c>
      <c r="H32" t="s">
        <v>700</v>
      </c>
      <c r="I32" t="s">
        <v>1146</v>
      </c>
      <c r="J32">
        <v>0</v>
      </c>
      <c r="K32" t="s">
        <v>752</v>
      </c>
      <c r="M32" t="s">
        <v>709</v>
      </c>
      <c r="N32" t="s">
        <v>1141</v>
      </c>
      <c r="O32">
        <v>0</v>
      </c>
      <c r="Q32">
        <v>0</v>
      </c>
      <c r="R32">
        <v>0</v>
      </c>
      <c r="S32">
        <v>0</v>
      </c>
      <c r="T32" t="s">
        <v>959</v>
      </c>
      <c r="U32" t="s">
        <v>710</v>
      </c>
      <c r="V32">
        <v>0</v>
      </c>
      <c r="W32">
        <v>0</v>
      </c>
    </row>
    <row r="33" spans="1:23" hidden="1" x14ac:dyDescent="0.25"/>
    <row r="34" spans="1:23" hidden="1" x14ac:dyDescent="0.25">
      <c r="A34" t="s">
        <v>953</v>
      </c>
      <c r="B34" t="s">
        <v>954</v>
      </c>
      <c r="C34" t="s">
        <v>955</v>
      </c>
      <c r="D34" t="s">
        <v>990</v>
      </c>
      <c r="E34" t="s">
        <v>586</v>
      </c>
      <c r="F34" t="s">
        <v>956</v>
      </c>
      <c r="G34" t="s">
        <v>586</v>
      </c>
      <c r="H34" t="s">
        <v>700</v>
      </c>
      <c r="I34" t="s">
        <v>1148</v>
      </c>
      <c r="J34">
        <v>0</v>
      </c>
      <c r="K34" t="s">
        <v>958</v>
      </c>
      <c r="M34" t="s">
        <v>709</v>
      </c>
      <c r="O34">
        <v>0</v>
      </c>
      <c r="Q34">
        <v>0</v>
      </c>
      <c r="R34">
        <v>0</v>
      </c>
      <c r="S34">
        <v>0</v>
      </c>
      <c r="T34" t="s">
        <v>959</v>
      </c>
      <c r="U34" t="s">
        <v>710</v>
      </c>
      <c r="V34">
        <v>0</v>
      </c>
      <c r="W34">
        <v>0</v>
      </c>
    </row>
    <row r="35" spans="1:23" hidden="1" x14ac:dyDescent="0.25">
      <c r="A35" t="s">
        <v>953</v>
      </c>
      <c r="B35" t="s">
        <v>960</v>
      </c>
      <c r="C35" t="s">
        <v>961</v>
      </c>
      <c r="D35" t="s">
        <v>591</v>
      </c>
      <c r="E35" t="s">
        <v>586</v>
      </c>
      <c r="F35" t="s">
        <v>962</v>
      </c>
      <c r="G35" t="s">
        <v>586</v>
      </c>
      <c r="H35" t="s">
        <v>700</v>
      </c>
      <c r="I35" t="s">
        <v>1149</v>
      </c>
      <c r="J35">
        <v>0</v>
      </c>
      <c r="K35" t="s">
        <v>964</v>
      </c>
      <c r="M35" t="s">
        <v>709</v>
      </c>
      <c r="O35">
        <v>0</v>
      </c>
      <c r="Q35">
        <v>0</v>
      </c>
      <c r="R35">
        <v>0</v>
      </c>
      <c r="S35">
        <v>0</v>
      </c>
      <c r="T35" t="s">
        <v>849</v>
      </c>
      <c r="U35" t="s">
        <v>710</v>
      </c>
      <c r="V35">
        <v>0</v>
      </c>
      <c r="W35">
        <v>0</v>
      </c>
    </row>
    <row r="36" spans="1:23" hidden="1" x14ac:dyDescent="0.25">
      <c r="A36" t="s">
        <v>953</v>
      </c>
      <c r="B36" t="s">
        <v>965</v>
      </c>
      <c r="C36" t="s">
        <v>966</v>
      </c>
      <c r="D36" t="s">
        <v>944</v>
      </c>
      <c r="E36" t="s">
        <v>586</v>
      </c>
      <c r="F36" t="s">
        <v>968</v>
      </c>
      <c r="G36" t="s">
        <v>586</v>
      </c>
      <c r="H36" t="s">
        <v>700</v>
      </c>
      <c r="I36" t="s">
        <v>1150</v>
      </c>
      <c r="J36">
        <v>0</v>
      </c>
      <c r="K36" t="s">
        <v>970</v>
      </c>
      <c r="M36" t="s">
        <v>709</v>
      </c>
      <c r="O36">
        <v>0</v>
      </c>
      <c r="Q36">
        <v>0</v>
      </c>
      <c r="R36">
        <v>0</v>
      </c>
      <c r="S36">
        <v>0</v>
      </c>
      <c r="T36" t="s">
        <v>971</v>
      </c>
      <c r="U36" t="s">
        <v>710</v>
      </c>
      <c r="V36">
        <v>0</v>
      </c>
      <c r="W36">
        <v>0</v>
      </c>
    </row>
    <row r="37" spans="1:23" hidden="1" x14ac:dyDescent="0.25">
      <c r="A37" t="s">
        <v>844</v>
      </c>
      <c r="B37" t="s">
        <v>972</v>
      </c>
      <c r="C37" t="str">
        <f>"0000000387323"</f>
        <v>0000000387323</v>
      </c>
      <c r="D37" t="s">
        <v>591</v>
      </c>
      <c r="E37" t="s">
        <v>586</v>
      </c>
      <c r="F37" t="s">
        <v>973</v>
      </c>
      <c r="G37" t="s">
        <v>586</v>
      </c>
      <c r="H37" t="s">
        <v>700</v>
      </c>
      <c r="I37" t="s">
        <v>1151</v>
      </c>
      <c r="J37">
        <v>0</v>
      </c>
      <c r="K37" t="s">
        <v>975</v>
      </c>
      <c r="M37" t="s">
        <v>709</v>
      </c>
      <c r="O37">
        <v>0</v>
      </c>
      <c r="Q37">
        <v>0</v>
      </c>
      <c r="R37">
        <v>0</v>
      </c>
      <c r="S37">
        <v>0</v>
      </c>
      <c r="T37" t="s">
        <v>849</v>
      </c>
      <c r="U37" t="s">
        <v>710</v>
      </c>
      <c r="V37">
        <v>0</v>
      </c>
      <c r="W37">
        <v>1</v>
      </c>
    </row>
    <row r="38" spans="1:23" hidden="1" x14ac:dyDescent="0.25">
      <c r="A38" t="s">
        <v>844</v>
      </c>
      <c r="B38" t="s">
        <v>976</v>
      </c>
      <c r="C38" t="str">
        <f>"0000000387316"</f>
        <v>0000000387316</v>
      </c>
      <c r="D38" t="s">
        <v>591</v>
      </c>
      <c r="E38" t="s">
        <v>586</v>
      </c>
      <c r="F38" t="s">
        <v>977</v>
      </c>
      <c r="G38" t="s">
        <v>586</v>
      </c>
      <c r="H38" t="s">
        <v>700</v>
      </c>
      <c r="I38" t="s">
        <v>1152</v>
      </c>
      <c r="J38">
        <v>0</v>
      </c>
      <c r="K38" t="s">
        <v>979</v>
      </c>
      <c r="M38" t="s">
        <v>709</v>
      </c>
      <c r="O38">
        <v>0</v>
      </c>
      <c r="Q38">
        <v>0</v>
      </c>
      <c r="R38">
        <v>0</v>
      </c>
      <c r="S38">
        <v>0</v>
      </c>
      <c r="T38" t="s">
        <v>849</v>
      </c>
      <c r="U38" t="s">
        <v>710</v>
      </c>
      <c r="V38">
        <v>0</v>
      </c>
      <c r="W38">
        <v>1</v>
      </c>
    </row>
    <row r="39" spans="1:23" hidden="1" x14ac:dyDescent="0.25">
      <c r="A39" t="s">
        <v>844</v>
      </c>
      <c r="B39" t="s">
        <v>980</v>
      </c>
      <c r="C39" t="str">
        <f>"0000000387330"</f>
        <v>0000000387330</v>
      </c>
      <c r="D39" t="s">
        <v>591</v>
      </c>
      <c r="E39" t="s">
        <v>586</v>
      </c>
      <c r="F39" t="s">
        <v>981</v>
      </c>
      <c r="G39" t="s">
        <v>586</v>
      </c>
      <c r="H39" t="s">
        <v>700</v>
      </c>
      <c r="I39" t="s">
        <v>1153</v>
      </c>
      <c r="J39">
        <v>0</v>
      </c>
      <c r="K39" t="s">
        <v>983</v>
      </c>
      <c r="M39" t="s">
        <v>709</v>
      </c>
      <c r="O39">
        <v>0</v>
      </c>
      <c r="Q39">
        <v>0</v>
      </c>
      <c r="R39">
        <v>0</v>
      </c>
      <c r="S39">
        <v>0</v>
      </c>
      <c r="T39" t="s">
        <v>849</v>
      </c>
      <c r="U39" t="s">
        <v>710</v>
      </c>
      <c r="V39">
        <v>0</v>
      </c>
      <c r="W39">
        <v>1</v>
      </c>
    </row>
    <row r="40" spans="1:23" x14ac:dyDescent="0.25">
      <c r="A40" t="s">
        <v>62</v>
      </c>
      <c r="B40" t="s">
        <v>1157</v>
      </c>
      <c r="C40" t="s">
        <v>1158</v>
      </c>
      <c r="D40" t="s">
        <v>700</v>
      </c>
      <c r="E40" t="s">
        <v>586</v>
      </c>
      <c r="F40" t="s">
        <v>709</v>
      </c>
      <c r="G40" t="s">
        <v>586</v>
      </c>
      <c r="H40" t="s">
        <v>700</v>
      </c>
      <c r="I40" t="s">
        <v>700</v>
      </c>
      <c r="J40">
        <v>0</v>
      </c>
      <c r="K40" t="s">
        <v>174</v>
      </c>
      <c r="M40" t="s">
        <v>709</v>
      </c>
      <c r="O40">
        <v>0</v>
      </c>
      <c r="Q40">
        <v>0</v>
      </c>
      <c r="R40">
        <v>0</v>
      </c>
      <c r="S40">
        <v>0</v>
      </c>
      <c r="T40" t="s">
        <v>709</v>
      </c>
      <c r="U40" t="s">
        <v>710</v>
      </c>
      <c r="V40">
        <v>0</v>
      </c>
      <c r="W40">
        <v>0</v>
      </c>
    </row>
    <row r="41" spans="1:23" x14ac:dyDescent="0.25">
      <c r="A41" s="433" t="s">
        <v>449</v>
      </c>
      <c r="B41" s="433" t="s">
        <v>839</v>
      </c>
      <c r="C41" s="433" t="str">
        <f>"0000000161367"</f>
        <v>0000000161367</v>
      </c>
      <c r="D41" s="433" t="s">
        <v>1048</v>
      </c>
      <c r="E41" t="s">
        <v>586</v>
      </c>
      <c r="F41" t="s">
        <v>840</v>
      </c>
      <c r="G41" t="s">
        <v>586</v>
      </c>
      <c r="H41" t="s">
        <v>700</v>
      </c>
      <c r="I41" t="s">
        <v>1100</v>
      </c>
      <c r="J41">
        <v>0</v>
      </c>
      <c r="K41" t="s">
        <v>842</v>
      </c>
      <c r="M41" t="s">
        <v>709</v>
      </c>
      <c r="N41" t="s">
        <v>1101</v>
      </c>
      <c r="O41">
        <v>0</v>
      </c>
      <c r="Q41">
        <v>0</v>
      </c>
      <c r="R41">
        <v>0</v>
      </c>
      <c r="S41">
        <v>0</v>
      </c>
      <c r="T41" t="s">
        <v>838</v>
      </c>
      <c r="U41" t="s">
        <v>710</v>
      </c>
      <c r="V41">
        <v>0</v>
      </c>
      <c r="W41">
        <v>1</v>
      </c>
    </row>
    <row r="42" spans="1:23" x14ac:dyDescent="0.25">
      <c r="A42" s="433" t="s">
        <v>449</v>
      </c>
      <c r="B42" s="433" t="s">
        <v>832</v>
      </c>
      <c r="C42" s="433" t="str">
        <f>"0000000162418"</f>
        <v>0000000162418</v>
      </c>
      <c r="D42" s="433" t="s">
        <v>1048</v>
      </c>
      <c r="E42" t="s">
        <v>586</v>
      </c>
      <c r="F42" t="s">
        <v>834</v>
      </c>
      <c r="G42" t="s">
        <v>586</v>
      </c>
      <c r="H42" t="s">
        <v>700</v>
      </c>
      <c r="I42" t="s">
        <v>1098</v>
      </c>
      <c r="J42">
        <v>0</v>
      </c>
      <c r="K42" t="s">
        <v>836</v>
      </c>
      <c r="M42" t="s">
        <v>709</v>
      </c>
      <c r="N42" t="s">
        <v>1099</v>
      </c>
      <c r="O42">
        <v>0</v>
      </c>
      <c r="Q42">
        <v>0</v>
      </c>
      <c r="R42">
        <v>0</v>
      </c>
      <c r="S42">
        <v>0</v>
      </c>
      <c r="T42" t="s">
        <v>838</v>
      </c>
      <c r="U42" t="s">
        <v>710</v>
      </c>
      <c r="V42">
        <v>0</v>
      </c>
      <c r="W42">
        <v>1</v>
      </c>
    </row>
  </sheetData>
  <autoFilter ref="A1:Y42">
    <filterColumn colId="0">
      <filters>
        <filter val="EP"/>
        <filter val="HF"/>
      </filters>
    </filterColumn>
  </autoFilter>
  <sortState ref="A2:X42">
    <sortCondition ref="B1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B1:L20"/>
  <sheetViews>
    <sheetView workbookViewId="0">
      <selection activeCell="F37" sqref="F37"/>
    </sheetView>
  </sheetViews>
  <sheetFormatPr defaultRowHeight="15" x14ac:dyDescent="0.25"/>
  <cols>
    <col min="1" max="1" width="2" bestFit="1" customWidth="1"/>
    <col min="2" max="2" width="6.7109375" bestFit="1" customWidth="1"/>
    <col min="3" max="3" width="4.28515625" bestFit="1" customWidth="1"/>
    <col min="4" max="4" width="9.42578125" bestFit="1" customWidth="1"/>
    <col min="5" max="5" width="24.85546875" bestFit="1" customWidth="1"/>
    <col min="6" max="6" width="51.28515625" bestFit="1" customWidth="1"/>
    <col min="7" max="7" width="22" bestFit="1" customWidth="1"/>
    <col min="8" max="8" width="16" bestFit="1" customWidth="1"/>
    <col min="9" max="9" width="10.5703125" bestFit="1" customWidth="1"/>
    <col min="10" max="10" width="21.5703125" bestFit="1" customWidth="1"/>
    <col min="11" max="11" width="17.85546875" bestFit="1" customWidth="1"/>
    <col min="12" max="12" width="7.5703125" bestFit="1" customWidth="1"/>
  </cols>
  <sheetData>
    <row r="1" spans="2:12" x14ac:dyDescent="0.25">
      <c r="B1" t="s">
        <v>582</v>
      </c>
      <c r="C1" t="s">
        <v>583</v>
      </c>
      <c r="D1" t="s">
        <v>1</v>
      </c>
      <c r="E1" t="s">
        <v>60</v>
      </c>
      <c r="F1" t="s">
        <v>0</v>
      </c>
      <c r="G1" t="s">
        <v>584</v>
      </c>
      <c r="H1" t="s">
        <v>1166</v>
      </c>
      <c r="I1" t="s">
        <v>1167</v>
      </c>
      <c r="J1" t="s">
        <v>1168</v>
      </c>
      <c r="K1" t="s">
        <v>1169</v>
      </c>
    </row>
    <row r="2" spans="2:12" hidden="1" x14ac:dyDescent="0.25">
      <c r="B2" t="s">
        <v>591</v>
      </c>
      <c r="C2" t="s">
        <v>586</v>
      </c>
      <c r="D2" t="s">
        <v>1181</v>
      </c>
      <c r="E2" t="s">
        <v>1319</v>
      </c>
      <c r="F2" t="s">
        <v>1320</v>
      </c>
      <c r="G2" t="s">
        <v>1321</v>
      </c>
      <c r="H2" t="s">
        <v>789</v>
      </c>
      <c r="I2" t="s">
        <v>1184</v>
      </c>
      <c r="J2" t="s">
        <v>1322</v>
      </c>
      <c r="K2" t="s">
        <v>700</v>
      </c>
      <c r="L2" t="s">
        <v>1322</v>
      </c>
    </row>
    <row r="3" spans="2:12" hidden="1" x14ac:dyDescent="0.25">
      <c r="B3" t="s">
        <v>990</v>
      </c>
      <c r="C3" t="s">
        <v>586</v>
      </c>
      <c r="D3" t="s">
        <v>715</v>
      </c>
      <c r="E3" t="s">
        <v>1323</v>
      </c>
      <c r="F3" t="s">
        <v>1324</v>
      </c>
      <c r="G3" t="s">
        <v>1325</v>
      </c>
      <c r="H3" t="s">
        <v>1174</v>
      </c>
      <c r="I3" t="s">
        <v>1175</v>
      </c>
      <c r="J3" t="s">
        <v>1326</v>
      </c>
      <c r="K3" t="s">
        <v>700</v>
      </c>
      <c r="L3" t="s">
        <v>1326</v>
      </c>
    </row>
    <row r="4" spans="2:12" hidden="1" x14ac:dyDescent="0.25">
      <c r="B4" t="s">
        <v>698</v>
      </c>
      <c r="C4" t="s">
        <v>586</v>
      </c>
      <c r="D4" t="s">
        <v>715</v>
      </c>
      <c r="E4" t="s">
        <v>1327</v>
      </c>
      <c r="F4" t="s">
        <v>1328</v>
      </c>
      <c r="G4" t="s">
        <v>1329</v>
      </c>
      <c r="H4" t="s">
        <v>1174</v>
      </c>
      <c r="I4" t="s">
        <v>1175</v>
      </c>
      <c r="J4" t="s">
        <v>1330</v>
      </c>
      <c r="K4" t="s">
        <v>700</v>
      </c>
      <c r="L4" t="s">
        <v>1330</v>
      </c>
    </row>
    <row r="5" spans="2:12" hidden="1" x14ac:dyDescent="0.25">
      <c r="B5" t="s">
        <v>698</v>
      </c>
      <c r="C5" t="s">
        <v>586</v>
      </c>
      <c r="D5" t="s">
        <v>715</v>
      </c>
      <c r="E5" t="s">
        <v>1331</v>
      </c>
      <c r="F5" t="s">
        <v>1332</v>
      </c>
      <c r="G5" t="s">
        <v>1333</v>
      </c>
      <c r="H5" t="s">
        <v>1174</v>
      </c>
      <c r="I5" t="s">
        <v>1175</v>
      </c>
      <c r="J5" t="s">
        <v>1213</v>
      </c>
      <c r="K5" t="s">
        <v>700</v>
      </c>
      <c r="L5" t="s">
        <v>1213</v>
      </c>
    </row>
    <row r="6" spans="2:12" hidden="1" x14ac:dyDescent="0.25">
      <c r="B6" t="s">
        <v>591</v>
      </c>
      <c r="C6" t="s">
        <v>586</v>
      </c>
      <c r="D6" t="s">
        <v>1045</v>
      </c>
      <c r="E6" t="s">
        <v>1334</v>
      </c>
      <c r="F6" t="s">
        <v>1335</v>
      </c>
      <c r="G6" t="s">
        <v>1336</v>
      </c>
      <c r="H6" t="s">
        <v>1174</v>
      </c>
      <c r="I6" t="s">
        <v>1175</v>
      </c>
      <c r="J6" t="s">
        <v>1208</v>
      </c>
      <c r="K6" t="s">
        <v>700</v>
      </c>
      <c r="L6" t="s">
        <v>1208</v>
      </c>
    </row>
    <row r="7" spans="2:12" hidden="1" x14ac:dyDescent="0.25">
      <c r="B7" t="s">
        <v>591</v>
      </c>
      <c r="C7" t="s">
        <v>586</v>
      </c>
      <c r="D7" t="s">
        <v>723</v>
      </c>
      <c r="E7" t="s">
        <v>1337</v>
      </c>
      <c r="F7" t="s">
        <v>1338</v>
      </c>
      <c r="G7" t="s">
        <v>1339</v>
      </c>
      <c r="H7" t="s">
        <v>1174</v>
      </c>
      <c r="I7" t="s">
        <v>1175</v>
      </c>
      <c r="J7" t="s">
        <v>1340</v>
      </c>
      <c r="K7" t="s">
        <v>700</v>
      </c>
      <c r="L7" t="s">
        <v>1340</v>
      </c>
    </row>
    <row r="8" spans="2:12" hidden="1" x14ac:dyDescent="0.25">
      <c r="B8" t="s">
        <v>990</v>
      </c>
      <c r="C8" t="s">
        <v>586</v>
      </c>
      <c r="D8" t="s">
        <v>723</v>
      </c>
      <c r="E8" t="s">
        <v>1223</v>
      </c>
      <c r="F8" t="s">
        <v>1224</v>
      </c>
      <c r="G8" t="s">
        <v>1225</v>
      </c>
      <c r="H8" t="s">
        <v>1174</v>
      </c>
      <c r="I8" t="s">
        <v>1175</v>
      </c>
      <c r="J8" t="s">
        <v>727</v>
      </c>
      <c r="K8" t="s">
        <v>700</v>
      </c>
      <c r="L8" t="s">
        <v>727</v>
      </c>
    </row>
    <row r="9" spans="2:12" hidden="1" x14ac:dyDescent="0.25">
      <c r="B9" t="s">
        <v>672</v>
      </c>
      <c r="C9" t="s">
        <v>586</v>
      </c>
      <c r="D9" t="s">
        <v>587</v>
      </c>
      <c r="E9" t="s">
        <v>1226</v>
      </c>
      <c r="F9" t="s">
        <v>1227</v>
      </c>
      <c r="G9" t="s">
        <v>1228</v>
      </c>
      <c r="H9" t="s">
        <v>1174</v>
      </c>
      <c r="I9" t="s">
        <v>1175</v>
      </c>
      <c r="J9" t="s">
        <v>1341</v>
      </c>
      <c r="K9" t="s">
        <v>700</v>
      </c>
      <c r="L9" t="s">
        <v>1341</v>
      </c>
    </row>
    <row r="10" spans="2:12" hidden="1" x14ac:dyDescent="0.25">
      <c r="B10" t="s">
        <v>591</v>
      </c>
      <c r="C10" t="s">
        <v>586</v>
      </c>
      <c r="D10" t="s">
        <v>1342</v>
      </c>
      <c r="E10" t="s">
        <v>1343</v>
      </c>
      <c r="F10" t="s">
        <v>1344</v>
      </c>
      <c r="G10" t="s">
        <v>1345</v>
      </c>
      <c r="H10" t="s">
        <v>1346</v>
      </c>
      <c r="I10" t="s">
        <v>1347</v>
      </c>
      <c r="J10" t="s">
        <v>1348</v>
      </c>
      <c r="K10" t="s">
        <v>700</v>
      </c>
      <c r="L10" t="s">
        <v>1348</v>
      </c>
    </row>
    <row r="11" spans="2:12" hidden="1" x14ac:dyDescent="0.25">
      <c r="B11" t="s">
        <v>591</v>
      </c>
      <c r="C11" t="s">
        <v>586</v>
      </c>
      <c r="D11" t="s">
        <v>592</v>
      </c>
      <c r="E11" t="s">
        <v>1349</v>
      </c>
      <c r="F11" t="s">
        <v>1350</v>
      </c>
      <c r="G11" t="s">
        <v>1351</v>
      </c>
      <c r="H11" t="s">
        <v>789</v>
      </c>
      <c r="I11" t="s">
        <v>1184</v>
      </c>
      <c r="J11" t="s">
        <v>1352</v>
      </c>
      <c r="K11" t="s">
        <v>700</v>
      </c>
      <c r="L11" t="s">
        <v>1352</v>
      </c>
    </row>
    <row r="12" spans="2:12" hidden="1" x14ac:dyDescent="0.25">
      <c r="B12" t="s">
        <v>591</v>
      </c>
      <c r="C12" t="s">
        <v>586</v>
      </c>
      <c r="D12" t="s">
        <v>592</v>
      </c>
      <c r="E12" t="s">
        <v>1353</v>
      </c>
      <c r="F12" t="s">
        <v>1354</v>
      </c>
      <c r="G12" t="str">
        <f>"0000000079969"</f>
        <v>0000000079969</v>
      </c>
      <c r="H12" t="s">
        <v>789</v>
      </c>
      <c r="I12" t="s">
        <v>1184</v>
      </c>
      <c r="J12" t="s">
        <v>1355</v>
      </c>
      <c r="K12" t="s">
        <v>700</v>
      </c>
      <c r="L12" t="s">
        <v>1355</v>
      </c>
    </row>
    <row r="13" spans="2:12" x14ac:dyDescent="0.25">
      <c r="B13" t="s">
        <v>591</v>
      </c>
      <c r="C13" t="s">
        <v>586</v>
      </c>
      <c r="D13" t="s">
        <v>449</v>
      </c>
      <c r="E13" t="s">
        <v>1356</v>
      </c>
      <c r="F13" t="s">
        <v>1357</v>
      </c>
      <c r="G13" t="s">
        <v>1358</v>
      </c>
      <c r="H13" t="s">
        <v>789</v>
      </c>
      <c r="I13" t="s">
        <v>454</v>
      </c>
      <c r="J13" t="s">
        <v>1359</v>
      </c>
      <c r="K13" t="s">
        <v>700</v>
      </c>
      <c r="L13" t="s">
        <v>1359</v>
      </c>
    </row>
    <row r="14" spans="2:12" x14ac:dyDescent="0.25">
      <c r="B14" t="s">
        <v>591</v>
      </c>
      <c r="C14" t="s">
        <v>586</v>
      </c>
      <c r="D14" t="s">
        <v>449</v>
      </c>
      <c r="E14" t="s">
        <v>1360</v>
      </c>
      <c r="F14" t="s">
        <v>1361</v>
      </c>
      <c r="G14" t="str">
        <f>"0000000079877"</f>
        <v>0000000079877</v>
      </c>
      <c r="H14" t="s">
        <v>789</v>
      </c>
      <c r="I14" t="s">
        <v>1184</v>
      </c>
      <c r="J14" t="s">
        <v>1362</v>
      </c>
      <c r="K14" t="s">
        <v>700</v>
      </c>
      <c r="L14" t="s">
        <v>1362</v>
      </c>
    </row>
    <row r="15" spans="2:12" x14ac:dyDescent="0.25">
      <c r="B15" t="s">
        <v>591</v>
      </c>
      <c r="C15" t="s">
        <v>586</v>
      </c>
      <c r="D15" t="s">
        <v>449</v>
      </c>
      <c r="E15" t="s">
        <v>1363</v>
      </c>
      <c r="F15" t="s">
        <v>1364</v>
      </c>
      <c r="G15" t="str">
        <f>"0000000218887"</f>
        <v>0000000218887</v>
      </c>
      <c r="H15" t="s">
        <v>789</v>
      </c>
      <c r="I15" t="s">
        <v>1184</v>
      </c>
      <c r="J15" t="s">
        <v>1365</v>
      </c>
      <c r="K15" t="s">
        <v>700</v>
      </c>
      <c r="L15" t="s">
        <v>1365</v>
      </c>
    </row>
    <row r="16" spans="2:12" x14ac:dyDescent="0.25">
      <c r="B16" t="s">
        <v>591</v>
      </c>
      <c r="C16" t="s">
        <v>586</v>
      </c>
      <c r="D16" t="s">
        <v>449</v>
      </c>
      <c r="E16" t="s">
        <v>1366</v>
      </c>
      <c r="F16" t="s">
        <v>1367</v>
      </c>
      <c r="G16" t="str">
        <f>"0000000079938"</f>
        <v>0000000079938</v>
      </c>
      <c r="H16" t="s">
        <v>789</v>
      </c>
      <c r="I16" t="s">
        <v>1184</v>
      </c>
      <c r="J16" t="s">
        <v>1368</v>
      </c>
      <c r="K16" t="s">
        <v>700</v>
      </c>
      <c r="L16" t="s">
        <v>1368</v>
      </c>
    </row>
    <row r="17" spans="2:12" x14ac:dyDescent="0.25">
      <c r="B17" t="s">
        <v>591</v>
      </c>
      <c r="C17" t="s">
        <v>586</v>
      </c>
      <c r="D17" t="s">
        <v>850</v>
      </c>
      <c r="E17" t="s">
        <v>1369</v>
      </c>
      <c r="F17" t="s">
        <v>1370</v>
      </c>
      <c r="G17" t="s">
        <v>1371</v>
      </c>
      <c r="H17" t="s">
        <v>789</v>
      </c>
      <c r="I17" t="s">
        <v>1184</v>
      </c>
      <c r="J17" t="s">
        <v>1372</v>
      </c>
      <c r="K17" t="s">
        <v>700</v>
      </c>
      <c r="L17" t="s">
        <v>1372</v>
      </c>
    </row>
    <row r="18" spans="2:12" x14ac:dyDescent="0.25">
      <c r="B18" t="s">
        <v>591</v>
      </c>
      <c r="C18" t="s">
        <v>586</v>
      </c>
      <c r="D18" t="s">
        <v>850</v>
      </c>
      <c r="E18" t="s">
        <v>1373</v>
      </c>
      <c r="F18" t="s">
        <v>1374</v>
      </c>
      <c r="G18" t="str">
        <f>"0000000079914"</f>
        <v>0000000079914</v>
      </c>
      <c r="H18" t="s">
        <v>789</v>
      </c>
      <c r="I18" t="s">
        <v>1184</v>
      </c>
      <c r="J18" t="s">
        <v>1375</v>
      </c>
      <c r="K18" t="s">
        <v>700</v>
      </c>
      <c r="L18" t="s">
        <v>1375</v>
      </c>
    </row>
    <row r="19" spans="2:12" hidden="1" x14ac:dyDescent="0.25">
      <c r="B19" t="s">
        <v>591</v>
      </c>
      <c r="C19" t="s">
        <v>586</v>
      </c>
      <c r="D19" t="s">
        <v>1284</v>
      </c>
      <c r="E19" t="s">
        <v>1285</v>
      </c>
      <c r="F19" t="s">
        <v>1286</v>
      </c>
      <c r="G19" t="str">
        <f>"0000000420631"</f>
        <v>0000000420631</v>
      </c>
      <c r="H19" t="s">
        <v>1287</v>
      </c>
      <c r="I19" t="s">
        <v>1288</v>
      </c>
      <c r="J19" t="s">
        <v>1289</v>
      </c>
      <c r="K19" t="s">
        <v>700</v>
      </c>
      <c r="L19" t="s">
        <v>1289</v>
      </c>
    </row>
    <row r="20" spans="2:12" hidden="1" x14ac:dyDescent="0.25">
      <c r="B20" t="s">
        <v>591</v>
      </c>
      <c r="C20" t="s">
        <v>586</v>
      </c>
      <c r="D20" t="s">
        <v>1284</v>
      </c>
      <c r="E20" t="s">
        <v>1290</v>
      </c>
      <c r="F20" t="s">
        <v>1291</v>
      </c>
      <c r="G20" t="str">
        <f>"0000000083232"</f>
        <v>0000000083232</v>
      </c>
      <c r="H20" t="s">
        <v>1287</v>
      </c>
      <c r="I20" t="s">
        <v>1288</v>
      </c>
      <c r="J20" t="s">
        <v>1292</v>
      </c>
      <c r="K20" t="s">
        <v>700</v>
      </c>
      <c r="L20" t="s">
        <v>1292</v>
      </c>
    </row>
  </sheetData>
  <autoFilter ref="A1:M20">
    <filterColumn colId="3">
      <filters>
        <filter val="HF"/>
        <filter val="HFKAB"/>
      </filters>
    </filterColumn>
  </autoFilter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K49"/>
  <sheetViews>
    <sheetView workbookViewId="0">
      <selection activeCell="E33" sqref="E33"/>
    </sheetView>
  </sheetViews>
  <sheetFormatPr defaultRowHeight="15" x14ac:dyDescent="0.25"/>
  <cols>
    <col min="1" max="1" width="6.7109375" bestFit="1" customWidth="1"/>
    <col min="2" max="2" width="4.28515625" bestFit="1" customWidth="1"/>
    <col min="3" max="3" width="9.42578125" bestFit="1" customWidth="1"/>
    <col min="4" max="4" width="24.85546875" bestFit="1" customWidth="1"/>
    <col min="5" max="5" width="51.28515625" bestFit="1" customWidth="1"/>
    <col min="6" max="6" width="19.28515625" bestFit="1" customWidth="1"/>
    <col min="7" max="7" width="16" bestFit="1" customWidth="1"/>
    <col min="8" max="8" width="10.5703125" bestFit="1" customWidth="1"/>
    <col min="9" max="9" width="21.5703125" bestFit="1" customWidth="1"/>
    <col min="10" max="10" width="17.85546875" bestFit="1" customWidth="1"/>
    <col min="11" max="11" width="7.5703125" bestFit="1" customWidth="1"/>
  </cols>
  <sheetData>
    <row r="1" spans="1:11" x14ac:dyDescent="0.25">
      <c r="A1" t="s">
        <v>582</v>
      </c>
      <c r="B1" t="s">
        <v>583</v>
      </c>
      <c r="C1" t="s">
        <v>1</v>
      </c>
      <c r="D1" t="s">
        <v>60</v>
      </c>
      <c r="E1" t="s">
        <v>0</v>
      </c>
      <c r="F1" t="s">
        <v>584</v>
      </c>
      <c r="G1" t="s">
        <v>1166</v>
      </c>
      <c r="H1" t="s">
        <v>1167</v>
      </c>
      <c r="I1" t="s">
        <v>1168</v>
      </c>
      <c r="J1" t="s">
        <v>1169</v>
      </c>
    </row>
    <row r="2" spans="1:11" hidden="1" x14ac:dyDescent="0.25">
      <c r="A2" t="s">
        <v>990</v>
      </c>
      <c r="B2" t="s">
        <v>586</v>
      </c>
      <c r="C2" t="s">
        <v>1170</v>
      </c>
      <c r="D2" t="s">
        <v>1171</v>
      </c>
      <c r="E2" t="s">
        <v>1172</v>
      </c>
      <c r="F2" t="s">
        <v>1173</v>
      </c>
      <c r="G2" t="s">
        <v>1174</v>
      </c>
      <c r="H2" t="s">
        <v>1175</v>
      </c>
      <c r="I2" t="s">
        <v>1176</v>
      </c>
      <c r="J2" t="s">
        <v>700</v>
      </c>
      <c r="K2" t="s">
        <v>1176</v>
      </c>
    </row>
    <row r="3" spans="1:11" hidden="1" x14ac:dyDescent="0.25">
      <c r="A3" t="s">
        <v>990</v>
      </c>
      <c r="B3" t="s">
        <v>586</v>
      </c>
      <c r="C3" t="s">
        <v>1170</v>
      </c>
      <c r="D3" t="s">
        <v>1177</v>
      </c>
      <c r="E3" t="s">
        <v>1178</v>
      </c>
      <c r="F3" t="s">
        <v>1179</v>
      </c>
      <c r="G3" t="s">
        <v>1174</v>
      </c>
      <c r="H3" t="s">
        <v>1175</v>
      </c>
      <c r="I3" t="s">
        <v>1180</v>
      </c>
      <c r="J3" t="s">
        <v>700</v>
      </c>
      <c r="K3" t="s">
        <v>1180</v>
      </c>
    </row>
    <row r="4" spans="1:11" hidden="1" x14ac:dyDescent="0.25">
      <c r="A4" t="s">
        <v>698</v>
      </c>
      <c r="B4" t="s">
        <v>586</v>
      </c>
      <c r="C4" t="s">
        <v>1181</v>
      </c>
      <c r="D4" t="s">
        <v>1182</v>
      </c>
      <c r="E4" t="s">
        <v>1183</v>
      </c>
      <c r="F4" t="str">
        <f>"0000000162159"</f>
        <v>0000000162159</v>
      </c>
      <c r="G4" t="s">
        <v>789</v>
      </c>
      <c r="H4" t="s">
        <v>1184</v>
      </c>
      <c r="I4" t="s">
        <v>1185</v>
      </c>
      <c r="J4" t="s">
        <v>700</v>
      </c>
      <c r="K4" t="s">
        <v>1185</v>
      </c>
    </row>
    <row r="5" spans="1:11" hidden="1" x14ac:dyDescent="0.25">
      <c r="A5" t="s">
        <v>591</v>
      </c>
      <c r="B5" t="s">
        <v>586</v>
      </c>
      <c r="C5" t="s">
        <v>1181</v>
      </c>
      <c r="D5" t="s">
        <v>1186</v>
      </c>
      <c r="E5" t="s">
        <v>1187</v>
      </c>
      <c r="F5" t="str">
        <f>"0000000162166"</f>
        <v>0000000162166</v>
      </c>
      <c r="G5" t="s">
        <v>789</v>
      </c>
      <c r="H5" t="s">
        <v>1184</v>
      </c>
      <c r="I5" t="s">
        <v>1188</v>
      </c>
      <c r="J5" t="s">
        <v>700</v>
      </c>
      <c r="K5" t="s">
        <v>1188</v>
      </c>
    </row>
    <row r="6" spans="1:11" hidden="1" x14ac:dyDescent="0.25">
      <c r="A6" t="s">
        <v>1189</v>
      </c>
      <c r="B6" t="s">
        <v>586</v>
      </c>
      <c r="C6" t="s">
        <v>715</v>
      </c>
      <c r="D6" t="s">
        <v>1190</v>
      </c>
      <c r="E6" t="s">
        <v>1191</v>
      </c>
      <c r="F6" t="s">
        <v>1192</v>
      </c>
      <c r="G6" t="s">
        <v>1174</v>
      </c>
      <c r="H6" t="s">
        <v>1175</v>
      </c>
      <c r="I6" t="s">
        <v>1193</v>
      </c>
      <c r="J6" t="s">
        <v>700</v>
      </c>
      <c r="K6" t="s">
        <v>1193</v>
      </c>
    </row>
    <row r="7" spans="1:11" hidden="1" x14ac:dyDescent="0.25">
      <c r="A7" t="s">
        <v>990</v>
      </c>
      <c r="B7" t="s">
        <v>586</v>
      </c>
      <c r="C7" t="s">
        <v>715</v>
      </c>
      <c r="D7" t="s">
        <v>1194</v>
      </c>
      <c r="E7" t="s">
        <v>1195</v>
      </c>
      <c r="F7" t="s">
        <v>1196</v>
      </c>
      <c r="G7" t="s">
        <v>1174</v>
      </c>
      <c r="H7" t="s">
        <v>1175</v>
      </c>
      <c r="I7" t="s">
        <v>732</v>
      </c>
      <c r="J7" t="s">
        <v>700</v>
      </c>
      <c r="K7" t="s">
        <v>732</v>
      </c>
    </row>
    <row r="8" spans="1:11" hidden="1" x14ac:dyDescent="0.25">
      <c r="A8" t="s">
        <v>990</v>
      </c>
      <c r="B8" t="s">
        <v>586</v>
      </c>
      <c r="C8" t="s">
        <v>715</v>
      </c>
      <c r="D8" t="s">
        <v>1073</v>
      </c>
      <c r="E8" t="s">
        <v>1075</v>
      </c>
      <c r="F8" t="s">
        <v>1074</v>
      </c>
      <c r="G8" t="s">
        <v>1174</v>
      </c>
      <c r="H8" t="s">
        <v>1175</v>
      </c>
      <c r="I8" t="s">
        <v>1197</v>
      </c>
      <c r="J8" t="s">
        <v>700</v>
      </c>
      <c r="K8" t="s">
        <v>1197</v>
      </c>
    </row>
    <row r="9" spans="1:11" hidden="1" x14ac:dyDescent="0.25">
      <c r="A9" t="s">
        <v>698</v>
      </c>
      <c r="B9" t="s">
        <v>586</v>
      </c>
      <c r="C9" t="s">
        <v>715</v>
      </c>
      <c r="D9" t="s">
        <v>1198</v>
      </c>
      <c r="E9" t="s">
        <v>1199</v>
      </c>
      <c r="F9" t="s">
        <v>1200</v>
      </c>
      <c r="G9" t="s">
        <v>1174</v>
      </c>
      <c r="H9" t="s">
        <v>1175</v>
      </c>
      <c r="I9" t="s">
        <v>1201</v>
      </c>
      <c r="J9" t="s">
        <v>700</v>
      </c>
      <c r="K9" t="s">
        <v>1201</v>
      </c>
    </row>
    <row r="10" spans="1:11" hidden="1" x14ac:dyDescent="0.25">
      <c r="A10" t="s">
        <v>1202</v>
      </c>
      <c r="B10" t="s">
        <v>586</v>
      </c>
      <c r="C10" t="s">
        <v>715</v>
      </c>
      <c r="D10" t="s">
        <v>1056</v>
      </c>
      <c r="E10" t="s">
        <v>1059</v>
      </c>
      <c r="F10" t="s">
        <v>1057</v>
      </c>
      <c r="G10" t="s">
        <v>1174</v>
      </c>
      <c r="H10" t="s">
        <v>1175</v>
      </c>
      <c r="I10" t="s">
        <v>1203</v>
      </c>
      <c r="J10" t="s">
        <v>700</v>
      </c>
      <c r="K10" t="s">
        <v>1203</v>
      </c>
    </row>
    <row r="11" spans="1:11" hidden="1" x14ac:dyDescent="0.25">
      <c r="A11" t="s">
        <v>698</v>
      </c>
      <c r="B11" t="s">
        <v>586</v>
      </c>
      <c r="C11" t="s">
        <v>715</v>
      </c>
      <c r="D11" t="s">
        <v>1065</v>
      </c>
      <c r="E11" t="s">
        <v>1068</v>
      </c>
      <c r="F11" t="s">
        <v>1066</v>
      </c>
      <c r="G11" t="s">
        <v>1174</v>
      </c>
      <c r="H11" t="s">
        <v>1175</v>
      </c>
      <c r="I11" t="s">
        <v>1204</v>
      </c>
      <c r="J11" t="s">
        <v>700</v>
      </c>
      <c r="K11" t="s">
        <v>1204</v>
      </c>
    </row>
    <row r="12" spans="1:11" hidden="1" x14ac:dyDescent="0.25">
      <c r="A12" t="s">
        <v>990</v>
      </c>
      <c r="B12" t="s">
        <v>586</v>
      </c>
      <c r="C12" t="s">
        <v>1045</v>
      </c>
      <c r="D12" t="s">
        <v>1205</v>
      </c>
      <c r="E12" t="s">
        <v>1206</v>
      </c>
      <c r="F12" t="s">
        <v>1207</v>
      </c>
      <c r="G12" t="s">
        <v>1174</v>
      </c>
      <c r="H12" t="s">
        <v>1175</v>
      </c>
      <c r="I12" t="s">
        <v>1208</v>
      </c>
      <c r="J12" t="s">
        <v>700</v>
      </c>
      <c r="K12" t="s">
        <v>1208</v>
      </c>
    </row>
    <row r="13" spans="1:11" hidden="1" x14ac:dyDescent="0.25">
      <c r="A13" t="s">
        <v>1209</v>
      </c>
      <c r="B13" t="s">
        <v>586</v>
      </c>
      <c r="C13" t="s">
        <v>1045</v>
      </c>
      <c r="D13" t="s">
        <v>1210</v>
      </c>
      <c r="E13" t="s">
        <v>1211</v>
      </c>
      <c r="F13" t="s">
        <v>1212</v>
      </c>
      <c r="G13" t="s">
        <v>1174</v>
      </c>
      <c r="H13" t="s">
        <v>1175</v>
      </c>
      <c r="I13" t="s">
        <v>1213</v>
      </c>
      <c r="J13" t="s">
        <v>700</v>
      </c>
      <c r="K13" t="s">
        <v>1213</v>
      </c>
    </row>
    <row r="14" spans="1:11" hidden="1" x14ac:dyDescent="0.25">
      <c r="A14" t="s">
        <v>990</v>
      </c>
      <c r="B14" t="s">
        <v>586</v>
      </c>
      <c r="C14" t="s">
        <v>723</v>
      </c>
      <c r="D14" t="s">
        <v>1214</v>
      </c>
      <c r="E14" t="s">
        <v>1215</v>
      </c>
      <c r="F14" t="s">
        <v>1216</v>
      </c>
      <c r="G14" t="s">
        <v>1174</v>
      </c>
      <c r="H14" t="s">
        <v>1175</v>
      </c>
      <c r="I14" t="s">
        <v>700</v>
      </c>
      <c r="J14" t="s">
        <v>700</v>
      </c>
      <c r="K14" t="s">
        <v>700</v>
      </c>
    </row>
    <row r="15" spans="1:11" hidden="1" x14ac:dyDescent="0.25">
      <c r="A15" t="s">
        <v>990</v>
      </c>
      <c r="B15" t="s">
        <v>586</v>
      </c>
      <c r="C15" t="s">
        <v>723</v>
      </c>
      <c r="D15" t="s">
        <v>1217</v>
      </c>
      <c r="E15" t="s">
        <v>1218</v>
      </c>
      <c r="F15" t="s">
        <v>1219</v>
      </c>
      <c r="G15" t="s">
        <v>1174</v>
      </c>
      <c r="H15" t="s">
        <v>1175</v>
      </c>
      <c r="I15" t="s">
        <v>1137</v>
      </c>
      <c r="J15" t="s">
        <v>700</v>
      </c>
      <c r="K15" t="s">
        <v>1137</v>
      </c>
    </row>
    <row r="16" spans="1:11" hidden="1" x14ac:dyDescent="0.25">
      <c r="A16" t="s">
        <v>718</v>
      </c>
      <c r="B16" t="s">
        <v>586</v>
      </c>
      <c r="C16" t="s">
        <v>723</v>
      </c>
      <c r="D16" t="s">
        <v>724</v>
      </c>
      <c r="E16" t="s">
        <v>728</v>
      </c>
      <c r="F16" t="s">
        <v>725</v>
      </c>
      <c r="G16" t="s">
        <v>1174</v>
      </c>
      <c r="H16" t="s">
        <v>1175</v>
      </c>
      <c r="I16" t="s">
        <v>727</v>
      </c>
      <c r="J16" t="s">
        <v>700</v>
      </c>
      <c r="K16" t="s">
        <v>727</v>
      </c>
    </row>
    <row r="17" spans="1:11" hidden="1" x14ac:dyDescent="0.25">
      <c r="A17" t="s">
        <v>990</v>
      </c>
      <c r="B17" t="s">
        <v>586</v>
      </c>
      <c r="C17" t="s">
        <v>723</v>
      </c>
      <c r="D17" t="s">
        <v>1220</v>
      </c>
      <c r="E17" t="s">
        <v>1221</v>
      </c>
      <c r="F17" t="s">
        <v>1222</v>
      </c>
      <c r="G17" t="s">
        <v>1174</v>
      </c>
      <c r="H17" t="s">
        <v>1175</v>
      </c>
      <c r="I17" t="s">
        <v>1137</v>
      </c>
      <c r="J17" t="s">
        <v>700</v>
      </c>
      <c r="K17" t="s">
        <v>1137</v>
      </c>
    </row>
    <row r="18" spans="1:11" hidden="1" x14ac:dyDescent="0.25">
      <c r="A18" t="s">
        <v>1161</v>
      </c>
      <c r="B18" t="s">
        <v>586</v>
      </c>
      <c r="C18" t="s">
        <v>723</v>
      </c>
      <c r="D18" t="s">
        <v>1223</v>
      </c>
      <c r="E18" t="s">
        <v>1224</v>
      </c>
      <c r="F18" t="s">
        <v>1225</v>
      </c>
      <c r="G18" t="s">
        <v>1174</v>
      </c>
      <c r="H18" t="s">
        <v>1175</v>
      </c>
      <c r="I18" t="s">
        <v>1208</v>
      </c>
      <c r="J18" t="s">
        <v>700</v>
      </c>
      <c r="K18" t="s">
        <v>1208</v>
      </c>
    </row>
    <row r="19" spans="1:11" hidden="1" x14ac:dyDescent="0.25">
      <c r="A19" t="s">
        <v>1189</v>
      </c>
      <c r="B19" t="s">
        <v>586</v>
      </c>
      <c r="C19" t="s">
        <v>587</v>
      </c>
      <c r="D19" t="s">
        <v>1226</v>
      </c>
      <c r="E19" t="s">
        <v>1227</v>
      </c>
      <c r="F19" t="s">
        <v>1228</v>
      </c>
      <c r="G19" t="s">
        <v>1174</v>
      </c>
      <c r="H19" t="s">
        <v>1175</v>
      </c>
      <c r="I19" t="s">
        <v>1229</v>
      </c>
      <c r="J19" t="s">
        <v>700</v>
      </c>
      <c r="K19" t="s">
        <v>1229</v>
      </c>
    </row>
    <row r="20" spans="1:11" hidden="1" x14ac:dyDescent="0.25">
      <c r="A20" t="s">
        <v>718</v>
      </c>
      <c r="B20" t="s">
        <v>586</v>
      </c>
      <c r="C20" t="s">
        <v>587</v>
      </c>
      <c r="D20" t="s">
        <v>1051</v>
      </c>
      <c r="E20" t="s">
        <v>1054</v>
      </c>
      <c r="F20" t="s">
        <v>1052</v>
      </c>
      <c r="G20" t="s">
        <v>1174</v>
      </c>
      <c r="H20" t="s">
        <v>1175</v>
      </c>
      <c r="I20" t="s">
        <v>1230</v>
      </c>
      <c r="J20" t="s">
        <v>700</v>
      </c>
      <c r="K20" t="s">
        <v>1230</v>
      </c>
    </row>
    <row r="21" spans="1:11" hidden="1" x14ac:dyDescent="0.25">
      <c r="A21" t="s">
        <v>698</v>
      </c>
      <c r="B21" t="s">
        <v>586</v>
      </c>
      <c r="C21" t="s">
        <v>592</v>
      </c>
      <c r="D21" t="s">
        <v>1231</v>
      </c>
      <c r="E21" t="s">
        <v>1232</v>
      </c>
      <c r="F21" t="str">
        <f>"0000000161947"</f>
        <v>0000000161947</v>
      </c>
      <c r="G21" t="s">
        <v>789</v>
      </c>
      <c r="H21" t="s">
        <v>1184</v>
      </c>
      <c r="I21" t="s">
        <v>1233</v>
      </c>
      <c r="J21" t="s">
        <v>700</v>
      </c>
      <c r="K21" t="s">
        <v>1233</v>
      </c>
    </row>
    <row r="22" spans="1:11" hidden="1" x14ac:dyDescent="0.25">
      <c r="A22" t="s">
        <v>591</v>
      </c>
      <c r="B22" t="s">
        <v>586</v>
      </c>
      <c r="C22" t="s">
        <v>592</v>
      </c>
      <c r="D22" t="s">
        <v>1234</v>
      </c>
      <c r="E22" t="s">
        <v>1235</v>
      </c>
      <c r="F22" t="str">
        <f>"0000000161978"</f>
        <v>0000000161978</v>
      </c>
      <c r="G22" t="s">
        <v>789</v>
      </c>
      <c r="H22" t="s">
        <v>1184</v>
      </c>
      <c r="I22" t="s">
        <v>1236</v>
      </c>
      <c r="J22" t="s">
        <v>700</v>
      </c>
      <c r="K22" t="s">
        <v>1236</v>
      </c>
    </row>
    <row r="23" spans="1:11" hidden="1" x14ac:dyDescent="0.25">
      <c r="A23" t="s">
        <v>591</v>
      </c>
      <c r="B23" t="s">
        <v>586</v>
      </c>
      <c r="C23" t="s">
        <v>592</v>
      </c>
      <c r="D23" t="s">
        <v>1237</v>
      </c>
      <c r="E23" t="s">
        <v>1238</v>
      </c>
      <c r="F23" t="str">
        <f>"0000000162005"</f>
        <v>0000000162005</v>
      </c>
      <c r="G23" t="s">
        <v>789</v>
      </c>
      <c r="H23" t="s">
        <v>1184</v>
      </c>
      <c r="I23" t="s">
        <v>1239</v>
      </c>
      <c r="J23" t="s">
        <v>700</v>
      </c>
      <c r="K23" t="s">
        <v>1239</v>
      </c>
    </row>
    <row r="24" spans="1:11" hidden="1" x14ac:dyDescent="0.25">
      <c r="A24" t="s">
        <v>698</v>
      </c>
      <c r="B24" t="s">
        <v>586</v>
      </c>
      <c r="C24" t="s">
        <v>1240</v>
      </c>
      <c r="D24" t="s">
        <v>1241</v>
      </c>
      <c r="E24" t="s">
        <v>1242</v>
      </c>
      <c r="F24" t="str">
        <f>"0000000162531"</f>
        <v>0000000162531</v>
      </c>
      <c r="G24" t="s">
        <v>1174</v>
      </c>
      <c r="H24" t="s">
        <v>1243</v>
      </c>
      <c r="I24" t="s">
        <v>1244</v>
      </c>
      <c r="J24" t="s">
        <v>700</v>
      </c>
      <c r="K24" t="s">
        <v>1244</v>
      </c>
    </row>
    <row r="25" spans="1:11" hidden="1" x14ac:dyDescent="0.25">
      <c r="A25" t="s">
        <v>698</v>
      </c>
      <c r="B25" t="s">
        <v>586</v>
      </c>
      <c r="C25" t="s">
        <v>1240</v>
      </c>
      <c r="D25" t="s">
        <v>1245</v>
      </c>
      <c r="E25" t="s">
        <v>1246</v>
      </c>
      <c r="F25" t="str">
        <f>"0000000162548"</f>
        <v>0000000162548</v>
      </c>
      <c r="G25" t="s">
        <v>1174</v>
      </c>
      <c r="H25" t="s">
        <v>1243</v>
      </c>
      <c r="I25" t="s">
        <v>1247</v>
      </c>
      <c r="J25" t="s">
        <v>700</v>
      </c>
      <c r="K25" t="s">
        <v>1247</v>
      </c>
    </row>
    <row r="26" spans="1:11" x14ac:dyDescent="0.25">
      <c r="A26" t="s">
        <v>591</v>
      </c>
      <c r="B26" t="s">
        <v>586</v>
      </c>
      <c r="C26" t="s">
        <v>449</v>
      </c>
      <c r="D26" t="s">
        <v>856</v>
      </c>
      <c r="E26" t="s">
        <v>859</v>
      </c>
      <c r="F26" t="str">
        <f>"0000000185875"</f>
        <v>0000000185875</v>
      </c>
      <c r="G26" t="s">
        <v>789</v>
      </c>
      <c r="H26" t="s">
        <v>1184</v>
      </c>
      <c r="I26" t="s">
        <v>1248</v>
      </c>
      <c r="J26" t="s">
        <v>700</v>
      </c>
      <c r="K26" t="s">
        <v>1248</v>
      </c>
    </row>
    <row r="27" spans="1:11" x14ac:dyDescent="0.25">
      <c r="A27" t="s">
        <v>591</v>
      </c>
      <c r="B27" t="s">
        <v>586</v>
      </c>
      <c r="C27" t="s">
        <v>449</v>
      </c>
      <c r="D27" t="s">
        <v>1249</v>
      </c>
      <c r="E27" t="s">
        <v>1250</v>
      </c>
      <c r="F27" t="str">
        <f>"0000000162432"</f>
        <v>0000000162432</v>
      </c>
      <c r="G27" t="s">
        <v>789</v>
      </c>
      <c r="H27" t="s">
        <v>1184</v>
      </c>
      <c r="I27" t="s">
        <v>1251</v>
      </c>
      <c r="J27" t="s">
        <v>700</v>
      </c>
      <c r="K27" t="s">
        <v>1251</v>
      </c>
    </row>
    <row r="28" spans="1:11" x14ac:dyDescent="0.25">
      <c r="A28" t="s">
        <v>591</v>
      </c>
      <c r="B28" t="s">
        <v>586</v>
      </c>
      <c r="C28" t="s">
        <v>449</v>
      </c>
      <c r="D28" t="s">
        <v>1252</v>
      </c>
      <c r="E28" t="s">
        <v>1253</v>
      </c>
      <c r="F28" t="str">
        <f>"0000000177764"</f>
        <v>0000000177764</v>
      </c>
      <c r="G28" t="s">
        <v>789</v>
      </c>
      <c r="H28" t="s">
        <v>1184</v>
      </c>
      <c r="I28" t="s">
        <v>1254</v>
      </c>
      <c r="J28" t="s">
        <v>700</v>
      </c>
      <c r="K28" t="s">
        <v>1254</v>
      </c>
    </row>
    <row r="29" spans="1:11" x14ac:dyDescent="0.25">
      <c r="A29" t="s">
        <v>591</v>
      </c>
      <c r="B29" t="s">
        <v>586</v>
      </c>
      <c r="C29" t="s">
        <v>449</v>
      </c>
      <c r="D29" t="s">
        <v>839</v>
      </c>
      <c r="E29" t="s">
        <v>842</v>
      </c>
      <c r="F29" t="str">
        <f>"0000000161367"</f>
        <v>0000000161367</v>
      </c>
      <c r="G29" t="s">
        <v>789</v>
      </c>
      <c r="H29" t="s">
        <v>1184</v>
      </c>
      <c r="I29" t="s">
        <v>1255</v>
      </c>
      <c r="J29" t="s">
        <v>700</v>
      </c>
      <c r="K29" t="s">
        <v>1255</v>
      </c>
    </row>
    <row r="30" spans="1:11" x14ac:dyDescent="0.25">
      <c r="A30" t="s">
        <v>591</v>
      </c>
      <c r="B30" t="s">
        <v>586</v>
      </c>
      <c r="C30" t="s">
        <v>449</v>
      </c>
      <c r="D30" t="s">
        <v>1256</v>
      </c>
      <c r="E30" t="s">
        <v>1257</v>
      </c>
      <c r="F30" t="str">
        <f>"0000000162371"</f>
        <v>0000000162371</v>
      </c>
      <c r="G30" t="s">
        <v>789</v>
      </c>
      <c r="H30" t="s">
        <v>1184</v>
      </c>
      <c r="I30" t="s">
        <v>1258</v>
      </c>
      <c r="J30" t="s">
        <v>700</v>
      </c>
      <c r="K30" t="s">
        <v>1258</v>
      </c>
    </row>
    <row r="31" spans="1:11" x14ac:dyDescent="0.25">
      <c r="A31" t="s">
        <v>591</v>
      </c>
      <c r="B31" t="s">
        <v>586</v>
      </c>
      <c r="C31" t="s">
        <v>449</v>
      </c>
      <c r="D31" t="s">
        <v>1259</v>
      </c>
      <c r="E31" t="s">
        <v>1260</v>
      </c>
      <c r="F31" t="str">
        <f>"0000000162364"</f>
        <v>0000000162364</v>
      </c>
      <c r="G31" t="s">
        <v>789</v>
      </c>
      <c r="H31" t="s">
        <v>1184</v>
      </c>
      <c r="I31" t="s">
        <v>1261</v>
      </c>
      <c r="J31" t="s">
        <v>700</v>
      </c>
      <c r="K31" t="s">
        <v>1261</v>
      </c>
    </row>
    <row r="32" spans="1:11" x14ac:dyDescent="0.25">
      <c r="A32" t="s">
        <v>591</v>
      </c>
      <c r="B32" t="s">
        <v>586</v>
      </c>
      <c r="C32" t="s">
        <v>449</v>
      </c>
      <c r="D32" t="s">
        <v>1262</v>
      </c>
      <c r="E32" t="s">
        <v>1263</v>
      </c>
      <c r="F32" t="str">
        <f>"0000000205528"</f>
        <v>0000000205528</v>
      </c>
      <c r="G32" t="s">
        <v>789</v>
      </c>
      <c r="H32" t="s">
        <v>1184</v>
      </c>
      <c r="I32" t="s">
        <v>1264</v>
      </c>
      <c r="J32" t="s">
        <v>700</v>
      </c>
      <c r="K32" t="s">
        <v>1264</v>
      </c>
    </row>
    <row r="33" spans="1:11" x14ac:dyDescent="0.25">
      <c r="A33" t="s">
        <v>591</v>
      </c>
      <c r="B33" t="s">
        <v>586</v>
      </c>
      <c r="C33" t="s">
        <v>850</v>
      </c>
      <c r="D33" t="s">
        <v>1265</v>
      </c>
      <c r="E33" t="s">
        <v>1266</v>
      </c>
      <c r="F33" t="str">
        <f>"0000000079860"</f>
        <v>0000000079860</v>
      </c>
      <c r="G33" t="s">
        <v>789</v>
      </c>
      <c r="H33" t="s">
        <v>1184</v>
      </c>
      <c r="I33" t="s">
        <v>1267</v>
      </c>
      <c r="J33" t="s">
        <v>700</v>
      </c>
      <c r="K33" t="s">
        <v>1267</v>
      </c>
    </row>
    <row r="34" spans="1:11" x14ac:dyDescent="0.25">
      <c r="A34" t="s">
        <v>591</v>
      </c>
      <c r="B34" t="s">
        <v>586</v>
      </c>
      <c r="C34" t="s">
        <v>850</v>
      </c>
      <c r="D34" t="s">
        <v>911</v>
      </c>
      <c r="E34" t="s">
        <v>914</v>
      </c>
      <c r="F34" t="str">
        <f>"0000000161237"</f>
        <v>0000000161237</v>
      </c>
      <c r="G34" t="s">
        <v>789</v>
      </c>
      <c r="H34" t="s">
        <v>1184</v>
      </c>
      <c r="I34" t="s">
        <v>1268</v>
      </c>
      <c r="J34" t="s">
        <v>700</v>
      </c>
      <c r="K34" t="s">
        <v>1268</v>
      </c>
    </row>
    <row r="35" spans="1:11" x14ac:dyDescent="0.25">
      <c r="A35" t="s">
        <v>591</v>
      </c>
      <c r="B35" t="s">
        <v>586</v>
      </c>
      <c r="C35" t="s">
        <v>850</v>
      </c>
      <c r="D35" t="s">
        <v>915</v>
      </c>
      <c r="E35" t="s">
        <v>918</v>
      </c>
      <c r="F35" t="str">
        <f>"0000000161251"</f>
        <v>0000000161251</v>
      </c>
      <c r="G35" t="s">
        <v>789</v>
      </c>
      <c r="H35" t="s">
        <v>1184</v>
      </c>
      <c r="I35" t="s">
        <v>1269</v>
      </c>
      <c r="J35" t="s">
        <v>700</v>
      </c>
      <c r="K35" t="s">
        <v>1269</v>
      </c>
    </row>
    <row r="36" spans="1:11" x14ac:dyDescent="0.25">
      <c r="A36" t="s">
        <v>591</v>
      </c>
      <c r="B36" t="s">
        <v>586</v>
      </c>
      <c r="C36" t="s">
        <v>850</v>
      </c>
      <c r="D36" t="s">
        <v>1270</v>
      </c>
      <c r="E36" t="s">
        <v>1271</v>
      </c>
      <c r="F36" t="str">
        <f>"0000000161275"</f>
        <v>0000000161275</v>
      </c>
      <c r="G36" t="s">
        <v>789</v>
      </c>
      <c r="H36" t="s">
        <v>1184</v>
      </c>
      <c r="I36" t="s">
        <v>1272</v>
      </c>
      <c r="J36" t="s">
        <v>700</v>
      </c>
      <c r="K36" t="s">
        <v>1272</v>
      </c>
    </row>
    <row r="37" spans="1:11" x14ac:dyDescent="0.25">
      <c r="A37" t="s">
        <v>591</v>
      </c>
      <c r="B37" t="s">
        <v>586</v>
      </c>
      <c r="C37" t="s">
        <v>850</v>
      </c>
      <c r="D37" t="s">
        <v>1273</v>
      </c>
      <c r="E37" t="s">
        <v>1274</v>
      </c>
      <c r="F37" t="str">
        <f>"0000000161282"</f>
        <v>0000000161282</v>
      </c>
      <c r="G37" t="s">
        <v>789</v>
      </c>
      <c r="H37" t="s">
        <v>1184</v>
      </c>
      <c r="I37" t="s">
        <v>1275</v>
      </c>
      <c r="J37" t="s">
        <v>700</v>
      </c>
      <c r="K37" t="s">
        <v>1275</v>
      </c>
    </row>
    <row r="38" spans="1:11" x14ac:dyDescent="0.25">
      <c r="A38" t="s">
        <v>591</v>
      </c>
      <c r="B38" t="s">
        <v>586</v>
      </c>
      <c r="C38" t="s">
        <v>850</v>
      </c>
      <c r="D38" t="s">
        <v>1276</v>
      </c>
      <c r="E38" t="s">
        <v>1277</v>
      </c>
      <c r="F38" t="str">
        <f>"0000000161305"</f>
        <v>0000000161305</v>
      </c>
      <c r="G38" t="s">
        <v>789</v>
      </c>
      <c r="H38" t="s">
        <v>1184</v>
      </c>
      <c r="I38" t="s">
        <v>1278</v>
      </c>
      <c r="J38" t="s">
        <v>700</v>
      </c>
      <c r="K38" t="s">
        <v>1278</v>
      </c>
    </row>
    <row r="39" spans="1:11" x14ac:dyDescent="0.25">
      <c r="A39" t="s">
        <v>591</v>
      </c>
      <c r="B39" t="s">
        <v>586</v>
      </c>
      <c r="C39" t="s">
        <v>850</v>
      </c>
      <c r="D39" t="s">
        <v>851</v>
      </c>
      <c r="E39" t="s">
        <v>854</v>
      </c>
      <c r="F39" t="str">
        <f>"0000000161350"</f>
        <v>0000000161350</v>
      </c>
      <c r="G39" t="s">
        <v>789</v>
      </c>
      <c r="H39" t="s">
        <v>1184</v>
      </c>
      <c r="I39" t="s">
        <v>1279</v>
      </c>
      <c r="J39" t="s">
        <v>700</v>
      </c>
      <c r="K39" t="s">
        <v>1279</v>
      </c>
    </row>
    <row r="40" spans="1:11" hidden="1" x14ac:dyDescent="0.25">
      <c r="A40" t="s">
        <v>591</v>
      </c>
      <c r="B40" t="s">
        <v>586</v>
      </c>
      <c r="C40" t="s">
        <v>1280</v>
      </c>
      <c r="D40" t="s">
        <v>1281</v>
      </c>
      <c r="E40" t="s">
        <v>1282</v>
      </c>
      <c r="F40" t="str">
        <f>"0000000334723"</f>
        <v>0000000334723</v>
      </c>
      <c r="G40" t="s">
        <v>789</v>
      </c>
      <c r="H40" t="s">
        <v>1184</v>
      </c>
      <c r="I40" t="s">
        <v>1283</v>
      </c>
      <c r="J40" t="s">
        <v>700</v>
      </c>
      <c r="K40" t="s">
        <v>1283</v>
      </c>
    </row>
    <row r="41" spans="1:11" hidden="1" x14ac:dyDescent="0.25">
      <c r="A41" t="s">
        <v>591</v>
      </c>
      <c r="B41" t="s">
        <v>586</v>
      </c>
      <c r="C41" t="s">
        <v>1284</v>
      </c>
      <c r="D41" t="s">
        <v>1285</v>
      </c>
      <c r="E41" t="s">
        <v>1286</v>
      </c>
      <c r="F41" t="str">
        <f>"0000000420631"</f>
        <v>0000000420631</v>
      </c>
      <c r="G41" t="s">
        <v>1287</v>
      </c>
      <c r="H41" t="s">
        <v>1288</v>
      </c>
      <c r="I41" t="s">
        <v>1289</v>
      </c>
      <c r="J41" t="s">
        <v>700</v>
      </c>
      <c r="K41" t="s">
        <v>1289</v>
      </c>
    </row>
    <row r="42" spans="1:11" hidden="1" x14ac:dyDescent="0.25">
      <c r="A42" t="s">
        <v>591</v>
      </c>
      <c r="B42" t="s">
        <v>586</v>
      </c>
      <c r="C42" t="s">
        <v>1284</v>
      </c>
      <c r="D42" t="s">
        <v>1290</v>
      </c>
      <c r="E42" t="s">
        <v>1291</v>
      </c>
      <c r="F42" t="str">
        <f>"0000000083232"</f>
        <v>0000000083232</v>
      </c>
      <c r="G42" t="s">
        <v>1287</v>
      </c>
      <c r="H42" t="s">
        <v>1288</v>
      </c>
      <c r="I42" t="s">
        <v>1292</v>
      </c>
      <c r="J42" t="s">
        <v>700</v>
      </c>
      <c r="K42" t="s">
        <v>1292</v>
      </c>
    </row>
    <row r="43" spans="1:11" hidden="1" x14ac:dyDescent="0.25">
      <c r="A43" t="s">
        <v>591</v>
      </c>
      <c r="B43" t="s">
        <v>586</v>
      </c>
      <c r="C43" t="s">
        <v>596</v>
      </c>
      <c r="D43" t="s">
        <v>1293</v>
      </c>
      <c r="E43" t="s">
        <v>1294</v>
      </c>
      <c r="F43" t="s">
        <v>1295</v>
      </c>
      <c r="G43" t="s">
        <v>789</v>
      </c>
      <c r="H43" t="s">
        <v>1184</v>
      </c>
      <c r="I43" t="s">
        <v>1296</v>
      </c>
      <c r="J43" t="s">
        <v>700</v>
      </c>
      <c r="K43" t="s">
        <v>1296</v>
      </c>
    </row>
    <row r="44" spans="1:11" hidden="1" x14ac:dyDescent="0.25">
      <c r="A44" t="s">
        <v>591</v>
      </c>
      <c r="B44" t="s">
        <v>586</v>
      </c>
      <c r="C44" t="s">
        <v>596</v>
      </c>
      <c r="D44" t="s">
        <v>1297</v>
      </c>
      <c r="E44" t="s">
        <v>1298</v>
      </c>
      <c r="F44" t="str">
        <f>"0000000161916"</f>
        <v>0000000161916</v>
      </c>
      <c r="G44" t="s">
        <v>789</v>
      </c>
      <c r="H44" t="s">
        <v>1184</v>
      </c>
      <c r="I44" t="s">
        <v>1299</v>
      </c>
      <c r="J44" t="s">
        <v>700</v>
      </c>
      <c r="K44" t="s">
        <v>1299</v>
      </c>
    </row>
    <row r="45" spans="1:11" hidden="1" x14ac:dyDescent="0.25">
      <c r="A45" t="s">
        <v>591</v>
      </c>
      <c r="B45" t="s">
        <v>586</v>
      </c>
      <c r="C45" t="s">
        <v>596</v>
      </c>
      <c r="D45" t="s">
        <v>1300</v>
      </c>
      <c r="E45" t="s">
        <v>1301</v>
      </c>
      <c r="F45" t="str">
        <f>"0000000161923"</f>
        <v>0000000161923</v>
      </c>
      <c r="G45" t="s">
        <v>789</v>
      </c>
      <c r="H45" t="s">
        <v>1184</v>
      </c>
      <c r="I45" t="s">
        <v>1302</v>
      </c>
      <c r="J45" t="s">
        <v>700</v>
      </c>
      <c r="K45" t="s">
        <v>1302</v>
      </c>
    </row>
    <row r="46" spans="1:11" hidden="1" x14ac:dyDescent="0.25">
      <c r="A46" t="s">
        <v>591</v>
      </c>
      <c r="B46" t="s">
        <v>586</v>
      </c>
      <c r="C46" t="s">
        <v>596</v>
      </c>
      <c r="D46" t="s">
        <v>1303</v>
      </c>
      <c r="E46" t="s">
        <v>1304</v>
      </c>
      <c r="F46" t="str">
        <f>"0000000161930"</f>
        <v>0000000161930</v>
      </c>
      <c r="G46" t="s">
        <v>789</v>
      </c>
      <c r="H46" t="s">
        <v>1184</v>
      </c>
      <c r="I46" t="s">
        <v>746</v>
      </c>
      <c r="J46" t="s">
        <v>700</v>
      </c>
      <c r="K46" t="s">
        <v>746</v>
      </c>
    </row>
    <row r="47" spans="1:11" hidden="1" x14ac:dyDescent="0.25">
      <c r="A47" t="s">
        <v>591</v>
      </c>
      <c r="B47" t="s">
        <v>586</v>
      </c>
      <c r="C47" t="s">
        <v>596</v>
      </c>
      <c r="D47" t="s">
        <v>920</v>
      </c>
      <c r="E47" t="s">
        <v>923</v>
      </c>
      <c r="F47" t="str">
        <f>"0000000162135"</f>
        <v>0000000162135</v>
      </c>
      <c r="G47" t="s">
        <v>789</v>
      </c>
      <c r="H47" t="s">
        <v>1184</v>
      </c>
      <c r="I47" t="s">
        <v>1305</v>
      </c>
      <c r="J47" t="s">
        <v>700</v>
      </c>
      <c r="K47" t="s">
        <v>1305</v>
      </c>
    </row>
    <row r="48" spans="1:11" hidden="1" x14ac:dyDescent="0.25">
      <c r="A48" t="s">
        <v>591</v>
      </c>
      <c r="B48" t="s">
        <v>586</v>
      </c>
      <c r="C48" t="s">
        <v>596</v>
      </c>
      <c r="D48" t="s">
        <v>1306</v>
      </c>
      <c r="E48" t="s">
        <v>1307</v>
      </c>
      <c r="F48" t="str">
        <f>"0000000205511"</f>
        <v>0000000205511</v>
      </c>
      <c r="G48" t="s">
        <v>789</v>
      </c>
      <c r="H48" t="s">
        <v>1184</v>
      </c>
      <c r="I48" t="s">
        <v>1308</v>
      </c>
      <c r="J48" t="s">
        <v>700</v>
      </c>
      <c r="K48" t="s">
        <v>1308</v>
      </c>
    </row>
    <row r="49" spans="1:11" hidden="1" x14ac:dyDescent="0.25">
      <c r="A49" t="s">
        <v>1309</v>
      </c>
      <c r="B49" t="s">
        <v>1310</v>
      </c>
      <c r="C49" t="s">
        <v>1311</v>
      </c>
      <c r="D49" t="s">
        <v>1312</v>
      </c>
      <c r="E49" t="s">
        <v>1313</v>
      </c>
      <c r="F49" t="s">
        <v>1314</v>
      </c>
      <c r="G49" t="s">
        <v>1287</v>
      </c>
      <c r="H49" t="s">
        <v>1315</v>
      </c>
      <c r="I49" t="s">
        <v>935</v>
      </c>
      <c r="J49" t="s">
        <v>700</v>
      </c>
      <c r="K49" t="s">
        <v>935</v>
      </c>
    </row>
  </sheetData>
  <autoFilter ref="A1:M49">
    <filterColumn colId="2">
      <filters>
        <filter val="HF"/>
        <filter val="HFKAB"/>
      </filters>
    </filterColumn>
  </autoFilter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K22"/>
  <sheetViews>
    <sheetView workbookViewId="0">
      <selection activeCell="G29" sqref="G29"/>
    </sheetView>
  </sheetViews>
  <sheetFormatPr defaultRowHeight="15" x14ac:dyDescent="0.25"/>
  <cols>
    <col min="1" max="1" width="6.7109375" bestFit="1" customWidth="1"/>
    <col min="2" max="2" width="4.28515625" bestFit="1" customWidth="1"/>
    <col min="3" max="3" width="9.42578125" bestFit="1" customWidth="1"/>
    <col min="4" max="4" width="24.85546875" bestFit="1" customWidth="1"/>
    <col min="5" max="5" width="62.42578125" bestFit="1" customWidth="1"/>
    <col min="6" max="6" width="22" bestFit="1" customWidth="1"/>
    <col min="7" max="7" width="16" bestFit="1" customWidth="1"/>
    <col min="8" max="8" width="10.5703125" bestFit="1" customWidth="1"/>
    <col min="9" max="9" width="21.5703125" bestFit="1" customWidth="1"/>
    <col min="10" max="10" width="17.85546875" bestFit="1" customWidth="1"/>
    <col min="11" max="11" width="7.5703125" bestFit="1" customWidth="1"/>
  </cols>
  <sheetData>
    <row r="1" spans="1:11" x14ac:dyDescent="0.25">
      <c r="A1" t="s">
        <v>582</v>
      </c>
      <c r="B1" t="s">
        <v>583</v>
      </c>
      <c r="C1" t="s">
        <v>1</v>
      </c>
      <c r="D1" t="s">
        <v>60</v>
      </c>
      <c r="E1" t="s">
        <v>0</v>
      </c>
      <c r="F1" t="s">
        <v>584</v>
      </c>
      <c r="G1" t="s">
        <v>1166</v>
      </c>
      <c r="H1" t="s">
        <v>1167</v>
      </c>
      <c r="I1" t="s">
        <v>1168</v>
      </c>
      <c r="J1" t="s">
        <v>1169</v>
      </c>
    </row>
    <row r="2" spans="1:11" hidden="1" x14ac:dyDescent="0.25">
      <c r="A2" t="s">
        <v>591</v>
      </c>
      <c r="B2" t="s">
        <v>586</v>
      </c>
      <c r="C2" t="s">
        <v>1181</v>
      </c>
      <c r="D2" t="s">
        <v>1319</v>
      </c>
      <c r="E2" t="s">
        <v>1320</v>
      </c>
      <c r="F2" t="s">
        <v>1321</v>
      </c>
      <c r="G2" t="s">
        <v>789</v>
      </c>
      <c r="H2" t="s">
        <v>1184</v>
      </c>
      <c r="I2" t="s">
        <v>1322</v>
      </c>
      <c r="J2" t="s">
        <v>700</v>
      </c>
      <c r="K2" t="s">
        <v>1322</v>
      </c>
    </row>
    <row r="3" spans="1:11" hidden="1" x14ac:dyDescent="0.25">
      <c r="A3" t="s">
        <v>990</v>
      </c>
      <c r="B3" t="s">
        <v>586</v>
      </c>
      <c r="C3" t="s">
        <v>715</v>
      </c>
      <c r="D3" t="s">
        <v>1323</v>
      </c>
      <c r="E3" t="s">
        <v>1324</v>
      </c>
      <c r="F3" t="s">
        <v>1325</v>
      </c>
      <c r="G3" t="s">
        <v>1174</v>
      </c>
      <c r="H3" t="s">
        <v>1175</v>
      </c>
      <c r="I3" t="s">
        <v>1326</v>
      </c>
      <c r="J3" t="s">
        <v>700</v>
      </c>
      <c r="K3" t="s">
        <v>1326</v>
      </c>
    </row>
    <row r="4" spans="1:11" hidden="1" x14ac:dyDescent="0.25">
      <c r="A4" t="s">
        <v>698</v>
      </c>
      <c r="B4" t="s">
        <v>586</v>
      </c>
      <c r="C4" t="s">
        <v>715</v>
      </c>
      <c r="D4" t="s">
        <v>1327</v>
      </c>
      <c r="E4" t="s">
        <v>1328</v>
      </c>
      <c r="F4" t="s">
        <v>1329</v>
      </c>
      <c r="G4" t="s">
        <v>1174</v>
      </c>
      <c r="H4" t="s">
        <v>1175</v>
      </c>
      <c r="I4" t="s">
        <v>1330</v>
      </c>
      <c r="J4" t="s">
        <v>700</v>
      </c>
      <c r="K4" t="s">
        <v>1330</v>
      </c>
    </row>
    <row r="5" spans="1:11" hidden="1" x14ac:dyDescent="0.25">
      <c r="A5" t="s">
        <v>698</v>
      </c>
      <c r="B5" t="s">
        <v>586</v>
      </c>
      <c r="C5" t="s">
        <v>715</v>
      </c>
      <c r="D5" t="s">
        <v>1331</v>
      </c>
      <c r="E5" t="s">
        <v>1332</v>
      </c>
      <c r="F5" t="s">
        <v>1333</v>
      </c>
      <c r="G5" t="s">
        <v>1174</v>
      </c>
      <c r="H5" t="s">
        <v>1175</v>
      </c>
      <c r="I5" t="s">
        <v>1213</v>
      </c>
      <c r="J5" t="s">
        <v>700</v>
      </c>
      <c r="K5" t="s">
        <v>1213</v>
      </c>
    </row>
    <row r="6" spans="1:11" hidden="1" x14ac:dyDescent="0.25">
      <c r="A6" t="s">
        <v>990</v>
      </c>
      <c r="B6" t="s">
        <v>586</v>
      </c>
      <c r="C6" t="s">
        <v>715</v>
      </c>
      <c r="D6" t="s">
        <v>1380</v>
      </c>
      <c r="E6" t="s">
        <v>1381</v>
      </c>
      <c r="F6" t="s">
        <v>1382</v>
      </c>
      <c r="G6" t="s">
        <v>1174</v>
      </c>
      <c r="H6" t="s">
        <v>1175</v>
      </c>
      <c r="I6" t="s">
        <v>1383</v>
      </c>
      <c r="J6" t="s">
        <v>700</v>
      </c>
      <c r="K6" t="s">
        <v>1383</v>
      </c>
    </row>
    <row r="7" spans="1:11" hidden="1" x14ac:dyDescent="0.25">
      <c r="A7" t="s">
        <v>591</v>
      </c>
      <c r="B7" t="s">
        <v>586</v>
      </c>
      <c r="C7" t="s">
        <v>1045</v>
      </c>
      <c r="D7" t="s">
        <v>1334</v>
      </c>
      <c r="E7" t="s">
        <v>1335</v>
      </c>
      <c r="F7" t="s">
        <v>1336</v>
      </c>
      <c r="G7" t="s">
        <v>1174</v>
      </c>
      <c r="H7" t="s">
        <v>1175</v>
      </c>
      <c r="I7" t="s">
        <v>1208</v>
      </c>
      <c r="J7" t="s">
        <v>700</v>
      </c>
      <c r="K7" t="s">
        <v>1208</v>
      </c>
    </row>
    <row r="8" spans="1:11" hidden="1" x14ac:dyDescent="0.25">
      <c r="A8" t="s">
        <v>591</v>
      </c>
      <c r="B8" t="s">
        <v>586</v>
      </c>
      <c r="C8" t="s">
        <v>723</v>
      </c>
      <c r="D8" t="s">
        <v>1337</v>
      </c>
      <c r="E8" t="s">
        <v>1338</v>
      </c>
      <c r="F8" t="s">
        <v>1339</v>
      </c>
      <c r="G8" t="s">
        <v>1174</v>
      </c>
      <c r="H8" t="s">
        <v>1175</v>
      </c>
      <c r="I8" t="s">
        <v>1340</v>
      </c>
      <c r="J8" t="s">
        <v>700</v>
      </c>
      <c r="K8" t="s">
        <v>1340</v>
      </c>
    </row>
    <row r="9" spans="1:11" hidden="1" x14ac:dyDescent="0.25">
      <c r="A9" t="s">
        <v>990</v>
      </c>
      <c r="B9" t="s">
        <v>586</v>
      </c>
      <c r="C9" t="s">
        <v>723</v>
      </c>
      <c r="D9" t="s">
        <v>1223</v>
      </c>
      <c r="E9" t="s">
        <v>1224</v>
      </c>
      <c r="F9" t="s">
        <v>1225</v>
      </c>
      <c r="G9" t="s">
        <v>1174</v>
      </c>
      <c r="H9" t="s">
        <v>1175</v>
      </c>
      <c r="I9" t="s">
        <v>727</v>
      </c>
      <c r="J9" t="s">
        <v>700</v>
      </c>
      <c r="K9" t="s">
        <v>727</v>
      </c>
    </row>
    <row r="10" spans="1:11" hidden="1" x14ac:dyDescent="0.25">
      <c r="A10" t="s">
        <v>1352</v>
      </c>
      <c r="B10" t="s">
        <v>586</v>
      </c>
      <c r="C10" t="s">
        <v>587</v>
      </c>
      <c r="D10" t="s">
        <v>1226</v>
      </c>
      <c r="E10" t="s">
        <v>1227</v>
      </c>
      <c r="F10" t="s">
        <v>1228</v>
      </c>
      <c r="G10" t="s">
        <v>1174</v>
      </c>
      <c r="H10" t="s">
        <v>1175</v>
      </c>
      <c r="I10" t="s">
        <v>1384</v>
      </c>
      <c r="J10" t="s">
        <v>700</v>
      </c>
      <c r="K10" t="s">
        <v>1384</v>
      </c>
    </row>
    <row r="11" spans="1:11" hidden="1" x14ac:dyDescent="0.25">
      <c r="A11" t="s">
        <v>591</v>
      </c>
      <c r="B11" t="s">
        <v>586</v>
      </c>
      <c r="C11" t="s">
        <v>1342</v>
      </c>
      <c r="D11" t="s">
        <v>1343</v>
      </c>
      <c r="E11" t="s">
        <v>1344</v>
      </c>
      <c r="F11" t="s">
        <v>1345</v>
      </c>
      <c r="G11" t="s">
        <v>1346</v>
      </c>
      <c r="H11" t="s">
        <v>1347</v>
      </c>
      <c r="I11" t="s">
        <v>1348</v>
      </c>
      <c r="J11" t="s">
        <v>700</v>
      </c>
      <c r="K11" t="s">
        <v>1348</v>
      </c>
    </row>
    <row r="12" spans="1:11" hidden="1" x14ac:dyDescent="0.25">
      <c r="A12" t="s">
        <v>591</v>
      </c>
      <c r="B12" t="s">
        <v>586</v>
      </c>
      <c r="C12" t="s">
        <v>592</v>
      </c>
      <c r="D12" t="s">
        <v>1349</v>
      </c>
      <c r="E12" t="s">
        <v>1350</v>
      </c>
      <c r="F12" t="s">
        <v>1351</v>
      </c>
      <c r="G12" t="s">
        <v>789</v>
      </c>
      <c r="H12" t="s">
        <v>1184</v>
      </c>
      <c r="I12" t="s">
        <v>1352</v>
      </c>
      <c r="J12" t="s">
        <v>700</v>
      </c>
      <c r="K12" t="s">
        <v>1352</v>
      </c>
    </row>
    <row r="13" spans="1:11" hidden="1" x14ac:dyDescent="0.25">
      <c r="A13" t="s">
        <v>591</v>
      </c>
      <c r="B13" t="s">
        <v>586</v>
      </c>
      <c r="C13" t="s">
        <v>592</v>
      </c>
      <c r="D13" t="s">
        <v>1353</v>
      </c>
      <c r="E13" t="s">
        <v>1354</v>
      </c>
      <c r="F13" t="str">
        <f>"0000000079969"</f>
        <v>0000000079969</v>
      </c>
      <c r="G13" t="s">
        <v>789</v>
      </c>
      <c r="H13" t="s">
        <v>1184</v>
      </c>
      <c r="I13" t="s">
        <v>1355</v>
      </c>
      <c r="J13" t="s">
        <v>700</v>
      </c>
      <c r="K13" t="s">
        <v>1355</v>
      </c>
    </row>
    <row r="14" spans="1:11" hidden="1" x14ac:dyDescent="0.25">
      <c r="A14" t="s">
        <v>591</v>
      </c>
      <c r="B14" t="s">
        <v>586</v>
      </c>
      <c r="C14" t="s">
        <v>592</v>
      </c>
      <c r="D14" t="s">
        <v>1385</v>
      </c>
      <c r="E14" t="s">
        <v>1386</v>
      </c>
      <c r="F14" t="str">
        <f>"0000000391610"</f>
        <v>0000000391610</v>
      </c>
      <c r="G14" t="s">
        <v>789</v>
      </c>
      <c r="H14" t="s">
        <v>1184</v>
      </c>
      <c r="I14" t="s">
        <v>1387</v>
      </c>
      <c r="J14" t="s">
        <v>700</v>
      </c>
      <c r="K14" t="s">
        <v>1387</v>
      </c>
    </row>
    <row r="15" spans="1:11" x14ac:dyDescent="0.25">
      <c r="A15" t="s">
        <v>591</v>
      </c>
      <c r="B15" t="s">
        <v>586</v>
      </c>
      <c r="C15" t="s">
        <v>449</v>
      </c>
      <c r="D15" t="s">
        <v>1356</v>
      </c>
      <c r="E15" t="s">
        <v>1357</v>
      </c>
      <c r="F15" t="s">
        <v>1358</v>
      </c>
      <c r="G15" t="s">
        <v>789</v>
      </c>
      <c r="H15" t="s">
        <v>454</v>
      </c>
      <c r="I15" t="s">
        <v>1359</v>
      </c>
      <c r="J15" t="s">
        <v>700</v>
      </c>
      <c r="K15" t="s">
        <v>1359</v>
      </c>
    </row>
    <row r="16" spans="1:11" x14ac:dyDescent="0.25">
      <c r="A16" t="s">
        <v>591</v>
      </c>
      <c r="B16" t="s">
        <v>586</v>
      </c>
      <c r="C16" t="s">
        <v>449</v>
      </c>
      <c r="D16" t="s">
        <v>1360</v>
      </c>
      <c r="E16" t="s">
        <v>1361</v>
      </c>
      <c r="F16" t="str">
        <f>"0000000079877"</f>
        <v>0000000079877</v>
      </c>
      <c r="G16" t="s">
        <v>789</v>
      </c>
      <c r="H16" t="s">
        <v>1184</v>
      </c>
      <c r="I16" t="s">
        <v>1362</v>
      </c>
      <c r="J16" t="s">
        <v>700</v>
      </c>
      <c r="K16" t="s">
        <v>1362</v>
      </c>
    </row>
    <row r="17" spans="1:11" x14ac:dyDescent="0.25">
      <c r="A17" t="s">
        <v>591</v>
      </c>
      <c r="B17" t="s">
        <v>586</v>
      </c>
      <c r="C17" t="s">
        <v>449</v>
      </c>
      <c r="D17" t="s">
        <v>1388</v>
      </c>
      <c r="E17" t="s">
        <v>1389</v>
      </c>
      <c r="F17" t="str">
        <f>"0000000405607"</f>
        <v>0000000405607</v>
      </c>
      <c r="G17" t="s">
        <v>789</v>
      </c>
      <c r="H17" t="s">
        <v>1184</v>
      </c>
      <c r="I17" t="s">
        <v>1390</v>
      </c>
      <c r="J17" t="s">
        <v>700</v>
      </c>
      <c r="K17" t="s">
        <v>1390</v>
      </c>
    </row>
    <row r="18" spans="1:11" x14ac:dyDescent="0.25">
      <c r="A18" t="s">
        <v>591</v>
      </c>
      <c r="B18" t="s">
        <v>586</v>
      </c>
      <c r="C18" t="s">
        <v>449</v>
      </c>
      <c r="D18" t="s">
        <v>1391</v>
      </c>
      <c r="E18" t="s">
        <v>1392</v>
      </c>
      <c r="F18" t="str">
        <f>"0000000405669"</f>
        <v>0000000405669</v>
      </c>
      <c r="G18" t="s">
        <v>789</v>
      </c>
      <c r="H18" t="s">
        <v>1184</v>
      </c>
      <c r="I18" t="s">
        <v>1393</v>
      </c>
      <c r="J18" t="s">
        <v>700</v>
      </c>
      <c r="K18" t="s">
        <v>1393</v>
      </c>
    </row>
    <row r="19" spans="1:11" x14ac:dyDescent="0.25">
      <c r="A19" t="s">
        <v>591</v>
      </c>
      <c r="B19" t="s">
        <v>586</v>
      </c>
      <c r="C19" t="s">
        <v>850</v>
      </c>
      <c r="D19" t="s">
        <v>1394</v>
      </c>
      <c r="E19" t="s">
        <v>1395</v>
      </c>
      <c r="F19" t="str">
        <f>"0000000405645"</f>
        <v>0000000405645</v>
      </c>
      <c r="G19" t="s">
        <v>789</v>
      </c>
      <c r="H19" t="s">
        <v>1184</v>
      </c>
      <c r="I19" t="s">
        <v>1396</v>
      </c>
      <c r="J19" t="s">
        <v>700</v>
      </c>
      <c r="K19" t="s">
        <v>1396</v>
      </c>
    </row>
    <row r="20" spans="1:11" x14ac:dyDescent="0.25">
      <c r="A20" t="s">
        <v>591</v>
      </c>
      <c r="B20" t="s">
        <v>586</v>
      </c>
      <c r="C20" t="s">
        <v>850</v>
      </c>
      <c r="D20" t="s">
        <v>1397</v>
      </c>
      <c r="E20" t="s">
        <v>1398</v>
      </c>
      <c r="F20" t="str">
        <f>"0000000405652"</f>
        <v>0000000405652</v>
      </c>
      <c r="G20" t="s">
        <v>789</v>
      </c>
      <c r="H20" t="s">
        <v>1184</v>
      </c>
      <c r="I20" t="s">
        <v>1399</v>
      </c>
      <c r="J20" t="s">
        <v>700</v>
      </c>
      <c r="K20" t="s">
        <v>1399</v>
      </c>
    </row>
    <row r="21" spans="1:11" hidden="1" x14ac:dyDescent="0.25">
      <c r="A21" t="s">
        <v>591</v>
      </c>
      <c r="B21" t="s">
        <v>586</v>
      </c>
      <c r="C21" t="s">
        <v>1284</v>
      </c>
      <c r="D21" t="s">
        <v>1285</v>
      </c>
      <c r="E21" t="s">
        <v>1286</v>
      </c>
      <c r="F21" t="str">
        <f>"0000000420631"</f>
        <v>0000000420631</v>
      </c>
      <c r="G21" t="s">
        <v>1287</v>
      </c>
      <c r="H21" t="s">
        <v>1288</v>
      </c>
      <c r="I21" t="s">
        <v>1289</v>
      </c>
      <c r="J21" t="s">
        <v>700</v>
      </c>
      <c r="K21" t="s">
        <v>1289</v>
      </c>
    </row>
    <row r="22" spans="1:11" hidden="1" x14ac:dyDescent="0.25">
      <c r="A22" t="s">
        <v>591</v>
      </c>
      <c r="B22" t="s">
        <v>586</v>
      </c>
      <c r="C22" t="s">
        <v>1284</v>
      </c>
      <c r="D22" t="s">
        <v>1290</v>
      </c>
      <c r="E22" t="s">
        <v>1291</v>
      </c>
      <c r="F22" t="str">
        <f>"0000000083232"</f>
        <v>0000000083232</v>
      </c>
      <c r="G22" t="s">
        <v>1287</v>
      </c>
      <c r="H22" t="s">
        <v>1288</v>
      </c>
      <c r="I22" t="s">
        <v>1292</v>
      </c>
      <c r="J22" t="s">
        <v>700</v>
      </c>
      <c r="K22" t="s">
        <v>1292</v>
      </c>
    </row>
  </sheetData>
  <autoFilter ref="A1:M22">
    <filterColumn colId="2">
      <filters>
        <filter val="HF"/>
        <filter val="HFKAB"/>
      </filters>
    </filterColumn>
  </autoFilter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Q22" sqref="Q2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FF0000"/>
  </sheetPr>
  <dimension ref="A1:AF25"/>
  <sheetViews>
    <sheetView workbookViewId="0">
      <selection activeCell="C31" sqref="C31"/>
    </sheetView>
  </sheetViews>
  <sheetFormatPr defaultRowHeight="15" x14ac:dyDescent="0.25"/>
  <cols>
    <col min="1" max="1" width="31.85546875" bestFit="1" customWidth="1"/>
    <col min="2" max="2" width="11.5703125" customWidth="1"/>
    <col min="3" max="3" width="16.7109375" customWidth="1"/>
    <col min="4" max="4" width="18" customWidth="1"/>
    <col min="5" max="11" width="9.85546875" customWidth="1"/>
  </cols>
  <sheetData>
    <row r="1" spans="1:32" x14ac:dyDescent="0.25">
      <c r="A1" t="s">
        <v>0</v>
      </c>
      <c r="B1" t="s">
        <v>1</v>
      </c>
      <c r="C1" t="s">
        <v>60</v>
      </c>
      <c r="D1" t="s">
        <v>105</v>
      </c>
      <c r="E1" t="s">
        <v>122</v>
      </c>
      <c r="F1" t="s">
        <v>92</v>
      </c>
      <c r="G1" t="s">
        <v>93</v>
      </c>
      <c r="H1" t="s">
        <v>106</v>
      </c>
      <c r="I1" t="s">
        <v>107</v>
      </c>
      <c r="J1" t="s">
        <v>108</v>
      </c>
      <c r="K1" t="s">
        <v>109</v>
      </c>
    </row>
    <row r="2" spans="1:32" x14ac:dyDescent="0.25">
      <c r="A2" t="s">
        <v>94</v>
      </c>
      <c r="B2" t="s">
        <v>62</v>
      </c>
      <c r="C2" t="s">
        <v>110</v>
      </c>
      <c r="D2" t="s">
        <v>22</v>
      </c>
      <c r="E2" s="2" t="s">
        <v>123</v>
      </c>
      <c r="W2" s="1"/>
      <c r="AE2" s="1"/>
      <c r="AF2" s="1"/>
    </row>
    <row r="3" spans="1:32" x14ac:dyDescent="0.25">
      <c r="A3" t="s">
        <v>95</v>
      </c>
      <c r="B3" t="s">
        <v>62</v>
      </c>
      <c r="C3" t="s">
        <v>111</v>
      </c>
      <c r="D3" t="s">
        <v>22</v>
      </c>
      <c r="E3" t="str">
        <f>E2</f>
        <v>4in1</v>
      </c>
      <c r="W3" s="1"/>
      <c r="AE3" s="1"/>
      <c r="AF3" s="1"/>
    </row>
    <row r="4" spans="1:32" hidden="1" x14ac:dyDescent="0.25">
      <c r="A4" t="s">
        <v>96</v>
      </c>
      <c r="B4" t="s">
        <v>62</v>
      </c>
      <c r="C4" t="s">
        <v>112</v>
      </c>
      <c r="W4" s="1"/>
      <c r="AE4" s="1"/>
      <c r="AF4" s="1"/>
    </row>
    <row r="5" spans="1:32" hidden="1" x14ac:dyDescent="0.25">
      <c r="A5" t="s">
        <v>97</v>
      </c>
      <c r="B5" t="s">
        <v>62</v>
      </c>
      <c r="C5" t="s">
        <v>113</v>
      </c>
      <c r="W5" s="1"/>
      <c r="AE5" s="1"/>
      <c r="AF5" s="1"/>
    </row>
    <row r="6" spans="1:32" hidden="1" x14ac:dyDescent="0.25">
      <c r="A6" t="s">
        <v>98</v>
      </c>
      <c r="B6" t="s">
        <v>62</v>
      </c>
      <c r="C6" t="s">
        <v>114</v>
      </c>
      <c r="W6" s="1"/>
      <c r="AE6" s="1"/>
      <c r="AF6" s="1"/>
    </row>
    <row r="7" spans="1:32" hidden="1" x14ac:dyDescent="0.25">
      <c r="A7" t="s">
        <v>99</v>
      </c>
      <c r="B7" t="s">
        <v>62</v>
      </c>
      <c r="C7" t="s">
        <v>115</v>
      </c>
      <c r="W7" s="1"/>
      <c r="AE7" s="1"/>
      <c r="AF7" s="1"/>
    </row>
    <row r="8" spans="1:32" hidden="1" x14ac:dyDescent="0.25">
      <c r="A8" t="s">
        <v>100</v>
      </c>
      <c r="B8" t="s">
        <v>62</v>
      </c>
      <c r="C8" t="s">
        <v>116</v>
      </c>
      <c r="W8" s="1"/>
      <c r="AE8" s="1"/>
      <c r="AF8" s="1"/>
    </row>
    <row r="9" spans="1:32" x14ac:dyDescent="0.25">
      <c r="A9" t="s">
        <v>101</v>
      </c>
      <c r="B9" t="s">
        <v>62</v>
      </c>
      <c r="C9" t="s">
        <v>117</v>
      </c>
      <c r="D9" t="s">
        <v>22</v>
      </c>
      <c r="E9" t="str">
        <f>E2</f>
        <v>4in1</v>
      </c>
      <c r="W9" s="1"/>
      <c r="AE9" s="1"/>
      <c r="AF9" s="1"/>
    </row>
    <row r="10" spans="1:32" hidden="1" x14ac:dyDescent="0.25">
      <c r="A10" t="s">
        <v>102</v>
      </c>
      <c r="B10" t="s">
        <v>62</v>
      </c>
      <c r="C10" t="s">
        <v>118</v>
      </c>
      <c r="W10" s="1"/>
      <c r="AE10" s="1"/>
      <c r="AF10" s="1"/>
    </row>
    <row r="11" spans="1:32" hidden="1" x14ac:dyDescent="0.25">
      <c r="A11" t="s">
        <v>103</v>
      </c>
      <c r="B11" t="s">
        <v>62</v>
      </c>
      <c r="C11" t="s">
        <v>119</v>
      </c>
      <c r="W11" s="1"/>
      <c r="AE11" s="1"/>
      <c r="AF11" s="1"/>
    </row>
    <row r="12" spans="1:32" x14ac:dyDescent="0.25">
      <c r="A12" t="s">
        <v>485</v>
      </c>
      <c r="B12" t="s">
        <v>62</v>
      </c>
      <c r="C12" t="s">
        <v>120</v>
      </c>
      <c r="D12" t="s">
        <v>22</v>
      </c>
      <c r="E12" t="str">
        <f>E2</f>
        <v>4in1</v>
      </c>
      <c r="W12" s="1"/>
      <c r="AE12" s="1"/>
      <c r="AF12" s="1"/>
    </row>
    <row r="13" spans="1:32" hidden="1" x14ac:dyDescent="0.25">
      <c r="A13" t="s">
        <v>104</v>
      </c>
      <c r="B13" t="s">
        <v>62</v>
      </c>
      <c r="C13" t="s">
        <v>121</v>
      </c>
      <c r="W13" s="1"/>
      <c r="AE13" s="1"/>
      <c r="AF13" s="1"/>
    </row>
    <row r="14" spans="1:32" hidden="1" x14ac:dyDescent="0.25"/>
    <row r="17" spans="5:5" x14ac:dyDescent="0.25">
      <c r="E17" t="s">
        <v>124</v>
      </c>
    </row>
    <row r="18" spans="5:5" x14ac:dyDescent="0.25">
      <c r="E18" t="s">
        <v>125</v>
      </c>
    </row>
    <row r="19" spans="5:5" x14ac:dyDescent="0.25">
      <c r="E19" t="s">
        <v>126</v>
      </c>
    </row>
    <row r="20" spans="5:5" x14ac:dyDescent="0.25">
      <c r="E20" t="s">
        <v>127</v>
      </c>
    </row>
    <row r="21" spans="5:5" x14ac:dyDescent="0.25">
      <c r="E21" t="s">
        <v>128</v>
      </c>
    </row>
    <row r="22" spans="5:5" x14ac:dyDescent="0.25">
      <c r="E22" t="s">
        <v>129</v>
      </c>
    </row>
    <row r="23" spans="5:5" x14ac:dyDescent="0.25">
      <c r="E23" t="s">
        <v>135</v>
      </c>
    </row>
    <row r="25" spans="5:5" x14ac:dyDescent="0.25">
      <c r="E25" t="s">
        <v>136</v>
      </c>
    </row>
  </sheetData>
  <hyperlinks>
    <hyperlink ref="E2" r:id="rId1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>
    <tabColor rgb="FF0070C0"/>
  </sheetPr>
  <dimension ref="A1:AP73"/>
  <sheetViews>
    <sheetView topLeftCell="A17" workbookViewId="0">
      <selection activeCell="A46" sqref="A46"/>
    </sheetView>
  </sheetViews>
  <sheetFormatPr defaultRowHeight="15" x14ac:dyDescent="0.25"/>
  <cols>
    <col min="1" max="1" width="42.42578125" customWidth="1"/>
    <col min="2" max="2" width="21.5703125" customWidth="1"/>
    <col min="3" max="3" width="18.7109375" style="17" customWidth="1"/>
    <col min="4" max="4" width="7.5703125" bestFit="1" customWidth="1"/>
    <col min="5" max="5" width="6.7109375" bestFit="1" customWidth="1"/>
    <col min="6" max="6" width="4.28515625" bestFit="1" customWidth="1"/>
    <col min="7" max="7" width="9.42578125" bestFit="1" customWidth="1"/>
    <col min="8" max="8" width="16.85546875" bestFit="1" customWidth="1"/>
    <col min="9" max="9" width="48.5703125" bestFit="1" customWidth="1"/>
    <col min="10" max="10" width="19.28515625" bestFit="1" customWidth="1"/>
    <col min="11" max="11" width="16" bestFit="1" customWidth="1"/>
    <col min="12" max="12" width="10.5703125" bestFit="1" customWidth="1"/>
    <col min="13" max="13" width="21.5703125" bestFit="1" customWidth="1"/>
    <col min="14" max="14" width="17.85546875" bestFit="1" customWidth="1"/>
    <col min="15" max="15" width="5.5703125" bestFit="1" customWidth="1"/>
  </cols>
  <sheetData>
    <row r="1" spans="1:42" x14ac:dyDescent="0.25">
      <c r="C1" s="17" t="s">
        <v>543</v>
      </c>
    </row>
    <row r="2" spans="1:42" x14ac:dyDescent="0.25">
      <c r="A2" s="11" t="s">
        <v>511</v>
      </c>
      <c r="B2" t="s">
        <v>512</v>
      </c>
      <c r="AG2" s="1"/>
      <c r="AO2" s="1"/>
      <c r="AP2" s="1"/>
    </row>
    <row r="3" spans="1:42" x14ac:dyDescent="0.25">
      <c r="A3" s="11" t="s">
        <v>151</v>
      </c>
      <c r="B3" t="s">
        <v>152</v>
      </c>
      <c r="AG3" s="1"/>
      <c r="AO3" s="1"/>
      <c r="AP3" s="1"/>
    </row>
    <row r="4" spans="1:42" x14ac:dyDescent="0.25">
      <c r="A4" s="11" t="s">
        <v>513</v>
      </c>
      <c r="B4" t="s">
        <v>514</v>
      </c>
      <c r="AG4" s="1"/>
      <c r="AO4" s="1"/>
      <c r="AP4" s="1"/>
    </row>
    <row r="5" spans="1:42" x14ac:dyDescent="0.25">
      <c r="A5" s="11" t="s">
        <v>510</v>
      </c>
      <c r="B5" t="s">
        <v>150</v>
      </c>
      <c r="AG5" s="1"/>
      <c r="AO5" s="1"/>
      <c r="AP5" s="1"/>
    </row>
    <row r="6" spans="1:42" x14ac:dyDescent="0.25">
      <c r="A6" s="11" t="s">
        <v>519</v>
      </c>
      <c r="B6" t="s">
        <v>520</v>
      </c>
      <c r="AG6" s="1"/>
      <c r="AO6" s="1"/>
      <c r="AP6" s="1"/>
    </row>
    <row r="7" spans="1:42" x14ac:dyDescent="0.25">
      <c r="A7" s="11" t="s">
        <v>155</v>
      </c>
      <c r="B7" t="s">
        <v>156</v>
      </c>
      <c r="AG7" s="1"/>
      <c r="AO7" s="1"/>
      <c r="AP7" s="1"/>
    </row>
    <row r="8" spans="1:42" x14ac:dyDescent="0.25">
      <c r="A8" s="11" t="s">
        <v>521</v>
      </c>
      <c r="B8" t="s">
        <v>158</v>
      </c>
      <c r="AG8" s="1"/>
      <c r="AO8" s="1"/>
      <c r="AP8" s="1"/>
    </row>
    <row r="9" spans="1:42" x14ac:dyDescent="0.25">
      <c r="A9" s="11" t="s">
        <v>517</v>
      </c>
      <c r="B9" t="s">
        <v>518</v>
      </c>
      <c r="AG9" s="1"/>
      <c r="AO9" s="1"/>
      <c r="AP9" s="1"/>
    </row>
    <row r="10" spans="1:42" x14ac:dyDescent="0.25">
      <c r="A10" s="11" t="s">
        <v>522</v>
      </c>
      <c r="B10" t="s">
        <v>523</v>
      </c>
      <c r="AG10" s="1"/>
      <c r="AO10" s="1"/>
      <c r="AP10" s="1"/>
    </row>
    <row r="11" spans="1:42" x14ac:dyDescent="0.25">
      <c r="A11" s="11" t="s">
        <v>533</v>
      </c>
      <c r="B11" t="s">
        <v>534</v>
      </c>
      <c r="AG11" s="1"/>
      <c r="AO11" s="1"/>
      <c r="AP11" s="1"/>
    </row>
    <row r="12" spans="1:42" x14ac:dyDescent="0.25">
      <c r="A12" s="11" t="s">
        <v>515</v>
      </c>
      <c r="B12" t="s">
        <v>516</v>
      </c>
      <c r="AG12" s="1"/>
      <c r="AO12" s="1"/>
      <c r="AP12" s="1"/>
    </row>
    <row r="13" spans="1:42" x14ac:dyDescent="0.25">
      <c r="A13" s="11" t="s">
        <v>526</v>
      </c>
      <c r="B13" t="s">
        <v>527</v>
      </c>
      <c r="AG13" s="1"/>
      <c r="AO13" s="1"/>
      <c r="AP13" s="1"/>
    </row>
    <row r="14" spans="1:42" x14ac:dyDescent="0.25">
      <c r="A14" s="11" t="s">
        <v>528</v>
      </c>
      <c r="B14" t="s">
        <v>529</v>
      </c>
      <c r="C14" s="17" t="s">
        <v>544</v>
      </c>
      <c r="AG14" s="1"/>
      <c r="AO14" s="1"/>
      <c r="AP14" s="1"/>
    </row>
    <row r="15" spans="1:42" x14ac:dyDescent="0.25">
      <c r="A15" s="11"/>
      <c r="AG15" s="1"/>
      <c r="AO15" s="1"/>
      <c r="AP15" s="1"/>
    </row>
    <row r="16" spans="1:42" x14ac:dyDescent="0.25">
      <c r="A16" s="11"/>
      <c r="AG16" s="1"/>
      <c r="AO16" s="1"/>
      <c r="AP16" s="1"/>
    </row>
    <row r="17" spans="1:42" x14ac:dyDescent="0.25">
      <c r="A17" s="11" t="s">
        <v>153</v>
      </c>
      <c r="B17" t="s">
        <v>154</v>
      </c>
      <c r="AG17" s="1"/>
      <c r="AO17" s="1"/>
      <c r="AP17" s="1"/>
    </row>
    <row r="18" spans="1:42" x14ac:dyDescent="0.25">
      <c r="A18" s="11" t="s">
        <v>524</v>
      </c>
      <c r="B18" t="s">
        <v>160</v>
      </c>
      <c r="AG18" s="1"/>
      <c r="AO18" s="1"/>
      <c r="AP18" s="1"/>
    </row>
    <row r="19" spans="1:42" x14ac:dyDescent="0.25">
      <c r="A19" s="11" t="s">
        <v>525</v>
      </c>
      <c r="B19" t="s">
        <v>160</v>
      </c>
      <c r="AG19" s="1"/>
      <c r="AO19" s="1"/>
      <c r="AP19" s="1"/>
    </row>
    <row r="20" spans="1:42" x14ac:dyDescent="0.25">
      <c r="A20" s="11" t="s">
        <v>530</v>
      </c>
      <c r="B20" t="s">
        <v>162</v>
      </c>
      <c r="C20" s="17" t="s">
        <v>544</v>
      </c>
      <c r="AG20" s="1"/>
      <c r="AO20" s="1"/>
      <c r="AP20" s="1"/>
    </row>
    <row r="21" spans="1:42" x14ac:dyDescent="0.25">
      <c r="A21" s="11"/>
      <c r="AG21" s="1"/>
      <c r="AO21" s="1"/>
      <c r="AP21" s="1"/>
    </row>
    <row r="22" spans="1:42" x14ac:dyDescent="0.25">
      <c r="A22" s="11" t="s">
        <v>531</v>
      </c>
      <c r="B22" t="s">
        <v>532</v>
      </c>
      <c r="D22" t="s">
        <v>581</v>
      </c>
      <c r="AG22" s="1"/>
      <c r="AO22" s="1"/>
      <c r="AP22" s="1"/>
    </row>
    <row r="23" spans="1:42" x14ac:dyDescent="0.25">
      <c r="B23" t="s">
        <v>545</v>
      </c>
      <c r="C23" s="17" t="s">
        <v>544</v>
      </c>
      <c r="AG23" s="1"/>
      <c r="AO23" s="1"/>
      <c r="AP23" s="1"/>
    </row>
    <row r="24" spans="1:42" x14ac:dyDescent="0.25">
      <c r="AG24" s="1"/>
      <c r="AO24" s="1"/>
      <c r="AP24" s="1"/>
    </row>
    <row r="25" spans="1:42" x14ac:dyDescent="0.25">
      <c r="C25" s="17" t="s">
        <v>578</v>
      </c>
      <c r="AG25" s="1"/>
      <c r="AO25" s="1"/>
      <c r="AP25" s="1"/>
    </row>
    <row r="26" spans="1:42" x14ac:dyDescent="0.25">
      <c r="AG26" s="1"/>
      <c r="AO26" s="1"/>
      <c r="AP26" s="1"/>
    </row>
    <row r="27" spans="1:42" x14ac:dyDescent="0.25">
      <c r="AG27" s="1"/>
      <c r="AO27" s="1"/>
      <c r="AP27" s="1"/>
    </row>
    <row r="28" spans="1:42" x14ac:dyDescent="0.25">
      <c r="AG28" s="1"/>
      <c r="AO28" s="1"/>
      <c r="AP28" s="1"/>
    </row>
    <row r="29" spans="1:42" x14ac:dyDescent="0.25">
      <c r="C29" s="455" t="s">
        <v>600</v>
      </c>
      <c r="D29" s="455"/>
      <c r="E29" s="171" t="s">
        <v>582</v>
      </c>
      <c r="F29" s="171" t="s">
        <v>583</v>
      </c>
      <c r="G29" s="171" t="s">
        <v>1</v>
      </c>
      <c r="H29" s="171" t="s">
        <v>60</v>
      </c>
      <c r="I29" s="171" t="s">
        <v>0</v>
      </c>
      <c r="J29" s="171" t="s">
        <v>584</v>
      </c>
      <c r="AG29" s="1"/>
      <c r="AO29" s="1"/>
      <c r="AP29" s="1"/>
    </row>
    <row r="30" spans="1:42" x14ac:dyDescent="0.25">
      <c r="C30" s="455"/>
      <c r="D30" s="455"/>
      <c r="E30" s="171" t="s">
        <v>585</v>
      </c>
      <c r="F30" s="171" t="s">
        <v>586</v>
      </c>
      <c r="G30" s="171" t="s">
        <v>587</v>
      </c>
      <c r="H30" s="171" t="s">
        <v>588</v>
      </c>
      <c r="I30" s="171" t="s">
        <v>589</v>
      </c>
      <c r="J30" s="171" t="s">
        <v>590</v>
      </c>
      <c r="AG30" s="1"/>
      <c r="AO30" s="1"/>
      <c r="AP30" s="1"/>
    </row>
    <row r="31" spans="1:42" x14ac:dyDescent="0.25">
      <c r="C31" s="455"/>
      <c r="D31" s="455"/>
      <c r="E31" s="171" t="s">
        <v>591</v>
      </c>
      <c r="F31" s="171" t="s">
        <v>586</v>
      </c>
      <c r="G31" s="171" t="s">
        <v>592</v>
      </c>
      <c r="H31" s="171" t="s">
        <v>593</v>
      </c>
      <c r="I31" s="171" t="s">
        <v>594</v>
      </c>
      <c r="J31" s="171" t="s">
        <v>595</v>
      </c>
      <c r="AG31" s="1"/>
      <c r="AO31" s="1"/>
      <c r="AP31" s="1"/>
    </row>
    <row r="32" spans="1:42" x14ac:dyDescent="0.25">
      <c r="C32" s="455"/>
      <c r="D32" s="455"/>
      <c r="E32" s="171" t="s">
        <v>591</v>
      </c>
      <c r="F32" s="171" t="s">
        <v>586</v>
      </c>
      <c r="G32" s="171" t="s">
        <v>596</v>
      </c>
      <c r="H32" s="171" t="s">
        <v>597</v>
      </c>
      <c r="I32" s="171" t="s">
        <v>598</v>
      </c>
      <c r="J32" s="171" t="s">
        <v>599</v>
      </c>
      <c r="AG32" s="1"/>
      <c r="AO32" s="1"/>
      <c r="AP32" s="1"/>
    </row>
    <row r="33" spans="1:42" x14ac:dyDescent="0.25">
      <c r="AG33" s="1"/>
      <c r="AO33" s="1"/>
      <c r="AP33" s="1"/>
    </row>
    <row r="34" spans="1:42" x14ac:dyDescent="0.25">
      <c r="A34" s="11" t="s">
        <v>533</v>
      </c>
      <c r="B34" t="s">
        <v>534</v>
      </c>
    </row>
    <row r="35" spans="1:42" x14ac:dyDescent="0.25">
      <c r="A35" s="11" t="s">
        <v>510</v>
      </c>
      <c r="B35" t="s">
        <v>150</v>
      </c>
    </row>
    <row r="36" spans="1:42" x14ac:dyDescent="0.25">
      <c r="A36" s="11" t="s">
        <v>511</v>
      </c>
      <c r="B36" t="s">
        <v>512</v>
      </c>
    </row>
    <row r="37" spans="1:42" x14ac:dyDescent="0.25">
      <c r="A37" s="11" t="s">
        <v>151</v>
      </c>
      <c r="B37" t="s">
        <v>152</v>
      </c>
    </row>
    <row r="38" spans="1:42" x14ac:dyDescent="0.25">
      <c r="A38" s="11" t="s">
        <v>513</v>
      </c>
      <c r="B38" t="s">
        <v>514</v>
      </c>
    </row>
    <row r="39" spans="1:42" x14ac:dyDescent="0.25">
      <c r="A39" s="11" t="s">
        <v>515</v>
      </c>
      <c r="B39" t="s">
        <v>516</v>
      </c>
    </row>
    <row r="40" spans="1:42" ht="15.75" thickBot="1" x14ac:dyDescent="0.3">
      <c r="A40" s="11" t="s">
        <v>517</v>
      </c>
      <c r="B40" t="s">
        <v>518</v>
      </c>
    </row>
    <row r="41" spans="1:42" x14ac:dyDescent="0.25">
      <c r="A41" s="11" t="s">
        <v>519</v>
      </c>
      <c r="B41" s="380" t="s">
        <v>520</v>
      </c>
    </row>
    <row r="42" spans="1:42" ht="15.75" thickBot="1" x14ac:dyDescent="0.3">
      <c r="A42" t="s">
        <v>630</v>
      </c>
      <c r="B42" s="397" t="s">
        <v>520</v>
      </c>
    </row>
    <row r="43" spans="1:42" x14ac:dyDescent="0.25">
      <c r="A43" t="s">
        <v>155</v>
      </c>
      <c r="B43" s="380" t="s">
        <v>156</v>
      </c>
    </row>
    <row r="44" spans="1:42" ht="15.75" thickBot="1" x14ac:dyDescent="0.3">
      <c r="A44" s="11" t="s">
        <v>155</v>
      </c>
      <c r="B44" s="397" t="s">
        <v>156</v>
      </c>
    </row>
    <row r="45" spans="1:42" x14ac:dyDescent="0.25">
      <c r="A45" t="s">
        <v>157</v>
      </c>
      <c r="B45" s="380" t="s">
        <v>158</v>
      </c>
    </row>
    <row r="46" spans="1:42" ht="15.75" thickBot="1" x14ac:dyDescent="0.3">
      <c r="A46" s="11" t="s">
        <v>521</v>
      </c>
      <c r="B46" s="397" t="s">
        <v>158</v>
      </c>
    </row>
    <row r="47" spans="1:42" x14ac:dyDescent="0.25">
      <c r="A47" s="11" t="s">
        <v>522</v>
      </c>
      <c r="B47" t="s">
        <v>523</v>
      </c>
    </row>
    <row r="48" spans="1:42" x14ac:dyDescent="0.25">
      <c r="A48" t="s">
        <v>634</v>
      </c>
      <c r="B48" t="s">
        <v>534</v>
      </c>
    </row>
    <row r="49" spans="1:2" x14ac:dyDescent="0.25">
      <c r="A49" t="s">
        <v>631</v>
      </c>
      <c r="B49" t="s">
        <v>644</v>
      </c>
    </row>
    <row r="50" spans="1:2" ht="15.75" thickBot="1" x14ac:dyDescent="0.3">
      <c r="A50" t="s">
        <v>632</v>
      </c>
      <c r="B50" t="s">
        <v>645</v>
      </c>
    </row>
    <row r="51" spans="1:2" x14ac:dyDescent="0.25">
      <c r="A51" t="s">
        <v>639</v>
      </c>
      <c r="B51" s="380" t="s">
        <v>154</v>
      </c>
    </row>
    <row r="52" spans="1:2" ht="15.75" thickBot="1" x14ac:dyDescent="0.3">
      <c r="A52" s="11" t="s">
        <v>153</v>
      </c>
      <c r="B52" s="397" t="s">
        <v>154</v>
      </c>
    </row>
    <row r="53" spans="1:2" x14ac:dyDescent="0.25">
      <c r="A53" s="11" t="s">
        <v>524</v>
      </c>
      <c r="B53" s="380" t="s">
        <v>160</v>
      </c>
    </row>
    <row r="54" spans="1:2" x14ac:dyDescent="0.25">
      <c r="A54" t="s">
        <v>159</v>
      </c>
      <c r="B54" s="399" t="s">
        <v>160</v>
      </c>
    </row>
    <row r="55" spans="1:2" ht="15.75" thickBot="1" x14ac:dyDescent="0.3">
      <c r="A55" s="11" t="s">
        <v>525</v>
      </c>
      <c r="B55" s="397" t="s">
        <v>160</v>
      </c>
    </row>
    <row r="56" spans="1:2" x14ac:dyDescent="0.25">
      <c r="A56" t="s">
        <v>633</v>
      </c>
      <c r="B56" t="s">
        <v>646</v>
      </c>
    </row>
    <row r="57" spans="1:2" x14ac:dyDescent="0.25">
      <c r="A57" t="s">
        <v>603</v>
      </c>
      <c r="B57" t="s">
        <v>647</v>
      </c>
    </row>
    <row r="58" spans="1:2" ht="15.75" thickBot="1" x14ac:dyDescent="0.3">
      <c r="A58" t="s">
        <v>607</v>
      </c>
      <c r="B58" t="s">
        <v>648</v>
      </c>
    </row>
    <row r="59" spans="1:2" x14ac:dyDescent="0.25">
      <c r="A59" t="s">
        <v>526</v>
      </c>
      <c r="B59" s="380" t="s">
        <v>516</v>
      </c>
    </row>
    <row r="60" spans="1:2" ht="15.75" thickBot="1" x14ac:dyDescent="0.3">
      <c r="A60" s="11" t="s">
        <v>526</v>
      </c>
      <c r="B60" s="397" t="s">
        <v>527</v>
      </c>
    </row>
    <row r="61" spans="1:2" ht="15.75" thickBot="1" x14ac:dyDescent="0.3">
      <c r="A61" t="s">
        <v>635</v>
      </c>
      <c r="B61" t="s">
        <v>649</v>
      </c>
    </row>
    <row r="62" spans="1:2" x14ac:dyDescent="0.25">
      <c r="A62" s="11" t="s">
        <v>528</v>
      </c>
      <c r="B62" s="380" t="s">
        <v>529</v>
      </c>
    </row>
    <row r="63" spans="1:2" ht="15.75" thickBot="1" x14ac:dyDescent="0.3">
      <c r="A63" t="s">
        <v>636</v>
      </c>
      <c r="B63" s="397" t="s">
        <v>529</v>
      </c>
    </row>
    <row r="64" spans="1:2" x14ac:dyDescent="0.25">
      <c r="A64" t="s">
        <v>637</v>
      </c>
      <c r="B64" t="s">
        <v>650</v>
      </c>
    </row>
    <row r="65" spans="1:2" ht="15.75" thickBot="1" x14ac:dyDescent="0.3">
      <c r="A65" t="s">
        <v>640</v>
      </c>
      <c r="B65" t="s">
        <v>651</v>
      </c>
    </row>
    <row r="66" spans="1:2" x14ac:dyDescent="0.25">
      <c r="A66" t="s">
        <v>161</v>
      </c>
      <c r="B66" s="380" t="s">
        <v>162</v>
      </c>
    </row>
    <row r="67" spans="1:2" ht="15.75" thickBot="1" x14ac:dyDescent="0.3">
      <c r="A67" s="11" t="s">
        <v>530</v>
      </c>
      <c r="B67" s="397" t="s">
        <v>162</v>
      </c>
    </row>
    <row r="68" spans="1:2" x14ac:dyDescent="0.25">
      <c r="A68" t="s">
        <v>531</v>
      </c>
      <c r="B68" s="380" t="s">
        <v>532</v>
      </c>
    </row>
    <row r="69" spans="1:2" ht="15.75" thickBot="1" x14ac:dyDescent="0.3">
      <c r="A69" s="11" t="s">
        <v>531</v>
      </c>
      <c r="B69" s="397" t="s">
        <v>532</v>
      </c>
    </row>
    <row r="70" spans="1:2" x14ac:dyDescent="0.25">
      <c r="A70" t="s">
        <v>642</v>
      </c>
      <c r="B70" t="s">
        <v>652</v>
      </c>
    </row>
    <row r="71" spans="1:2" x14ac:dyDescent="0.25">
      <c r="A71" t="s">
        <v>641</v>
      </c>
      <c r="B71" t="s">
        <v>653</v>
      </c>
    </row>
    <row r="72" spans="1:2" x14ac:dyDescent="0.25">
      <c r="A72" t="s">
        <v>643</v>
      </c>
      <c r="B72" t="s">
        <v>654</v>
      </c>
    </row>
    <row r="73" spans="1:2" x14ac:dyDescent="0.25">
      <c r="A73" t="s">
        <v>638</v>
      </c>
      <c r="B73" t="s">
        <v>655</v>
      </c>
    </row>
  </sheetData>
  <sortState ref="A1:B34">
    <sortCondition ref="B1"/>
  </sortState>
  <mergeCells count="1">
    <mergeCell ref="C29:D32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rgb="FFFFC000"/>
    <pageSetUpPr fitToPage="1"/>
  </sheetPr>
  <dimension ref="A1:BJ18"/>
  <sheetViews>
    <sheetView zoomScale="115" zoomScaleNormal="115" workbookViewId="0">
      <selection activeCell="B4" sqref="B4"/>
    </sheetView>
  </sheetViews>
  <sheetFormatPr defaultRowHeight="15" x14ac:dyDescent="0.25"/>
  <cols>
    <col min="2" max="2" width="30.140625" bestFit="1" customWidth="1"/>
    <col min="3" max="3" width="1.85546875" customWidth="1"/>
    <col min="4" max="4" width="10.7109375" bestFit="1" customWidth="1"/>
    <col min="5" max="5" width="11" bestFit="1" customWidth="1"/>
    <col min="6" max="6" width="6.7109375" bestFit="1" customWidth="1"/>
    <col min="7" max="8" width="11.7109375" bestFit="1" customWidth="1"/>
    <col min="9" max="9" width="11.28515625" bestFit="1" customWidth="1"/>
    <col min="10" max="10" width="9.85546875" bestFit="1" customWidth="1"/>
    <col min="11" max="11" width="12.5703125" bestFit="1" customWidth="1"/>
    <col min="12" max="12" width="11.85546875" bestFit="1" customWidth="1"/>
    <col min="13" max="13" width="8.85546875" bestFit="1" customWidth="1"/>
    <col min="14" max="16" width="8.7109375" bestFit="1" customWidth="1"/>
    <col min="17" max="17" width="5.28515625" bestFit="1" customWidth="1"/>
    <col min="18" max="18" width="5.28515625" customWidth="1"/>
    <col min="19" max="19" width="14.42578125" bestFit="1" customWidth="1"/>
    <col min="20" max="20" width="10.7109375" bestFit="1" customWidth="1"/>
  </cols>
  <sheetData>
    <row r="1" spans="1:62" ht="15.75" thickBot="1" x14ac:dyDescent="0.3"/>
    <row r="2" spans="1:62" s="34" customFormat="1" ht="15.75" thickBot="1" x14ac:dyDescent="0.3">
      <c r="B2" s="35" t="s">
        <v>280</v>
      </c>
      <c r="C2" s="36" t="s">
        <v>281</v>
      </c>
      <c r="D2" s="391" t="s">
        <v>623</v>
      </c>
      <c r="E2" s="392" t="s">
        <v>622</v>
      </c>
      <c r="F2" s="38" t="s">
        <v>282</v>
      </c>
      <c r="G2" s="35" t="s">
        <v>283</v>
      </c>
      <c r="H2" s="39" t="s">
        <v>284</v>
      </c>
      <c r="I2" s="271" t="s">
        <v>285</v>
      </c>
      <c r="J2" s="37" t="s">
        <v>286</v>
      </c>
      <c r="K2" s="36" t="s">
        <v>287</v>
      </c>
      <c r="L2" s="37" t="s">
        <v>288</v>
      </c>
      <c r="M2" s="456" t="s">
        <v>289</v>
      </c>
      <c r="N2" s="457"/>
      <c r="O2" s="457"/>
      <c r="P2" s="458"/>
      <c r="Q2" s="37" t="s">
        <v>290</v>
      </c>
      <c r="R2" s="40" t="s">
        <v>291</v>
      </c>
      <c r="S2" s="40" t="s">
        <v>292</v>
      </c>
      <c r="T2" s="39" t="s">
        <v>293</v>
      </c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1"/>
      <c r="AS2" s="41"/>
      <c r="AT2" s="41"/>
      <c r="AU2" s="41"/>
      <c r="AV2" s="41"/>
      <c r="AW2" s="41"/>
      <c r="AX2" s="41"/>
      <c r="AY2" s="41"/>
      <c r="AZ2" s="41"/>
      <c r="BA2" s="41"/>
      <c r="BB2" s="41"/>
      <c r="BC2" s="41"/>
      <c r="BD2" s="41"/>
      <c r="BE2" s="41"/>
      <c r="BF2" s="41"/>
      <c r="BG2" s="41"/>
      <c r="BH2" s="41"/>
      <c r="BI2" s="41"/>
      <c r="BJ2" s="41"/>
    </row>
    <row r="3" spans="1:62" s="31" customFormat="1" x14ac:dyDescent="0.25">
      <c r="A3" s="5"/>
      <c r="B3" s="20" t="s">
        <v>63</v>
      </c>
      <c r="C3" s="42" t="s">
        <v>80</v>
      </c>
      <c r="D3" s="43" t="s">
        <v>364</v>
      </c>
      <c r="E3" s="43" t="s">
        <v>79</v>
      </c>
      <c r="F3" s="44" t="s">
        <v>294</v>
      </c>
      <c r="G3" s="45"/>
      <c r="H3" s="46" t="s">
        <v>295</v>
      </c>
      <c r="I3" s="269" t="s">
        <v>296</v>
      </c>
      <c r="J3" s="281" t="s">
        <v>297</v>
      </c>
      <c r="K3" s="282" t="s">
        <v>124</v>
      </c>
      <c r="L3" s="47" t="s">
        <v>298</v>
      </c>
      <c r="M3" s="45" t="s">
        <v>299</v>
      </c>
      <c r="N3" s="48"/>
      <c r="O3" s="48"/>
      <c r="P3" s="49"/>
      <c r="Q3" s="5"/>
      <c r="R3" s="290" t="s">
        <v>21</v>
      </c>
      <c r="S3" s="50" t="s">
        <v>300</v>
      </c>
      <c r="T3" s="33" t="s">
        <v>51</v>
      </c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</row>
    <row r="4" spans="1:62" s="22" customFormat="1" ht="15.75" thickBot="1" x14ac:dyDescent="0.3">
      <c r="A4" s="5"/>
      <c r="B4" s="20" t="s">
        <v>64</v>
      </c>
      <c r="C4" s="51" t="s">
        <v>81</v>
      </c>
      <c r="D4" s="43" t="s">
        <v>364</v>
      </c>
      <c r="E4" s="43" t="s">
        <v>72</v>
      </c>
      <c r="F4" s="52" t="s">
        <v>301</v>
      </c>
      <c r="G4" s="53" t="s">
        <v>302</v>
      </c>
      <c r="H4" s="49"/>
      <c r="I4" s="269" t="s">
        <v>296</v>
      </c>
      <c r="J4" s="281" t="s">
        <v>297</v>
      </c>
      <c r="K4" s="282" t="s">
        <v>124</v>
      </c>
      <c r="L4" s="47" t="s">
        <v>298</v>
      </c>
      <c r="M4" s="45" t="s">
        <v>299</v>
      </c>
      <c r="N4" s="48"/>
      <c r="O4" s="48"/>
      <c r="P4" s="49"/>
      <c r="Q4" s="5"/>
      <c r="R4" s="290" t="s">
        <v>21</v>
      </c>
      <c r="S4" s="50" t="s">
        <v>300</v>
      </c>
      <c r="T4" s="33" t="s">
        <v>51</v>
      </c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</row>
    <row r="5" spans="1:62" ht="15.75" thickBot="1" x14ac:dyDescent="0.3">
      <c r="A5" s="5"/>
      <c r="B5" s="54" t="s">
        <v>65</v>
      </c>
      <c r="C5" s="55" t="s">
        <v>82</v>
      </c>
      <c r="D5" s="56" t="s">
        <v>364</v>
      </c>
      <c r="E5" s="56" t="s">
        <v>73</v>
      </c>
      <c r="F5" s="57" t="s">
        <v>294</v>
      </c>
      <c r="G5" s="58"/>
      <c r="H5" s="59" t="s">
        <v>295</v>
      </c>
      <c r="I5" s="270" t="s">
        <v>296</v>
      </c>
      <c r="J5" s="277" t="s">
        <v>297</v>
      </c>
      <c r="K5" s="283" t="s">
        <v>124</v>
      </c>
      <c r="L5" s="60" t="s">
        <v>298</v>
      </c>
      <c r="M5" s="58" t="s">
        <v>299</v>
      </c>
      <c r="N5" s="61"/>
      <c r="O5" s="61"/>
      <c r="P5" s="62"/>
      <c r="Q5" s="63" t="s">
        <v>22</v>
      </c>
      <c r="R5" s="291" t="s">
        <v>21</v>
      </c>
      <c r="S5" s="64" t="s">
        <v>303</v>
      </c>
      <c r="T5" s="65" t="s">
        <v>51</v>
      </c>
    </row>
    <row r="6" spans="1:62" s="16" customFormat="1" x14ac:dyDescent="0.25">
      <c r="A6" s="5"/>
      <c r="B6" s="20" t="s">
        <v>66</v>
      </c>
      <c r="C6" s="51" t="s">
        <v>83</v>
      </c>
      <c r="D6" s="43" t="s">
        <v>364</v>
      </c>
      <c r="E6" s="43" t="s">
        <v>74</v>
      </c>
      <c r="F6" s="44" t="s">
        <v>294</v>
      </c>
      <c r="G6" s="45"/>
      <c r="H6" s="46" t="s">
        <v>295</v>
      </c>
      <c r="I6" s="269" t="s">
        <v>296</v>
      </c>
      <c r="J6" s="281" t="s">
        <v>297</v>
      </c>
      <c r="K6" s="282" t="s">
        <v>124</v>
      </c>
      <c r="L6" s="47" t="s">
        <v>298</v>
      </c>
      <c r="M6" s="45"/>
      <c r="N6" s="48" t="s">
        <v>304</v>
      </c>
      <c r="O6" s="48"/>
      <c r="P6" s="49"/>
      <c r="Q6" s="5"/>
      <c r="R6" s="290" t="s">
        <v>21</v>
      </c>
      <c r="S6" s="50" t="s">
        <v>300</v>
      </c>
      <c r="T6" s="33" t="s">
        <v>51</v>
      </c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</row>
    <row r="7" spans="1:62" s="5" customFormat="1" ht="15.75" thickBot="1" x14ac:dyDescent="0.3">
      <c r="B7" s="20" t="s">
        <v>67</v>
      </c>
      <c r="C7" s="42" t="s">
        <v>84</v>
      </c>
      <c r="D7" s="43" t="s">
        <v>625</v>
      </c>
      <c r="E7" s="43" t="s">
        <v>75</v>
      </c>
      <c r="F7" s="44" t="s">
        <v>294</v>
      </c>
      <c r="G7" s="45"/>
      <c r="H7" s="46" t="s">
        <v>295</v>
      </c>
      <c r="I7" s="269" t="s">
        <v>296</v>
      </c>
      <c r="J7" s="281" t="s">
        <v>297</v>
      </c>
      <c r="K7" s="282" t="s">
        <v>124</v>
      </c>
      <c r="L7" s="47" t="s">
        <v>298</v>
      </c>
      <c r="M7" s="45"/>
      <c r="N7" s="48"/>
      <c r="O7" s="48" t="s">
        <v>305</v>
      </c>
      <c r="P7" s="49"/>
      <c r="R7" s="290" t="s">
        <v>21</v>
      </c>
      <c r="S7" s="50" t="s">
        <v>300</v>
      </c>
      <c r="T7" s="33" t="s">
        <v>51</v>
      </c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</row>
    <row r="8" spans="1:62" s="31" customFormat="1" ht="15.75" thickBot="1" x14ac:dyDescent="0.3">
      <c r="A8" s="5"/>
      <c r="B8" s="30" t="s">
        <v>68</v>
      </c>
      <c r="C8" s="66" t="s">
        <v>137</v>
      </c>
      <c r="D8" s="67" t="s">
        <v>364</v>
      </c>
      <c r="E8" s="67" t="s">
        <v>76</v>
      </c>
      <c r="F8" s="68" t="s">
        <v>294</v>
      </c>
      <c r="G8" s="69"/>
      <c r="H8" s="70" t="s">
        <v>295</v>
      </c>
      <c r="I8" s="381" t="s">
        <v>306</v>
      </c>
      <c r="J8" s="284" t="s">
        <v>297</v>
      </c>
      <c r="K8" s="285" t="s">
        <v>124</v>
      </c>
      <c r="L8" s="91" t="s">
        <v>309</v>
      </c>
      <c r="M8" s="69" t="s">
        <v>299</v>
      </c>
      <c r="N8" s="72"/>
      <c r="O8" s="72"/>
      <c r="P8" s="73"/>
      <c r="R8" s="279" t="s">
        <v>22</v>
      </c>
      <c r="S8" s="74" t="s">
        <v>307</v>
      </c>
      <c r="T8" s="32" t="s">
        <v>51</v>
      </c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</row>
    <row r="9" spans="1:62" s="22" customFormat="1" ht="15.75" thickBot="1" x14ac:dyDescent="0.3">
      <c r="A9" s="5"/>
      <c r="B9" s="75" t="s">
        <v>69</v>
      </c>
      <c r="C9" s="76" t="s">
        <v>85</v>
      </c>
      <c r="D9" s="77" t="s">
        <v>364</v>
      </c>
      <c r="E9" s="77" t="s">
        <v>77</v>
      </c>
      <c r="F9" s="78" t="s">
        <v>301</v>
      </c>
      <c r="G9" s="79" t="s">
        <v>302</v>
      </c>
      <c r="H9" s="80"/>
      <c r="I9" s="382" t="s">
        <v>306</v>
      </c>
      <c r="J9" s="286" t="s">
        <v>297</v>
      </c>
      <c r="K9" s="287" t="s">
        <v>124</v>
      </c>
      <c r="L9" s="91" t="s">
        <v>309</v>
      </c>
      <c r="M9" s="81" t="s">
        <v>299</v>
      </c>
      <c r="N9" s="82"/>
      <c r="O9" s="82"/>
      <c r="P9" s="80"/>
      <c r="Q9" s="83"/>
      <c r="R9" s="280" t="s">
        <v>22</v>
      </c>
      <c r="S9" s="84" t="s">
        <v>307</v>
      </c>
      <c r="T9" s="85" t="s">
        <v>51</v>
      </c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</row>
    <row r="10" spans="1:62" ht="15.75" thickBot="1" x14ac:dyDescent="0.3">
      <c r="B10" s="21" t="s">
        <v>70</v>
      </c>
      <c r="C10" s="86" t="s">
        <v>86</v>
      </c>
      <c r="D10" s="87" t="s">
        <v>624</v>
      </c>
      <c r="E10" s="87" t="s">
        <v>78</v>
      </c>
      <c r="F10" s="88" t="s">
        <v>294</v>
      </c>
      <c r="G10" s="89"/>
      <c r="H10" s="90" t="s">
        <v>295</v>
      </c>
      <c r="I10" s="383" t="s">
        <v>306</v>
      </c>
      <c r="J10" s="288" t="s">
        <v>21</v>
      </c>
      <c r="K10" s="289" t="s">
        <v>308</v>
      </c>
      <c r="L10" s="91" t="s">
        <v>309</v>
      </c>
      <c r="M10" s="89"/>
      <c r="N10" s="92"/>
      <c r="O10" s="92"/>
      <c r="P10" s="93" t="s">
        <v>310</v>
      </c>
      <c r="Q10" s="22"/>
      <c r="R10" s="94" t="s">
        <v>22</v>
      </c>
      <c r="S10" s="278" t="s">
        <v>311</v>
      </c>
      <c r="T10" s="23" t="s">
        <v>51</v>
      </c>
    </row>
    <row r="11" spans="1:62" ht="15.75" thickBot="1" x14ac:dyDescent="0.3">
      <c r="B11" s="268" t="s">
        <v>482</v>
      </c>
      <c r="C11" s="55" t="s">
        <v>80</v>
      </c>
      <c r="D11" s="56" t="s">
        <v>364</v>
      </c>
      <c r="E11" s="56" t="s">
        <v>483</v>
      </c>
      <c r="F11" s="57" t="s">
        <v>294</v>
      </c>
      <c r="G11" s="58"/>
      <c r="H11" s="59" t="s">
        <v>295</v>
      </c>
      <c r="I11" s="270" t="s">
        <v>296</v>
      </c>
      <c r="J11" s="277" t="s">
        <v>297</v>
      </c>
      <c r="K11" s="283" t="s">
        <v>124</v>
      </c>
      <c r="L11" s="60" t="s">
        <v>298</v>
      </c>
      <c r="M11" s="58" t="s">
        <v>299</v>
      </c>
      <c r="N11" s="61"/>
      <c r="O11" s="61"/>
      <c r="P11" s="62"/>
      <c r="Q11" s="63"/>
      <c r="R11" s="291" t="s">
        <v>21</v>
      </c>
      <c r="S11" s="64" t="s">
        <v>303</v>
      </c>
      <c r="T11" s="65" t="s">
        <v>51</v>
      </c>
    </row>
    <row r="12" spans="1:62" ht="15.75" thickBot="1" x14ac:dyDescent="0.3">
      <c r="Q12" s="4"/>
      <c r="R12" s="4"/>
    </row>
    <row r="13" spans="1:62" ht="15.75" thickBot="1" x14ac:dyDescent="0.3">
      <c r="B13" s="54" t="s">
        <v>603</v>
      </c>
      <c r="C13" s="63"/>
      <c r="D13" s="189"/>
      <c r="E13" s="189" t="s">
        <v>604</v>
      </c>
      <c r="F13" s="57" t="s">
        <v>294</v>
      </c>
      <c r="G13" s="54"/>
      <c r="H13" s="387" t="s">
        <v>605</v>
      </c>
      <c r="I13" s="384" t="s">
        <v>306</v>
      </c>
      <c r="J13" s="411" t="s">
        <v>21</v>
      </c>
      <c r="K13" s="379" t="s">
        <v>124</v>
      </c>
      <c r="L13" s="385" t="s">
        <v>609</v>
      </c>
      <c r="M13" s="58" t="s">
        <v>299</v>
      </c>
      <c r="N13" s="63"/>
      <c r="O13" s="63"/>
      <c r="P13" s="65"/>
      <c r="Q13" s="398"/>
      <c r="R13" s="386" t="s">
        <v>22</v>
      </c>
      <c r="S13" s="411" t="s">
        <v>606</v>
      </c>
      <c r="T13" s="388" t="s">
        <v>51</v>
      </c>
    </row>
    <row r="14" spans="1:62" ht="15.75" thickBot="1" x14ac:dyDescent="0.3">
      <c r="B14" s="21" t="s">
        <v>607</v>
      </c>
      <c r="C14" s="22"/>
      <c r="D14" s="393"/>
      <c r="E14" s="393" t="s">
        <v>608</v>
      </c>
      <c r="F14" s="377" t="s">
        <v>301</v>
      </c>
      <c r="G14" s="21"/>
      <c r="H14" s="394" t="s">
        <v>605</v>
      </c>
      <c r="I14" s="395" t="s">
        <v>306</v>
      </c>
      <c r="J14" s="412" t="s">
        <v>21</v>
      </c>
      <c r="K14" s="396" t="s">
        <v>124</v>
      </c>
      <c r="L14" s="91" t="s">
        <v>609</v>
      </c>
      <c r="M14" s="89" t="s">
        <v>299</v>
      </c>
      <c r="N14" s="22"/>
      <c r="O14" s="22"/>
      <c r="P14" s="23"/>
      <c r="Q14" s="378"/>
      <c r="R14" s="94" t="s">
        <v>22</v>
      </c>
      <c r="S14" s="412" t="s">
        <v>606</v>
      </c>
      <c r="T14" s="397" t="s">
        <v>51</v>
      </c>
    </row>
    <row r="15" spans="1:62" x14ac:dyDescent="0.25">
      <c r="Q15" s="4"/>
      <c r="R15" s="4"/>
    </row>
    <row r="18" spans="8:8" x14ac:dyDescent="0.25">
      <c r="H18" s="2" t="s">
        <v>610</v>
      </c>
    </row>
  </sheetData>
  <mergeCells count="1">
    <mergeCell ref="M2:P2"/>
  </mergeCells>
  <hyperlinks>
    <hyperlink ref="C3" r:id="rId1"/>
    <hyperlink ref="C4" r:id="rId2"/>
    <hyperlink ref="C5" r:id="rId3"/>
    <hyperlink ref="C6" r:id="rId4"/>
    <hyperlink ref="C7" r:id="rId5"/>
    <hyperlink ref="C8" r:id="rId6" display="L:\Letdata\data\16\0401A01\D5\160401A01-D5N01_.docx"/>
    <hyperlink ref="C10" r:id="rId7"/>
    <hyperlink ref="C9" r:id="rId8"/>
    <hyperlink ref="C11" r:id="rId9"/>
    <hyperlink ref="H18" r:id="rId10"/>
  </hyperlinks>
  <pageMargins left="0.7" right="0.7" top="0.75" bottom="0.75" header="0.3" footer="0.3"/>
  <pageSetup paperSize="8" scale="97" orientation="landscape" r:id="rId11"/>
  <drawing r:id="rId12"/>
  <legacyDrawing r:id="rId13"/>
  <controls>
    <mc:AlternateContent xmlns:mc="http://schemas.openxmlformats.org/markup-compatibility/2006">
      <mc:Choice Requires="x14">
        <control shapeId="5122" r:id="rId14" name="CommandButton4">
          <controlPr autoLine="0" r:id="rId15">
            <anchor moveWithCells="1">
              <from>
                <xdr:col>20</xdr:col>
                <xdr:colOff>57150</xdr:colOff>
                <xdr:row>2</xdr:row>
                <xdr:rowOff>76200</xdr:rowOff>
              </from>
              <to>
                <xdr:col>22</xdr:col>
                <xdr:colOff>38100</xdr:colOff>
                <xdr:row>3</xdr:row>
                <xdr:rowOff>190500</xdr:rowOff>
              </to>
            </anchor>
          </controlPr>
        </control>
      </mc:Choice>
      <mc:Fallback>
        <control shapeId="5122" r:id="rId14" name="CommandButton4"/>
      </mc:Fallback>
    </mc:AlternateContent>
    <mc:AlternateContent xmlns:mc="http://schemas.openxmlformats.org/markup-compatibility/2006">
      <mc:Choice Requires="x14">
        <control shapeId="5121" r:id="rId16" name="CommandButton3">
          <controlPr autoLine="0" r:id="rId17">
            <anchor moveWithCells="1">
              <from>
                <xdr:col>20</xdr:col>
                <xdr:colOff>47625</xdr:colOff>
                <xdr:row>0</xdr:row>
                <xdr:rowOff>123825</xdr:rowOff>
              </from>
              <to>
                <xdr:col>21</xdr:col>
                <xdr:colOff>342900</xdr:colOff>
                <xdr:row>2</xdr:row>
                <xdr:rowOff>28575</xdr:rowOff>
              </to>
            </anchor>
          </controlPr>
        </control>
      </mc:Choice>
      <mc:Fallback>
        <control shapeId="5121" r:id="rId16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tabColor rgb="FFD89FFF"/>
    <pageSetUpPr fitToPage="1"/>
  </sheetPr>
  <dimension ref="A1:AK17"/>
  <sheetViews>
    <sheetView zoomScaleNormal="100" workbookViewId="0">
      <selection activeCell="E26" sqref="E26"/>
    </sheetView>
  </sheetViews>
  <sheetFormatPr defaultRowHeight="15" x14ac:dyDescent="0.25"/>
  <cols>
    <col min="1" max="1" width="34.140625" customWidth="1"/>
    <col min="2" max="2" width="6.140625" customWidth="1"/>
    <col min="3" max="3" width="10.42578125" customWidth="1"/>
    <col min="4" max="4" width="24.42578125" customWidth="1"/>
    <col min="5" max="5" width="12.7109375" style="17" customWidth="1"/>
    <col min="6" max="6" width="10.28515625" customWidth="1"/>
    <col min="7" max="7" width="15.140625" bestFit="1" customWidth="1"/>
    <col min="8" max="8" width="9.140625" customWidth="1"/>
    <col min="9" max="9" width="9" customWidth="1"/>
    <col min="10" max="10" width="32.140625" customWidth="1"/>
    <col min="11" max="11" width="17" customWidth="1"/>
    <col min="12" max="12" width="13.7109375" bestFit="1" customWidth="1"/>
    <col min="13" max="13" width="39.28515625" customWidth="1"/>
    <col min="14" max="14" width="29.42578125" customWidth="1"/>
    <col min="15" max="15" width="12.42578125" bestFit="1" customWidth="1"/>
  </cols>
  <sheetData>
    <row r="1" spans="1:37" s="3" customFormat="1" ht="102" customHeight="1" x14ac:dyDescent="0.25">
      <c r="A1" s="343" t="s">
        <v>0</v>
      </c>
      <c r="B1" s="344" t="s">
        <v>130</v>
      </c>
      <c r="C1" s="345" t="s">
        <v>59</v>
      </c>
      <c r="D1" s="345" t="s">
        <v>37</v>
      </c>
      <c r="E1" s="346" t="s">
        <v>549</v>
      </c>
      <c r="F1" s="344" t="s">
        <v>548</v>
      </c>
      <c r="G1" s="345" t="s">
        <v>14</v>
      </c>
      <c r="H1" s="345" t="s">
        <v>540</v>
      </c>
      <c r="I1" s="344" t="s">
        <v>547</v>
      </c>
      <c r="J1" s="345" t="s">
        <v>18</v>
      </c>
      <c r="K1" s="344" t="s">
        <v>552</v>
      </c>
      <c r="L1" s="345" t="s">
        <v>20</v>
      </c>
      <c r="M1" s="345" t="s">
        <v>15</v>
      </c>
      <c r="N1" s="347" t="s">
        <v>55</v>
      </c>
      <c r="O1" s="348" t="s">
        <v>16</v>
      </c>
    </row>
    <row r="2" spans="1:37" x14ac:dyDescent="0.25">
      <c r="A2" s="349" t="s">
        <v>2</v>
      </c>
      <c r="B2" s="350" t="s">
        <v>22</v>
      </c>
      <c r="C2" s="350" t="s">
        <v>40</v>
      </c>
      <c r="D2" s="350" t="s">
        <v>17</v>
      </c>
      <c r="E2" s="351" t="s">
        <v>21</v>
      </c>
      <c r="F2" s="350"/>
      <c r="G2" s="352" t="s">
        <v>19</v>
      </c>
      <c r="H2" s="350"/>
      <c r="I2" s="350" t="s">
        <v>21</v>
      </c>
      <c r="J2" s="353" t="s">
        <v>22</v>
      </c>
      <c r="K2" s="353"/>
      <c r="L2" s="350" t="s">
        <v>52</v>
      </c>
      <c r="M2" s="354" t="s">
        <v>24</v>
      </c>
      <c r="N2" s="354" t="s">
        <v>53</v>
      </c>
      <c r="O2" s="355" t="s">
        <v>33</v>
      </c>
      <c r="AB2" s="1"/>
      <c r="AJ2" s="1"/>
      <c r="AK2" s="1"/>
    </row>
    <row r="3" spans="1:37" x14ac:dyDescent="0.25">
      <c r="A3" s="349" t="s">
        <v>3</v>
      </c>
      <c r="B3" s="350"/>
      <c r="C3" s="350" t="s">
        <v>41</v>
      </c>
      <c r="D3" s="350" t="s">
        <v>17</v>
      </c>
      <c r="E3" s="351" t="s">
        <v>21</v>
      </c>
      <c r="F3" s="350"/>
      <c r="G3" s="356" t="s">
        <v>14</v>
      </c>
      <c r="H3" s="350"/>
      <c r="I3" s="350" t="s">
        <v>22</v>
      </c>
      <c r="J3" s="353" t="s">
        <v>22</v>
      </c>
      <c r="K3" s="353"/>
      <c r="L3" s="350" t="s">
        <v>52</v>
      </c>
      <c r="M3" s="354" t="s">
        <v>25</v>
      </c>
      <c r="N3" s="354"/>
      <c r="O3" s="355" t="s">
        <v>33</v>
      </c>
      <c r="AB3" s="1"/>
      <c r="AJ3" s="1"/>
      <c r="AK3" s="1"/>
    </row>
    <row r="4" spans="1:37" x14ac:dyDescent="0.25">
      <c r="A4" s="349" t="s">
        <v>4</v>
      </c>
      <c r="B4" s="350"/>
      <c r="C4" s="350" t="s">
        <v>42</v>
      </c>
      <c r="D4" s="350" t="s">
        <v>17</v>
      </c>
      <c r="E4" s="351" t="s">
        <v>21</v>
      </c>
      <c r="F4" s="350"/>
      <c r="G4" s="352" t="s">
        <v>19</v>
      </c>
      <c r="H4" s="350"/>
      <c r="I4" s="350" t="s">
        <v>22</v>
      </c>
      <c r="J4" s="353" t="s">
        <v>22</v>
      </c>
      <c r="K4" s="353"/>
      <c r="L4" s="350" t="s">
        <v>22</v>
      </c>
      <c r="M4" s="354" t="s">
        <v>31</v>
      </c>
      <c r="N4" s="354"/>
      <c r="O4" s="355" t="s">
        <v>33</v>
      </c>
      <c r="AB4" s="1"/>
      <c r="AJ4" s="1"/>
      <c r="AK4" s="1"/>
    </row>
    <row r="5" spans="1:37" ht="15.75" thickBot="1" x14ac:dyDescent="0.3">
      <c r="A5" s="349" t="s">
        <v>5</v>
      </c>
      <c r="B5" s="350" t="s">
        <v>22</v>
      </c>
      <c r="C5" s="350" t="s">
        <v>43</v>
      </c>
      <c r="D5" s="350" t="s">
        <v>17</v>
      </c>
      <c r="E5" s="351" t="s">
        <v>21</v>
      </c>
      <c r="F5" s="350"/>
      <c r="G5" s="357" t="s">
        <v>23</v>
      </c>
      <c r="H5" s="350"/>
      <c r="I5" s="350" t="s">
        <v>21</v>
      </c>
      <c r="J5" s="353" t="s">
        <v>22</v>
      </c>
      <c r="K5" s="353"/>
      <c r="L5" s="358" t="s">
        <v>21</v>
      </c>
      <c r="M5" s="354" t="s">
        <v>26</v>
      </c>
      <c r="N5" s="354"/>
      <c r="O5" s="355" t="s">
        <v>39</v>
      </c>
      <c r="AB5" s="1"/>
      <c r="AJ5" s="1"/>
      <c r="AK5" s="1"/>
    </row>
    <row r="6" spans="1:37" s="63" customFormat="1" ht="15.75" thickBot="1" x14ac:dyDescent="0.3">
      <c r="A6" s="349" t="s">
        <v>6</v>
      </c>
      <c r="B6" s="350" t="s">
        <v>22</v>
      </c>
      <c r="C6" s="350" t="s">
        <v>44</v>
      </c>
      <c r="D6" s="350" t="s">
        <v>17</v>
      </c>
      <c r="E6" s="351" t="s">
        <v>21</v>
      </c>
      <c r="F6" s="350"/>
      <c r="G6" s="356" t="s">
        <v>14</v>
      </c>
      <c r="H6" s="350"/>
      <c r="I6" s="350" t="s">
        <v>22</v>
      </c>
      <c r="J6" s="353" t="s">
        <v>22</v>
      </c>
      <c r="K6" s="353"/>
      <c r="L6" s="358" t="s">
        <v>21</v>
      </c>
      <c r="M6" s="354" t="s">
        <v>27</v>
      </c>
      <c r="N6" s="354"/>
      <c r="O6" s="355" t="s">
        <v>34</v>
      </c>
      <c r="AB6" s="274"/>
      <c r="AJ6" s="274"/>
      <c r="AK6" s="274"/>
    </row>
    <row r="7" spans="1:37" s="31" customFormat="1" x14ac:dyDescent="0.25">
      <c r="A7" s="349" t="s">
        <v>7</v>
      </c>
      <c r="B7" s="350"/>
      <c r="C7" s="350" t="s">
        <v>45</v>
      </c>
      <c r="D7" s="359" t="s">
        <v>539</v>
      </c>
      <c r="E7" s="351" t="s">
        <v>21</v>
      </c>
      <c r="F7" s="350"/>
      <c r="G7" s="356" t="s">
        <v>14</v>
      </c>
      <c r="H7" s="350"/>
      <c r="I7" s="350" t="s">
        <v>22</v>
      </c>
      <c r="J7" s="353" t="s">
        <v>22</v>
      </c>
      <c r="K7" s="359" t="s">
        <v>22</v>
      </c>
      <c r="L7" s="350" t="s">
        <v>22</v>
      </c>
      <c r="M7" s="354" t="s">
        <v>32</v>
      </c>
      <c r="N7" s="354"/>
      <c r="O7" s="355"/>
      <c r="AB7" s="275"/>
      <c r="AJ7" s="275"/>
      <c r="AK7" s="275"/>
    </row>
    <row r="8" spans="1:37" s="22" customFormat="1" ht="15.75" thickBot="1" x14ac:dyDescent="0.3">
      <c r="A8" s="349" t="s">
        <v>8</v>
      </c>
      <c r="B8" s="350"/>
      <c r="C8" s="350" t="s">
        <v>46</v>
      </c>
      <c r="D8" s="359" t="s">
        <v>539</v>
      </c>
      <c r="E8" s="360" t="s">
        <v>544</v>
      </c>
      <c r="F8" s="361" t="s">
        <v>22</v>
      </c>
      <c r="G8" s="352" t="s">
        <v>19</v>
      </c>
      <c r="H8" s="364" t="s">
        <v>580</v>
      </c>
      <c r="I8" s="350" t="s">
        <v>21</v>
      </c>
      <c r="J8" s="362" t="s">
        <v>21</v>
      </c>
      <c r="K8" s="359" t="s">
        <v>22</v>
      </c>
      <c r="L8" s="350" t="s">
        <v>22</v>
      </c>
      <c r="M8" s="363" t="s">
        <v>550</v>
      </c>
      <c r="N8" s="354"/>
      <c r="O8" s="355" t="s">
        <v>33</v>
      </c>
      <c r="AB8" s="276"/>
      <c r="AJ8" s="276"/>
      <c r="AK8" s="276"/>
    </row>
    <row r="9" spans="1:37" s="31" customFormat="1" x14ac:dyDescent="0.25">
      <c r="A9" s="349" t="s">
        <v>9</v>
      </c>
      <c r="B9" s="350" t="s">
        <v>22</v>
      </c>
      <c r="C9" s="350" t="s">
        <v>47</v>
      </c>
      <c r="D9" s="359" t="s">
        <v>539</v>
      </c>
      <c r="E9" s="351" t="s">
        <v>21</v>
      </c>
      <c r="F9" s="350"/>
      <c r="G9" s="356" t="s">
        <v>14</v>
      </c>
      <c r="H9" s="350"/>
      <c r="I9" s="350" t="s">
        <v>22</v>
      </c>
      <c r="J9" s="353" t="s">
        <v>22</v>
      </c>
      <c r="K9" s="359" t="s">
        <v>22</v>
      </c>
      <c r="L9" s="358" t="s">
        <v>21</v>
      </c>
      <c r="M9" s="363" t="s">
        <v>551</v>
      </c>
      <c r="N9" s="354"/>
      <c r="O9" s="355" t="s">
        <v>35</v>
      </c>
      <c r="AB9" s="275"/>
      <c r="AJ9" s="275"/>
      <c r="AK9" s="275"/>
    </row>
    <row r="10" spans="1:37" s="22" customFormat="1" ht="15.75" thickBot="1" x14ac:dyDescent="0.3">
      <c r="A10" s="349" t="s">
        <v>536</v>
      </c>
      <c r="B10" s="350" t="s">
        <v>538</v>
      </c>
      <c r="C10" s="350" t="s">
        <v>535</v>
      </c>
      <c r="D10" s="359" t="s">
        <v>539</v>
      </c>
      <c r="E10" s="351" t="s">
        <v>21</v>
      </c>
      <c r="F10" s="350"/>
      <c r="G10" s="352" t="s">
        <v>19</v>
      </c>
      <c r="H10" s="364" t="s">
        <v>580</v>
      </c>
      <c r="I10" s="350" t="s">
        <v>21</v>
      </c>
      <c r="J10" s="353" t="s">
        <v>22</v>
      </c>
      <c r="K10" s="359" t="s">
        <v>22</v>
      </c>
      <c r="L10" s="358" t="s">
        <v>21</v>
      </c>
      <c r="M10" s="363" t="s">
        <v>537</v>
      </c>
      <c r="N10" s="354"/>
      <c r="O10" s="355"/>
      <c r="AB10" s="276"/>
      <c r="AJ10" s="276"/>
      <c r="AK10" s="276"/>
    </row>
    <row r="11" spans="1:37" ht="15.75" thickBot="1" x14ac:dyDescent="0.3">
      <c r="A11" s="349" t="s">
        <v>10</v>
      </c>
      <c r="B11" s="350" t="s">
        <v>22</v>
      </c>
      <c r="C11" s="350" t="s">
        <v>48</v>
      </c>
      <c r="D11" s="350" t="s">
        <v>17</v>
      </c>
      <c r="E11" s="351" t="s">
        <v>21</v>
      </c>
      <c r="F11" s="350"/>
      <c r="G11" s="356" t="s">
        <v>14</v>
      </c>
      <c r="H11" s="350"/>
      <c r="I11" s="350" t="s">
        <v>21</v>
      </c>
      <c r="J11" s="353" t="s">
        <v>22</v>
      </c>
      <c r="K11" s="353"/>
      <c r="L11" s="358" t="s">
        <v>21</v>
      </c>
      <c r="M11" s="354" t="s">
        <v>28</v>
      </c>
      <c r="N11" s="354"/>
      <c r="O11" s="355" t="s">
        <v>35</v>
      </c>
      <c r="AB11" s="1"/>
      <c r="AJ11" s="1"/>
      <c r="AK11" s="1"/>
    </row>
    <row r="12" spans="1:37" s="63" customFormat="1" ht="15.75" thickBot="1" x14ac:dyDescent="0.3">
      <c r="A12" s="349" t="s">
        <v>11</v>
      </c>
      <c r="B12" s="350"/>
      <c r="C12" s="350" t="s">
        <v>49</v>
      </c>
      <c r="D12" s="365" t="s">
        <v>36</v>
      </c>
      <c r="E12" s="351" t="s">
        <v>21</v>
      </c>
      <c r="F12" s="350"/>
      <c r="G12" s="356" t="s">
        <v>14</v>
      </c>
      <c r="H12" s="350"/>
      <c r="I12" s="350" t="s">
        <v>22</v>
      </c>
      <c r="J12" s="353" t="s">
        <v>22</v>
      </c>
      <c r="K12" s="353"/>
      <c r="L12" s="350" t="s">
        <v>52</v>
      </c>
      <c r="M12" s="354" t="s">
        <v>29</v>
      </c>
      <c r="N12" s="354"/>
      <c r="O12" s="355" t="s">
        <v>33</v>
      </c>
      <c r="AB12" s="274"/>
      <c r="AJ12" s="274"/>
      <c r="AK12" s="274"/>
    </row>
    <row r="13" spans="1:37" ht="15.75" thickBot="1" x14ac:dyDescent="0.3">
      <c r="A13" s="349" t="s">
        <v>12</v>
      </c>
      <c r="B13" s="350" t="s">
        <v>22</v>
      </c>
      <c r="C13" s="350" t="s">
        <v>50</v>
      </c>
      <c r="D13" s="350" t="s">
        <v>17</v>
      </c>
      <c r="E13" s="351" t="s">
        <v>21</v>
      </c>
      <c r="F13" s="350"/>
      <c r="G13" s="352" t="s">
        <v>19</v>
      </c>
      <c r="H13" s="364" t="s">
        <v>580</v>
      </c>
      <c r="I13" s="350" t="s">
        <v>21</v>
      </c>
      <c r="J13" s="353" t="s">
        <v>22</v>
      </c>
      <c r="K13" s="353"/>
      <c r="L13" s="358" t="s">
        <v>21</v>
      </c>
      <c r="M13" s="354" t="s">
        <v>57</v>
      </c>
      <c r="N13" s="354" t="s">
        <v>56</v>
      </c>
      <c r="O13" s="355" t="s">
        <v>38</v>
      </c>
      <c r="AB13" s="1"/>
      <c r="AJ13" s="1"/>
      <c r="AK13" s="1"/>
    </row>
    <row r="14" spans="1:37" s="63" customFormat="1" ht="15.75" thickBot="1" x14ac:dyDescent="0.3">
      <c r="A14" s="306" t="s">
        <v>13</v>
      </c>
      <c r="B14" s="366" t="s">
        <v>22</v>
      </c>
      <c r="C14" s="366" t="s">
        <v>51</v>
      </c>
      <c r="D14" s="366" t="s">
        <v>17</v>
      </c>
      <c r="E14" s="367" t="s">
        <v>546</v>
      </c>
      <c r="F14" s="366"/>
      <c r="G14" s="368" t="s">
        <v>19</v>
      </c>
      <c r="H14" s="369" t="s">
        <v>541</v>
      </c>
      <c r="I14" s="366" t="s">
        <v>21</v>
      </c>
      <c r="J14" s="370" t="s">
        <v>542</v>
      </c>
      <c r="K14" s="370"/>
      <c r="L14" s="371" t="s">
        <v>21</v>
      </c>
      <c r="M14" s="372" t="s">
        <v>30</v>
      </c>
      <c r="N14" s="372" t="s">
        <v>58</v>
      </c>
      <c r="O14" s="373" t="s">
        <v>38</v>
      </c>
      <c r="AB14" s="274"/>
      <c r="AJ14" s="274"/>
      <c r="AK14" s="274"/>
    </row>
    <row r="16" spans="1:37" x14ac:dyDescent="0.25">
      <c r="M16" t="s">
        <v>54</v>
      </c>
      <c r="N16" t="s">
        <v>131</v>
      </c>
    </row>
    <row r="17" spans="13:14" x14ac:dyDescent="0.25">
      <c r="M17" t="s">
        <v>89</v>
      </c>
      <c r="N17" t="s">
        <v>90</v>
      </c>
    </row>
  </sheetData>
  <hyperlinks>
    <hyperlink ref="M2" r:id="rId1"/>
    <hyperlink ref="M3" r:id="rId2"/>
    <hyperlink ref="M5" r:id="rId3"/>
    <hyperlink ref="M6" r:id="rId4"/>
    <hyperlink ref="M11" r:id="rId5"/>
    <hyperlink ref="M12" r:id="rId6"/>
    <hyperlink ref="M13" r:id="rId7"/>
    <hyperlink ref="M14" r:id="rId8"/>
    <hyperlink ref="M4" r:id="rId9"/>
    <hyperlink ref="N2" r:id="rId10" display="grotegatenPV"/>
    <hyperlink ref="N13" r:id="rId11"/>
    <hyperlink ref="N14" r:id="rId12"/>
    <hyperlink ref="M10" r:id="rId13"/>
    <hyperlink ref="M8" r:id="rId14"/>
    <hyperlink ref="M9" r:id="rId15"/>
  </hyperlinks>
  <pageMargins left="0.25" right="0.25" top="0.75" bottom="0.75" header="0.3" footer="0.3"/>
  <pageSetup paperSize="9" scale="54" orientation="landscape" r:id="rId16"/>
  <tableParts count="1">
    <tablePart r:id="rId1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>
    <tabColor rgb="FF0070C0"/>
    <pageSetUpPr fitToPage="1"/>
  </sheetPr>
  <dimension ref="A1:EQ67"/>
  <sheetViews>
    <sheetView topLeftCell="D1" zoomScale="85" zoomScaleNormal="85" workbookViewId="0">
      <selection activeCell="M30" sqref="M30"/>
    </sheetView>
  </sheetViews>
  <sheetFormatPr defaultRowHeight="15" x14ac:dyDescent="0.25"/>
  <cols>
    <col min="2" max="2" width="48.42578125" customWidth="1"/>
    <col min="3" max="3" width="22.5703125" customWidth="1"/>
    <col min="4" max="4" width="13.42578125" customWidth="1"/>
    <col min="5" max="5" width="18.28515625" style="18" customWidth="1"/>
    <col min="6" max="6" width="3.140625" customWidth="1"/>
    <col min="7" max="7" width="3.7109375" customWidth="1"/>
    <col min="8" max="8" width="14.85546875" style="34" customWidth="1"/>
    <col min="9" max="9" width="11.85546875" customWidth="1"/>
    <col min="10" max="12" width="8" style="17" customWidth="1"/>
    <col min="13" max="13" width="10.5703125" style="17" customWidth="1"/>
    <col min="14" max="14" width="10.7109375" style="17" customWidth="1"/>
    <col min="15" max="15" width="11.42578125" style="17" customWidth="1"/>
    <col min="16" max="18" width="5" style="17" bestFit="1" customWidth="1"/>
    <col min="19" max="19" width="10.28515625" style="17" bestFit="1" customWidth="1"/>
    <col min="20" max="20" width="4.5703125" style="17" bestFit="1" customWidth="1"/>
    <col min="21" max="21" width="3" style="17" bestFit="1" customWidth="1"/>
    <col min="22" max="22" width="8.42578125" style="17" customWidth="1"/>
    <col min="23" max="24" width="11" bestFit="1" customWidth="1"/>
    <col min="25" max="25" width="13.42578125" customWidth="1"/>
    <col min="26" max="26" width="16.42578125" customWidth="1"/>
    <col min="27" max="27" width="13.140625" customWidth="1"/>
    <col min="28" max="28" width="13.5703125" customWidth="1"/>
  </cols>
  <sheetData>
    <row r="1" spans="1:147" ht="15.75" thickBot="1" x14ac:dyDescent="0.3"/>
    <row r="2" spans="1:147" s="97" customFormat="1" ht="15.75" x14ac:dyDescent="0.25">
      <c r="A2" s="95"/>
      <c r="B2" s="96" t="s">
        <v>214</v>
      </c>
      <c r="C2" s="179" t="s">
        <v>141</v>
      </c>
      <c r="D2" s="24" t="s">
        <v>612</v>
      </c>
      <c r="E2" s="24" t="s">
        <v>611</v>
      </c>
      <c r="F2" s="25" t="s">
        <v>15</v>
      </c>
      <c r="G2" s="25" t="s">
        <v>278</v>
      </c>
      <c r="H2" s="294" t="s">
        <v>263</v>
      </c>
      <c r="I2" s="25" t="s">
        <v>279</v>
      </c>
      <c r="J2" s="26" t="s">
        <v>224</v>
      </c>
      <c r="K2" s="26" t="s">
        <v>233</v>
      </c>
      <c r="L2" s="26" t="s">
        <v>234</v>
      </c>
      <c r="M2" s="26" t="s">
        <v>235</v>
      </c>
      <c r="N2" s="26" t="s">
        <v>570</v>
      </c>
      <c r="O2" s="462" t="s">
        <v>225</v>
      </c>
      <c r="P2" s="463"/>
      <c r="Q2" s="463"/>
      <c r="R2" s="464"/>
      <c r="S2" s="465" t="s">
        <v>226</v>
      </c>
      <c r="T2" s="466"/>
      <c r="U2" s="467"/>
      <c r="V2" s="26" t="s">
        <v>258</v>
      </c>
      <c r="W2" s="27" t="s">
        <v>261</v>
      </c>
      <c r="X2" s="28" t="s">
        <v>142</v>
      </c>
      <c r="Y2" s="27" t="s">
        <v>144</v>
      </c>
      <c r="Z2" s="29" t="s">
        <v>265</v>
      </c>
      <c r="AA2" s="95"/>
      <c r="AB2" s="272" t="s">
        <v>484</v>
      </c>
      <c r="AC2" s="272" t="s">
        <v>490</v>
      </c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</row>
    <row r="3" spans="1:147" s="95" customFormat="1" ht="15.75" x14ac:dyDescent="0.25">
      <c r="B3" s="98" t="s">
        <v>166</v>
      </c>
      <c r="C3" s="19" t="s">
        <v>356</v>
      </c>
      <c r="D3" s="99" t="s">
        <v>62</v>
      </c>
      <c r="E3" s="100" t="s">
        <v>178</v>
      </c>
      <c r="F3" s="101" t="s">
        <v>179</v>
      </c>
      <c r="G3" s="102" t="s">
        <v>143</v>
      </c>
      <c r="H3" s="323">
        <v>1700</v>
      </c>
      <c r="I3" s="103" t="s">
        <v>249</v>
      </c>
      <c r="J3" s="103" t="s">
        <v>236</v>
      </c>
      <c r="K3" s="103" t="s">
        <v>237</v>
      </c>
      <c r="L3" s="103" t="s">
        <v>238</v>
      </c>
      <c r="M3" s="104"/>
      <c r="N3" s="336" t="s">
        <v>247</v>
      </c>
      <c r="O3" s="105" t="s">
        <v>252</v>
      </c>
      <c r="P3" s="106"/>
      <c r="Q3" s="106"/>
      <c r="R3" s="107"/>
      <c r="S3" s="108" t="s">
        <v>256</v>
      </c>
      <c r="T3" s="19"/>
      <c r="U3" s="109"/>
      <c r="V3" s="103" t="s">
        <v>228</v>
      </c>
      <c r="W3" s="108" t="s">
        <v>227</v>
      </c>
      <c r="X3" s="261" t="s">
        <v>443</v>
      </c>
      <c r="Y3" s="254" t="s">
        <v>437</v>
      </c>
      <c r="Z3" s="110" t="s">
        <v>266</v>
      </c>
      <c r="AA3" s="295" t="str">
        <f>E3</f>
        <v>020255B00</v>
      </c>
      <c r="AB3"/>
      <c r="AC3" t="s">
        <v>492</v>
      </c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</row>
    <row r="4" spans="1:147" s="95" customFormat="1" ht="15.75" x14ac:dyDescent="0.25">
      <c r="B4" s="98" t="s">
        <v>165</v>
      </c>
      <c r="C4" s="19" t="s">
        <v>356</v>
      </c>
      <c r="D4" s="99" t="s">
        <v>613</v>
      </c>
      <c r="E4" s="100" t="s">
        <v>180</v>
      </c>
      <c r="F4" s="101" t="s">
        <v>181</v>
      </c>
      <c r="G4" s="102" t="s">
        <v>143</v>
      </c>
      <c r="H4" s="323">
        <v>1700</v>
      </c>
      <c r="I4" s="103" t="s">
        <v>249</v>
      </c>
      <c r="J4" s="103" t="s">
        <v>236</v>
      </c>
      <c r="K4" s="103" t="s">
        <v>237</v>
      </c>
      <c r="L4" s="103" t="s">
        <v>238</v>
      </c>
      <c r="M4" s="104"/>
      <c r="N4" s="336" t="s">
        <v>247</v>
      </c>
      <c r="O4" s="105" t="s">
        <v>252</v>
      </c>
      <c r="P4" s="106"/>
      <c r="Q4" s="106"/>
      <c r="R4" s="107"/>
      <c r="S4" s="99"/>
      <c r="T4" s="111" t="s">
        <v>257</v>
      </c>
      <c r="U4" s="109"/>
      <c r="V4" s="103" t="s">
        <v>228</v>
      </c>
      <c r="W4" s="112" t="s">
        <v>229</v>
      </c>
      <c r="X4" s="261" t="s">
        <v>443</v>
      </c>
      <c r="Y4" s="254" t="s">
        <v>437</v>
      </c>
      <c r="Z4" s="110" t="s">
        <v>267</v>
      </c>
      <c r="AA4" s="295" t="str">
        <f t="shared" ref="AA4:AA24" si="0">E4</f>
        <v>020255B01</v>
      </c>
      <c r="AB4"/>
      <c r="AC4" t="s">
        <v>492</v>
      </c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</row>
    <row r="5" spans="1:147" s="118" customFormat="1" ht="15.75" x14ac:dyDescent="0.25">
      <c r="A5" s="95"/>
      <c r="B5" s="113" t="s">
        <v>182</v>
      </c>
      <c r="C5" s="118" t="s">
        <v>356</v>
      </c>
      <c r="D5" s="114" t="s">
        <v>62</v>
      </c>
      <c r="E5" s="115" t="s">
        <v>183</v>
      </c>
      <c r="F5" s="116" t="s">
        <v>184</v>
      </c>
      <c r="G5" s="117" t="s">
        <v>145</v>
      </c>
      <c r="H5" s="324">
        <v>1700</v>
      </c>
      <c r="I5" s="119" t="s">
        <v>248</v>
      </c>
      <c r="J5" s="119" t="s">
        <v>239</v>
      </c>
      <c r="K5" s="119" t="s">
        <v>239</v>
      </c>
      <c r="L5" s="119" t="s">
        <v>240</v>
      </c>
      <c r="M5" s="120"/>
      <c r="N5" s="334" t="s">
        <v>246</v>
      </c>
      <c r="O5" s="121" t="s">
        <v>252</v>
      </c>
      <c r="P5" s="122"/>
      <c r="Q5" s="122"/>
      <c r="R5" s="123"/>
      <c r="S5" s="124" t="s">
        <v>256</v>
      </c>
      <c r="U5" s="125"/>
      <c r="V5" s="117" t="s">
        <v>259</v>
      </c>
      <c r="W5" s="124"/>
      <c r="X5" s="262" t="s">
        <v>444</v>
      </c>
      <c r="Y5" s="117" t="s">
        <v>437</v>
      </c>
      <c r="Z5" s="126" t="s">
        <v>268</v>
      </c>
      <c r="AA5" s="295" t="str">
        <f t="shared" si="0"/>
        <v>030292B00</v>
      </c>
      <c r="AB5"/>
      <c r="AC5" t="s">
        <v>492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</row>
    <row r="6" spans="1:147" s="132" customFormat="1" ht="15.75" x14ac:dyDescent="0.25">
      <c r="A6" s="95"/>
      <c r="B6" s="127" t="s">
        <v>215</v>
      </c>
      <c r="C6" s="132" t="s">
        <v>356</v>
      </c>
      <c r="D6" s="128" t="s">
        <v>614</v>
      </c>
      <c r="E6" s="129" t="s">
        <v>185</v>
      </c>
      <c r="F6" s="130" t="s">
        <v>186</v>
      </c>
      <c r="G6" s="131" t="s">
        <v>145</v>
      </c>
      <c r="H6" s="325">
        <v>1700</v>
      </c>
      <c r="I6" s="133" t="s">
        <v>248</v>
      </c>
      <c r="J6" s="133" t="s">
        <v>239</v>
      </c>
      <c r="K6" s="133" t="s">
        <v>239</v>
      </c>
      <c r="L6" s="133" t="s">
        <v>240</v>
      </c>
      <c r="M6" s="134"/>
      <c r="N6" s="374" t="s">
        <v>246</v>
      </c>
      <c r="O6" s="135" t="s">
        <v>252</v>
      </c>
      <c r="P6" s="136"/>
      <c r="Q6" s="136"/>
      <c r="R6" s="137"/>
      <c r="S6" s="128"/>
      <c r="T6" s="138" t="s">
        <v>257</v>
      </c>
      <c r="U6" s="139"/>
      <c r="V6" s="131" t="s">
        <v>259</v>
      </c>
      <c r="W6" s="140" t="s">
        <v>229</v>
      </c>
      <c r="X6" s="261" t="s">
        <v>443</v>
      </c>
      <c r="Y6" s="131" t="s">
        <v>437</v>
      </c>
      <c r="Z6" s="141" t="s">
        <v>269</v>
      </c>
      <c r="AA6" s="295" t="str">
        <f t="shared" si="0"/>
        <v>030292B01</v>
      </c>
      <c r="AB6"/>
      <c r="AC6" t="s">
        <v>492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</row>
    <row r="7" spans="1:147" s="118" customFormat="1" ht="15.75" x14ac:dyDescent="0.25">
      <c r="A7" s="95"/>
      <c r="B7" s="113" t="s">
        <v>167</v>
      </c>
      <c r="C7" s="118" t="s">
        <v>356</v>
      </c>
      <c r="D7" s="114" t="s">
        <v>618</v>
      </c>
      <c r="E7" s="115" t="s">
        <v>221</v>
      </c>
      <c r="G7" s="142" t="s">
        <v>143</v>
      </c>
      <c r="H7" s="324">
        <v>1700</v>
      </c>
      <c r="I7" s="143" t="s">
        <v>250</v>
      </c>
      <c r="J7" s="143" t="s">
        <v>241</v>
      </c>
      <c r="K7" s="143" t="s">
        <v>242</v>
      </c>
      <c r="L7" s="143" t="s">
        <v>243</v>
      </c>
      <c r="M7" s="120"/>
      <c r="N7" s="335" t="s">
        <v>247</v>
      </c>
      <c r="O7" s="121" t="s">
        <v>252</v>
      </c>
      <c r="P7" s="122"/>
      <c r="Q7" s="122"/>
      <c r="R7" s="123"/>
      <c r="S7" s="114"/>
      <c r="T7" s="144" t="s">
        <v>257</v>
      </c>
      <c r="U7" s="125"/>
      <c r="V7" s="142" t="s">
        <v>260</v>
      </c>
      <c r="W7" s="108" t="s">
        <v>227</v>
      </c>
      <c r="X7" s="261" t="s">
        <v>443</v>
      </c>
      <c r="Y7" s="117" t="s">
        <v>437</v>
      </c>
      <c r="Z7" s="126" t="s">
        <v>270</v>
      </c>
      <c r="AA7" s="295" t="str">
        <f t="shared" si="0"/>
        <v>050166_01</v>
      </c>
      <c r="AB7"/>
      <c r="AC7" t="s">
        <v>492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</row>
    <row r="8" spans="1:147" s="132" customFormat="1" ht="15.75" x14ac:dyDescent="0.25">
      <c r="A8" s="95"/>
      <c r="B8" s="127" t="s">
        <v>168</v>
      </c>
      <c r="C8" s="132" t="s">
        <v>356</v>
      </c>
      <c r="D8" s="128" t="s">
        <v>62</v>
      </c>
      <c r="E8" s="129" t="s">
        <v>187</v>
      </c>
      <c r="F8" s="145" t="s">
        <v>232</v>
      </c>
      <c r="G8" s="146" t="s">
        <v>143</v>
      </c>
      <c r="H8" s="325">
        <v>1700</v>
      </c>
      <c r="I8" s="147" t="s">
        <v>250</v>
      </c>
      <c r="J8" s="147" t="s">
        <v>241</v>
      </c>
      <c r="K8" s="147" t="s">
        <v>242</v>
      </c>
      <c r="L8" s="147" t="s">
        <v>243</v>
      </c>
      <c r="M8" s="134"/>
      <c r="N8" s="335" t="s">
        <v>247</v>
      </c>
      <c r="O8" s="135" t="s">
        <v>252</v>
      </c>
      <c r="P8" s="136"/>
      <c r="Q8" s="136"/>
      <c r="R8" s="137"/>
      <c r="S8" s="148" t="s">
        <v>256</v>
      </c>
      <c r="U8" s="139"/>
      <c r="V8" s="142" t="s">
        <v>260</v>
      </c>
      <c r="W8" s="148" t="s">
        <v>227</v>
      </c>
      <c r="X8" s="261" t="s">
        <v>443</v>
      </c>
      <c r="Y8" s="131" t="s">
        <v>437</v>
      </c>
      <c r="Z8" s="141" t="s">
        <v>271</v>
      </c>
      <c r="AA8" s="295" t="str">
        <f t="shared" si="0"/>
        <v>050166B00</v>
      </c>
      <c r="AB8"/>
      <c r="AC8" t="s">
        <v>492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</row>
    <row r="9" spans="1:147" s="95" customFormat="1" ht="15.75" x14ac:dyDescent="0.25">
      <c r="B9" s="98" t="s">
        <v>170</v>
      </c>
      <c r="C9" s="19" t="s">
        <v>356</v>
      </c>
      <c r="D9" s="99" t="s">
        <v>62</v>
      </c>
      <c r="E9" s="100" t="s">
        <v>188</v>
      </c>
      <c r="F9" s="101" t="s">
        <v>189</v>
      </c>
      <c r="G9" s="102" t="s">
        <v>143</v>
      </c>
      <c r="H9" s="323">
        <v>1700</v>
      </c>
      <c r="I9" s="149" t="s">
        <v>251</v>
      </c>
      <c r="J9" s="149" t="s">
        <v>244</v>
      </c>
      <c r="K9" s="149" t="s">
        <v>244</v>
      </c>
      <c r="L9" s="149" t="s">
        <v>245</v>
      </c>
      <c r="M9" s="104"/>
      <c r="N9" s="335" t="s">
        <v>247</v>
      </c>
      <c r="O9" s="105" t="s">
        <v>252</v>
      </c>
      <c r="P9" s="106"/>
      <c r="Q9" s="106"/>
      <c r="R9" s="107"/>
      <c r="S9" s="108" t="s">
        <v>256</v>
      </c>
      <c r="T9" s="19"/>
      <c r="U9" s="109"/>
      <c r="V9" s="142" t="s">
        <v>260</v>
      </c>
      <c r="W9" s="148" t="s">
        <v>227</v>
      </c>
      <c r="X9" s="261" t="s">
        <v>443</v>
      </c>
      <c r="Y9" s="254" t="s">
        <v>437</v>
      </c>
      <c r="Z9" s="110" t="s">
        <v>271</v>
      </c>
      <c r="AA9" s="295" t="str">
        <f t="shared" si="0"/>
        <v>051027B00</v>
      </c>
      <c r="AB9"/>
      <c r="AC9" t="s">
        <v>492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</row>
    <row r="10" spans="1:147" s="95" customFormat="1" ht="15.75" x14ac:dyDescent="0.25">
      <c r="B10" s="98" t="s">
        <v>216</v>
      </c>
      <c r="C10" s="19" t="s">
        <v>356</v>
      </c>
      <c r="D10" s="99" t="s">
        <v>62</v>
      </c>
      <c r="E10" s="100" t="s">
        <v>190</v>
      </c>
      <c r="F10" s="101" t="s">
        <v>191</v>
      </c>
      <c r="G10" s="102" t="s">
        <v>143</v>
      </c>
      <c r="H10" s="323">
        <v>1700</v>
      </c>
      <c r="I10" s="149" t="s">
        <v>251</v>
      </c>
      <c r="J10" s="149" t="s">
        <v>244</v>
      </c>
      <c r="K10" s="149" t="s">
        <v>244</v>
      </c>
      <c r="L10" s="149" t="s">
        <v>245</v>
      </c>
      <c r="M10" s="104"/>
      <c r="N10" s="335" t="s">
        <v>247</v>
      </c>
      <c r="O10" s="105" t="s">
        <v>252</v>
      </c>
      <c r="P10" s="106"/>
      <c r="Q10" s="106"/>
      <c r="R10" s="107"/>
      <c r="S10" s="99"/>
      <c r="T10" s="19"/>
      <c r="U10" s="150" t="s">
        <v>262</v>
      </c>
      <c r="V10" s="142" t="s">
        <v>260</v>
      </c>
      <c r="W10" s="151" t="s">
        <v>229</v>
      </c>
      <c r="X10" s="261" t="s">
        <v>443</v>
      </c>
      <c r="Y10" s="254" t="s">
        <v>437</v>
      </c>
      <c r="Z10" s="110" t="s">
        <v>272</v>
      </c>
      <c r="AA10" s="295" t="str">
        <f t="shared" si="0"/>
        <v>060019B00</v>
      </c>
      <c r="AB10"/>
      <c r="AC10" t="s">
        <v>492</v>
      </c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</row>
    <row r="11" spans="1:147" s="95" customFormat="1" ht="15.75" x14ac:dyDescent="0.25">
      <c r="B11" s="98" t="s">
        <v>169</v>
      </c>
      <c r="C11" s="19" t="s">
        <v>356</v>
      </c>
      <c r="D11" s="99" t="s">
        <v>62</v>
      </c>
      <c r="E11" s="100" t="s">
        <v>192</v>
      </c>
      <c r="F11" s="101" t="s">
        <v>193</v>
      </c>
      <c r="G11" s="102" t="s">
        <v>143</v>
      </c>
      <c r="H11" s="323">
        <v>1700</v>
      </c>
      <c r="I11" s="149" t="s">
        <v>251</v>
      </c>
      <c r="J11" s="149" t="s">
        <v>244</v>
      </c>
      <c r="K11" s="149" t="s">
        <v>244</v>
      </c>
      <c r="L11" s="149" t="s">
        <v>245</v>
      </c>
      <c r="M11" s="104"/>
      <c r="N11" s="335" t="s">
        <v>247</v>
      </c>
      <c r="O11" s="105"/>
      <c r="P11" s="108" t="s">
        <v>253</v>
      </c>
      <c r="Q11" s="106"/>
      <c r="R11" s="107"/>
      <c r="S11" s="108" t="s">
        <v>256</v>
      </c>
      <c r="T11" s="19"/>
      <c r="U11" s="109"/>
      <c r="V11" s="142" t="s">
        <v>260</v>
      </c>
      <c r="W11" s="108" t="s">
        <v>229</v>
      </c>
      <c r="X11" s="261" t="s">
        <v>443</v>
      </c>
      <c r="Y11" s="254" t="s">
        <v>437</v>
      </c>
      <c r="Z11" s="110" t="s">
        <v>271</v>
      </c>
      <c r="AA11" s="295" t="str">
        <f t="shared" si="0"/>
        <v>070044A00</v>
      </c>
      <c r="AB11"/>
      <c r="AC11" t="s">
        <v>492</v>
      </c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</row>
    <row r="12" spans="1:147" s="95" customFormat="1" ht="15.75" x14ac:dyDescent="0.25">
      <c r="B12" s="98" t="s">
        <v>217</v>
      </c>
      <c r="C12" s="19" t="s">
        <v>356</v>
      </c>
      <c r="D12" s="99" t="s">
        <v>615</v>
      </c>
      <c r="E12" s="100" t="s">
        <v>194</v>
      </c>
      <c r="F12" s="101" t="s">
        <v>195</v>
      </c>
      <c r="G12" s="102" t="s">
        <v>143</v>
      </c>
      <c r="H12" s="323">
        <v>1700</v>
      </c>
      <c r="I12" s="149" t="s">
        <v>251</v>
      </c>
      <c r="J12" s="149" t="s">
        <v>244</v>
      </c>
      <c r="K12" s="149" t="s">
        <v>244</v>
      </c>
      <c r="L12" s="149" t="s">
        <v>245</v>
      </c>
      <c r="M12" s="104"/>
      <c r="N12" s="335" t="s">
        <v>247</v>
      </c>
      <c r="O12" s="105"/>
      <c r="P12" s="106"/>
      <c r="Q12" s="152" t="s">
        <v>254</v>
      </c>
      <c r="R12" s="107"/>
      <c r="S12" s="99"/>
      <c r="T12" s="152" t="s">
        <v>257</v>
      </c>
      <c r="U12" s="109"/>
      <c r="V12" s="142" t="s">
        <v>260</v>
      </c>
      <c r="W12" s="152" t="s">
        <v>264</v>
      </c>
      <c r="X12" s="261" t="s">
        <v>443</v>
      </c>
      <c r="Y12" s="254" t="s">
        <v>437</v>
      </c>
      <c r="Z12" s="110" t="s">
        <v>273</v>
      </c>
      <c r="AA12" s="295" t="str">
        <f t="shared" si="0"/>
        <v>070044A01</v>
      </c>
      <c r="AB12"/>
      <c r="AC12" t="s">
        <v>492</v>
      </c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</row>
    <row r="13" spans="1:147" s="19" customFormat="1" ht="15.75" x14ac:dyDescent="0.25">
      <c r="A13" s="95"/>
      <c r="B13" s="180" t="s">
        <v>196</v>
      </c>
      <c r="C13" s="19" t="s">
        <v>356</v>
      </c>
      <c r="D13" s="99" t="s">
        <v>619</v>
      </c>
      <c r="E13" s="100" t="s">
        <v>197</v>
      </c>
      <c r="F13" s="101" t="s">
        <v>198</v>
      </c>
      <c r="G13" s="153" t="s">
        <v>146</v>
      </c>
      <c r="H13" s="326">
        <v>1850</v>
      </c>
      <c r="I13" s="154" t="s">
        <v>248</v>
      </c>
      <c r="J13" s="154" t="s">
        <v>240</v>
      </c>
      <c r="K13" s="154" t="s">
        <v>239</v>
      </c>
      <c r="L13" s="154" t="s">
        <v>239</v>
      </c>
      <c r="M13" s="155" t="s">
        <v>22</v>
      </c>
      <c r="N13" s="335" t="s">
        <v>247</v>
      </c>
      <c r="O13" s="105"/>
      <c r="P13" s="106"/>
      <c r="Q13" s="106"/>
      <c r="R13" s="156" t="s">
        <v>255</v>
      </c>
      <c r="S13" s="99"/>
      <c r="T13" s="111" t="s">
        <v>257</v>
      </c>
      <c r="U13" s="109"/>
      <c r="V13" s="153" t="s">
        <v>260</v>
      </c>
      <c r="W13" s="140" t="s">
        <v>229</v>
      </c>
      <c r="X13" s="261" t="s">
        <v>443</v>
      </c>
      <c r="Y13" s="254" t="s">
        <v>437</v>
      </c>
      <c r="Z13" s="110" t="s">
        <v>23</v>
      </c>
      <c r="AA13" s="295" t="str">
        <f t="shared" si="0"/>
        <v>090330A01</v>
      </c>
      <c r="AB13"/>
      <c r="AC13" t="s">
        <v>492</v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</row>
    <row r="14" spans="1:147" s="132" customFormat="1" ht="15.75" x14ac:dyDescent="0.25">
      <c r="A14" s="95"/>
      <c r="B14" s="127" t="s">
        <v>218</v>
      </c>
      <c r="C14" s="132" t="s">
        <v>356</v>
      </c>
      <c r="D14" s="128" t="s">
        <v>62</v>
      </c>
      <c r="E14" s="129" t="s">
        <v>199</v>
      </c>
      <c r="F14" s="130" t="s">
        <v>200</v>
      </c>
      <c r="G14" s="157" t="s">
        <v>146</v>
      </c>
      <c r="H14" s="325">
        <v>1700</v>
      </c>
      <c r="I14" s="133" t="s">
        <v>248</v>
      </c>
      <c r="J14" s="133" t="s">
        <v>240</v>
      </c>
      <c r="K14" s="133" t="s">
        <v>239</v>
      </c>
      <c r="L14" s="133" t="s">
        <v>239</v>
      </c>
      <c r="M14" s="158" t="s">
        <v>22</v>
      </c>
      <c r="N14" s="335" t="s">
        <v>247</v>
      </c>
      <c r="O14" s="135" t="s">
        <v>252</v>
      </c>
      <c r="P14" s="136"/>
      <c r="Q14" s="136"/>
      <c r="R14" s="137"/>
      <c r="S14" s="128"/>
      <c r="T14" s="138" t="s">
        <v>257</v>
      </c>
      <c r="U14" s="139"/>
      <c r="V14" s="157" t="s">
        <v>260</v>
      </c>
      <c r="W14" s="140" t="s">
        <v>229</v>
      </c>
      <c r="X14" s="261" t="s">
        <v>443</v>
      </c>
      <c r="Y14" s="131" t="s">
        <v>437</v>
      </c>
      <c r="Z14" s="141" t="s">
        <v>274</v>
      </c>
      <c r="AA14" s="295" t="str">
        <f t="shared" si="0"/>
        <v>090330A02</v>
      </c>
      <c r="AB14"/>
      <c r="AC14" t="s">
        <v>492</v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</row>
    <row r="15" spans="1:147" s="95" customFormat="1" ht="15.75" x14ac:dyDescent="0.25">
      <c r="B15" s="98" t="s">
        <v>219</v>
      </c>
      <c r="C15" s="19" t="s">
        <v>356</v>
      </c>
      <c r="D15" s="99" t="s">
        <v>62</v>
      </c>
      <c r="E15" s="100" t="s">
        <v>201</v>
      </c>
      <c r="F15" s="101" t="s">
        <v>202</v>
      </c>
      <c r="G15" s="102" t="s">
        <v>143</v>
      </c>
      <c r="H15" s="323">
        <v>1700</v>
      </c>
      <c r="I15" s="149" t="s">
        <v>251</v>
      </c>
      <c r="J15" s="149" t="s">
        <v>244</v>
      </c>
      <c r="K15" s="149" t="s">
        <v>244</v>
      </c>
      <c r="L15" s="149" t="s">
        <v>245</v>
      </c>
      <c r="M15" s="104"/>
      <c r="N15" s="335" t="s">
        <v>247</v>
      </c>
      <c r="O15" s="105" t="s">
        <v>252</v>
      </c>
      <c r="P15" s="106"/>
      <c r="Q15" s="106"/>
      <c r="R15" s="107"/>
      <c r="S15" s="99"/>
      <c r="T15" s="111" t="s">
        <v>257</v>
      </c>
      <c r="U15" s="109"/>
      <c r="V15" s="102" t="s">
        <v>260</v>
      </c>
      <c r="W15" s="112" t="s">
        <v>229</v>
      </c>
      <c r="X15" s="261" t="s">
        <v>443</v>
      </c>
      <c r="Y15" s="254" t="s">
        <v>437</v>
      </c>
      <c r="Z15" s="110" t="s">
        <v>275</v>
      </c>
      <c r="AA15" s="295" t="str">
        <f t="shared" si="0"/>
        <v>130055A00</v>
      </c>
      <c r="AB15"/>
      <c r="AC15" t="s">
        <v>492</v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</row>
    <row r="16" spans="1:147" s="118" customFormat="1" ht="15.75" x14ac:dyDescent="0.25">
      <c r="A16" s="95"/>
      <c r="B16" s="113" t="s">
        <v>203</v>
      </c>
      <c r="C16" s="118" t="s">
        <v>356</v>
      </c>
      <c r="D16" s="114" t="s">
        <v>62</v>
      </c>
      <c r="E16" s="115" t="s">
        <v>204</v>
      </c>
      <c r="F16" s="116" t="s">
        <v>205</v>
      </c>
      <c r="G16" s="159" t="s">
        <v>146</v>
      </c>
      <c r="H16" s="324">
        <v>1700</v>
      </c>
      <c r="I16" s="154" t="s">
        <v>248</v>
      </c>
      <c r="J16" s="154" t="s">
        <v>240</v>
      </c>
      <c r="K16" s="154" t="s">
        <v>239</v>
      </c>
      <c r="L16" s="154" t="s">
        <v>239</v>
      </c>
      <c r="M16" s="160" t="s">
        <v>22</v>
      </c>
      <c r="N16" s="335" t="s">
        <v>247</v>
      </c>
      <c r="O16" s="121" t="s">
        <v>252</v>
      </c>
      <c r="P16" s="122"/>
      <c r="Q16" s="122"/>
      <c r="R16" s="123"/>
      <c r="S16" s="124" t="s">
        <v>256</v>
      </c>
      <c r="U16" s="125"/>
      <c r="V16" s="159" t="s">
        <v>260</v>
      </c>
      <c r="W16" s="124"/>
      <c r="X16" s="262" t="s">
        <v>444</v>
      </c>
      <c r="Y16" s="117" t="s">
        <v>437</v>
      </c>
      <c r="Z16" s="126" t="s">
        <v>276</v>
      </c>
      <c r="AA16" s="295" t="str">
        <f t="shared" si="0"/>
        <v>130110A00</v>
      </c>
      <c r="AB16"/>
      <c r="AC16" t="s">
        <v>492</v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</row>
    <row r="17" spans="1:147" s="132" customFormat="1" ht="15.75" x14ac:dyDescent="0.25">
      <c r="A17" s="95"/>
      <c r="B17" s="98" t="s">
        <v>171</v>
      </c>
      <c r="C17" s="19" t="s">
        <v>356</v>
      </c>
      <c r="D17" s="99" t="s">
        <v>616</v>
      </c>
      <c r="E17" s="100" t="s">
        <v>206</v>
      </c>
      <c r="F17" s="101" t="s">
        <v>207</v>
      </c>
      <c r="G17" s="153" t="s">
        <v>146</v>
      </c>
      <c r="H17" s="323">
        <v>1700</v>
      </c>
      <c r="I17" s="154" t="s">
        <v>248</v>
      </c>
      <c r="J17" s="154" t="s">
        <v>240</v>
      </c>
      <c r="K17" s="154" t="s">
        <v>239</v>
      </c>
      <c r="L17" s="154" t="s">
        <v>239</v>
      </c>
      <c r="M17" s="155" t="s">
        <v>22</v>
      </c>
      <c r="N17" s="335" t="s">
        <v>247</v>
      </c>
      <c r="O17" s="105" t="s">
        <v>252</v>
      </c>
      <c r="P17" s="106"/>
      <c r="Q17" s="106"/>
      <c r="R17" s="107"/>
      <c r="S17" s="99"/>
      <c r="T17" s="111" t="s">
        <v>257</v>
      </c>
      <c r="U17" s="109"/>
      <c r="V17" s="153" t="s">
        <v>260</v>
      </c>
      <c r="W17" s="112" t="s">
        <v>229</v>
      </c>
      <c r="X17" s="261" t="s">
        <v>443</v>
      </c>
      <c r="Y17" s="254" t="s">
        <v>437</v>
      </c>
      <c r="Z17" s="296" t="s">
        <v>277</v>
      </c>
      <c r="AA17" s="295" t="str">
        <f t="shared" si="0"/>
        <v>130110A01</v>
      </c>
      <c r="AB17"/>
      <c r="AC17" t="s">
        <v>492</v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</row>
    <row r="18" spans="1:147" s="118" customFormat="1" ht="15.75" x14ac:dyDescent="0.25">
      <c r="A18" s="95"/>
      <c r="B18" s="317" t="s">
        <v>220</v>
      </c>
      <c r="C18" s="118" t="s">
        <v>356</v>
      </c>
      <c r="D18" s="114" t="s">
        <v>62</v>
      </c>
      <c r="E18" s="115" t="s">
        <v>208</v>
      </c>
      <c r="F18" s="116" t="s">
        <v>209</v>
      </c>
      <c r="G18" s="142" t="s">
        <v>143</v>
      </c>
      <c r="H18" s="327">
        <v>1850</v>
      </c>
      <c r="I18" s="161" t="s">
        <v>251</v>
      </c>
      <c r="J18" s="161" t="s">
        <v>244</v>
      </c>
      <c r="K18" s="161" t="s">
        <v>244</v>
      </c>
      <c r="L18" s="161" t="s">
        <v>245</v>
      </c>
      <c r="M18" s="120"/>
      <c r="N18" s="335" t="s">
        <v>247</v>
      </c>
      <c r="O18" s="121"/>
      <c r="P18" s="122"/>
      <c r="Q18" s="122"/>
      <c r="R18" s="297" t="s">
        <v>255</v>
      </c>
      <c r="S18" s="114"/>
      <c r="T18" s="144" t="s">
        <v>257</v>
      </c>
      <c r="U18" s="125"/>
      <c r="V18" s="142" t="s">
        <v>260</v>
      </c>
      <c r="W18" s="298" t="s">
        <v>229</v>
      </c>
      <c r="X18" s="299" t="s">
        <v>443</v>
      </c>
      <c r="Y18" s="117" t="s">
        <v>437</v>
      </c>
      <c r="Z18" s="126" t="s">
        <v>273</v>
      </c>
      <c r="AA18" s="295" t="str">
        <f t="shared" si="0"/>
        <v>150461A01</v>
      </c>
      <c r="AB18"/>
      <c r="AC18" t="s">
        <v>492</v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</row>
    <row r="19" spans="1:147" s="19" customFormat="1" ht="15.75" x14ac:dyDescent="0.25">
      <c r="A19" s="95"/>
      <c r="B19" s="318" t="s">
        <v>170</v>
      </c>
      <c r="C19" s="19" t="s">
        <v>356</v>
      </c>
      <c r="D19" s="99" t="s">
        <v>62</v>
      </c>
      <c r="E19" s="100" t="s">
        <v>222</v>
      </c>
      <c r="F19" s="162" t="s">
        <v>231</v>
      </c>
      <c r="G19" s="102" t="s">
        <v>143</v>
      </c>
      <c r="H19" s="323">
        <v>1700</v>
      </c>
      <c r="I19" s="149" t="s">
        <v>251</v>
      </c>
      <c r="J19" s="149" t="s">
        <v>244</v>
      </c>
      <c r="K19" s="149" t="s">
        <v>244</v>
      </c>
      <c r="L19" s="149" t="s">
        <v>245</v>
      </c>
      <c r="M19" s="104"/>
      <c r="N19" s="336" t="s">
        <v>247</v>
      </c>
      <c r="O19" s="105" t="s">
        <v>252</v>
      </c>
      <c r="P19" s="106"/>
      <c r="Q19" s="106"/>
      <c r="R19" s="107"/>
      <c r="S19" s="108" t="s">
        <v>256</v>
      </c>
      <c r="U19" s="109"/>
      <c r="V19" s="142" t="s">
        <v>260</v>
      </c>
      <c r="W19" s="108" t="s">
        <v>227</v>
      </c>
      <c r="X19" s="262" t="s">
        <v>444</v>
      </c>
      <c r="Y19" s="254" t="s">
        <v>437</v>
      </c>
      <c r="Z19" s="110" t="s">
        <v>271</v>
      </c>
      <c r="AA19" s="295" t="str">
        <f t="shared" si="0"/>
        <v>170416a01</v>
      </c>
      <c r="AB19"/>
      <c r="AC19" t="s">
        <v>492</v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</row>
    <row r="20" spans="1:147" s="132" customFormat="1" ht="15.75" x14ac:dyDescent="0.25">
      <c r="A20" s="95"/>
      <c r="B20" s="318" t="s">
        <v>168</v>
      </c>
      <c r="C20" s="19" t="s">
        <v>356</v>
      </c>
      <c r="D20" s="99" t="s">
        <v>62</v>
      </c>
      <c r="E20" s="100" t="s">
        <v>223</v>
      </c>
      <c r="F20" s="162" t="s">
        <v>230</v>
      </c>
      <c r="G20" s="102" t="s">
        <v>143</v>
      </c>
      <c r="H20" s="323">
        <v>1700</v>
      </c>
      <c r="I20" s="301" t="s">
        <v>250</v>
      </c>
      <c r="J20" s="301" t="s">
        <v>241</v>
      </c>
      <c r="K20" s="301" t="s">
        <v>242</v>
      </c>
      <c r="L20" s="301" t="s">
        <v>243</v>
      </c>
      <c r="M20" s="104"/>
      <c r="N20" s="336" t="s">
        <v>247</v>
      </c>
      <c r="O20" s="105" t="s">
        <v>252</v>
      </c>
      <c r="P20" s="106"/>
      <c r="Q20" s="106"/>
      <c r="R20" s="107"/>
      <c r="S20" s="108" t="s">
        <v>256</v>
      </c>
      <c r="T20" s="19"/>
      <c r="U20" s="109"/>
      <c r="V20" s="142" t="s">
        <v>260</v>
      </c>
      <c r="W20" s="108" t="s">
        <v>227</v>
      </c>
      <c r="X20" s="262" t="s">
        <v>444</v>
      </c>
      <c r="Y20" s="254" t="s">
        <v>437</v>
      </c>
      <c r="Z20" s="296" t="s">
        <v>271</v>
      </c>
      <c r="AA20" s="295" t="str">
        <f t="shared" si="0"/>
        <v>170417a01</v>
      </c>
      <c r="AB20"/>
      <c r="AC20" t="s">
        <v>492</v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</row>
    <row r="21" spans="1:147" s="19" customFormat="1" ht="15.75" x14ac:dyDescent="0.25">
      <c r="A21" s="95"/>
      <c r="B21" s="319" t="s">
        <v>557</v>
      </c>
      <c r="C21" s="303" t="s">
        <v>356</v>
      </c>
      <c r="D21" s="304" t="s">
        <v>62</v>
      </c>
      <c r="E21" s="305" t="s">
        <v>579</v>
      </c>
      <c r="F21" s="16" t="s">
        <v>571</v>
      </c>
      <c r="G21" s="300" t="s">
        <v>143</v>
      </c>
      <c r="H21" s="324">
        <v>1700</v>
      </c>
      <c r="I21" s="337" t="s">
        <v>560</v>
      </c>
      <c r="J21" s="315" t="s">
        <v>564</v>
      </c>
      <c r="K21" s="315" t="s">
        <v>564</v>
      </c>
      <c r="L21" s="315" t="s">
        <v>566</v>
      </c>
      <c r="M21" s="16"/>
      <c r="N21" s="339" t="s">
        <v>561</v>
      </c>
      <c r="O21" s="121" t="s">
        <v>252</v>
      </c>
      <c r="P21" s="16"/>
      <c r="Q21" s="16"/>
      <c r="R21" s="16"/>
      <c r="S21" s="16"/>
      <c r="T21" s="144" t="s">
        <v>257</v>
      </c>
      <c r="U21" s="16"/>
      <c r="V21" s="142" t="s">
        <v>260</v>
      </c>
      <c r="W21" s="112" t="s">
        <v>229</v>
      </c>
      <c r="X21" s="299" t="s">
        <v>443</v>
      </c>
      <c r="Y21" s="117" t="s">
        <v>437</v>
      </c>
      <c r="Z21" s="310" t="s">
        <v>574</v>
      </c>
      <c r="AA21" s="295" t="str">
        <f t="shared" si="0"/>
        <v>180541_01</v>
      </c>
      <c r="AB21"/>
      <c r="AC21" t="s">
        <v>492</v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</row>
    <row r="22" spans="1:147" s="19" customFormat="1" ht="15.75" x14ac:dyDescent="0.25">
      <c r="A22" s="95"/>
      <c r="B22" s="320" t="s">
        <v>558</v>
      </c>
      <c r="C22" s="132" t="s">
        <v>356</v>
      </c>
      <c r="D22" s="128" t="s">
        <v>62</v>
      </c>
      <c r="E22" s="307" t="s">
        <v>559</v>
      </c>
      <c r="F22" s="308" t="s">
        <v>571</v>
      </c>
      <c r="G22" s="131" t="s">
        <v>145</v>
      </c>
      <c r="H22" s="325">
        <v>1700</v>
      </c>
      <c r="I22" s="338" t="s">
        <v>560</v>
      </c>
      <c r="J22" s="316" t="s">
        <v>567</v>
      </c>
      <c r="K22" s="316" t="s">
        <v>565</v>
      </c>
      <c r="L22" s="316" t="s">
        <v>565</v>
      </c>
      <c r="M22" s="389" t="s">
        <v>22</v>
      </c>
      <c r="N22" s="340" t="s">
        <v>561</v>
      </c>
      <c r="O22" s="135" t="s">
        <v>252</v>
      </c>
      <c r="P22" s="308"/>
      <c r="Q22" s="308"/>
      <c r="R22" s="308"/>
      <c r="S22" s="308"/>
      <c r="T22" s="138" t="s">
        <v>257</v>
      </c>
      <c r="U22" s="308"/>
      <c r="V22" s="131" t="s">
        <v>259</v>
      </c>
      <c r="W22" s="298" t="s">
        <v>229</v>
      </c>
      <c r="X22" s="309" t="s">
        <v>443</v>
      </c>
      <c r="Y22" s="131" t="s">
        <v>437</v>
      </c>
      <c r="Z22" s="311" t="s">
        <v>575</v>
      </c>
      <c r="AA22" s="295" t="str">
        <f t="shared" si="0"/>
        <v>180544_01</v>
      </c>
      <c r="AB22"/>
      <c r="AC22" t="s">
        <v>492</v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</row>
    <row r="23" spans="1:147" s="19" customFormat="1" ht="15.75" x14ac:dyDescent="0.25">
      <c r="A23" s="95"/>
      <c r="B23" s="321" t="s">
        <v>562</v>
      </c>
      <c r="C23" s="132" t="s">
        <v>356</v>
      </c>
      <c r="D23" s="128" t="s">
        <v>62</v>
      </c>
      <c r="E23" s="302" t="s">
        <v>569</v>
      </c>
      <c r="F23" s="228" t="s">
        <v>571</v>
      </c>
      <c r="G23" s="146" t="s">
        <v>143</v>
      </c>
      <c r="H23" s="324">
        <v>1700</v>
      </c>
      <c r="I23" s="237" t="s">
        <v>560</v>
      </c>
      <c r="J23" s="315" t="s">
        <v>564</v>
      </c>
      <c r="K23" s="315" t="s">
        <v>564</v>
      </c>
      <c r="L23" s="315" t="s">
        <v>566</v>
      </c>
      <c r="M23" s="5"/>
      <c r="N23" s="341" t="s">
        <v>561</v>
      </c>
      <c r="O23" s="105" t="s">
        <v>252</v>
      </c>
      <c r="P23" s="106"/>
      <c r="Q23" s="106"/>
      <c r="R23" s="107"/>
      <c r="S23" s="108" t="s">
        <v>256</v>
      </c>
      <c r="T23" s="5"/>
      <c r="U23" s="5"/>
      <c r="V23" s="102" t="s">
        <v>260</v>
      </c>
      <c r="W23" s="124" t="s">
        <v>227</v>
      </c>
      <c r="X23" s="261" t="s">
        <v>443</v>
      </c>
      <c r="Y23" s="254" t="s">
        <v>437</v>
      </c>
      <c r="Z23" s="110" t="s">
        <v>576</v>
      </c>
      <c r="AA23" s="295" t="str">
        <f t="shared" si="0"/>
        <v>180548_01</v>
      </c>
      <c r="AB23"/>
      <c r="AC23" t="s">
        <v>492</v>
      </c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</row>
    <row r="24" spans="1:147" s="19" customFormat="1" ht="16.5" thickBot="1" x14ac:dyDescent="0.3">
      <c r="A24" s="95"/>
      <c r="B24" s="322" t="s">
        <v>563</v>
      </c>
      <c r="C24" s="164" t="s">
        <v>356</v>
      </c>
      <c r="D24" s="163" t="s">
        <v>62</v>
      </c>
      <c r="E24" s="312" t="s">
        <v>568</v>
      </c>
      <c r="F24" s="22" t="s">
        <v>572</v>
      </c>
      <c r="G24" s="255" t="s">
        <v>145</v>
      </c>
      <c r="H24" s="325">
        <v>1700</v>
      </c>
      <c r="I24" s="240" t="s">
        <v>560</v>
      </c>
      <c r="J24" s="316" t="s">
        <v>567</v>
      </c>
      <c r="K24" s="316" t="s">
        <v>565</v>
      </c>
      <c r="L24" s="316" t="s">
        <v>565</v>
      </c>
      <c r="M24" s="390" t="s">
        <v>22</v>
      </c>
      <c r="N24" s="342" t="s">
        <v>561</v>
      </c>
      <c r="O24" s="165" t="s">
        <v>252</v>
      </c>
      <c r="P24" s="166"/>
      <c r="Q24" s="166"/>
      <c r="R24" s="167"/>
      <c r="S24" s="168" t="s">
        <v>256</v>
      </c>
      <c r="T24" s="22"/>
      <c r="U24" s="22"/>
      <c r="V24" s="255" t="s">
        <v>259</v>
      </c>
      <c r="W24" s="148" t="s">
        <v>227</v>
      </c>
      <c r="X24" s="313" t="s">
        <v>444</v>
      </c>
      <c r="Y24" s="255" t="s">
        <v>437</v>
      </c>
      <c r="Z24" s="314" t="s">
        <v>577</v>
      </c>
      <c r="AA24" s="295" t="str">
        <f t="shared" si="0"/>
        <v>180549_01</v>
      </c>
      <c r="AB24"/>
      <c r="AC24" t="s">
        <v>492</v>
      </c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</row>
    <row r="25" spans="1:147" x14ac:dyDescent="0.25">
      <c r="AA25" s="18"/>
    </row>
    <row r="26" spans="1:147" ht="15.75" thickBot="1" x14ac:dyDescent="0.3">
      <c r="AA26" s="18"/>
    </row>
    <row r="27" spans="1:147" ht="16.5" thickBot="1" x14ac:dyDescent="0.3">
      <c r="B27" s="231" t="s">
        <v>214</v>
      </c>
      <c r="C27" s="232" t="s">
        <v>141</v>
      </c>
      <c r="D27" s="233" t="s">
        <v>212</v>
      </c>
      <c r="E27" s="234" t="s">
        <v>213</v>
      </c>
      <c r="F27" s="56" t="s">
        <v>15</v>
      </c>
      <c r="G27" s="56" t="s">
        <v>278</v>
      </c>
      <c r="H27" s="293" t="s">
        <v>442</v>
      </c>
      <c r="I27" s="56" t="s">
        <v>357</v>
      </c>
      <c r="J27" s="190" t="s">
        <v>224</v>
      </c>
      <c r="K27" s="190" t="s">
        <v>233</v>
      </c>
      <c r="L27" s="190" t="s">
        <v>234</v>
      </c>
      <c r="M27" s="190"/>
      <c r="N27" s="190"/>
      <c r="O27" s="459" t="s">
        <v>225</v>
      </c>
      <c r="P27" s="460"/>
      <c r="Q27" s="460"/>
      <c r="R27" s="461"/>
      <c r="S27" s="63" t="s">
        <v>226</v>
      </c>
      <c r="T27" s="63"/>
      <c r="U27" s="63"/>
      <c r="V27" s="190" t="s">
        <v>406</v>
      </c>
      <c r="W27" s="235" t="s">
        <v>388</v>
      </c>
      <c r="X27" s="236" t="s">
        <v>142</v>
      </c>
      <c r="Y27" s="235" t="s">
        <v>144</v>
      </c>
      <c r="Z27" s="191" t="s">
        <v>265</v>
      </c>
      <c r="AA27" s="413" t="s">
        <v>213</v>
      </c>
      <c r="AB27" s="31"/>
      <c r="AC27" s="32"/>
    </row>
    <row r="28" spans="1:147" ht="15.75" x14ac:dyDescent="0.25">
      <c r="B28" s="20" t="s">
        <v>175</v>
      </c>
      <c r="C28" s="5" t="s">
        <v>370</v>
      </c>
      <c r="D28" s="228" t="s">
        <v>62</v>
      </c>
      <c r="E28" s="43" t="s">
        <v>334</v>
      </c>
      <c r="F28" s="9" t="s">
        <v>348</v>
      </c>
      <c r="G28" s="5" t="s">
        <v>364</v>
      </c>
      <c r="H28" s="329" t="s">
        <v>21</v>
      </c>
      <c r="I28" s="229" t="s">
        <v>359</v>
      </c>
      <c r="J28" s="196" t="s">
        <v>360</v>
      </c>
      <c r="K28" s="196" t="s">
        <v>361</v>
      </c>
      <c r="L28" s="196" t="s">
        <v>361</v>
      </c>
      <c r="M28" s="185"/>
      <c r="N28" s="185"/>
      <c r="O28" s="226" t="s">
        <v>380</v>
      </c>
      <c r="P28" s="185"/>
      <c r="Q28" s="185"/>
      <c r="R28" s="230"/>
      <c r="S28" s="237" t="s">
        <v>420</v>
      </c>
      <c r="T28" s="5"/>
      <c r="U28" s="185"/>
      <c r="V28" s="218" t="s">
        <v>408</v>
      </c>
      <c r="W28" s="200" t="s">
        <v>389</v>
      </c>
      <c r="X28" s="199" t="s">
        <v>390</v>
      </c>
      <c r="Y28" s="256" t="s">
        <v>438</v>
      </c>
      <c r="Z28" s="33" t="s">
        <v>440</v>
      </c>
      <c r="AA28" s="414" t="s">
        <v>334</v>
      </c>
      <c r="AB28" s="5"/>
      <c r="AC28" s="33" t="s">
        <v>492</v>
      </c>
    </row>
    <row r="29" spans="1:147" x14ac:dyDescent="0.25">
      <c r="B29" s="20" t="s">
        <v>341</v>
      </c>
      <c r="C29" s="5" t="s">
        <v>370</v>
      </c>
      <c r="D29" s="5" t="s">
        <v>62</v>
      </c>
      <c r="E29" s="43" t="s">
        <v>335</v>
      </c>
      <c r="F29" s="5" t="s">
        <v>347</v>
      </c>
      <c r="G29" s="5" t="s">
        <v>364</v>
      </c>
      <c r="H29" s="329" t="s">
        <v>21</v>
      </c>
      <c r="I29" s="192" t="s">
        <v>358</v>
      </c>
      <c r="J29" s="196" t="s">
        <v>360</v>
      </c>
      <c r="K29" s="196" t="s">
        <v>361</v>
      </c>
      <c r="L29" s="196" t="s">
        <v>361</v>
      </c>
      <c r="M29" s="5"/>
      <c r="N29" s="5"/>
      <c r="O29" s="226" t="s">
        <v>380</v>
      </c>
      <c r="P29" s="5"/>
      <c r="Q29" s="5"/>
      <c r="R29" s="227"/>
      <c r="S29" s="237" t="s">
        <v>420</v>
      </c>
      <c r="T29" s="5"/>
      <c r="U29" s="5"/>
      <c r="V29" s="47" t="s">
        <v>408</v>
      </c>
      <c r="W29" s="200" t="s">
        <v>389</v>
      </c>
      <c r="X29" s="199" t="s">
        <v>390</v>
      </c>
      <c r="Y29" s="256" t="s">
        <v>438</v>
      </c>
      <c r="Z29" s="33" t="s">
        <v>441</v>
      </c>
      <c r="AA29" s="414" t="s">
        <v>335</v>
      </c>
      <c r="AB29" s="5"/>
      <c r="AC29" s="33" t="s">
        <v>492</v>
      </c>
    </row>
    <row r="30" spans="1:147" x14ac:dyDescent="0.25">
      <c r="B30" s="20" t="s">
        <v>176</v>
      </c>
      <c r="C30" s="5" t="s">
        <v>370</v>
      </c>
      <c r="D30" s="5" t="s">
        <v>62</v>
      </c>
      <c r="E30" s="43" t="s">
        <v>367</v>
      </c>
      <c r="F30" s="9" t="s">
        <v>365</v>
      </c>
      <c r="G30" s="186" t="s">
        <v>364</v>
      </c>
      <c r="H30" s="330" t="s">
        <v>22</v>
      </c>
      <c r="I30" s="186" t="s">
        <v>32</v>
      </c>
      <c r="J30" s="196" t="s">
        <v>360</v>
      </c>
      <c r="K30" s="196" t="s">
        <v>361</v>
      </c>
      <c r="L30" s="196" t="s">
        <v>361</v>
      </c>
      <c r="M30" s="5"/>
      <c r="N30" s="5"/>
      <c r="O30" s="226" t="s">
        <v>380</v>
      </c>
      <c r="P30" s="5"/>
      <c r="Q30" s="5"/>
      <c r="R30" s="227"/>
      <c r="S30" s="237" t="s">
        <v>420</v>
      </c>
      <c r="T30" s="5"/>
      <c r="U30" s="5"/>
      <c r="V30" s="47" t="s">
        <v>408</v>
      </c>
      <c r="W30" s="200" t="s">
        <v>389</v>
      </c>
      <c r="X30" s="199" t="s">
        <v>390</v>
      </c>
      <c r="Y30" s="256" t="s">
        <v>438</v>
      </c>
      <c r="Z30" s="33" t="s">
        <v>573</v>
      </c>
      <c r="AA30" s="414" t="s">
        <v>367</v>
      </c>
      <c r="AB30" s="5"/>
      <c r="AC30" s="33"/>
    </row>
    <row r="31" spans="1:147" ht="15.75" thickBot="1" x14ac:dyDescent="0.3">
      <c r="B31" s="21" t="s">
        <v>177</v>
      </c>
      <c r="C31" s="22" t="s">
        <v>370</v>
      </c>
      <c r="D31" s="22" t="s">
        <v>62</v>
      </c>
      <c r="E31" s="87" t="s">
        <v>368</v>
      </c>
      <c r="F31" s="183" t="s">
        <v>369</v>
      </c>
      <c r="G31" s="22" t="s">
        <v>364</v>
      </c>
      <c r="H31" s="331" t="s">
        <v>21</v>
      </c>
      <c r="I31" s="22" t="s">
        <v>32</v>
      </c>
      <c r="J31" s="197" t="s">
        <v>360</v>
      </c>
      <c r="K31" s="197" t="s">
        <v>361</v>
      </c>
      <c r="L31" s="197" t="s">
        <v>361</v>
      </c>
      <c r="M31" s="22"/>
      <c r="N31" s="22"/>
      <c r="O31" s="238" t="s">
        <v>380</v>
      </c>
      <c r="P31" s="22"/>
      <c r="Q31" s="22"/>
      <c r="R31" s="239"/>
      <c r="S31" s="240" t="s">
        <v>420</v>
      </c>
      <c r="T31" s="22"/>
      <c r="U31" s="22"/>
      <c r="V31" s="217" t="s">
        <v>408</v>
      </c>
      <c r="W31" s="201" t="s">
        <v>389</v>
      </c>
      <c r="X31" s="91" t="s">
        <v>390</v>
      </c>
      <c r="Y31" s="257" t="s">
        <v>438</v>
      </c>
      <c r="Z31" s="23" t="s">
        <v>23</v>
      </c>
      <c r="AA31" s="415" t="s">
        <v>368</v>
      </c>
      <c r="AB31" s="22"/>
      <c r="AC31" s="23"/>
    </row>
    <row r="32" spans="1:147" x14ac:dyDescent="0.25">
      <c r="B32" s="5"/>
      <c r="C32" s="5"/>
      <c r="D32" s="5"/>
      <c r="E32" s="43"/>
      <c r="F32" s="9"/>
      <c r="G32" s="5"/>
      <c r="H32" s="328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Z32" s="5"/>
      <c r="AA32" s="43"/>
    </row>
    <row r="33" spans="2:29" x14ac:dyDescent="0.25">
      <c r="B33" s="5"/>
      <c r="C33" s="5"/>
      <c r="D33" s="5"/>
      <c r="E33" s="43"/>
      <c r="F33" s="9"/>
      <c r="G33" s="5"/>
      <c r="H33" s="328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Z33" s="5"/>
      <c r="AA33" s="43"/>
    </row>
    <row r="34" spans="2:29" ht="15.75" thickBot="1" x14ac:dyDescent="0.3">
      <c r="G34" s="186"/>
      <c r="AA34" s="18"/>
    </row>
    <row r="35" spans="2:29" ht="15.75" thickBot="1" x14ac:dyDescent="0.3">
      <c r="B35" s="188"/>
      <c r="C35" s="56"/>
      <c r="D35" s="56"/>
      <c r="E35" s="56"/>
      <c r="F35" s="56"/>
      <c r="G35" s="189"/>
      <c r="H35" s="293" t="s">
        <v>442</v>
      </c>
      <c r="I35" s="56"/>
      <c r="J35" s="56" t="s">
        <v>372</v>
      </c>
      <c r="K35" s="56" t="s">
        <v>373</v>
      </c>
      <c r="L35" s="56" t="s">
        <v>374</v>
      </c>
      <c r="M35" s="190"/>
      <c r="N35" s="190" t="s">
        <v>428</v>
      </c>
      <c r="O35" s="190"/>
      <c r="P35" s="190" t="s">
        <v>431</v>
      </c>
      <c r="Q35" s="190"/>
      <c r="R35" s="190"/>
      <c r="S35" s="465" t="s">
        <v>421</v>
      </c>
      <c r="T35" s="466"/>
      <c r="U35" s="467"/>
      <c r="V35" s="26" t="s">
        <v>406</v>
      </c>
      <c r="W35" s="27" t="s">
        <v>388</v>
      </c>
      <c r="X35" s="28" t="s">
        <v>142</v>
      </c>
      <c r="Y35" s="27" t="s">
        <v>331</v>
      </c>
      <c r="Z35" s="29" t="s">
        <v>265</v>
      </c>
      <c r="AA35" s="188"/>
      <c r="AB35" s="31"/>
      <c r="AC35" s="32"/>
    </row>
    <row r="36" spans="2:29" x14ac:dyDescent="0.25">
      <c r="B36" s="20" t="s">
        <v>425</v>
      </c>
      <c r="C36" s="5" t="s">
        <v>371</v>
      </c>
      <c r="D36" s="5" t="s">
        <v>62</v>
      </c>
      <c r="E36" s="43" t="s">
        <v>349</v>
      </c>
      <c r="F36" s="9" t="s">
        <v>354</v>
      </c>
      <c r="G36" s="5" t="s">
        <v>364</v>
      </c>
      <c r="H36" s="330" t="s">
        <v>22</v>
      </c>
      <c r="I36" s="5"/>
      <c r="J36" s="193" t="s">
        <v>361</v>
      </c>
      <c r="K36" s="193" t="s">
        <v>375</v>
      </c>
      <c r="L36" s="193" t="s">
        <v>376</v>
      </c>
      <c r="M36" s="185"/>
      <c r="N36" s="185" t="s">
        <v>32</v>
      </c>
      <c r="O36" s="185"/>
      <c r="P36" s="185" t="s">
        <v>432</v>
      </c>
      <c r="Q36" s="185"/>
      <c r="R36" s="185"/>
      <c r="S36" s="223" t="s">
        <v>422</v>
      </c>
      <c r="T36" s="185"/>
      <c r="U36" s="185"/>
      <c r="V36" s="219" t="s">
        <v>407</v>
      </c>
      <c r="W36" s="202" t="s">
        <v>402</v>
      </c>
      <c r="X36" s="203" t="s">
        <v>403</v>
      </c>
      <c r="Y36" s="5"/>
      <c r="Z36" s="33"/>
      <c r="AA36" s="414" t="s">
        <v>349</v>
      </c>
      <c r="AB36" s="5"/>
      <c r="AC36" s="33" t="s">
        <v>498</v>
      </c>
    </row>
    <row r="37" spans="2:29" x14ac:dyDescent="0.25">
      <c r="B37" s="20" t="s">
        <v>172</v>
      </c>
      <c r="C37" s="5" t="s">
        <v>371</v>
      </c>
      <c r="D37" s="5" t="s">
        <v>62</v>
      </c>
      <c r="E37" s="43" t="s">
        <v>350</v>
      </c>
      <c r="F37" s="9" t="s">
        <v>353</v>
      </c>
      <c r="G37" s="186" t="s">
        <v>364</v>
      </c>
      <c r="H37" s="330" t="s">
        <v>22</v>
      </c>
      <c r="I37" s="5"/>
      <c r="J37" s="193" t="s">
        <v>361</v>
      </c>
      <c r="K37" s="193" t="s">
        <v>375</v>
      </c>
      <c r="L37" s="193" t="s">
        <v>376</v>
      </c>
      <c r="M37" s="185"/>
      <c r="N37" s="249" t="s">
        <v>430</v>
      </c>
      <c r="O37" s="185"/>
      <c r="P37" s="185" t="s">
        <v>22</v>
      </c>
      <c r="Q37" s="185"/>
      <c r="R37" s="185"/>
      <c r="S37" s="223" t="s">
        <v>422</v>
      </c>
      <c r="T37" s="185"/>
      <c r="U37" s="185"/>
      <c r="V37" s="219" t="s">
        <v>407</v>
      </c>
      <c r="W37" s="204" t="s">
        <v>404</v>
      </c>
      <c r="X37" s="203" t="s">
        <v>403</v>
      </c>
      <c r="Y37" s="247" t="s">
        <v>32</v>
      </c>
      <c r="Z37" s="33"/>
      <c r="AA37" s="414" t="s">
        <v>350</v>
      </c>
      <c r="AB37" s="5"/>
      <c r="AC37" s="33" t="s">
        <v>497</v>
      </c>
    </row>
    <row r="38" spans="2:29" ht="15.75" thickBot="1" x14ac:dyDescent="0.3">
      <c r="B38" s="21" t="s">
        <v>352</v>
      </c>
      <c r="C38" s="22" t="s">
        <v>371</v>
      </c>
      <c r="D38" s="22" t="s">
        <v>62</v>
      </c>
      <c r="E38" s="87" t="s">
        <v>351</v>
      </c>
      <c r="F38" s="183" t="s">
        <v>426</v>
      </c>
      <c r="G38" s="22" t="s">
        <v>364</v>
      </c>
      <c r="H38" s="332" t="s">
        <v>22</v>
      </c>
      <c r="I38" s="22"/>
      <c r="J38" s="194" t="s">
        <v>361</v>
      </c>
      <c r="K38" s="194" t="s">
        <v>375</v>
      </c>
      <c r="L38" s="194" t="s">
        <v>376</v>
      </c>
      <c r="M38" s="184"/>
      <c r="N38" s="248" t="s">
        <v>429</v>
      </c>
      <c r="O38" s="184"/>
      <c r="P38" s="184" t="s">
        <v>22</v>
      </c>
      <c r="Q38" s="184"/>
      <c r="R38" s="184"/>
      <c r="S38" s="241" t="s">
        <v>422</v>
      </c>
      <c r="T38" s="184"/>
      <c r="U38" s="184"/>
      <c r="V38" s="220" t="s">
        <v>407</v>
      </c>
      <c r="W38" s="242" t="s">
        <v>404</v>
      </c>
      <c r="X38" s="22" t="s">
        <v>405</v>
      </c>
      <c r="Y38" s="217" t="s">
        <v>427</v>
      </c>
      <c r="Z38" s="23"/>
      <c r="AA38" s="415" t="s">
        <v>351</v>
      </c>
      <c r="AB38" s="22"/>
      <c r="AC38" s="23" t="s">
        <v>509</v>
      </c>
    </row>
    <row r="39" spans="2:29" x14ac:dyDescent="0.25">
      <c r="G39" s="186" t="s">
        <v>364</v>
      </c>
      <c r="J39"/>
      <c r="K39"/>
      <c r="L39"/>
      <c r="AA39" s="18"/>
    </row>
    <row r="40" spans="2:29" ht="15.75" thickBot="1" x14ac:dyDescent="0.3">
      <c r="G40" s="186" t="s">
        <v>366</v>
      </c>
      <c r="J40"/>
      <c r="K40"/>
      <c r="L40"/>
      <c r="AA40" s="18"/>
    </row>
    <row r="41" spans="2:29" ht="15.75" thickBot="1" x14ac:dyDescent="0.3">
      <c r="B41" s="188"/>
      <c r="C41" s="56"/>
      <c r="D41" s="56"/>
      <c r="E41" s="56"/>
      <c r="F41" s="56"/>
      <c r="G41" s="189"/>
      <c r="H41" s="293" t="s">
        <v>442</v>
      </c>
      <c r="I41" s="56"/>
      <c r="J41" s="56" t="s">
        <v>372</v>
      </c>
      <c r="K41" s="56" t="s">
        <v>373</v>
      </c>
      <c r="L41" s="56" t="s">
        <v>374</v>
      </c>
      <c r="M41" s="190"/>
      <c r="N41" s="190" t="s">
        <v>428</v>
      </c>
      <c r="O41" s="250"/>
      <c r="P41" s="251"/>
      <c r="Q41" s="251"/>
      <c r="R41" s="252"/>
      <c r="S41" s="465" t="s">
        <v>421</v>
      </c>
      <c r="T41" s="466"/>
      <c r="U41" s="467"/>
      <c r="V41" s="26" t="s">
        <v>406</v>
      </c>
      <c r="W41" s="27" t="s">
        <v>388</v>
      </c>
      <c r="X41" s="28" t="s">
        <v>142</v>
      </c>
      <c r="Y41" s="27"/>
      <c r="Z41" s="29" t="s">
        <v>265</v>
      </c>
      <c r="AA41" s="188"/>
      <c r="AB41" s="31"/>
      <c r="AC41" s="32"/>
    </row>
    <row r="42" spans="2:29" x14ac:dyDescent="0.25">
      <c r="B42" s="30" t="s">
        <v>342</v>
      </c>
      <c r="C42" s="31" t="s">
        <v>355</v>
      </c>
      <c r="D42" s="31" t="s">
        <v>62</v>
      </c>
      <c r="E42" s="243" t="s">
        <v>424</v>
      </c>
      <c r="F42" s="181" t="s">
        <v>346</v>
      </c>
      <c r="G42" s="31" t="s">
        <v>364</v>
      </c>
      <c r="H42" s="333" t="s">
        <v>21</v>
      </c>
      <c r="I42" s="31"/>
      <c r="J42" s="193" t="s">
        <v>361</v>
      </c>
      <c r="K42" s="193" t="s">
        <v>375</v>
      </c>
      <c r="L42" s="193" t="s">
        <v>376</v>
      </c>
      <c r="M42" s="31"/>
      <c r="N42" s="253" t="s">
        <v>433</v>
      </c>
      <c r="O42" s="31"/>
      <c r="P42" s="31"/>
      <c r="Q42" s="31"/>
      <c r="R42" s="31"/>
      <c r="S42" s="225" t="s">
        <v>422</v>
      </c>
      <c r="T42" s="31"/>
      <c r="U42" s="31"/>
      <c r="V42" s="71" t="s">
        <v>408</v>
      </c>
      <c r="W42" s="31" t="s">
        <v>393</v>
      </c>
      <c r="X42" s="31" t="s">
        <v>394</v>
      </c>
      <c r="Y42" s="5"/>
      <c r="Z42" s="32"/>
      <c r="AA42" s="416" t="s">
        <v>424</v>
      </c>
      <c r="AB42" s="5"/>
      <c r="AC42" s="33" t="s">
        <v>499</v>
      </c>
    </row>
    <row r="43" spans="2:29" x14ac:dyDescent="0.25">
      <c r="B43" s="20" t="s">
        <v>173</v>
      </c>
      <c r="C43" s="5" t="s">
        <v>355</v>
      </c>
      <c r="D43" s="186" t="s">
        <v>62</v>
      </c>
      <c r="E43" s="43" t="s">
        <v>337</v>
      </c>
      <c r="F43" s="9" t="s">
        <v>345</v>
      </c>
      <c r="G43" s="186" t="s">
        <v>364</v>
      </c>
      <c r="H43" s="329" t="s">
        <v>21</v>
      </c>
      <c r="I43" s="5"/>
      <c r="J43" s="193" t="s">
        <v>361</v>
      </c>
      <c r="K43" s="193" t="s">
        <v>375</v>
      </c>
      <c r="L43" s="193" t="s">
        <v>376</v>
      </c>
      <c r="M43" s="5"/>
      <c r="N43" s="229" t="s">
        <v>433</v>
      </c>
      <c r="O43" s="5"/>
      <c r="P43" s="5"/>
      <c r="Q43" s="5"/>
      <c r="R43" s="5"/>
      <c r="S43" s="222" t="s">
        <v>423</v>
      </c>
      <c r="T43" s="5"/>
      <c r="U43" s="5"/>
      <c r="V43" s="47" t="s">
        <v>408</v>
      </c>
      <c r="W43" s="5" t="s">
        <v>395</v>
      </c>
      <c r="X43" s="5" t="s">
        <v>396</v>
      </c>
      <c r="Y43" s="5"/>
      <c r="Z43" s="33"/>
      <c r="AA43" s="414" t="s">
        <v>337</v>
      </c>
      <c r="AB43" s="5"/>
      <c r="AC43" s="33" t="s">
        <v>504</v>
      </c>
    </row>
    <row r="44" spans="2:29" x14ac:dyDescent="0.25">
      <c r="B44" s="20" t="s">
        <v>163</v>
      </c>
      <c r="C44" s="5" t="s">
        <v>355</v>
      </c>
      <c r="D44" s="186" t="s">
        <v>62</v>
      </c>
      <c r="E44" s="43" t="s">
        <v>336</v>
      </c>
      <c r="F44" s="9" t="s">
        <v>344</v>
      </c>
      <c r="G44" s="186" t="s">
        <v>364</v>
      </c>
      <c r="H44" s="330" t="s">
        <v>22</v>
      </c>
      <c r="I44" s="5"/>
      <c r="J44" s="195" t="s">
        <v>378</v>
      </c>
      <c r="K44" s="195" t="s">
        <v>377</v>
      </c>
      <c r="L44" s="195" t="s">
        <v>379</v>
      </c>
      <c r="M44" s="5"/>
      <c r="N44" s="199" t="s">
        <v>434</v>
      </c>
      <c r="O44" s="5"/>
      <c r="P44" s="5"/>
      <c r="Q44" s="5"/>
      <c r="R44" s="5"/>
      <c r="S44" s="224" t="s">
        <v>422</v>
      </c>
      <c r="T44" s="5"/>
      <c r="U44" s="5"/>
      <c r="V44" s="47" t="s">
        <v>408</v>
      </c>
      <c r="W44" s="186" t="s">
        <v>397</v>
      </c>
      <c r="X44" s="205" t="s">
        <v>398</v>
      </c>
      <c r="Y44" s="5"/>
      <c r="Z44" s="33"/>
      <c r="AA44" s="414" t="s">
        <v>336</v>
      </c>
      <c r="AB44" s="5"/>
      <c r="AC44" s="417" t="s">
        <v>491</v>
      </c>
    </row>
    <row r="45" spans="2:29" x14ac:dyDescent="0.25">
      <c r="B45" s="20" t="s">
        <v>164</v>
      </c>
      <c r="C45" s="5" t="s">
        <v>355</v>
      </c>
      <c r="D45" s="5" t="s">
        <v>62</v>
      </c>
      <c r="E45" s="43" t="s">
        <v>338</v>
      </c>
      <c r="F45" s="9" t="s">
        <v>343</v>
      </c>
      <c r="G45" s="5" t="s">
        <v>364</v>
      </c>
      <c r="H45" s="330" t="s">
        <v>22</v>
      </c>
      <c r="I45" s="5"/>
      <c r="J45" s="195" t="s">
        <v>378</v>
      </c>
      <c r="K45" s="195" t="s">
        <v>377</v>
      </c>
      <c r="L45" s="195" t="s">
        <v>379</v>
      </c>
      <c r="M45" s="185"/>
      <c r="N45" s="199" t="s">
        <v>434</v>
      </c>
      <c r="O45" s="185"/>
      <c r="P45" s="185"/>
      <c r="Q45" s="185"/>
      <c r="R45" s="185"/>
      <c r="S45" s="224" t="s">
        <v>422</v>
      </c>
      <c r="T45" s="185"/>
      <c r="U45" s="185"/>
      <c r="V45" s="218" t="s">
        <v>408</v>
      </c>
      <c r="W45" s="5" t="s">
        <v>399</v>
      </c>
      <c r="X45" s="205" t="s">
        <v>398</v>
      </c>
      <c r="Y45" s="5"/>
      <c r="Z45" s="33"/>
      <c r="AA45" s="414" t="s">
        <v>338</v>
      </c>
      <c r="AB45" s="5"/>
      <c r="AC45" s="417" t="s">
        <v>491</v>
      </c>
    </row>
    <row r="46" spans="2:29" x14ac:dyDescent="0.25">
      <c r="B46" s="20" t="s">
        <v>385</v>
      </c>
      <c r="C46" s="5" t="s">
        <v>355</v>
      </c>
      <c r="D46" s="5" t="s">
        <v>62</v>
      </c>
      <c r="E46" s="43" t="s">
        <v>383</v>
      </c>
      <c r="F46" s="9" t="s">
        <v>382</v>
      </c>
      <c r="G46" s="186" t="s">
        <v>364</v>
      </c>
      <c r="H46" s="330" t="s">
        <v>22</v>
      </c>
      <c r="I46" s="5"/>
      <c r="J46" s="273" t="s">
        <v>378</v>
      </c>
      <c r="K46" s="273" t="s">
        <v>377</v>
      </c>
      <c r="L46" s="273" t="s">
        <v>379</v>
      </c>
      <c r="M46" s="185" t="s">
        <v>435</v>
      </c>
      <c r="N46" s="185" t="s">
        <v>489</v>
      </c>
      <c r="O46" s="185"/>
      <c r="P46" s="185"/>
      <c r="Q46" s="185"/>
      <c r="R46" s="185"/>
      <c r="S46" s="224" t="s">
        <v>422</v>
      </c>
      <c r="T46" s="185"/>
      <c r="U46" s="185"/>
      <c r="V46" s="47" t="s">
        <v>408</v>
      </c>
      <c r="W46" s="5" t="s">
        <v>400</v>
      </c>
      <c r="X46" s="5" t="s">
        <v>401</v>
      </c>
      <c r="Y46" s="5"/>
      <c r="Z46" s="33"/>
      <c r="AA46" s="414" t="s">
        <v>383</v>
      </c>
      <c r="AB46" s="5"/>
      <c r="AC46" s="33" t="s">
        <v>493</v>
      </c>
    </row>
    <row r="47" spans="2:29" ht="15.75" thickBot="1" x14ac:dyDescent="0.3">
      <c r="B47" s="21" t="s">
        <v>487</v>
      </c>
      <c r="C47" s="402" t="s">
        <v>340</v>
      </c>
      <c r="D47" s="5" t="s">
        <v>62</v>
      </c>
      <c r="E47" s="87" t="s">
        <v>488</v>
      </c>
      <c r="F47" s="22"/>
      <c r="G47" s="22"/>
      <c r="H47" s="332" t="s">
        <v>22</v>
      </c>
      <c r="I47" s="22"/>
      <c r="J47" s="246" t="s">
        <v>378</v>
      </c>
      <c r="K47" s="246" t="s">
        <v>377</v>
      </c>
      <c r="L47" s="246" t="s">
        <v>379</v>
      </c>
      <c r="M47" s="184" t="s">
        <v>435</v>
      </c>
      <c r="N47" s="184" t="s">
        <v>486</v>
      </c>
      <c r="O47" s="184"/>
      <c r="P47" s="184"/>
      <c r="Q47" s="184"/>
      <c r="R47" s="184"/>
      <c r="S47" s="244" t="s">
        <v>422</v>
      </c>
      <c r="T47" s="184"/>
      <c r="U47" s="184"/>
      <c r="V47" s="217" t="s">
        <v>408</v>
      </c>
      <c r="W47" s="22"/>
      <c r="X47" s="22"/>
      <c r="Y47" s="22"/>
      <c r="Z47" s="23"/>
      <c r="AA47" s="415" t="str">
        <f>E47</f>
        <v>120107c</v>
      </c>
      <c r="AB47" s="22"/>
      <c r="AC47" s="418" t="s">
        <v>491</v>
      </c>
    </row>
    <row r="48" spans="2:29" x14ac:dyDescent="0.25">
      <c r="B48" s="5"/>
      <c r="C48" s="5"/>
      <c r="D48" s="5"/>
      <c r="E48" s="43"/>
      <c r="F48" s="5"/>
      <c r="G48" s="5"/>
      <c r="H48" s="330"/>
      <c r="I48" s="5"/>
      <c r="J48" s="273"/>
      <c r="K48" s="273"/>
      <c r="L48" s="273"/>
      <c r="M48" s="185"/>
      <c r="N48" s="185"/>
      <c r="O48" s="185"/>
      <c r="P48" s="185"/>
      <c r="Q48" s="185"/>
      <c r="R48" s="185"/>
      <c r="S48" s="224"/>
      <c r="T48" s="185"/>
      <c r="U48" s="185"/>
      <c r="V48" s="47"/>
      <c r="W48" s="5"/>
      <c r="X48" s="5"/>
      <c r="Y48" s="5"/>
      <c r="Z48" s="5"/>
      <c r="AA48" s="43"/>
    </row>
    <row r="49" spans="2:29" ht="15.75" thickBot="1" x14ac:dyDescent="0.3">
      <c r="B49" s="5"/>
      <c r="C49" s="5"/>
      <c r="D49" s="5"/>
      <c r="E49" s="43"/>
      <c r="F49" s="9"/>
      <c r="G49" s="186"/>
      <c r="H49" s="328"/>
      <c r="I49" s="5"/>
      <c r="J49" s="185"/>
      <c r="K49" s="185"/>
      <c r="L49" s="185"/>
      <c r="M49" s="185"/>
      <c r="N49" s="185"/>
      <c r="O49" s="185"/>
      <c r="P49" s="185"/>
      <c r="Q49" s="185"/>
      <c r="R49" s="185"/>
      <c r="S49" s="185"/>
      <c r="T49" s="185"/>
      <c r="U49" s="185"/>
      <c r="V49" s="185"/>
      <c r="W49" s="5"/>
      <c r="X49" s="5"/>
      <c r="Z49" s="5"/>
      <c r="AA49" s="43"/>
    </row>
    <row r="50" spans="2:29" ht="15.75" thickBot="1" x14ac:dyDescent="0.3">
      <c r="B50" s="54"/>
      <c r="C50" s="63"/>
      <c r="D50" s="63"/>
      <c r="E50" s="56"/>
      <c r="F50" s="63"/>
      <c r="G50" s="63"/>
      <c r="H50" s="400" t="s">
        <v>442</v>
      </c>
      <c r="I50" s="63"/>
      <c r="J50" s="190" t="s">
        <v>224</v>
      </c>
      <c r="K50" s="190" t="s">
        <v>233</v>
      </c>
      <c r="L50" s="190" t="s">
        <v>234</v>
      </c>
      <c r="M50" s="187"/>
      <c r="N50" s="190" t="s">
        <v>428</v>
      </c>
      <c r="O50" s="459" t="s">
        <v>225</v>
      </c>
      <c r="P50" s="460"/>
      <c r="Q50" s="460"/>
      <c r="R50" s="461"/>
      <c r="S50" s="258" t="s">
        <v>226</v>
      </c>
      <c r="T50" s="259"/>
      <c r="U50" s="260"/>
      <c r="V50" s="26" t="s">
        <v>406</v>
      </c>
      <c r="W50" s="27" t="s">
        <v>388</v>
      </c>
      <c r="X50" s="28" t="s">
        <v>142</v>
      </c>
      <c r="Y50" s="27" t="s">
        <v>144</v>
      </c>
      <c r="Z50" s="29" t="s">
        <v>265</v>
      </c>
      <c r="AA50" s="419"/>
      <c r="AB50" s="31"/>
      <c r="AC50" s="32"/>
    </row>
    <row r="51" spans="2:29" x14ac:dyDescent="0.25">
      <c r="B51" s="30" t="s">
        <v>363</v>
      </c>
      <c r="C51" s="403" t="s">
        <v>340</v>
      </c>
      <c r="D51" s="31" t="s">
        <v>62</v>
      </c>
      <c r="E51" s="67" t="s">
        <v>386</v>
      </c>
      <c r="F51" s="181" t="s">
        <v>387</v>
      </c>
      <c r="G51" s="31" t="s">
        <v>364</v>
      </c>
      <c r="H51" s="330" t="s">
        <v>22</v>
      </c>
      <c r="I51" s="31"/>
      <c r="J51" s="196" t="s">
        <v>360</v>
      </c>
      <c r="K51" s="196" t="s">
        <v>361</v>
      </c>
      <c r="L51" s="196" t="s">
        <v>361</v>
      </c>
      <c r="M51" s="182"/>
      <c r="N51" s="182" t="s">
        <v>432</v>
      </c>
      <c r="O51" s="182" t="s">
        <v>436</v>
      </c>
      <c r="P51" s="182"/>
      <c r="Q51" s="182"/>
      <c r="R51" s="182"/>
      <c r="S51" s="237" t="s">
        <v>420</v>
      </c>
      <c r="T51" s="182"/>
      <c r="U51" s="182"/>
      <c r="V51" s="216" t="s">
        <v>408</v>
      </c>
      <c r="W51" s="405" t="s">
        <v>391</v>
      </c>
      <c r="X51" s="198" t="s">
        <v>390</v>
      </c>
      <c r="Y51" s="5" t="s">
        <v>32</v>
      </c>
      <c r="Z51" s="32"/>
      <c r="AA51" s="414" t="str">
        <f t="shared" ref="AA51:AA54" si="1">E51</f>
        <v>150007A01</v>
      </c>
      <c r="AB51" s="5"/>
      <c r="AC51" s="33" t="s">
        <v>492</v>
      </c>
    </row>
    <row r="52" spans="2:29" ht="15.75" thickBot="1" x14ac:dyDescent="0.3">
      <c r="B52" s="21" t="s">
        <v>362</v>
      </c>
      <c r="C52" s="404" t="s">
        <v>339</v>
      </c>
      <c r="D52" s="22" t="s">
        <v>62</v>
      </c>
      <c r="E52" s="87" t="s">
        <v>381</v>
      </c>
      <c r="F52" s="183" t="s">
        <v>384</v>
      </c>
      <c r="G52" s="245" t="s">
        <v>364</v>
      </c>
      <c r="H52" s="332" t="s">
        <v>22</v>
      </c>
      <c r="I52" s="22"/>
      <c r="J52" s="197" t="s">
        <v>360</v>
      </c>
      <c r="K52" s="197" t="s">
        <v>361</v>
      </c>
      <c r="L52" s="197" t="s">
        <v>361</v>
      </c>
      <c r="M52" s="184"/>
      <c r="N52" s="184" t="s">
        <v>439</v>
      </c>
      <c r="O52" s="184" t="s">
        <v>380</v>
      </c>
      <c r="P52" s="184"/>
      <c r="Q52" s="184"/>
      <c r="R52" s="184"/>
      <c r="S52" s="240" t="s">
        <v>420</v>
      </c>
      <c r="T52" s="184"/>
      <c r="U52" s="184"/>
      <c r="V52" s="263" t="s">
        <v>408</v>
      </c>
      <c r="W52" s="406" t="s">
        <v>392</v>
      </c>
      <c r="X52" s="91" t="s">
        <v>390</v>
      </c>
      <c r="Y52" s="22" t="s">
        <v>290</v>
      </c>
      <c r="Z52" s="23"/>
      <c r="AA52" s="414" t="str">
        <f t="shared" si="1"/>
        <v>140203a00</v>
      </c>
      <c r="AB52" s="5"/>
      <c r="AC52" s="33" t="s">
        <v>492</v>
      </c>
    </row>
    <row r="53" spans="2:29" ht="15.75" thickBot="1" x14ac:dyDescent="0.3">
      <c r="B53" s="401" t="s">
        <v>657</v>
      </c>
      <c r="C53" s="404" t="s">
        <v>658</v>
      </c>
      <c r="D53" s="22" t="s">
        <v>62</v>
      </c>
      <c r="E53" s="87" t="s">
        <v>656</v>
      </c>
      <c r="F53" s="183" t="s">
        <v>660</v>
      </c>
      <c r="G53" s="22"/>
      <c r="H53" s="332" t="s">
        <v>22</v>
      </c>
      <c r="I53" s="22"/>
      <c r="J53" s="197" t="s">
        <v>360</v>
      </c>
      <c r="K53" s="197" t="s">
        <v>361</v>
      </c>
      <c r="L53" s="197" t="s">
        <v>361</v>
      </c>
      <c r="M53" s="184"/>
      <c r="N53" s="184" t="s">
        <v>439</v>
      </c>
      <c r="O53" s="184" t="s">
        <v>380</v>
      </c>
      <c r="P53" s="184"/>
      <c r="Q53" s="184"/>
      <c r="R53" s="184"/>
      <c r="S53" s="240" t="s">
        <v>420</v>
      </c>
      <c r="T53" s="184"/>
      <c r="U53" s="184"/>
      <c r="V53" s="263" t="s">
        <v>408</v>
      </c>
      <c r="W53" s="407" t="s">
        <v>659</v>
      </c>
      <c r="X53" s="91" t="s">
        <v>390</v>
      </c>
      <c r="Y53" s="22" t="s">
        <v>32</v>
      </c>
      <c r="Z53" s="23"/>
      <c r="AA53" s="415" t="str">
        <f t="shared" si="1"/>
        <v>190014_01</v>
      </c>
      <c r="AB53" s="22"/>
      <c r="AC53" s="23"/>
    </row>
    <row r="54" spans="2:29" x14ac:dyDescent="0.25">
      <c r="AA54" s="43">
        <f t="shared" si="1"/>
        <v>0</v>
      </c>
    </row>
    <row r="55" spans="2:29" x14ac:dyDescent="0.25">
      <c r="E55" s="18" t="s">
        <v>494</v>
      </c>
      <c r="AA55" s="43" t="str">
        <f t="shared" ref="AA55:AA67" si="2">E55</f>
        <v>020009d</v>
      </c>
      <c r="AC55" t="s">
        <v>495</v>
      </c>
    </row>
    <row r="56" spans="2:29" x14ac:dyDescent="0.25">
      <c r="E56" s="43" t="s">
        <v>412</v>
      </c>
      <c r="AA56" s="43" t="str">
        <f t="shared" si="2"/>
        <v>030626c00</v>
      </c>
      <c r="AC56" t="s">
        <v>496</v>
      </c>
    </row>
    <row r="57" spans="2:29" x14ac:dyDescent="0.25">
      <c r="E57" s="18" t="s">
        <v>413</v>
      </c>
      <c r="AA57" s="43" t="str">
        <f t="shared" si="2"/>
        <v>120107a</v>
      </c>
    </row>
    <row r="58" spans="2:29" x14ac:dyDescent="0.25">
      <c r="E58" s="18" t="s">
        <v>414</v>
      </c>
      <c r="AA58" s="43" t="str">
        <f t="shared" si="2"/>
        <v>120107b</v>
      </c>
    </row>
    <row r="59" spans="2:29" x14ac:dyDescent="0.25">
      <c r="E59" s="18" t="s">
        <v>415</v>
      </c>
      <c r="AA59" s="43" t="str">
        <f t="shared" si="2"/>
        <v>020009c00</v>
      </c>
    </row>
    <row r="60" spans="2:29" x14ac:dyDescent="0.25">
      <c r="E60" s="18" t="s">
        <v>416</v>
      </c>
      <c r="AA60" s="43" t="str">
        <f t="shared" si="2"/>
        <v>020009d00</v>
      </c>
    </row>
    <row r="61" spans="2:29" x14ac:dyDescent="0.25">
      <c r="E61" s="18" t="s">
        <v>417</v>
      </c>
      <c r="AA61" s="43" t="str">
        <f t="shared" si="2"/>
        <v>060160a</v>
      </c>
    </row>
    <row r="62" spans="2:29" x14ac:dyDescent="0.25">
      <c r="E62" s="18" t="s">
        <v>418</v>
      </c>
      <c r="AA62" s="43" t="str">
        <f t="shared" si="2"/>
        <v>080371_00</v>
      </c>
    </row>
    <row r="63" spans="2:29" x14ac:dyDescent="0.25">
      <c r="AA63" s="43">
        <f t="shared" si="2"/>
        <v>0</v>
      </c>
      <c r="AC63" t="s">
        <v>501</v>
      </c>
    </row>
    <row r="64" spans="2:29" x14ac:dyDescent="0.25">
      <c r="E64" s="18" t="s">
        <v>419</v>
      </c>
      <c r="AA64" s="43" t="str">
        <f t="shared" si="2"/>
        <v>100247_00</v>
      </c>
      <c r="AC64" t="s">
        <v>500</v>
      </c>
    </row>
    <row r="65" spans="2:29" x14ac:dyDescent="0.25">
      <c r="E65" s="18" t="s">
        <v>503</v>
      </c>
      <c r="AA65" s="43" t="str">
        <f t="shared" si="2"/>
        <v>120151_00</v>
      </c>
      <c r="AC65" t="s">
        <v>502</v>
      </c>
    </row>
    <row r="66" spans="2:29" x14ac:dyDescent="0.25">
      <c r="B66" t="s">
        <v>662</v>
      </c>
      <c r="C66" t="s">
        <v>658</v>
      </c>
      <c r="D66" t="s">
        <v>663</v>
      </c>
      <c r="E66" s="18" t="s">
        <v>505</v>
      </c>
      <c r="F66" s="2" t="s">
        <v>664</v>
      </c>
      <c r="H66" s="34" t="s">
        <v>22</v>
      </c>
      <c r="W66" s="18" t="s">
        <v>661</v>
      </c>
      <c r="AA66" s="43" t="str">
        <f t="shared" si="2"/>
        <v>130261_00</v>
      </c>
      <c r="AC66" t="s">
        <v>506</v>
      </c>
    </row>
    <row r="67" spans="2:29" x14ac:dyDescent="0.25">
      <c r="E67" s="18" t="s">
        <v>507</v>
      </c>
      <c r="AA67" s="43" t="str">
        <f t="shared" si="2"/>
        <v>140063_00</v>
      </c>
      <c r="AC67" t="s">
        <v>508</v>
      </c>
    </row>
  </sheetData>
  <mergeCells count="6">
    <mergeCell ref="O50:R50"/>
    <mergeCell ref="O2:R2"/>
    <mergeCell ref="S2:U2"/>
    <mergeCell ref="O27:R27"/>
    <mergeCell ref="S41:U41"/>
    <mergeCell ref="S35:U35"/>
  </mergeCells>
  <hyperlinks>
    <hyperlink ref="F3" r:id="rId1"/>
    <hyperlink ref="F4" r:id="rId2"/>
    <hyperlink ref="F5" r:id="rId3"/>
    <hyperlink ref="F18" r:id="rId4"/>
    <hyperlink ref="F6" r:id="rId5"/>
    <hyperlink ref="F9" r:id="rId6"/>
    <hyperlink ref="F10" r:id="rId7"/>
    <hyperlink ref="F11" r:id="rId8"/>
    <hyperlink ref="F12" r:id="rId9"/>
    <hyperlink ref="F13" r:id="rId10"/>
    <hyperlink ref="F14" r:id="rId11"/>
    <hyperlink ref="F15" r:id="rId12"/>
    <hyperlink ref="F16" r:id="rId13"/>
    <hyperlink ref="F17" r:id="rId14"/>
    <hyperlink ref="F20" r:id="rId15"/>
    <hyperlink ref="F19" r:id="rId16"/>
    <hyperlink ref="F8" r:id="rId17"/>
    <hyperlink ref="F29" r:id="rId18"/>
    <hyperlink ref="F28" r:id="rId19"/>
    <hyperlink ref="F45" r:id="rId20"/>
    <hyperlink ref="F44" r:id="rId21"/>
    <hyperlink ref="F43" r:id="rId22"/>
    <hyperlink ref="F37" r:id="rId23"/>
    <hyperlink ref="F36" r:id="rId24"/>
    <hyperlink ref="F30" r:id="rId25"/>
    <hyperlink ref="F31" r:id="rId26"/>
    <hyperlink ref="F46" r:id="rId27"/>
    <hyperlink ref="F52" r:id="rId28"/>
    <hyperlink ref="F51" r:id="rId29"/>
    <hyperlink ref="F42" r:id="rId30"/>
    <hyperlink ref="F38" r:id="rId31"/>
    <hyperlink ref="N21" r:id="rId32" display="http://graphemica.com/%E2%85%83"/>
    <hyperlink ref="N22" r:id="rId33" display="http://graphemica.com/%E2%85%83"/>
    <hyperlink ref="N23" r:id="rId34" display="http://graphemica.com/%E2%85%83"/>
    <hyperlink ref="N24" r:id="rId35" display="http://graphemica.com/%E2%85%83"/>
    <hyperlink ref="F53" r:id="rId36"/>
    <hyperlink ref="F66" r:id="rId37"/>
  </hyperlinks>
  <pageMargins left="0.25" right="0.25" top="0.75" bottom="0.75" header="0.3" footer="0.3"/>
  <pageSetup paperSize="8" scale="61" orientation="landscape" r:id="rId38"/>
  <drawing r:id="rId39"/>
  <legacyDrawing r:id="rId40"/>
  <controls>
    <mc:AlternateContent xmlns:mc="http://schemas.openxmlformats.org/markup-compatibility/2006">
      <mc:Choice Requires="x14">
        <control shapeId="4098" r:id="rId41" name="CommandButton2">
          <controlPr autoLine="0" r:id="rId42">
            <anchor moveWithCells="1">
              <from>
                <xdr:col>1</xdr:col>
                <xdr:colOff>1162050</xdr:colOff>
                <xdr:row>0</xdr:row>
                <xdr:rowOff>152400</xdr:rowOff>
              </from>
              <to>
                <xdr:col>1</xdr:col>
                <xdr:colOff>2438400</xdr:colOff>
                <xdr:row>2</xdr:row>
                <xdr:rowOff>57150</xdr:rowOff>
              </to>
            </anchor>
          </controlPr>
        </control>
      </mc:Choice>
      <mc:Fallback>
        <control shapeId="4098" r:id="rId41" name="CommandButton2"/>
      </mc:Fallback>
    </mc:AlternateContent>
    <mc:AlternateContent xmlns:mc="http://schemas.openxmlformats.org/markup-compatibility/2006">
      <mc:Choice Requires="x14">
        <control shapeId="4097" r:id="rId43" name="CommandButton1">
          <controlPr autoLine="0" r:id="rId44">
            <anchor moveWithCells="1">
              <from>
                <xdr:col>0</xdr:col>
                <xdr:colOff>200025</xdr:colOff>
                <xdr:row>0</xdr:row>
                <xdr:rowOff>123825</xdr:rowOff>
              </from>
              <to>
                <xdr:col>1</xdr:col>
                <xdr:colOff>1009650</xdr:colOff>
                <xdr:row>2</xdr:row>
                <xdr:rowOff>38100</xdr:rowOff>
              </to>
            </anchor>
          </controlPr>
        </control>
      </mc:Choice>
      <mc:Fallback>
        <control shapeId="4097" r:id="rId4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>
    <tabColor rgb="FFFF7453"/>
  </sheetPr>
  <dimension ref="A1:P29"/>
  <sheetViews>
    <sheetView workbookViewId="0">
      <selection activeCell="F26" sqref="F26:H28"/>
    </sheetView>
  </sheetViews>
  <sheetFormatPr defaultColWidth="16.7109375" defaultRowHeight="18" customHeight="1" x14ac:dyDescent="0.25"/>
  <cols>
    <col min="1" max="1" width="14.28515625" bestFit="1" customWidth="1"/>
    <col min="2" max="2" width="8.7109375" bestFit="1" customWidth="1"/>
    <col min="3" max="3" width="11.42578125" bestFit="1" customWidth="1"/>
    <col min="4" max="4" width="12.5703125" bestFit="1" customWidth="1"/>
    <col min="5" max="5" width="12.5703125" customWidth="1"/>
    <col min="6" max="6" width="20.5703125" customWidth="1"/>
    <col min="7" max="7" width="17" customWidth="1"/>
    <col min="8" max="8" width="51.7109375" customWidth="1"/>
  </cols>
  <sheetData>
    <row r="1" spans="1:10" ht="18" customHeight="1" x14ac:dyDescent="0.25">
      <c r="A1" s="264" t="s">
        <v>278</v>
      </c>
      <c r="B1" s="264" t="s">
        <v>445</v>
      </c>
      <c r="C1" s="264" t="s">
        <v>446</v>
      </c>
      <c r="D1" s="264" t="s">
        <v>212</v>
      </c>
      <c r="E1" s="264" t="s">
        <v>612</v>
      </c>
      <c r="F1" s="264" t="s">
        <v>611</v>
      </c>
      <c r="G1" s="264" t="s">
        <v>447</v>
      </c>
      <c r="H1" s="264" t="s">
        <v>214</v>
      </c>
      <c r="I1" s="264" t="s">
        <v>265</v>
      </c>
      <c r="J1" s="264"/>
    </row>
    <row r="2" spans="1:10" ht="18" customHeight="1" x14ac:dyDescent="0.25">
      <c r="A2" s="265" t="s">
        <v>480</v>
      </c>
      <c r="B2" s="266">
        <v>0</v>
      </c>
      <c r="C2" s="265" t="s">
        <v>448</v>
      </c>
      <c r="D2" s="265" t="s">
        <v>449</v>
      </c>
      <c r="E2" s="265"/>
      <c r="F2" s="409" t="s">
        <v>450</v>
      </c>
      <c r="G2" s="265" t="s">
        <v>451</v>
      </c>
      <c r="H2" s="267" t="s">
        <v>452</v>
      </c>
      <c r="I2" s="265"/>
      <c r="J2" s="265"/>
    </row>
    <row r="3" spans="1:10" ht="18" customHeight="1" x14ac:dyDescent="0.25">
      <c r="A3" s="265" t="s">
        <v>480</v>
      </c>
      <c r="B3" s="266">
        <v>0</v>
      </c>
      <c r="C3" s="265" t="s">
        <v>448</v>
      </c>
      <c r="D3" s="265" t="s">
        <v>449</v>
      </c>
      <c r="E3" s="265"/>
      <c r="F3" s="265" t="s">
        <v>453</v>
      </c>
      <c r="G3" s="265" t="s">
        <v>454</v>
      </c>
      <c r="H3" s="267" t="s">
        <v>455</v>
      </c>
      <c r="I3" s="265"/>
      <c r="J3" s="265"/>
    </row>
    <row r="4" spans="1:10" ht="18" customHeight="1" x14ac:dyDescent="0.25">
      <c r="A4" s="265" t="s">
        <v>480</v>
      </c>
      <c r="B4" s="266">
        <v>0</v>
      </c>
      <c r="C4" s="265" t="s">
        <v>448</v>
      </c>
      <c r="D4" s="265" t="s">
        <v>449</v>
      </c>
      <c r="E4" s="265"/>
      <c r="F4" s="265" t="s">
        <v>456</v>
      </c>
      <c r="G4" s="265" t="s">
        <v>454</v>
      </c>
      <c r="H4" t="s">
        <v>457</v>
      </c>
      <c r="I4" s="265"/>
      <c r="J4" s="265"/>
    </row>
    <row r="5" spans="1:10" ht="18" customHeight="1" x14ac:dyDescent="0.25">
      <c r="A5" s="265" t="s">
        <v>480</v>
      </c>
      <c r="B5" s="266">
        <v>0</v>
      </c>
      <c r="C5" s="265" t="s">
        <v>448</v>
      </c>
      <c r="D5" s="265" t="s">
        <v>449</v>
      </c>
      <c r="E5" s="265"/>
      <c r="F5" s="265" t="s">
        <v>458</v>
      </c>
      <c r="G5" s="265" t="s">
        <v>454</v>
      </c>
      <c r="H5" s="267" t="s">
        <v>459</v>
      </c>
      <c r="I5" s="265"/>
      <c r="J5" s="265"/>
    </row>
    <row r="6" spans="1:10" ht="18" customHeight="1" x14ac:dyDescent="0.25">
      <c r="A6" s="265" t="s">
        <v>480</v>
      </c>
      <c r="B6" s="266">
        <v>0</v>
      </c>
      <c r="C6" s="265" t="s">
        <v>448</v>
      </c>
      <c r="D6" s="265" t="s">
        <v>449</v>
      </c>
      <c r="E6" s="265"/>
      <c r="F6" s="265" t="s">
        <v>460</v>
      </c>
      <c r="G6" s="265" t="s">
        <v>451</v>
      </c>
      <c r="H6" s="267" t="s">
        <v>461</v>
      </c>
      <c r="I6" s="265"/>
      <c r="J6" s="265"/>
    </row>
    <row r="7" spans="1:10" ht="18" customHeight="1" x14ac:dyDescent="0.25">
      <c r="A7" s="265" t="s">
        <v>480</v>
      </c>
      <c r="B7" s="266">
        <v>0</v>
      </c>
      <c r="C7" s="265" t="s">
        <v>448</v>
      </c>
      <c r="D7" s="265" t="s">
        <v>449</v>
      </c>
      <c r="E7" s="265"/>
      <c r="F7" s="265" t="s">
        <v>462</v>
      </c>
      <c r="G7" s="265" t="s">
        <v>451</v>
      </c>
      <c r="H7" s="267" t="s">
        <v>463</v>
      </c>
      <c r="I7" s="265"/>
      <c r="J7" s="265"/>
    </row>
    <row r="8" spans="1:10" ht="18" customHeight="1" x14ac:dyDescent="0.25">
      <c r="A8" s="265" t="s">
        <v>480</v>
      </c>
      <c r="B8" s="266">
        <v>0</v>
      </c>
      <c r="C8" s="265" t="s">
        <v>448</v>
      </c>
      <c r="D8" s="265" t="s">
        <v>449</v>
      </c>
      <c r="E8" s="265"/>
      <c r="F8" s="265" t="s">
        <v>464</v>
      </c>
      <c r="G8" s="265" t="s">
        <v>451</v>
      </c>
      <c r="H8" s="267" t="s">
        <v>465</v>
      </c>
      <c r="I8" s="375" t="s">
        <v>553</v>
      </c>
      <c r="J8" s="375" t="s">
        <v>555</v>
      </c>
    </row>
    <row r="9" spans="1:10" ht="18" customHeight="1" x14ac:dyDescent="0.25">
      <c r="A9" s="265" t="s">
        <v>480</v>
      </c>
      <c r="B9" s="266">
        <v>0</v>
      </c>
      <c r="C9" s="265" t="s">
        <v>448</v>
      </c>
      <c r="D9" s="265" t="s">
        <v>449</v>
      </c>
      <c r="E9" s="265"/>
      <c r="F9" s="265" t="s">
        <v>466</v>
      </c>
      <c r="G9" s="265" t="s">
        <v>451</v>
      </c>
      <c r="H9" s="267" t="s">
        <v>467</v>
      </c>
      <c r="I9" s="376" t="s">
        <v>554</v>
      </c>
      <c r="J9" s="376" t="s">
        <v>556</v>
      </c>
    </row>
    <row r="10" spans="1:10" ht="18" customHeight="1" x14ac:dyDescent="0.25">
      <c r="D10" s="408" t="s">
        <v>665</v>
      </c>
      <c r="F10" s="410" t="s">
        <v>667</v>
      </c>
      <c r="G10" s="265" t="s">
        <v>451</v>
      </c>
      <c r="H10" t="s">
        <v>666</v>
      </c>
      <c r="I10" s="265"/>
    </row>
    <row r="12" spans="1:10" ht="18" customHeight="1" x14ac:dyDescent="0.25">
      <c r="A12" s="265" t="s">
        <v>481</v>
      </c>
      <c r="B12" s="266">
        <v>0</v>
      </c>
      <c r="C12" s="265" t="s">
        <v>448</v>
      </c>
      <c r="D12" s="265" t="s">
        <v>62</v>
      </c>
      <c r="E12" s="265"/>
      <c r="F12" s="265" t="s">
        <v>468</v>
      </c>
      <c r="G12" s="265" t="s">
        <v>469</v>
      </c>
      <c r="H12" s="265" t="s">
        <v>470</v>
      </c>
      <c r="I12" s="265"/>
      <c r="J12" s="265"/>
    </row>
    <row r="13" spans="1:10" ht="18" customHeight="1" x14ac:dyDescent="0.25">
      <c r="A13" s="265" t="s">
        <v>481</v>
      </c>
      <c r="B13" s="266">
        <v>0</v>
      </c>
      <c r="C13" s="265" t="s">
        <v>448</v>
      </c>
      <c r="D13" s="265" t="s">
        <v>62</v>
      </c>
      <c r="E13" s="265"/>
      <c r="F13" s="265" t="s">
        <v>471</v>
      </c>
      <c r="G13" s="265" t="s">
        <v>469</v>
      </c>
      <c r="H13" s="265" t="s">
        <v>472</v>
      </c>
      <c r="I13" s="265"/>
      <c r="J13" s="265"/>
    </row>
    <row r="14" spans="1:10" ht="18" customHeight="1" x14ac:dyDescent="0.25">
      <c r="A14" s="265" t="s">
        <v>481</v>
      </c>
      <c r="B14" s="266">
        <v>0</v>
      </c>
      <c r="C14" s="265" t="s">
        <v>448</v>
      </c>
      <c r="D14" s="265" t="s">
        <v>62</v>
      </c>
      <c r="E14" s="265"/>
      <c r="F14" s="265" t="s">
        <v>473</v>
      </c>
      <c r="G14" s="265" t="s">
        <v>474</v>
      </c>
      <c r="H14" s="265" t="s">
        <v>362</v>
      </c>
      <c r="I14" s="265"/>
      <c r="J14" s="265"/>
    </row>
    <row r="15" spans="1:10" ht="18" customHeight="1" x14ac:dyDescent="0.25">
      <c r="A15" s="265" t="s">
        <v>481</v>
      </c>
      <c r="B15" s="266">
        <v>0</v>
      </c>
      <c r="C15" s="265" t="s">
        <v>448</v>
      </c>
      <c r="D15" s="265" t="s">
        <v>62</v>
      </c>
      <c r="E15" s="265"/>
      <c r="F15" s="265" t="s">
        <v>475</v>
      </c>
      <c r="G15" s="265" t="s">
        <v>469</v>
      </c>
      <c r="H15" s="265" t="s">
        <v>476</v>
      </c>
      <c r="I15" s="265"/>
      <c r="J15" s="265"/>
    </row>
    <row r="16" spans="1:10" ht="18" customHeight="1" x14ac:dyDescent="0.25">
      <c r="A16" s="265" t="s">
        <v>481</v>
      </c>
      <c r="B16" s="266">
        <v>0</v>
      </c>
      <c r="C16" s="265" t="s">
        <v>448</v>
      </c>
      <c r="D16" s="265" t="s">
        <v>62</v>
      </c>
      <c r="E16" s="265" t="s">
        <v>617</v>
      </c>
      <c r="F16" s="265" t="s">
        <v>626</v>
      </c>
      <c r="G16" s="265" t="s">
        <v>469</v>
      </c>
      <c r="H16" s="265" t="s">
        <v>477</v>
      </c>
      <c r="I16" s="265"/>
      <c r="J16" s="265"/>
    </row>
    <row r="17" spans="1:16" ht="18" customHeight="1" x14ac:dyDescent="0.25">
      <c r="A17" s="265" t="s">
        <v>481</v>
      </c>
      <c r="B17" s="266">
        <v>0</v>
      </c>
      <c r="C17" s="265" t="s">
        <v>448</v>
      </c>
      <c r="D17" s="265" t="s">
        <v>62</v>
      </c>
      <c r="E17" s="265" t="s">
        <v>620</v>
      </c>
      <c r="F17" s="265" t="s">
        <v>627</v>
      </c>
      <c r="G17" s="265" t="s">
        <v>469</v>
      </c>
      <c r="H17" s="265" t="s">
        <v>478</v>
      </c>
      <c r="I17" s="265"/>
      <c r="J17" s="265"/>
    </row>
    <row r="18" spans="1:16" ht="18" customHeight="1" x14ac:dyDescent="0.25">
      <c r="A18" s="265" t="s">
        <v>481</v>
      </c>
      <c r="B18" s="266">
        <v>0</v>
      </c>
      <c r="C18" s="265" t="s">
        <v>448</v>
      </c>
      <c r="D18" s="265" t="s">
        <v>62</v>
      </c>
      <c r="E18" s="265" t="s">
        <v>621</v>
      </c>
      <c r="F18" s="265" t="s">
        <v>628</v>
      </c>
      <c r="G18" s="265" t="s">
        <v>469</v>
      </c>
      <c r="H18" s="265" t="s">
        <v>479</v>
      </c>
      <c r="I18" s="265"/>
      <c r="J18" s="265"/>
    </row>
    <row r="22" spans="1:16" ht="18" customHeight="1" x14ac:dyDescent="0.25">
      <c r="F22" t="s">
        <v>601</v>
      </c>
      <c r="G22" t="s">
        <v>602</v>
      </c>
      <c r="H22">
        <v>180598</v>
      </c>
    </row>
    <row r="25" spans="1:16" ht="18" customHeight="1" thickBot="1" x14ac:dyDescent="0.3"/>
    <row r="26" spans="1:16" ht="18" customHeight="1" x14ac:dyDescent="0.25">
      <c r="F26" s="30" t="s">
        <v>673</v>
      </c>
      <c r="G26" s="31" t="s">
        <v>60</v>
      </c>
      <c r="H26" s="32"/>
    </row>
    <row r="27" spans="1:16" ht="18" customHeight="1" x14ac:dyDescent="0.25">
      <c r="F27" s="20" t="s">
        <v>592</v>
      </c>
      <c r="G27" s="5" t="s">
        <v>668</v>
      </c>
      <c r="H27" s="33" t="s">
        <v>669</v>
      </c>
    </row>
    <row r="28" spans="1:16" ht="18" customHeight="1" thickBot="1" x14ac:dyDescent="0.3">
      <c r="F28" s="21" t="s">
        <v>670</v>
      </c>
      <c r="G28" s="22" t="s">
        <v>671</v>
      </c>
      <c r="H28" s="23" t="s">
        <v>672</v>
      </c>
      <c r="P28" s="1"/>
    </row>
    <row r="29" spans="1:16" ht="18" customHeight="1" x14ac:dyDescent="0.25">
      <c r="P29" s="1"/>
    </row>
  </sheetData>
  <hyperlinks>
    <hyperlink ref="H2" r:id="rId1"/>
    <hyperlink ref="H3" r:id="rId2"/>
    <hyperlink ref="H5" r:id="rId3"/>
    <hyperlink ref="H6" r:id="rId4"/>
    <hyperlink ref="H7" r:id="rId5"/>
    <hyperlink ref="H8" r:id="rId6"/>
    <hyperlink ref="H9" r:id="rId7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AG28"/>
  <sheetViews>
    <sheetView workbookViewId="0">
      <selection activeCell="D27" sqref="D27"/>
    </sheetView>
  </sheetViews>
  <sheetFormatPr defaultRowHeight="15" x14ac:dyDescent="0.25"/>
  <cols>
    <col min="1" max="1" width="30.140625" bestFit="1" customWidth="1"/>
    <col min="2" max="2" width="11.5703125" customWidth="1"/>
    <col min="3" max="3" width="21.28515625" customWidth="1"/>
    <col min="4" max="4" width="54.42578125" customWidth="1"/>
    <col min="5" max="5" width="31.28515625" style="4" customWidth="1"/>
    <col min="6" max="6" width="20.28515625" customWidth="1"/>
    <col min="7" max="9" width="9.85546875" customWidth="1"/>
  </cols>
  <sheetData>
    <row r="1" spans="1:33" ht="60.75" customHeight="1" x14ac:dyDescent="0.55000000000000004">
      <c r="A1" s="5" t="s">
        <v>0</v>
      </c>
      <c r="B1" s="5" t="s">
        <v>1</v>
      </c>
      <c r="C1" s="5" t="s">
        <v>60</v>
      </c>
      <c r="D1" s="5" t="s">
        <v>15</v>
      </c>
      <c r="E1" s="6" t="s">
        <v>138</v>
      </c>
      <c r="F1" s="7" t="s">
        <v>87</v>
      </c>
      <c r="G1" s="5" t="s">
        <v>139</v>
      </c>
      <c r="H1" s="5" t="s">
        <v>92</v>
      </c>
      <c r="I1" s="5" t="s">
        <v>93</v>
      </c>
    </row>
    <row r="2" spans="1:33" x14ac:dyDescent="0.25">
      <c r="A2" s="5" t="s">
        <v>61</v>
      </c>
      <c r="B2" s="5" t="s">
        <v>62</v>
      </c>
      <c r="C2" s="5" t="s">
        <v>71</v>
      </c>
      <c r="D2" s="5" t="s">
        <v>32</v>
      </c>
      <c r="E2" s="8" t="s">
        <v>32</v>
      </c>
      <c r="F2" s="5" t="s">
        <v>22</v>
      </c>
      <c r="G2" s="5"/>
      <c r="H2" s="5"/>
      <c r="I2" s="5"/>
      <c r="X2" s="1"/>
      <c r="AF2" s="1"/>
      <c r="AG2" s="1"/>
    </row>
    <row r="3" spans="1:33" x14ac:dyDescent="0.25">
      <c r="A3" s="5" t="s">
        <v>63</v>
      </c>
      <c r="B3" s="5" t="s">
        <v>62</v>
      </c>
      <c r="C3" s="5" t="s">
        <v>79</v>
      </c>
      <c r="D3" s="9" t="s">
        <v>80</v>
      </c>
      <c r="E3" s="10">
        <v>43154</v>
      </c>
      <c r="F3" s="5" t="s">
        <v>22</v>
      </c>
      <c r="G3" s="5"/>
      <c r="H3" s="5"/>
      <c r="I3" s="5"/>
      <c r="X3" s="1"/>
      <c r="AF3" s="1"/>
      <c r="AG3" s="1"/>
    </row>
    <row r="4" spans="1:33" x14ac:dyDescent="0.25">
      <c r="A4" s="5" t="s">
        <v>64</v>
      </c>
      <c r="B4" s="5" t="s">
        <v>62</v>
      </c>
      <c r="C4" s="5" t="s">
        <v>72</v>
      </c>
      <c r="D4" s="9" t="s">
        <v>81</v>
      </c>
      <c r="E4" s="10">
        <v>43154</v>
      </c>
      <c r="F4" s="5" t="s">
        <v>22</v>
      </c>
      <c r="G4" s="5"/>
      <c r="H4" s="5"/>
      <c r="I4" s="5"/>
      <c r="X4" s="1"/>
      <c r="AF4" s="1"/>
      <c r="AG4" s="1"/>
    </row>
    <row r="5" spans="1:33" x14ac:dyDescent="0.25">
      <c r="A5" s="5" t="s">
        <v>65</v>
      </c>
      <c r="B5" s="5" t="s">
        <v>62</v>
      </c>
      <c r="C5" s="5" t="s">
        <v>73</v>
      </c>
      <c r="D5" s="9" t="s">
        <v>82</v>
      </c>
      <c r="E5" s="10">
        <v>43154</v>
      </c>
      <c r="F5" s="5" t="s">
        <v>22</v>
      </c>
      <c r="G5" s="5"/>
      <c r="H5" s="5"/>
      <c r="I5" s="5"/>
      <c r="X5" s="1"/>
      <c r="AF5" s="1"/>
      <c r="AG5" s="1"/>
    </row>
    <row r="6" spans="1:33" x14ac:dyDescent="0.25">
      <c r="A6" s="5" t="s">
        <v>66</v>
      </c>
      <c r="B6" s="5" t="s">
        <v>62</v>
      </c>
      <c r="C6" s="5" t="s">
        <v>74</v>
      </c>
      <c r="D6" s="9" t="s">
        <v>83</v>
      </c>
      <c r="E6" s="10">
        <v>43154</v>
      </c>
      <c r="F6" s="5" t="s">
        <v>22</v>
      </c>
      <c r="G6" s="5"/>
      <c r="H6" s="5"/>
      <c r="I6" s="5"/>
      <c r="X6" s="1"/>
      <c r="AF6" s="1"/>
      <c r="AG6" s="1"/>
    </row>
    <row r="7" spans="1:33" x14ac:dyDescent="0.25">
      <c r="A7" s="5" t="s">
        <v>67</v>
      </c>
      <c r="B7" s="5" t="s">
        <v>62</v>
      </c>
      <c r="C7" s="5" t="s">
        <v>75</v>
      </c>
      <c r="D7" s="9" t="s">
        <v>84</v>
      </c>
      <c r="E7" s="10">
        <v>43154</v>
      </c>
      <c r="F7" s="5" t="s">
        <v>22</v>
      </c>
      <c r="G7" s="5"/>
      <c r="H7" s="5"/>
      <c r="I7" s="5"/>
      <c r="X7" s="1"/>
      <c r="AF7" s="1"/>
      <c r="AG7" s="1"/>
    </row>
    <row r="8" spans="1:33" x14ac:dyDescent="0.25">
      <c r="A8" s="5" t="s">
        <v>68</v>
      </c>
      <c r="B8" s="5" t="s">
        <v>62</v>
      </c>
      <c r="C8" s="5" t="s">
        <v>76</v>
      </c>
      <c r="D8" s="9" t="s">
        <v>137</v>
      </c>
      <c r="E8" s="10">
        <v>43154</v>
      </c>
      <c r="F8" s="5" t="s">
        <v>22</v>
      </c>
      <c r="G8" s="5"/>
      <c r="H8" s="5"/>
      <c r="I8" s="5"/>
      <c r="X8" s="1"/>
      <c r="AF8" s="1"/>
      <c r="AG8" s="1"/>
    </row>
    <row r="9" spans="1:33" x14ac:dyDescent="0.25">
      <c r="A9" s="5" t="s">
        <v>69</v>
      </c>
      <c r="B9" s="5" t="s">
        <v>62</v>
      </c>
      <c r="C9" s="5" t="s">
        <v>77</v>
      </c>
      <c r="D9" s="9" t="s">
        <v>85</v>
      </c>
      <c r="E9" s="10">
        <v>43154</v>
      </c>
      <c r="F9" s="5" t="s">
        <v>22</v>
      </c>
      <c r="G9" s="5"/>
      <c r="H9" s="5"/>
      <c r="I9" s="5"/>
      <c r="X9" s="1"/>
      <c r="AF9" s="1"/>
      <c r="AG9" s="1"/>
    </row>
    <row r="10" spans="1:33" x14ac:dyDescent="0.25">
      <c r="A10" s="5" t="s">
        <v>70</v>
      </c>
      <c r="B10" s="5" t="s">
        <v>62</v>
      </c>
      <c r="C10" s="5" t="s">
        <v>78</v>
      </c>
      <c r="D10" s="9" t="s">
        <v>86</v>
      </c>
      <c r="E10" s="10">
        <v>43154</v>
      </c>
      <c r="F10" s="5" t="s">
        <v>21</v>
      </c>
      <c r="G10" s="5"/>
      <c r="H10" s="5"/>
      <c r="I10" s="5"/>
      <c r="X10" s="1"/>
      <c r="AF10" s="1"/>
      <c r="AG10" s="1"/>
    </row>
    <row r="11" spans="1:33" x14ac:dyDescent="0.25">
      <c r="A11" s="5"/>
      <c r="B11" s="5"/>
      <c r="C11" s="5"/>
      <c r="D11" s="5"/>
      <c r="E11" s="8"/>
      <c r="F11" s="5"/>
      <c r="G11" s="5"/>
      <c r="H11" s="5"/>
      <c r="I11" s="5"/>
    </row>
    <row r="15" spans="1:33" x14ac:dyDescent="0.25">
      <c r="E15" s="4" t="s">
        <v>147</v>
      </c>
    </row>
    <row r="16" spans="1:33" x14ac:dyDescent="0.25">
      <c r="D16" t="s">
        <v>140</v>
      </c>
      <c r="E16" s="4" t="s">
        <v>148</v>
      </c>
    </row>
    <row r="17" spans="4:11" x14ac:dyDescent="0.25">
      <c r="D17" t="s">
        <v>88</v>
      </c>
    </row>
    <row r="18" spans="4:11" x14ac:dyDescent="0.25">
      <c r="D18" t="s">
        <v>132</v>
      </c>
    </row>
    <row r="19" spans="4:11" x14ac:dyDescent="0.25">
      <c r="D19" t="s">
        <v>133</v>
      </c>
    </row>
    <row r="23" spans="4:11" x14ac:dyDescent="0.25">
      <c r="D23" t="s">
        <v>134</v>
      </c>
    </row>
    <row r="25" spans="4:11" x14ac:dyDescent="0.25">
      <c r="K25" s="4"/>
    </row>
    <row r="26" spans="4:11" x14ac:dyDescent="0.25">
      <c r="K26" s="4" t="s">
        <v>210</v>
      </c>
    </row>
    <row r="27" spans="4:11" x14ac:dyDescent="0.25">
      <c r="K27" s="15" t="s">
        <v>211</v>
      </c>
    </row>
    <row r="28" spans="4:11" x14ac:dyDescent="0.25">
      <c r="K28" s="4"/>
    </row>
  </sheetData>
  <hyperlinks>
    <hyperlink ref="D3" r:id="rId1"/>
    <hyperlink ref="D4" r:id="rId2"/>
    <hyperlink ref="D5" r:id="rId3"/>
    <hyperlink ref="D6" r:id="rId4"/>
    <hyperlink ref="D7" r:id="rId5"/>
    <hyperlink ref="D8" r:id="rId6" display="L:\Letdata\data\16\0401A01\D5\160401A01-D5N01_.docx"/>
    <hyperlink ref="D10" r:id="rId7"/>
    <hyperlink ref="D9" r:id="rId8"/>
    <hyperlink ref="K27" r:id="rId9"/>
  </hyperlinks>
  <pageMargins left="0.7" right="0.7" top="0.75" bottom="0.75" header="0.3" footer="0.3"/>
  <pageSetup paperSize="9" orientation="portrait" r:id="rId10"/>
  <drawing r:id="rId11"/>
  <legacyDrawing r:id="rId12"/>
  <controls>
    <mc:AlternateContent xmlns:mc="http://schemas.openxmlformats.org/markup-compatibility/2006">
      <mc:Choice Requires="x14">
        <control shapeId="1028" r:id="rId13" name="CommandButton3">
          <controlPr autoLine="0" r:id="rId14">
            <anchor moveWithCells="1">
              <from>
                <xdr:col>2</xdr:col>
                <xdr:colOff>180975</xdr:colOff>
                <xdr:row>0</xdr:row>
                <xdr:rowOff>142875</xdr:rowOff>
              </from>
              <to>
                <xdr:col>2</xdr:col>
                <xdr:colOff>1095375</xdr:colOff>
                <xdr:row>0</xdr:row>
                <xdr:rowOff>447675</xdr:rowOff>
              </to>
            </anchor>
          </controlPr>
        </control>
      </mc:Choice>
      <mc:Fallback>
        <control shapeId="1028" r:id="rId13" name="CommandButton3"/>
      </mc:Fallback>
    </mc:AlternateContent>
    <mc:AlternateContent xmlns:mc="http://schemas.openxmlformats.org/markup-compatibility/2006">
      <mc:Choice Requires="x14">
        <control shapeId="1029" r:id="rId15" name="CommandButton4">
          <controlPr autoLine="0" r:id="rId16">
            <anchor moveWithCells="1">
              <from>
                <xdr:col>2</xdr:col>
                <xdr:colOff>1266825</xdr:colOff>
                <xdr:row>0</xdr:row>
                <xdr:rowOff>142875</xdr:rowOff>
              </from>
              <to>
                <xdr:col>3</xdr:col>
                <xdr:colOff>762000</xdr:colOff>
                <xdr:row>0</xdr:row>
                <xdr:rowOff>447675</xdr:rowOff>
              </to>
            </anchor>
          </controlPr>
        </control>
      </mc:Choice>
      <mc:Fallback>
        <control shapeId="1029" r:id="rId15" name="CommandButton4"/>
      </mc:Fallback>
    </mc:AlternateContent>
  </controls>
  <tableParts count="1">
    <tablePart r:id="rId17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>
    <pageSetUpPr fitToPage="1"/>
  </sheetPr>
  <dimension ref="A1:I32"/>
  <sheetViews>
    <sheetView zoomScaleNormal="100" workbookViewId="0">
      <selection activeCell="A28" sqref="A28:A29"/>
    </sheetView>
  </sheetViews>
  <sheetFormatPr defaultRowHeight="15" x14ac:dyDescent="0.25"/>
  <cols>
    <col min="1" max="1" width="53.5703125" customWidth="1"/>
    <col min="2" max="2" width="27.140625" customWidth="1"/>
    <col min="3" max="3" width="9.140625" customWidth="1"/>
    <col min="4" max="4" width="57" bestFit="1" customWidth="1"/>
    <col min="5" max="5" width="40.85546875" customWidth="1"/>
    <col min="6" max="6" width="51" bestFit="1" customWidth="1"/>
    <col min="7" max="7" width="50.140625" bestFit="1" customWidth="1"/>
    <col min="8" max="8" width="50.42578125" bestFit="1" customWidth="1"/>
  </cols>
  <sheetData>
    <row r="1" spans="1:9" s="292" customFormat="1" ht="18.75" x14ac:dyDescent="0.3">
      <c r="A1" s="292" t="s">
        <v>409</v>
      </c>
      <c r="B1" s="292" t="s">
        <v>785</v>
      </c>
      <c r="C1" s="292" t="s">
        <v>674</v>
      </c>
      <c r="D1" s="292" t="s">
        <v>333</v>
      </c>
      <c r="E1" s="292" t="s">
        <v>263</v>
      </c>
      <c r="F1" s="292" t="s">
        <v>332</v>
      </c>
      <c r="G1" s="292" t="s">
        <v>331</v>
      </c>
      <c r="H1" s="292" t="s">
        <v>330</v>
      </c>
      <c r="I1" s="292" t="s">
        <v>677</v>
      </c>
    </row>
    <row r="2" spans="1:9" x14ac:dyDescent="0.25">
      <c r="A2" s="18" t="s">
        <v>329</v>
      </c>
      <c r="B2" s="18"/>
      <c r="C2" s="18"/>
      <c r="D2" s="11" t="s">
        <v>323</v>
      </c>
      <c r="E2" s="176" t="s">
        <v>322</v>
      </c>
      <c r="F2" s="175" t="s">
        <v>321</v>
      </c>
      <c r="G2" t="s">
        <v>21</v>
      </c>
      <c r="H2" s="173" t="s">
        <v>319</v>
      </c>
    </row>
    <row r="3" spans="1:9" x14ac:dyDescent="0.25">
      <c r="A3" s="18" t="s">
        <v>328</v>
      </c>
      <c r="B3" s="18"/>
      <c r="C3" s="18"/>
      <c r="D3" s="11" t="s">
        <v>323</v>
      </c>
      <c r="E3" s="176" t="s">
        <v>322</v>
      </c>
      <c r="F3" s="170" t="s">
        <v>313</v>
      </c>
      <c r="G3" t="s">
        <v>21</v>
      </c>
      <c r="H3" t="s">
        <v>312</v>
      </c>
    </row>
    <row r="4" spans="1:9" x14ac:dyDescent="0.25">
      <c r="A4" s="18" t="s">
        <v>327</v>
      </c>
      <c r="B4" s="18"/>
      <c r="C4" s="18"/>
      <c r="D4" s="178" t="s">
        <v>325</v>
      </c>
      <c r="E4" s="176" t="s">
        <v>322</v>
      </c>
      <c r="F4" t="s">
        <v>21</v>
      </c>
      <c r="G4" t="s">
        <v>21</v>
      </c>
      <c r="H4" t="s">
        <v>21</v>
      </c>
    </row>
    <row r="5" spans="1:9" x14ac:dyDescent="0.25">
      <c r="A5" s="18" t="s">
        <v>326</v>
      </c>
      <c r="B5" s="18"/>
      <c r="C5" s="18"/>
      <c r="D5" s="178" t="s">
        <v>325</v>
      </c>
      <c r="E5" s="176" t="s">
        <v>322</v>
      </c>
      <c r="F5" t="s">
        <v>21</v>
      </c>
      <c r="G5" s="174" t="s">
        <v>320</v>
      </c>
      <c r="H5" t="s">
        <v>21</v>
      </c>
    </row>
    <row r="6" spans="1:9" x14ac:dyDescent="0.25">
      <c r="A6" s="18" t="s">
        <v>324</v>
      </c>
      <c r="B6" s="18"/>
      <c r="C6" s="18"/>
      <c r="D6" s="177" t="s">
        <v>323</v>
      </c>
      <c r="E6" s="176" t="s">
        <v>322</v>
      </c>
      <c r="F6" s="175" t="s">
        <v>321</v>
      </c>
      <c r="G6" s="174" t="s">
        <v>320</v>
      </c>
      <c r="H6" s="173" t="s">
        <v>319</v>
      </c>
    </row>
    <row r="7" spans="1:9" x14ac:dyDescent="0.25">
      <c r="A7" s="18" t="s">
        <v>318</v>
      </c>
      <c r="B7" s="18"/>
      <c r="C7" s="18"/>
      <c r="D7" s="221" t="s">
        <v>410</v>
      </c>
      <c r="E7" s="421" t="s">
        <v>317</v>
      </c>
      <c r="F7" s="170" t="s">
        <v>313</v>
      </c>
      <c r="G7" t="s">
        <v>21</v>
      </c>
      <c r="H7" s="169" t="s">
        <v>312</v>
      </c>
    </row>
    <row r="8" spans="1:9" x14ac:dyDescent="0.25">
      <c r="A8" s="18" t="s">
        <v>316</v>
      </c>
      <c r="B8" s="18"/>
      <c r="C8" s="18"/>
      <c r="D8" s="172" t="s">
        <v>315</v>
      </c>
      <c r="E8" s="171" t="s">
        <v>314</v>
      </c>
      <c r="F8" s="170" t="s">
        <v>313</v>
      </c>
      <c r="G8" t="s">
        <v>21</v>
      </c>
      <c r="H8" s="169" t="s">
        <v>312</v>
      </c>
    </row>
    <row r="9" spans="1:9" ht="18" x14ac:dyDescent="0.25">
      <c r="A9" s="420" t="s">
        <v>676</v>
      </c>
      <c r="B9" s="420"/>
      <c r="C9" t="s">
        <v>675</v>
      </c>
      <c r="D9" t="s">
        <v>781</v>
      </c>
      <c r="E9" s="421" t="s">
        <v>783</v>
      </c>
      <c r="F9" t="s">
        <v>782</v>
      </c>
      <c r="G9" t="s">
        <v>21</v>
      </c>
      <c r="H9" t="s">
        <v>784</v>
      </c>
    </row>
    <row r="10" spans="1:9" x14ac:dyDescent="0.25">
      <c r="A10" s="18" t="s">
        <v>786</v>
      </c>
    </row>
    <row r="16" spans="1:9" x14ac:dyDescent="0.25">
      <c r="E16" t="s">
        <v>411</v>
      </c>
    </row>
    <row r="32" spans="7:7" x14ac:dyDescent="0.25">
      <c r="G32" t="s">
        <v>629</v>
      </c>
    </row>
  </sheetData>
  <pageMargins left="0.7" right="0.7" top="0.75" bottom="0.75" header="0.3" footer="0.3"/>
  <pageSetup paperSize="9" scale="51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B11"/>
  <sheetViews>
    <sheetView workbookViewId="0">
      <selection activeCell="K23" sqref="K23"/>
    </sheetView>
  </sheetViews>
  <sheetFormatPr defaultRowHeight="15" x14ac:dyDescent="0.25"/>
  <cols>
    <col min="1" max="1" width="17" bestFit="1" customWidth="1"/>
    <col min="2" max="2" width="28" customWidth="1"/>
  </cols>
  <sheetData>
    <row r="1" spans="1:2" ht="24" thickBot="1" x14ac:dyDescent="0.4">
      <c r="A1" s="206" t="s">
        <v>388</v>
      </c>
      <c r="B1" s="207" t="s">
        <v>142</v>
      </c>
    </row>
    <row r="2" spans="1:2" ht="23.25" x14ac:dyDescent="0.35">
      <c r="A2" s="208" t="s">
        <v>389</v>
      </c>
      <c r="B2" s="209" t="s">
        <v>390</v>
      </c>
    </row>
    <row r="3" spans="1:2" ht="24" thickBot="1" x14ac:dyDescent="0.4">
      <c r="A3" s="210" t="s">
        <v>402</v>
      </c>
      <c r="B3" s="211" t="s">
        <v>403</v>
      </c>
    </row>
    <row r="4" spans="1:2" ht="23.25" x14ac:dyDescent="0.35">
      <c r="A4" s="212" t="s">
        <v>404</v>
      </c>
      <c r="B4" s="213" t="s">
        <v>405</v>
      </c>
    </row>
    <row r="5" spans="1:2" ht="23.25" x14ac:dyDescent="0.35">
      <c r="A5" s="213" t="s">
        <v>393</v>
      </c>
      <c r="B5" s="213" t="s">
        <v>394</v>
      </c>
    </row>
    <row r="6" spans="1:2" ht="24" thickBot="1" x14ac:dyDescent="0.4">
      <c r="A6" s="213" t="s">
        <v>395</v>
      </c>
      <c r="B6" s="213" t="s">
        <v>396</v>
      </c>
    </row>
    <row r="7" spans="1:2" ht="23.25" x14ac:dyDescent="0.35">
      <c r="A7" s="214" t="s">
        <v>397</v>
      </c>
      <c r="B7" s="215" t="s">
        <v>398</v>
      </c>
    </row>
    <row r="8" spans="1:2" ht="23.25" x14ac:dyDescent="0.35">
      <c r="A8" s="213" t="s">
        <v>399</v>
      </c>
      <c r="B8" s="213" t="s">
        <v>401</v>
      </c>
    </row>
    <row r="9" spans="1:2" ht="23.25" x14ac:dyDescent="0.35">
      <c r="A9" s="213" t="s">
        <v>400</v>
      </c>
    </row>
    <row r="10" spans="1:2" ht="23.25" x14ac:dyDescent="0.35">
      <c r="A10" s="213" t="s">
        <v>391</v>
      </c>
    </row>
    <row r="11" spans="1:2" ht="23.25" x14ac:dyDescent="0.35">
      <c r="A11" s="213" t="s">
        <v>392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18</vt:i4>
      </vt:variant>
    </vt:vector>
  </HeadingPairs>
  <TitlesOfParts>
    <vt:vector size="18" baseType="lpstr">
      <vt:lpstr>sammatrix</vt:lpstr>
      <vt:lpstr>ide190006</vt:lpstr>
      <vt:lpstr>ide180010twin high det.</vt:lpstr>
      <vt:lpstr>ide140001 insp</vt:lpstr>
      <vt:lpstr>ide180007simp</vt:lpstr>
      <vt:lpstr>060027a00</vt:lpstr>
      <vt:lpstr>080150b tmkolom</vt:lpstr>
      <vt:lpstr>180246 tm kolom rechts</vt:lpstr>
      <vt:lpstr>040187b00</vt:lpstr>
      <vt:lpstr>LM6</vt:lpstr>
      <vt:lpstr>LM LVC 1050 1060</vt:lpstr>
      <vt:lpstr>LM35 LVC2035</vt:lpstr>
      <vt:lpstr>LENSFRONTEN</vt:lpstr>
      <vt:lpstr>ALLE KOLOMMEN MATRIX</vt:lpstr>
      <vt:lpstr>opties</vt:lpstr>
      <vt:lpstr>oud</vt:lpstr>
      <vt:lpstr>sam matrixoverzicht oud</vt:lpstr>
      <vt:lpstr>kit cl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2018-12-06T14:33:47Z</cp:lastPrinted>
  <dcterms:created xsi:type="dcterms:W3CDTF">2018-02-07T14:52:03Z</dcterms:created>
  <dcterms:modified xsi:type="dcterms:W3CDTF">2019-04-29T12:59:43Z</dcterms:modified>
</cp:coreProperties>
</file>