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useda\Downloads\SAR-Imager_FSU-FAMU-COE_Northrop-Grumman-master\SAR-Imager_FSU-FAMU-COE_Northrop-Grumman-master\VHDL Coding\"/>
    </mc:Choice>
  </mc:AlternateContent>
  <bookViews>
    <workbookView xWindow="0" yWindow="0" windowWidth="19200" windowHeight="7035" activeTab="2"/>
  </bookViews>
  <sheets>
    <sheet name="theta" sheetId="2" r:id="rId1"/>
    <sheet name="Basis Functions" sheetId="1" r:id="rId2"/>
    <sheet name="Image" sheetId="3" r:id="rId3"/>
    <sheet name="C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3" i="3" l="1"/>
  <c r="S43" i="3"/>
  <c r="S24" i="3"/>
  <c r="I43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T3" i="3"/>
  <c r="G25" i="4" l="1"/>
  <c r="G16" i="4"/>
  <c r="H16" i="4" s="1"/>
  <c r="G15" i="4"/>
  <c r="N14" i="4"/>
  <c r="G14" i="4"/>
  <c r="H14" i="4" s="1"/>
  <c r="H13" i="4"/>
  <c r="H9" i="4"/>
  <c r="G8" i="4"/>
  <c r="G17" i="4" s="1"/>
  <c r="H17" i="4" s="1"/>
  <c r="N6" i="4"/>
  <c r="O6" i="4" s="1"/>
  <c r="R5" i="4"/>
  <c r="Q5" i="4"/>
  <c r="D5" i="4"/>
  <c r="O5" i="4" s="1"/>
  <c r="AB4" i="4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N7" i="4" l="1"/>
  <c r="H11" i="4"/>
  <c r="H15" i="4"/>
  <c r="S16" i="4"/>
  <c r="S11" i="4"/>
  <c r="N15" i="4"/>
  <c r="O14" i="4"/>
  <c r="S17" i="4"/>
  <c r="S9" i="4"/>
  <c r="S15" i="4"/>
  <c r="G7" i="4"/>
  <c r="H8" i="4"/>
  <c r="S8" i="4"/>
  <c r="H10" i="4"/>
  <c r="S10" i="4"/>
  <c r="H12" i="4"/>
  <c r="S12" i="4"/>
  <c r="O13" i="4"/>
  <c r="S14" i="4"/>
  <c r="S13" i="4"/>
  <c r="O7" i="4" l="1"/>
  <c r="N8" i="4"/>
  <c r="H7" i="4"/>
  <c r="G6" i="4"/>
  <c r="G18" i="4"/>
  <c r="S7" i="4"/>
  <c r="N16" i="4"/>
  <c r="O15" i="4"/>
  <c r="O8" i="4" l="1"/>
  <c r="N9" i="4"/>
  <c r="H18" i="4"/>
  <c r="S18" i="4"/>
  <c r="H6" i="4"/>
  <c r="G19" i="4"/>
  <c r="G5" i="4"/>
  <c r="S6" i="4"/>
  <c r="O16" i="4"/>
  <c r="N17" i="4"/>
  <c r="O9" i="4" l="1"/>
  <c r="N10" i="4"/>
  <c r="G20" i="4"/>
  <c r="G4" i="4"/>
  <c r="H5" i="4"/>
  <c r="S5" i="4"/>
  <c r="O17" i="4"/>
  <c r="N18" i="4"/>
  <c r="H19" i="4"/>
  <c r="S19" i="4"/>
  <c r="N11" i="4" l="1"/>
  <c r="O10" i="4"/>
  <c r="H4" i="4"/>
  <c r="G21" i="4"/>
  <c r="S4" i="4"/>
  <c r="T5" i="4" s="1"/>
  <c r="N19" i="4"/>
  <c r="O18" i="4"/>
  <c r="S20" i="4"/>
  <c r="H20" i="4"/>
  <c r="O11" i="4" l="1"/>
  <c r="N12" i="4"/>
  <c r="O12" i="4" s="1"/>
  <c r="H21" i="4"/>
  <c r="S21" i="4"/>
  <c r="T10" i="4"/>
  <c r="T12" i="4"/>
  <c r="T11" i="4"/>
  <c r="U11" i="4" s="1"/>
  <c r="V11" i="4" s="1"/>
  <c r="T8" i="4"/>
  <c r="T9" i="4"/>
  <c r="T7" i="4"/>
  <c r="T6" i="4"/>
  <c r="N20" i="4"/>
  <c r="O20" i="4" s="1"/>
  <c r="O19" i="4"/>
  <c r="J12" i="4"/>
  <c r="J10" i="4"/>
  <c r="K10" i="4" s="1"/>
  <c r="M10" i="4" s="1"/>
  <c r="L10" i="4" s="1"/>
  <c r="J8" i="4"/>
  <c r="J9" i="4"/>
  <c r="J5" i="4"/>
  <c r="J11" i="4"/>
  <c r="J6" i="4"/>
  <c r="J7" i="4"/>
  <c r="W12" i="4" l="1"/>
  <c r="K12" i="4"/>
  <c r="M12" i="4" s="1"/>
  <c r="L12" i="4" s="1"/>
  <c r="U12" i="4"/>
  <c r="V12" i="4" s="1"/>
  <c r="K7" i="4"/>
  <c r="M7" i="4" s="1"/>
  <c r="L7" i="4" s="1"/>
  <c r="U10" i="4"/>
  <c r="V10" i="4" s="1"/>
  <c r="K6" i="4"/>
  <c r="M6" i="4" s="1"/>
  <c r="L6" i="4" s="1"/>
  <c r="W11" i="4"/>
  <c r="X11" i="4" s="1"/>
  <c r="K11" i="4"/>
  <c r="M11" i="4" s="1"/>
  <c r="L11" i="4" s="1"/>
  <c r="U6" i="4"/>
  <c r="V6" i="4" s="1"/>
  <c r="K5" i="4"/>
  <c r="M5" i="4" s="1"/>
  <c r="L5" i="4" s="1"/>
  <c r="U7" i="4"/>
  <c r="V7" i="4" s="1"/>
  <c r="W9" i="4"/>
  <c r="X9" i="4" s="1"/>
  <c r="K9" i="4"/>
  <c r="M9" i="4" s="1"/>
  <c r="L9" i="4" s="1"/>
  <c r="U9" i="4"/>
  <c r="V9" i="4" s="1"/>
  <c r="W8" i="4"/>
  <c r="X8" i="4" s="1"/>
  <c r="K8" i="4"/>
  <c r="M8" i="4" s="1"/>
  <c r="L8" i="4" s="1"/>
  <c r="U8" i="4"/>
  <c r="V8" i="4" s="1"/>
  <c r="U5" i="4"/>
  <c r="V5" i="4" s="1"/>
  <c r="W5" i="4"/>
  <c r="X5" i="4" s="1"/>
  <c r="W10" i="4"/>
  <c r="Z10" i="4" s="1"/>
  <c r="AA10" i="4" s="1"/>
  <c r="AF5" i="4" s="1"/>
  <c r="AF2" i="4" s="1"/>
  <c r="Z5" i="4"/>
  <c r="AA5" i="4" s="1"/>
  <c r="AA2" i="4" s="1"/>
  <c r="W7" i="4"/>
  <c r="Z7" i="4" s="1"/>
  <c r="J18" i="4"/>
  <c r="J14" i="4"/>
  <c r="J19" i="4"/>
  <c r="J15" i="4"/>
  <c r="J20" i="4"/>
  <c r="J16" i="4"/>
  <c r="J13" i="4"/>
  <c r="J17" i="4"/>
  <c r="X12" i="4"/>
  <c r="Z12" i="4"/>
  <c r="AA12" i="4" s="1"/>
  <c r="AH5" i="4" s="1"/>
  <c r="AH2" i="4" s="1"/>
  <c r="W6" i="4"/>
  <c r="Z8" i="4"/>
  <c r="AA8" i="4" s="1"/>
  <c r="AD5" i="4" s="1"/>
  <c r="AD2" i="4" s="1"/>
  <c r="T18" i="4"/>
  <c r="T14" i="4"/>
  <c r="T19" i="4"/>
  <c r="T15" i="4"/>
  <c r="T20" i="4"/>
  <c r="T16" i="4"/>
  <c r="T13" i="4"/>
  <c r="T17" i="4"/>
  <c r="Z11" i="4" l="1"/>
  <c r="AA11" i="4" s="1"/>
  <c r="AG5" i="4" s="1"/>
  <c r="AG2" i="4" s="1"/>
  <c r="Z9" i="4"/>
  <c r="AA9" i="4" s="1"/>
  <c r="AE5" i="4" s="1"/>
  <c r="AE2" i="4" s="1"/>
  <c r="X10" i="4"/>
  <c r="BA5" i="3"/>
  <c r="BA2" i="3"/>
  <c r="AY2" i="3"/>
  <c r="AY5" i="3"/>
  <c r="AT2" i="3"/>
  <c r="AT5" i="3"/>
  <c r="AX5" i="3"/>
  <c r="AX2" i="3"/>
  <c r="AW5" i="3"/>
  <c r="AW2" i="3"/>
  <c r="AZ5" i="3"/>
  <c r="AZ2" i="3"/>
  <c r="W17" i="4"/>
  <c r="X17" i="4" s="1"/>
  <c r="W15" i="4"/>
  <c r="Z15" i="4" s="1"/>
  <c r="AA15" i="4" s="1"/>
  <c r="AK5" i="4" s="1"/>
  <c r="AK2" i="4" s="1"/>
  <c r="W13" i="4"/>
  <c r="X13" i="4" s="1"/>
  <c r="W19" i="4"/>
  <c r="X19" i="4" s="1"/>
  <c r="W16" i="4"/>
  <c r="W14" i="4"/>
  <c r="X6" i="4"/>
  <c r="Z6" i="4"/>
  <c r="AA6" i="4" s="1"/>
  <c r="AB5" i="4" s="1"/>
  <c r="AB2" i="4" s="1"/>
  <c r="X7" i="4"/>
  <c r="AA7" i="4"/>
  <c r="AC5" i="4" s="1"/>
  <c r="AC2" i="4" s="1"/>
  <c r="W20" i="4"/>
  <c r="W18" i="4"/>
  <c r="Z17" i="4" l="1"/>
  <c r="AA17" i="4" s="1"/>
  <c r="AM5" i="4" s="1"/>
  <c r="AM2" i="4" s="1"/>
  <c r="BF2" i="3" s="1"/>
  <c r="Z13" i="4"/>
  <c r="AA13" i="4" s="1"/>
  <c r="AI5" i="4" s="1"/>
  <c r="AI2" i="4" s="1"/>
  <c r="BB5" i="3" s="1"/>
  <c r="AV5" i="3"/>
  <c r="AV2" i="3"/>
  <c r="BD5" i="3"/>
  <c r="BD2" i="3"/>
  <c r="AU5" i="3"/>
  <c r="AU2" i="3"/>
  <c r="X15" i="4"/>
  <c r="Z19" i="4"/>
  <c r="AA19" i="4" s="1"/>
  <c r="AO5" i="4" s="1"/>
  <c r="AO2" i="4" s="1"/>
  <c r="X20" i="4"/>
  <c r="Z20" i="4"/>
  <c r="AA20" i="4" s="1"/>
  <c r="AP5" i="4" s="1"/>
  <c r="AP2" i="4" s="1"/>
  <c r="X14" i="4"/>
  <c r="Z14" i="4"/>
  <c r="AA14" i="4" s="1"/>
  <c r="AJ5" i="4" s="1"/>
  <c r="AJ2" i="4" s="1"/>
  <c r="X18" i="4"/>
  <c r="Z18" i="4"/>
  <c r="AA18" i="4" s="1"/>
  <c r="AN5" i="4" s="1"/>
  <c r="AN2" i="4" s="1"/>
  <c r="X16" i="4"/>
  <c r="Z16" i="4"/>
  <c r="AA16" i="4" s="1"/>
  <c r="AL5" i="4" s="1"/>
  <c r="AL2" i="4" s="1"/>
  <c r="BF5" i="3" l="1"/>
  <c r="BB2" i="3"/>
  <c r="BE5" i="3"/>
  <c r="BE2" i="3"/>
  <c r="BC5" i="3"/>
  <c r="BC2" i="3"/>
  <c r="BG5" i="3"/>
  <c r="BG2" i="3"/>
  <c r="BI5" i="3"/>
  <c r="BI2" i="3"/>
  <c r="BH5" i="3"/>
  <c r="BH2" i="3"/>
  <c r="C1" i="2"/>
  <c r="Y53" i="3"/>
  <c r="E2" i="2" l="1"/>
  <c r="B2" i="1" l="1"/>
  <c r="W63" i="3"/>
  <c r="B1" i="2"/>
  <c r="C2" i="2"/>
  <c r="B2" i="2" s="1"/>
  <c r="E5" i="1" l="1"/>
  <c r="I5" i="1"/>
  <c r="M5" i="1"/>
  <c r="Q5" i="1"/>
  <c r="F5" i="1"/>
  <c r="J5" i="1"/>
  <c r="N5" i="1"/>
  <c r="B5" i="1"/>
  <c r="C5" i="1"/>
  <c r="G5" i="1"/>
  <c r="K5" i="1"/>
  <c r="O5" i="1"/>
  <c r="D5" i="1"/>
  <c r="H5" i="1"/>
  <c r="L5" i="1"/>
  <c r="P5" i="1"/>
  <c r="W64" i="3"/>
  <c r="C3" i="2"/>
  <c r="W65" i="3" s="1"/>
  <c r="C4" i="2" l="1"/>
  <c r="W66" i="3" s="1"/>
  <c r="B3" i="2"/>
  <c r="K7" i="1" s="1"/>
  <c r="Q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7" i="1" l="1"/>
  <c r="Q26" i="3" s="1"/>
  <c r="M7" i="1"/>
  <c r="M26" i="3" s="1"/>
  <c r="C7" i="1"/>
  <c r="C5" i="3" s="1"/>
  <c r="J7" i="1"/>
  <c r="J26" i="3" s="1"/>
  <c r="B7" i="1"/>
  <c r="B5" i="3" s="1"/>
  <c r="O7" i="1"/>
  <c r="O26" i="3" s="1"/>
  <c r="G7" i="1"/>
  <c r="G5" i="3" s="1"/>
  <c r="F7" i="1"/>
  <c r="F26" i="3" s="1"/>
  <c r="P25" i="3"/>
  <c r="P4" i="3"/>
  <c r="L25" i="3"/>
  <c r="L4" i="3"/>
  <c r="H25" i="3"/>
  <c r="H4" i="3"/>
  <c r="D25" i="3"/>
  <c r="D4" i="3"/>
  <c r="O25" i="3"/>
  <c r="O4" i="3"/>
  <c r="M25" i="3"/>
  <c r="M4" i="3"/>
  <c r="K25" i="3"/>
  <c r="K4" i="3"/>
  <c r="I25" i="3"/>
  <c r="I4" i="3"/>
  <c r="G25" i="3"/>
  <c r="G4" i="3"/>
  <c r="E25" i="3"/>
  <c r="E4" i="3"/>
  <c r="C25" i="3"/>
  <c r="C4" i="3"/>
  <c r="K26" i="3"/>
  <c r="K5" i="3"/>
  <c r="N25" i="3"/>
  <c r="N4" i="3"/>
  <c r="J25" i="3"/>
  <c r="J4" i="3"/>
  <c r="F25" i="3"/>
  <c r="F4" i="3"/>
  <c r="B25" i="3"/>
  <c r="B4" i="3"/>
  <c r="Q25" i="3"/>
  <c r="Q4" i="3"/>
  <c r="L7" i="1"/>
  <c r="N7" i="1"/>
  <c r="P7" i="1"/>
  <c r="I7" i="1"/>
  <c r="E7" i="1"/>
  <c r="H7" i="1"/>
  <c r="D7" i="1"/>
  <c r="C5" i="2"/>
  <c r="W67" i="3" s="1"/>
  <c r="B4" i="2"/>
  <c r="Q5" i="3" l="1"/>
  <c r="J5" i="3"/>
  <c r="M5" i="3"/>
  <c r="C26" i="3"/>
  <c r="B26" i="3"/>
  <c r="G26" i="3"/>
  <c r="F5" i="3"/>
  <c r="O5" i="3"/>
  <c r="E26" i="3"/>
  <c r="E5" i="3"/>
  <c r="P26" i="3"/>
  <c r="P5" i="3"/>
  <c r="H26" i="3"/>
  <c r="H5" i="3"/>
  <c r="I26" i="3"/>
  <c r="I5" i="3"/>
  <c r="N26" i="3"/>
  <c r="N5" i="3"/>
  <c r="D26" i="3"/>
  <c r="D5" i="3"/>
  <c r="L26" i="3"/>
  <c r="L5" i="3"/>
  <c r="B8" i="1"/>
  <c r="D8" i="1"/>
  <c r="F8" i="1"/>
  <c r="H8" i="1"/>
  <c r="J8" i="1"/>
  <c r="L8" i="1"/>
  <c r="M8" i="1"/>
  <c r="N8" i="1"/>
  <c r="O8" i="1"/>
  <c r="P8" i="1"/>
  <c r="C8" i="1"/>
  <c r="E8" i="1"/>
  <c r="G8" i="1"/>
  <c r="I8" i="1"/>
  <c r="K8" i="1"/>
  <c r="Q8" i="1"/>
  <c r="C6" i="2"/>
  <c r="W68" i="3" s="1"/>
  <c r="B5" i="2"/>
  <c r="G27" i="3" l="1"/>
  <c r="G6" i="3"/>
  <c r="O27" i="3"/>
  <c r="O6" i="3"/>
  <c r="M27" i="3"/>
  <c r="M6" i="3"/>
  <c r="J27" i="3"/>
  <c r="J6" i="3"/>
  <c r="B27" i="3"/>
  <c r="B6" i="3"/>
  <c r="Q27" i="3"/>
  <c r="Q6" i="3"/>
  <c r="I27" i="3"/>
  <c r="I6" i="3"/>
  <c r="E27" i="3"/>
  <c r="E6" i="3"/>
  <c r="P27" i="3"/>
  <c r="P6" i="3"/>
  <c r="N27" i="3"/>
  <c r="N6" i="3"/>
  <c r="L27" i="3"/>
  <c r="L6" i="3"/>
  <c r="H27" i="3"/>
  <c r="H6" i="3"/>
  <c r="D27" i="3"/>
  <c r="D6" i="3"/>
  <c r="K27" i="3"/>
  <c r="K6" i="3"/>
  <c r="C27" i="3"/>
  <c r="C6" i="3"/>
  <c r="F27" i="3"/>
  <c r="F6" i="3"/>
  <c r="B9" i="1"/>
  <c r="L9" i="1"/>
  <c r="M9" i="1"/>
  <c r="N9" i="1"/>
  <c r="O9" i="1"/>
  <c r="P9" i="1"/>
  <c r="Q9" i="1"/>
  <c r="C9" i="1"/>
  <c r="D9" i="1"/>
  <c r="E9" i="1"/>
  <c r="F9" i="1"/>
  <c r="G9" i="1"/>
  <c r="H9" i="1"/>
  <c r="I9" i="1"/>
  <c r="J9" i="1"/>
  <c r="K9" i="1"/>
  <c r="C7" i="2"/>
  <c r="W69" i="3" s="1"/>
  <c r="B6" i="2"/>
  <c r="J28" i="3" l="1"/>
  <c r="J7" i="3"/>
  <c r="H28" i="3"/>
  <c r="H7" i="3"/>
  <c r="D28" i="3"/>
  <c r="D7" i="3"/>
  <c r="O28" i="3"/>
  <c r="O7" i="3"/>
  <c r="B28" i="3"/>
  <c r="B7" i="3"/>
  <c r="K28" i="3"/>
  <c r="K7" i="3"/>
  <c r="I28" i="3"/>
  <c r="I7" i="3"/>
  <c r="G28" i="3"/>
  <c r="G7" i="3"/>
  <c r="E28" i="3"/>
  <c r="E7" i="3"/>
  <c r="C28" i="3"/>
  <c r="C7" i="3"/>
  <c r="P28" i="3"/>
  <c r="P7" i="3"/>
  <c r="N28" i="3"/>
  <c r="N7" i="3"/>
  <c r="L28" i="3"/>
  <c r="L7" i="3"/>
  <c r="F28" i="3"/>
  <c r="F7" i="3"/>
  <c r="Q28" i="3"/>
  <c r="Q7" i="3"/>
  <c r="M28" i="3"/>
  <c r="M7" i="3"/>
  <c r="Q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8" i="2"/>
  <c r="W70" i="3" s="1"/>
  <c r="B7" i="2"/>
  <c r="P29" i="3" l="1"/>
  <c r="P8" i="3"/>
  <c r="N29" i="3"/>
  <c r="N8" i="3"/>
  <c r="J29" i="3"/>
  <c r="J8" i="3"/>
  <c r="H29" i="3"/>
  <c r="H8" i="3"/>
  <c r="D29" i="3"/>
  <c r="D8" i="3"/>
  <c r="Q29" i="3"/>
  <c r="Q8" i="3"/>
  <c r="B29" i="3"/>
  <c r="B8" i="3"/>
  <c r="O29" i="3"/>
  <c r="O8" i="3"/>
  <c r="M29" i="3"/>
  <c r="M8" i="3"/>
  <c r="K29" i="3"/>
  <c r="K8" i="3"/>
  <c r="I29" i="3"/>
  <c r="I8" i="3"/>
  <c r="G29" i="3"/>
  <c r="G8" i="3"/>
  <c r="E29" i="3"/>
  <c r="E8" i="3"/>
  <c r="C29" i="3"/>
  <c r="C8" i="3"/>
  <c r="L29" i="3"/>
  <c r="L8" i="3"/>
  <c r="F29" i="3"/>
  <c r="F8" i="3"/>
  <c r="L11" i="1"/>
  <c r="D11" i="1"/>
  <c r="H11" i="1"/>
  <c r="P11" i="1"/>
  <c r="N11" i="1"/>
  <c r="B11" i="1"/>
  <c r="C11" i="1"/>
  <c r="E11" i="1"/>
  <c r="G11" i="1"/>
  <c r="I11" i="1"/>
  <c r="K11" i="1"/>
  <c r="F11" i="1"/>
  <c r="J11" i="1"/>
  <c r="Q11" i="1"/>
  <c r="O11" i="1"/>
  <c r="M11" i="1"/>
  <c r="C9" i="2"/>
  <c r="W71" i="3" s="1"/>
  <c r="B8" i="2"/>
  <c r="O30" i="3" l="1"/>
  <c r="O9" i="3"/>
  <c r="J30" i="3"/>
  <c r="J9" i="3"/>
  <c r="G30" i="3"/>
  <c r="G9" i="3"/>
  <c r="N30" i="3"/>
  <c r="N9" i="3"/>
  <c r="M30" i="3"/>
  <c r="M9" i="3"/>
  <c r="Q30" i="3"/>
  <c r="Q9" i="3"/>
  <c r="F30" i="3"/>
  <c r="F9" i="3"/>
  <c r="I30" i="3"/>
  <c r="I9" i="3"/>
  <c r="E30" i="3"/>
  <c r="E9" i="3"/>
  <c r="B30" i="3"/>
  <c r="B9" i="3"/>
  <c r="P30" i="3"/>
  <c r="P9" i="3"/>
  <c r="D30" i="3"/>
  <c r="D9" i="3"/>
  <c r="K30" i="3"/>
  <c r="K9" i="3"/>
  <c r="C30" i="3"/>
  <c r="C9" i="3"/>
  <c r="H30" i="3"/>
  <c r="H9" i="3"/>
  <c r="L30" i="3"/>
  <c r="L9" i="3"/>
  <c r="B12" i="1"/>
  <c r="E12" i="1"/>
  <c r="J12" i="1"/>
  <c r="D12" i="1"/>
  <c r="G12" i="1"/>
  <c r="F12" i="1"/>
  <c r="I12" i="1"/>
  <c r="H12" i="1"/>
  <c r="K12" i="1"/>
  <c r="N12" i="1"/>
  <c r="P12" i="1"/>
  <c r="L12" i="1"/>
  <c r="C12" i="1"/>
  <c r="M12" i="1"/>
  <c r="O12" i="1"/>
  <c r="Q12" i="1"/>
  <c r="C10" i="2"/>
  <c r="W72" i="3" s="1"/>
  <c r="B9" i="2"/>
  <c r="O31" i="3" l="1"/>
  <c r="O10" i="3"/>
  <c r="P31" i="3"/>
  <c r="P10" i="3"/>
  <c r="G31" i="3"/>
  <c r="G10" i="3"/>
  <c r="C31" i="3"/>
  <c r="C10" i="3"/>
  <c r="K31" i="3"/>
  <c r="K10" i="3"/>
  <c r="I31" i="3"/>
  <c r="I10" i="3"/>
  <c r="J31" i="3"/>
  <c r="J10" i="3"/>
  <c r="B31" i="3"/>
  <c r="B10" i="3"/>
  <c r="Q31" i="3"/>
  <c r="Q10" i="3"/>
  <c r="M31" i="3"/>
  <c r="M10" i="3"/>
  <c r="L31" i="3"/>
  <c r="L10" i="3"/>
  <c r="N31" i="3"/>
  <c r="N10" i="3"/>
  <c r="H31" i="3"/>
  <c r="H10" i="3"/>
  <c r="F31" i="3"/>
  <c r="F10" i="3"/>
  <c r="D31" i="3"/>
  <c r="D10" i="3"/>
  <c r="E31" i="3"/>
  <c r="E10" i="3"/>
  <c r="B13" i="1"/>
  <c r="N13" i="1"/>
  <c r="P13" i="1"/>
  <c r="C13" i="1"/>
  <c r="E13" i="1"/>
  <c r="G13" i="1"/>
  <c r="I13" i="1"/>
  <c r="K13" i="1"/>
  <c r="M13" i="1"/>
  <c r="O13" i="1"/>
  <c r="Q13" i="1"/>
  <c r="D13" i="1"/>
  <c r="F13" i="1"/>
  <c r="H13" i="1"/>
  <c r="J13" i="1"/>
  <c r="L13" i="1"/>
  <c r="C11" i="2"/>
  <c r="W73" i="3" s="1"/>
  <c r="B10" i="2"/>
  <c r="L32" i="3" l="1"/>
  <c r="L11" i="3"/>
  <c r="D32" i="3"/>
  <c r="D11" i="3"/>
  <c r="K32" i="3"/>
  <c r="K11" i="3"/>
  <c r="G32" i="3"/>
  <c r="G11" i="3"/>
  <c r="N32" i="3"/>
  <c r="N11" i="3"/>
  <c r="J32" i="3"/>
  <c r="J11" i="3"/>
  <c r="F32" i="3"/>
  <c r="F11" i="3"/>
  <c r="Q32" i="3"/>
  <c r="Q11" i="3"/>
  <c r="M32" i="3"/>
  <c r="M11" i="3"/>
  <c r="I32" i="3"/>
  <c r="I11" i="3"/>
  <c r="E32" i="3"/>
  <c r="E11" i="3"/>
  <c r="P32" i="3"/>
  <c r="P11" i="3"/>
  <c r="B32" i="3"/>
  <c r="B11" i="3"/>
  <c r="H32" i="3"/>
  <c r="H11" i="3"/>
  <c r="O32" i="3"/>
  <c r="O11" i="3"/>
  <c r="C32" i="3"/>
  <c r="C11" i="3"/>
  <c r="C12" i="2"/>
  <c r="W74" i="3" s="1"/>
  <c r="B11" i="2"/>
  <c r="Q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M33" i="3" l="1"/>
  <c r="M12" i="3"/>
  <c r="G33" i="3"/>
  <c r="G12" i="3"/>
  <c r="P33" i="3"/>
  <c r="P12" i="3"/>
  <c r="N33" i="3"/>
  <c r="N12" i="3"/>
  <c r="L33" i="3"/>
  <c r="L12" i="3"/>
  <c r="J33" i="3"/>
  <c r="J12" i="3"/>
  <c r="H33" i="3"/>
  <c r="H12" i="3"/>
  <c r="F33" i="3"/>
  <c r="F12" i="3"/>
  <c r="D33" i="3"/>
  <c r="D12" i="3"/>
  <c r="B33" i="3"/>
  <c r="B12" i="3"/>
  <c r="O33" i="3"/>
  <c r="O12" i="3"/>
  <c r="K33" i="3"/>
  <c r="K12" i="3"/>
  <c r="I33" i="3"/>
  <c r="I12" i="3"/>
  <c r="E33" i="3"/>
  <c r="E12" i="3"/>
  <c r="C33" i="3"/>
  <c r="C12" i="3"/>
  <c r="Q33" i="3"/>
  <c r="Q12" i="3"/>
  <c r="K15" i="1"/>
  <c r="D15" i="1"/>
  <c r="F15" i="1"/>
  <c r="H15" i="1"/>
  <c r="J15" i="1"/>
  <c r="L15" i="1"/>
  <c r="B15" i="1"/>
  <c r="C15" i="1"/>
  <c r="G15" i="1"/>
  <c r="Q15" i="1"/>
  <c r="O15" i="1"/>
  <c r="M15" i="1"/>
  <c r="E15" i="1"/>
  <c r="I15" i="1"/>
  <c r="P15" i="1"/>
  <c r="N15" i="1"/>
  <c r="C13" i="2"/>
  <c r="W75" i="3" s="1"/>
  <c r="B12" i="2"/>
  <c r="E34" i="3" l="1"/>
  <c r="E13" i="3"/>
  <c r="G34" i="3"/>
  <c r="G13" i="3"/>
  <c r="J34" i="3"/>
  <c r="J13" i="3"/>
  <c r="F34" i="3"/>
  <c r="F13" i="3"/>
  <c r="N34" i="3"/>
  <c r="N13" i="3"/>
  <c r="I34" i="3"/>
  <c r="I13" i="3"/>
  <c r="M34" i="3"/>
  <c r="M13" i="3"/>
  <c r="Q34" i="3"/>
  <c r="Q13" i="3"/>
  <c r="C34" i="3"/>
  <c r="C13" i="3"/>
  <c r="L34" i="3"/>
  <c r="L13" i="3"/>
  <c r="H34" i="3"/>
  <c r="H13" i="3"/>
  <c r="D34" i="3"/>
  <c r="D13" i="3"/>
  <c r="P34" i="3"/>
  <c r="P13" i="3"/>
  <c r="O34" i="3"/>
  <c r="O13" i="3"/>
  <c r="B34" i="3"/>
  <c r="B13" i="3"/>
  <c r="K34" i="3"/>
  <c r="K13" i="3"/>
  <c r="Q16" i="1"/>
  <c r="D16" i="1"/>
  <c r="C16" i="1"/>
  <c r="E16" i="1"/>
  <c r="G16" i="1"/>
  <c r="L16" i="1"/>
  <c r="F16" i="1"/>
  <c r="I16" i="1"/>
  <c r="H16" i="1"/>
  <c r="K16" i="1"/>
  <c r="J16" i="1"/>
  <c r="B16" i="1"/>
  <c r="M16" i="1"/>
  <c r="N16" i="1"/>
  <c r="O16" i="1"/>
  <c r="P16" i="1"/>
  <c r="C14" i="2"/>
  <c r="W76" i="3" s="1"/>
  <c r="B13" i="2"/>
  <c r="P35" i="3" l="1"/>
  <c r="P14" i="3"/>
  <c r="B35" i="3"/>
  <c r="B14" i="3"/>
  <c r="I35" i="3"/>
  <c r="I14" i="3"/>
  <c r="L35" i="3"/>
  <c r="L14" i="3"/>
  <c r="D35" i="3"/>
  <c r="D14" i="3"/>
  <c r="O35" i="3"/>
  <c r="O14" i="3"/>
  <c r="M35" i="3"/>
  <c r="M14" i="3"/>
  <c r="J35" i="3"/>
  <c r="J14" i="3"/>
  <c r="H35" i="3"/>
  <c r="H14" i="3"/>
  <c r="F35" i="3"/>
  <c r="F14" i="3"/>
  <c r="G35" i="3"/>
  <c r="G14" i="3"/>
  <c r="C35" i="3"/>
  <c r="C14" i="3"/>
  <c r="Q35" i="3"/>
  <c r="Q14" i="3"/>
  <c r="N35" i="3"/>
  <c r="N14" i="3"/>
  <c r="K35" i="3"/>
  <c r="K14" i="3"/>
  <c r="E35" i="3"/>
  <c r="E14" i="3"/>
  <c r="C15" i="2"/>
  <c r="W77" i="3" s="1"/>
  <c r="B14" i="2"/>
  <c r="B17" i="1"/>
  <c r="I17" i="1"/>
  <c r="K17" i="1"/>
  <c r="F17" i="1"/>
  <c r="J17" i="1"/>
  <c r="L17" i="1"/>
  <c r="C17" i="1"/>
  <c r="E17" i="1"/>
  <c r="G17" i="1"/>
  <c r="D17" i="1"/>
  <c r="H17" i="1"/>
  <c r="M17" i="1"/>
  <c r="N17" i="1"/>
  <c r="O17" i="1"/>
  <c r="P17" i="1"/>
  <c r="Q17" i="1"/>
  <c r="P36" i="3" l="1"/>
  <c r="P15" i="3"/>
  <c r="H36" i="3"/>
  <c r="H15" i="3"/>
  <c r="C36" i="3"/>
  <c r="C15" i="3"/>
  <c r="J36" i="3"/>
  <c r="J15" i="3"/>
  <c r="B36" i="3"/>
  <c r="B15" i="3"/>
  <c r="Q36" i="3"/>
  <c r="Q15" i="3"/>
  <c r="O36" i="3"/>
  <c r="O15" i="3"/>
  <c r="M36" i="3"/>
  <c r="M15" i="3"/>
  <c r="D36" i="3"/>
  <c r="D15" i="3"/>
  <c r="E36" i="3"/>
  <c r="E15" i="3"/>
  <c r="L36" i="3"/>
  <c r="L15" i="3"/>
  <c r="F36" i="3"/>
  <c r="F15" i="3"/>
  <c r="I36" i="3"/>
  <c r="I15" i="3"/>
  <c r="N36" i="3"/>
  <c r="N15" i="3"/>
  <c r="G36" i="3"/>
  <c r="G15" i="3"/>
  <c r="K36" i="3"/>
  <c r="K15" i="3"/>
  <c r="C16" i="2"/>
  <c r="B15" i="2"/>
  <c r="Q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6" i="2" l="1"/>
  <c r="N20" i="1" s="1"/>
  <c r="W78" i="3"/>
  <c r="N37" i="3"/>
  <c r="N16" i="3"/>
  <c r="J37" i="3"/>
  <c r="J16" i="3"/>
  <c r="F37" i="3"/>
  <c r="F16" i="3"/>
  <c r="D37" i="3"/>
  <c r="D16" i="3"/>
  <c r="O37" i="3"/>
  <c r="O16" i="3"/>
  <c r="M37" i="3"/>
  <c r="M16" i="3"/>
  <c r="K37" i="3"/>
  <c r="K16" i="3"/>
  <c r="I37" i="3"/>
  <c r="I16" i="3"/>
  <c r="G37" i="3"/>
  <c r="G16" i="3"/>
  <c r="E37" i="3"/>
  <c r="E16" i="3"/>
  <c r="C37" i="3"/>
  <c r="C16" i="3"/>
  <c r="Q37" i="3"/>
  <c r="Q16" i="3"/>
  <c r="P37" i="3"/>
  <c r="P16" i="3"/>
  <c r="L37" i="3"/>
  <c r="L16" i="3"/>
  <c r="H37" i="3"/>
  <c r="H16" i="3"/>
  <c r="B37" i="3"/>
  <c r="B16" i="3"/>
  <c r="B19" i="1"/>
  <c r="P19" i="1"/>
  <c r="N19" i="1"/>
  <c r="D19" i="1"/>
  <c r="F19" i="1"/>
  <c r="H19" i="1"/>
  <c r="J19" i="1"/>
  <c r="L19" i="1"/>
  <c r="Q19" i="1"/>
  <c r="O19" i="1"/>
  <c r="M19" i="1"/>
  <c r="C19" i="1"/>
  <c r="E19" i="1"/>
  <c r="G19" i="1"/>
  <c r="I19" i="1"/>
  <c r="K19" i="1"/>
  <c r="I20" i="1" l="1"/>
  <c r="I18" i="3" s="1"/>
  <c r="L20" i="1"/>
  <c r="L39" i="3" s="1"/>
  <c r="M20" i="1"/>
  <c r="M39" i="3" s="1"/>
  <c r="E20" i="1"/>
  <c r="E39" i="3" s="1"/>
  <c r="K20" i="1"/>
  <c r="K18" i="3" s="1"/>
  <c r="G20" i="1"/>
  <c r="G39" i="3" s="1"/>
  <c r="C20" i="1"/>
  <c r="C18" i="3" s="1"/>
  <c r="O20" i="1"/>
  <c r="O18" i="3" s="1"/>
  <c r="Q20" i="1"/>
  <c r="Q39" i="3" s="1"/>
  <c r="P20" i="1"/>
  <c r="P39" i="3" s="1"/>
  <c r="J20" i="1"/>
  <c r="J39" i="3" s="1"/>
  <c r="H20" i="1"/>
  <c r="H18" i="3" s="1"/>
  <c r="F20" i="1"/>
  <c r="F39" i="3" s="1"/>
  <c r="D20" i="1"/>
  <c r="D39" i="3" s="1"/>
  <c r="B20" i="1"/>
  <c r="B39" i="3" s="1"/>
  <c r="K38" i="3"/>
  <c r="K17" i="3"/>
  <c r="C38" i="3"/>
  <c r="C17" i="3"/>
  <c r="L38" i="3"/>
  <c r="L17" i="3"/>
  <c r="H38" i="3"/>
  <c r="H17" i="3"/>
  <c r="P38" i="3"/>
  <c r="P17" i="3"/>
  <c r="I38" i="3"/>
  <c r="I17" i="3"/>
  <c r="E38" i="3"/>
  <c r="E17" i="3"/>
  <c r="M38" i="3"/>
  <c r="M17" i="3"/>
  <c r="Q38" i="3"/>
  <c r="Q17" i="3"/>
  <c r="J38" i="3"/>
  <c r="J17" i="3"/>
  <c r="F38" i="3"/>
  <c r="F17" i="3"/>
  <c r="N38" i="3"/>
  <c r="N17" i="3"/>
  <c r="B38" i="3"/>
  <c r="B17" i="3"/>
  <c r="Q18" i="3"/>
  <c r="N39" i="3"/>
  <c r="N18" i="3"/>
  <c r="G38" i="3"/>
  <c r="G17" i="3"/>
  <c r="O38" i="3"/>
  <c r="O17" i="3"/>
  <c r="D38" i="3"/>
  <c r="D17" i="3"/>
  <c r="M18" i="3" l="1"/>
  <c r="E18" i="3"/>
  <c r="C39" i="3"/>
  <c r="F18" i="3"/>
  <c r="I39" i="3"/>
  <c r="K39" i="3"/>
  <c r="O39" i="3"/>
  <c r="H39" i="3"/>
  <c r="B18" i="3"/>
  <c r="J18" i="3"/>
  <c r="D18" i="3"/>
  <c r="P18" i="3"/>
  <c r="G18" i="3"/>
  <c r="L18" i="3"/>
  <c r="F24" i="3" l="1"/>
  <c r="F3" i="3"/>
  <c r="Q3" i="3"/>
  <c r="Q24" i="3"/>
  <c r="J3" i="3"/>
  <c r="J24" i="3"/>
  <c r="B3" i="3"/>
  <c r="B24" i="3"/>
  <c r="L24" i="3"/>
  <c r="L3" i="3"/>
  <c r="I3" i="3"/>
  <c r="I24" i="3"/>
  <c r="E24" i="3"/>
  <c r="E3" i="3"/>
  <c r="K3" i="3"/>
  <c r="K24" i="3"/>
  <c r="N24" i="3"/>
  <c r="N3" i="3"/>
  <c r="H3" i="3"/>
  <c r="H24" i="3"/>
  <c r="D3" i="3"/>
  <c r="D24" i="3"/>
  <c r="P3" i="3"/>
  <c r="P24" i="3"/>
  <c r="M3" i="3"/>
  <c r="M24" i="3"/>
  <c r="G3" i="3"/>
  <c r="G24" i="3"/>
  <c r="C3" i="3"/>
  <c r="C24" i="3"/>
  <c r="O3" i="3"/>
  <c r="O24" i="3"/>
  <c r="AY11" i="3" l="1"/>
  <c r="AY15" i="3"/>
  <c r="BH15" i="3"/>
  <c r="BH11" i="3"/>
  <c r="AZ11" i="3"/>
  <c r="AZ15" i="3"/>
  <c r="BC15" i="3"/>
  <c r="BC11" i="3"/>
  <c r="BA11" i="3"/>
  <c r="BA15" i="3"/>
  <c r="AT11" i="3"/>
  <c r="AT15" i="3"/>
  <c r="BF15" i="3"/>
  <c r="BF11" i="3"/>
  <c r="AW15" i="3"/>
  <c r="AW11" i="3"/>
  <c r="BD11" i="3"/>
  <c r="BD15" i="3"/>
  <c r="AX11" i="3"/>
  <c r="AX15" i="3"/>
  <c r="AU11" i="3"/>
  <c r="AU15" i="3"/>
  <c r="BE15" i="3"/>
  <c r="BE11" i="3"/>
  <c r="AV11" i="3"/>
  <c r="AV15" i="3"/>
  <c r="BB15" i="3"/>
  <c r="BB11" i="3"/>
  <c r="BG11" i="3"/>
  <c r="BG15" i="3"/>
  <c r="BI11" i="3"/>
  <c r="BI15" i="3"/>
  <c r="C43" i="3" l="1"/>
  <c r="C55" i="3"/>
  <c r="I77" i="3"/>
  <c r="I71" i="3"/>
  <c r="I78" i="3"/>
  <c r="I66" i="3"/>
  <c r="I75" i="3"/>
  <c r="O58" i="3"/>
  <c r="O52" i="3"/>
  <c r="O45" i="3"/>
  <c r="D44" i="3"/>
  <c r="D43" i="3"/>
  <c r="D46" i="3"/>
  <c r="L44" i="3"/>
  <c r="L46" i="3"/>
  <c r="L55" i="3"/>
  <c r="N65" i="3"/>
  <c r="N70" i="3"/>
  <c r="H45" i="3"/>
  <c r="G47" i="3"/>
  <c r="G46" i="3"/>
  <c r="G50" i="3"/>
  <c r="G56" i="3"/>
  <c r="Q47" i="3"/>
  <c r="Q55" i="3"/>
  <c r="J73" i="3"/>
  <c r="J68" i="3"/>
  <c r="J77" i="3"/>
  <c r="M74" i="3"/>
  <c r="M75" i="3"/>
  <c r="F51" i="3"/>
  <c r="F57" i="3"/>
  <c r="F44" i="3"/>
  <c r="F48" i="3"/>
  <c r="F52" i="3"/>
  <c r="F53" i="3"/>
  <c r="F49" i="3"/>
  <c r="F45" i="3"/>
  <c r="B44" i="3"/>
  <c r="B54" i="3"/>
  <c r="B51" i="3"/>
  <c r="K76" i="3"/>
  <c r="K72" i="3"/>
  <c r="F55" i="3" l="1"/>
  <c r="G58" i="3"/>
  <c r="N72" i="3"/>
  <c r="C47" i="3"/>
  <c r="D47" i="3"/>
  <c r="F50" i="3"/>
  <c r="H50" i="3"/>
  <c r="N68" i="3"/>
  <c r="E63" i="3"/>
  <c r="G54" i="3"/>
  <c r="K64" i="3"/>
  <c r="E64" i="3"/>
  <c r="I64" i="3"/>
  <c r="E71" i="3"/>
  <c r="M67" i="3"/>
  <c r="N69" i="3"/>
  <c r="L51" i="3"/>
  <c r="D54" i="3"/>
  <c r="C52" i="3"/>
  <c r="C71" i="3"/>
  <c r="Q71" i="3"/>
  <c r="E52" i="3"/>
  <c r="G71" i="3"/>
  <c r="L76" i="3"/>
  <c r="L67" i="3"/>
  <c r="D76" i="3"/>
  <c r="P51" i="3"/>
  <c r="P50" i="3"/>
  <c r="H64" i="3"/>
  <c r="C78" i="3"/>
  <c r="O67" i="3"/>
  <c r="P74" i="3"/>
  <c r="D52" i="3"/>
  <c r="C67" i="3"/>
  <c r="G78" i="3"/>
  <c r="F77" i="3"/>
  <c r="H54" i="3"/>
  <c r="N73" i="3"/>
  <c r="G74" i="3"/>
  <c r="I74" i="3"/>
  <c r="L53" i="3"/>
  <c r="P73" i="3"/>
  <c r="P78" i="3"/>
  <c r="K43" i="3"/>
  <c r="B49" i="3"/>
  <c r="B57" i="3"/>
  <c r="E67" i="3"/>
  <c r="E78" i="3"/>
  <c r="F63" i="3"/>
  <c r="M51" i="3"/>
  <c r="J58" i="3"/>
  <c r="Q72" i="3"/>
  <c r="E50" i="3"/>
  <c r="E48" i="3"/>
  <c r="M66" i="3"/>
  <c r="Q46" i="3"/>
  <c r="Q58" i="3"/>
  <c r="H69" i="3"/>
  <c r="L69" i="3"/>
  <c r="D51" i="3"/>
  <c r="D58" i="3"/>
  <c r="D57" i="3"/>
  <c r="G77" i="3"/>
  <c r="I65" i="3"/>
  <c r="N58" i="3"/>
  <c r="D69" i="3"/>
  <c r="D70" i="3"/>
  <c r="P63" i="3"/>
  <c r="K70" i="3"/>
  <c r="B67" i="3"/>
  <c r="B45" i="3"/>
  <c r="F54" i="3"/>
  <c r="J43" i="3"/>
  <c r="I68" i="3"/>
  <c r="H57" i="3"/>
  <c r="O77" i="3"/>
  <c r="P77" i="3"/>
  <c r="K53" i="3"/>
  <c r="B53" i="3"/>
  <c r="J72" i="3"/>
  <c r="N57" i="3"/>
  <c r="G76" i="3"/>
  <c r="I49" i="3"/>
  <c r="N52" i="3"/>
  <c r="L75" i="3"/>
  <c r="F73" i="3"/>
  <c r="C63" i="3"/>
  <c r="O64" i="3"/>
  <c r="H74" i="3"/>
  <c r="O55" i="3"/>
  <c r="F75" i="3"/>
  <c r="M64" i="3"/>
  <c r="M78" i="3"/>
  <c r="Q45" i="3"/>
  <c r="E66" i="3"/>
  <c r="E45" i="3"/>
  <c r="M72" i="3"/>
  <c r="M45" i="3"/>
  <c r="Q73" i="3"/>
  <c r="G65" i="3"/>
  <c r="H67" i="3"/>
  <c r="H66" i="3"/>
  <c r="N67" i="3"/>
  <c r="N46" i="3"/>
  <c r="L65" i="3"/>
  <c r="O48" i="3"/>
  <c r="L50" i="3"/>
  <c r="D73" i="3"/>
  <c r="K66" i="3"/>
  <c r="J46" i="3"/>
  <c r="J44" i="3"/>
  <c r="I47" i="3"/>
  <c r="C53" i="3"/>
  <c r="O46" i="3"/>
  <c r="Q67" i="3"/>
  <c r="J50" i="3"/>
  <c r="K73" i="3"/>
  <c r="J70" i="3"/>
  <c r="K58" i="3"/>
  <c r="K48" i="3"/>
  <c r="E57" i="3"/>
  <c r="E69" i="3"/>
  <c r="G44" i="3"/>
  <c r="N53" i="3"/>
  <c r="D48" i="3"/>
  <c r="I73" i="3"/>
  <c r="I54" i="3"/>
  <c r="I72" i="3"/>
  <c r="M70" i="3"/>
  <c r="O56" i="3"/>
  <c r="L64" i="3"/>
  <c r="J52" i="3"/>
  <c r="C73" i="3"/>
  <c r="N51" i="3"/>
  <c r="N77" i="3"/>
  <c r="L45" i="3"/>
  <c r="E77" i="3"/>
  <c r="D50" i="3"/>
  <c r="D53" i="3"/>
  <c r="I67" i="3"/>
  <c r="M63" i="3"/>
  <c r="Q54" i="3"/>
  <c r="Q48" i="3"/>
  <c r="M55" i="3"/>
  <c r="G48" i="3"/>
  <c r="L73" i="3"/>
  <c r="D67" i="3"/>
  <c r="D72" i="3"/>
  <c r="P45" i="3"/>
  <c r="P75" i="3"/>
  <c r="P54" i="3"/>
  <c r="K57" i="3"/>
  <c r="B43" i="3"/>
  <c r="F46" i="3"/>
  <c r="F72" i="3"/>
  <c r="J57" i="3"/>
  <c r="J55" i="3"/>
  <c r="I69" i="3"/>
  <c r="C64" i="3"/>
  <c r="H76" i="3"/>
  <c r="H78" i="3"/>
  <c r="Q70" i="3"/>
  <c r="Q50" i="3"/>
  <c r="E43" i="3"/>
  <c r="L43" i="3"/>
  <c r="L63" i="3"/>
  <c r="O74" i="3"/>
  <c r="O54" i="3"/>
  <c r="L66" i="3"/>
  <c r="D66" i="3"/>
  <c r="F65" i="3"/>
  <c r="I55" i="3"/>
  <c r="C56" i="3"/>
  <c r="C76" i="3"/>
  <c r="C50" i="3"/>
  <c r="C70" i="3"/>
  <c r="O65" i="3"/>
  <c r="H58" i="3"/>
  <c r="G64" i="3"/>
  <c r="E49" i="3"/>
  <c r="P49" i="3"/>
  <c r="E75" i="3"/>
  <c r="M77" i="3"/>
  <c r="M73" i="3"/>
  <c r="J56" i="3"/>
  <c r="Q44" i="3"/>
  <c r="Q56" i="3"/>
  <c r="Q69" i="3"/>
  <c r="E53" i="3"/>
  <c r="M43" i="3"/>
  <c r="M49" i="3"/>
  <c r="Q68" i="3"/>
  <c r="G63" i="3"/>
  <c r="G55" i="3"/>
  <c r="G69" i="3"/>
  <c r="H51" i="3"/>
  <c r="N56" i="3"/>
  <c r="L52" i="3"/>
  <c r="L68" i="3"/>
  <c r="O71" i="3"/>
  <c r="O70" i="3"/>
  <c r="G52" i="3"/>
  <c r="G72" i="3"/>
  <c r="I76" i="3"/>
  <c r="N55" i="3"/>
  <c r="I52" i="3"/>
  <c r="N71" i="3"/>
  <c r="O75" i="3"/>
  <c r="K77" i="3"/>
  <c r="K78" i="3"/>
  <c r="K68" i="3"/>
  <c r="M50" i="3"/>
  <c r="I53" i="3"/>
  <c r="H56" i="3"/>
  <c r="D68" i="3"/>
  <c r="L54" i="3"/>
  <c r="K49" i="3"/>
  <c r="B46" i="3"/>
  <c r="F78" i="3"/>
  <c r="F56" i="3"/>
  <c r="J69" i="3"/>
  <c r="C69" i="3"/>
  <c r="C68" i="3"/>
  <c r="C44" i="3"/>
  <c r="C77" i="3"/>
  <c r="K50" i="3"/>
  <c r="P55" i="3"/>
  <c r="P71" i="3"/>
  <c r="K75" i="3"/>
  <c r="K74" i="3"/>
  <c r="B75" i="3"/>
  <c r="B50" i="3"/>
  <c r="E56" i="3"/>
  <c r="E54" i="3"/>
  <c r="F67" i="3"/>
  <c r="F66" i="3"/>
  <c r="J75" i="3"/>
  <c r="Q63" i="3"/>
  <c r="Q74" i="3"/>
  <c r="N64" i="3"/>
  <c r="O44" i="3"/>
  <c r="G53" i="3"/>
  <c r="G68" i="3"/>
  <c r="P64" i="3"/>
  <c r="P66" i="3"/>
  <c r="B78" i="3"/>
  <c r="J48" i="3"/>
  <c r="C51" i="3"/>
  <c r="C65" i="3"/>
  <c r="H72" i="3"/>
  <c r="H63" i="3"/>
  <c r="C72" i="3"/>
  <c r="C74" i="3"/>
  <c r="E46" i="3"/>
  <c r="L70" i="3"/>
  <c r="Q65" i="3"/>
  <c r="P65" i="3"/>
  <c r="N48" i="3"/>
  <c r="L74" i="3"/>
  <c r="J78" i="3"/>
  <c r="D71" i="3"/>
  <c r="P43" i="3"/>
  <c r="E44" i="3"/>
  <c r="L47" i="3"/>
  <c r="K44" i="3"/>
  <c r="F71" i="3"/>
  <c r="I44" i="3"/>
  <c r="C58" i="3"/>
  <c r="M69" i="3"/>
  <c r="B73" i="3"/>
  <c r="B70" i="3"/>
  <c r="L49" i="3"/>
  <c r="P57" i="3"/>
  <c r="E68" i="3"/>
  <c r="B66" i="3"/>
  <c r="E73" i="3"/>
  <c r="E76" i="3"/>
  <c r="Q43" i="3"/>
  <c r="E55" i="3"/>
  <c r="G43" i="3"/>
  <c r="C49" i="3"/>
  <c r="K52" i="3"/>
  <c r="I46" i="3"/>
  <c r="P53" i="3"/>
  <c r="E51" i="3"/>
  <c r="M54" i="3"/>
  <c r="L56" i="3"/>
  <c r="D64" i="3"/>
  <c r="K56" i="3"/>
  <c r="H46" i="3"/>
  <c r="I45" i="3"/>
  <c r="K55" i="3"/>
  <c r="P46" i="3"/>
  <c r="B55" i="3"/>
  <c r="M65" i="3"/>
  <c r="J66" i="3"/>
  <c r="M44" i="3"/>
  <c r="F76" i="3"/>
  <c r="Q76" i="3"/>
  <c r="K54" i="3"/>
  <c r="B77" i="3"/>
  <c r="H47" i="3"/>
  <c r="J49" i="3"/>
  <c r="C54" i="3"/>
  <c r="Q52" i="3"/>
  <c r="K65" i="3"/>
  <c r="K45" i="3"/>
  <c r="B72" i="3"/>
  <c r="B52" i="3"/>
  <c r="G70" i="3"/>
  <c r="N50" i="3"/>
  <c r="K51" i="3"/>
  <c r="K71" i="3"/>
  <c r="I51" i="3"/>
  <c r="H75" i="3"/>
  <c r="H55" i="3"/>
  <c r="O63" i="3"/>
  <c r="O43" i="3"/>
  <c r="O57" i="3"/>
  <c r="G49" i="3"/>
  <c r="F58" i="3"/>
  <c r="M71" i="3"/>
  <c r="O76" i="3"/>
  <c r="Q78" i="3"/>
  <c r="C57" i="3"/>
  <c r="D56" i="3"/>
  <c r="P70" i="3"/>
  <c r="J54" i="3"/>
  <c r="J74" i="3"/>
  <c r="Q51" i="3"/>
  <c r="Q77" i="3"/>
  <c r="Q57" i="3"/>
  <c r="D65" i="3"/>
  <c r="D45" i="3"/>
  <c r="G67" i="3"/>
  <c r="N54" i="3"/>
  <c r="N74" i="3"/>
  <c r="N63" i="3"/>
  <c r="N43" i="3"/>
  <c r="N45" i="3"/>
  <c r="L58" i="3"/>
  <c r="L78" i="3"/>
  <c r="D63" i="3"/>
  <c r="B74" i="3"/>
  <c r="F64" i="3"/>
  <c r="I58" i="3"/>
  <c r="H70" i="3"/>
  <c r="H65" i="3"/>
  <c r="D77" i="3"/>
  <c r="J64" i="3"/>
  <c r="M46" i="3"/>
  <c r="E74" i="3"/>
  <c r="O51" i="3"/>
  <c r="E58" i="3"/>
  <c r="H43" i="3"/>
  <c r="B65" i="3"/>
  <c r="E70" i="3"/>
  <c r="P72" i="3"/>
  <c r="P52" i="3"/>
  <c r="J45" i="3"/>
  <c r="J65" i="3"/>
  <c r="M68" i="3"/>
  <c r="M48" i="3"/>
  <c r="H68" i="3"/>
  <c r="H48" i="3"/>
  <c r="L77" i="3"/>
  <c r="L57" i="3"/>
  <c r="D55" i="3"/>
  <c r="D75" i="3"/>
  <c r="P56" i="3"/>
  <c r="P76" i="3"/>
  <c r="B68" i="3"/>
  <c r="B48" i="3"/>
  <c r="F68" i="3"/>
  <c r="J71" i="3"/>
  <c r="J51" i="3"/>
  <c r="J67" i="3"/>
  <c r="J47" i="3"/>
  <c r="I50" i="3"/>
  <c r="I70" i="3"/>
  <c r="C66" i="3"/>
  <c r="C46" i="3"/>
  <c r="H73" i="3"/>
  <c r="H53" i="3"/>
  <c r="O72" i="3"/>
  <c r="J76" i="3"/>
  <c r="H49" i="3"/>
  <c r="O47" i="3"/>
  <c r="L48" i="3"/>
  <c r="Q49" i="3"/>
  <c r="F70" i="3"/>
  <c r="N76" i="3"/>
  <c r="E72" i="3"/>
  <c r="M56" i="3"/>
  <c r="M76" i="3"/>
  <c r="M47" i="3"/>
  <c r="Q75" i="3"/>
  <c r="G51" i="3"/>
  <c r="H44" i="3"/>
  <c r="G66" i="3"/>
  <c r="N49" i="3"/>
  <c r="L71" i="3"/>
  <c r="D74" i="3"/>
  <c r="P48" i="3"/>
  <c r="P68" i="3"/>
  <c r="P67" i="3"/>
  <c r="P47" i="3"/>
  <c r="K67" i="3"/>
  <c r="K47" i="3"/>
  <c r="B76" i="3"/>
  <c r="B56" i="3"/>
  <c r="B64" i="3"/>
  <c r="F69" i="3"/>
  <c r="J53" i="3"/>
  <c r="I57" i="3"/>
  <c r="C75" i="3"/>
  <c r="O53" i="3"/>
  <c r="O73" i="3"/>
  <c r="O69" i="3"/>
  <c r="O49" i="3"/>
  <c r="O66" i="3"/>
  <c r="I56" i="3"/>
  <c r="B47" i="3"/>
  <c r="N66" i="3"/>
  <c r="B69" i="3"/>
  <c r="G45" i="3"/>
  <c r="Q53" i="3"/>
  <c r="N44" i="3"/>
  <c r="H77" i="3"/>
  <c r="D78" i="3"/>
  <c r="K63" i="3"/>
  <c r="C48" i="3"/>
  <c r="I63" i="3"/>
  <c r="P69" i="3"/>
  <c r="Q66" i="3"/>
  <c r="J63" i="3"/>
  <c r="O68" i="3"/>
  <c r="O50" i="3"/>
  <c r="K46" i="3"/>
  <c r="E47" i="3"/>
  <c r="F47" i="3"/>
  <c r="M52" i="3"/>
  <c r="F74" i="3"/>
  <c r="G73" i="3"/>
  <c r="Q64" i="3"/>
  <c r="P58" i="3"/>
  <c r="N47" i="3"/>
  <c r="H52" i="3"/>
  <c r="I48" i="3"/>
  <c r="F43" i="3"/>
  <c r="L72" i="3"/>
  <c r="B58" i="3"/>
  <c r="D49" i="3"/>
  <c r="P44" i="3"/>
  <c r="G75" i="3"/>
  <c r="M58" i="3"/>
  <c r="E65" i="3"/>
  <c r="C45" i="3"/>
  <c r="G57" i="3"/>
  <c r="N78" i="3"/>
  <c r="B71" i="3"/>
  <c r="O78" i="3"/>
  <c r="K69" i="3"/>
  <c r="M53" i="3"/>
  <c r="M57" i="3"/>
  <c r="N75" i="3"/>
  <c r="B63" i="3"/>
  <c r="H71" i="3"/>
  <c r="S51" i="3" l="1"/>
  <c r="S56" i="3"/>
  <c r="T49" i="3"/>
  <c r="T43" i="3"/>
  <c r="T46" i="3"/>
  <c r="S78" i="3"/>
  <c r="T64" i="3"/>
  <c r="S58" i="3"/>
  <c r="T51" i="3"/>
  <c r="S68" i="3"/>
  <c r="T58" i="3"/>
  <c r="T55" i="3"/>
  <c r="T54" i="3"/>
  <c r="T48" i="3"/>
  <c r="S64" i="3"/>
  <c r="S54" i="3"/>
  <c r="S71" i="3"/>
  <c r="T63" i="3"/>
  <c r="S69" i="3"/>
  <c r="S57" i="3"/>
  <c r="T75" i="3"/>
  <c r="T72" i="3"/>
  <c r="S46" i="3"/>
  <c r="S66" i="3"/>
  <c r="T56" i="3"/>
  <c r="S44" i="3"/>
  <c r="S70" i="3"/>
  <c r="S49" i="3"/>
  <c r="T73" i="3"/>
  <c r="S50" i="3"/>
  <c r="T71" i="3"/>
  <c r="S48" i="3"/>
  <c r="T52" i="3"/>
  <c r="T67" i="3"/>
  <c r="T45" i="3"/>
  <c r="S65" i="3"/>
  <c r="S55" i="3"/>
  <c r="T74" i="3"/>
  <c r="S73" i="3"/>
  <c r="S45" i="3"/>
  <c r="S76" i="3"/>
  <c r="S77" i="3"/>
  <c r="T50" i="3"/>
  <c r="T65" i="3"/>
  <c r="T77" i="3"/>
  <c r="T66" i="3"/>
  <c r="S47" i="3"/>
  <c r="S52" i="3"/>
  <c r="S75" i="3"/>
  <c r="T78" i="3"/>
  <c r="V78" i="3" s="1"/>
  <c r="S53" i="3"/>
  <c r="S74" i="3"/>
  <c r="T69" i="3"/>
  <c r="T57" i="3"/>
  <c r="T44" i="3"/>
  <c r="T47" i="3"/>
  <c r="S72" i="3"/>
  <c r="T70" i="3"/>
  <c r="V70" i="3" s="1"/>
  <c r="T76" i="3"/>
  <c r="S63" i="3"/>
  <c r="S67" i="3"/>
  <c r="T53" i="3"/>
  <c r="T68" i="3"/>
  <c r="V74" i="3" l="1"/>
  <c r="AB70" i="3"/>
  <c r="AF70" i="3"/>
  <c r="AJ70" i="3"/>
  <c r="X70" i="3"/>
  <c r="Y70" i="3"/>
  <c r="AC70" i="3"/>
  <c r="AG70" i="3"/>
  <c r="AK70" i="3"/>
  <c r="AA70" i="3"/>
  <c r="AI70" i="3"/>
  <c r="Z70" i="3"/>
  <c r="AD70" i="3"/>
  <c r="AL70" i="3"/>
  <c r="AE70" i="3"/>
  <c r="AM70" i="3"/>
  <c r="AH70" i="3"/>
  <c r="AA65" i="3"/>
  <c r="AE65" i="3"/>
  <c r="AI65" i="3"/>
  <c r="AM65" i="3"/>
  <c r="AB65" i="3"/>
  <c r="AF65" i="3"/>
  <c r="AJ65" i="3"/>
  <c r="X65" i="3"/>
  <c r="Y65" i="3"/>
  <c r="AC65" i="3"/>
  <c r="AG65" i="3"/>
  <c r="AK65" i="3"/>
  <c r="AD65" i="3"/>
  <c r="Z65" i="3"/>
  <c r="AH65" i="3"/>
  <c r="AL65" i="3"/>
  <c r="AB78" i="3"/>
  <c r="AF78" i="3"/>
  <c r="AJ78" i="3"/>
  <c r="X78" i="3"/>
  <c r="Y78" i="3"/>
  <c r="AC78" i="3"/>
  <c r="AG78" i="3"/>
  <c r="AK78" i="3"/>
  <c r="AA78" i="3"/>
  <c r="AI78" i="3"/>
  <c r="AM78" i="3"/>
  <c r="AH78" i="3"/>
  <c r="AD78" i="3"/>
  <c r="AL78" i="3"/>
  <c r="AE78" i="3"/>
  <c r="Z78" i="3"/>
  <c r="AA69" i="3"/>
  <c r="AE69" i="3"/>
  <c r="AI69" i="3"/>
  <c r="AM69" i="3"/>
  <c r="AB69" i="3"/>
  <c r="AF69" i="3"/>
  <c r="AJ69" i="3"/>
  <c r="X69" i="3"/>
  <c r="Z69" i="3"/>
  <c r="AH69" i="3"/>
  <c r="AC69" i="3"/>
  <c r="AK69" i="3"/>
  <c r="AD69" i="3"/>
  <c r="AL69" i="3"/>
  <c r="Y69" i="3"/>
  <c r="AG69" i="3"/>
  <c r="Z68" i="3"/>
  <c r="AD68" i="3"/>
  <c r="AH68" i="3"/>
  <c r="AL68" i="3"/>
  <c r="AA68" i="3"/>
  <c r="AE68" i="3"/>
  <c r="AI68" i="3"/>
  <c r="AM68" i="3"/>
  <c r="AB68" i="3"/>
  <c r="AF68" i="3"/>
  <c r="AG68" i="3"/>
  <c r="AC68" i="3"/>
  <c r="X68" i="3"/>
  <c r="AJ68" i="3"/>
  <c r="Y68" i="3"/>
  <c r="AK68" i="3"/>
  <c r="Y67" i="3"/>
  <c r="AC67" i="3"/>
  <c r="AG67" i="3"/>
  <c r="AK67" i="3"/>
  <c r="Z67" i="3"/>
  <c r="AD67" i="3"/>
  <c r="AH67" i="3"/>
  <c r="AL67" i="3"/>
  <c r="AA67" i="3"/>
  <c r="AE67" i="3"/>
  <c r="AI67" i="3"/>
  <c r="AM67" i="3"/>
  <c r="AF67" i="3"/>
  <c r="X67" i="3"/>
  <c r="AJ67" i="3"/>
  <c r="AB67" i="3"/>
  <c r="Z72" i="3"/>
  <c r="AD72" i="3"/>
  <c r="AH72" i="3"/>
  <c r="AL72" i="3"/>
  <c r="AA72" i="3"/>
  <c r="AE72" i="3"/>
  <c r="AI72" i="3"/>
  <c r="AM72" i="3"/>
  <c r="AC72" i="3"/>
  <c r="AK72" i="3"/>
  <c r="AB72" i="3"/>
  <c r="AF72" i="3"/>
  <c r="X72" i="3"/>
  <c r="Y72" i="3"/>
  <c r="AG72" i="3"/>
  <c r="AJ72" i="3"/>
  <c r="Z76" i="3"/>
  <c r="AD76" i="3"/>
  <c r="AH76" i="3"/>
  <c r="AL76" i="3"/>
  <c r="AA76" i="3"/>
  <c r="AE76" i="3"/>
  <c r="AI76" i="3"/>
  <c r="AM76" i="3"/>
  <c r="Y76" i="3"/>
  <c r="AG76" i="3"/>
  <c r="AK76" i="3"/>
  <c r="AF76" i="3"/>
  <c r="AB76" i="3"/>
  <c r="AJ76" i="3"/>
  <c r="AC76" i="3"/>
  <c r="X76" i="3"/>
  <c r="AB74" i="3"/>
  <c r="AF74" i="3"/>
  <c r="AJ74" i="3"/>
  <c r="X74" i="3"/>
  <c r="Y74" i="3"/>
  <c r="AC74" i="3"/>
  <c r="AG74" i="3"/>
  <c r="AK74" i="3"/>
  <c r="AE74" i="3"/>
  <c r="AM74" i="3"/>
  <c r="AD74" i="3"/>
  <c r="Z74" i="3"/>
  <c r="AH74" i="3"/>
  <c r="AA74" i="3"/>
  <c r="AI74" i="3"/>
  <c r="AL74" i="3"/>
  <c r="AB66" i="3"/>
  <c r="AF66" i="3"/>
  <c r="AJ66" i="3"/>
  <c r="Y66" i="3"/>
  <c r="AC66" i="3"/>
  <c r="AG66" i="3"/>
  <c r="AK66" i="3"/>
  <c r="Z66" i="3"/>
  <c r="AD66" i="3"/>
  <c r="AH66" i="3"/>
  <c r="AL66" i="3"/>
  <c r="AE66" i="3"/>
  <c r="AI66" i="3"/>
  <c r="X66" i="3"/>
  <c r="AM66" i="3"/>
  <c r="AA66" i="3"/>
  <c r="V64" i="3"/>
  <c r="Z64" i="3"/>
  <c r="AD64" i="3"/>
  <c r="AH64" i="3"/>
  <c r="AL64" i="3"/>
  <c r="AA64" i="3"/>
  <c r="AE64" i="3"/>
  <c r="AI64" i="3"/>
  <c r="AM64" i="3"/>
  <c r="AB64" i="3"/>
  <c r="AF64" i="3"/>
  <c r="AJ64" i="3"/>
  <c r="AC64" i="3"/>
  <c r="X64" i="3"/>
  <c r="AG64" i="3"/>
  <c r="AK64" i="3"/>
  <c r="Y64" i="3"/>
  <c r="Y75" i="3"/>
  <c r="AC75" i="3"/>
  <c r="AG75" i="3"/>
  <c r="AK75" i="3"/>
  <c r="Z75" i="3"/>
  <c r="AD75" i="3"/>
  <c r="AH75" i="3"/>
  <c r="AL75" i="3"/>
  <c r="AF75" i="3"/>
  <c r="X75" i="3"/>
  <c r="AJ75" i="3"/>
  <c r="AE75" i="3"/>
  <c r="AA75" i="3"/>
  <c r="AI75" i="3"/>
  <c r="AB75" i="3"/>
  <c r="AM75" i="3"/>
  <c r="Y63" i="3"/>
  <c r="AC63" i="3"/>
  <c r="AG63" i="3"/>
  <c r="AK63" i="3"/>
  <c r="Z63" i="3"/>
  <c r="AD63" i="3"/>
  <c r="AH63" i="3"/>
  <c r="AL63" i="3"/>
  <c r="AA63" i="3"/>
  <c r="AE63" i="3"/>
  <c r="AI63" i="3"/>
  <c r="AM63" i="3"/>
  <c r="AB63" i="3"/>
  <c r="AF63" i="3"/>
  <c r="AJ63" i="3"/>
  <c r="X63" i="3"/>
  <c r="AA73" i="3"/>
  <c r="AE73" i="3"/>
  <c r="AI73" i="3"/>
  <c r="AM73" i="3"/>
  <c r="AB73" i="3"/>
  <c r="AF73" i="3"/>
  <c r="AJ73" i="3"/>
  <c r="X73" i="3"/>
  <c r="AD73" i="3"/>
  <c r="AL73" i="3"/>
  <c r="AC73" i="3"/>
  <c r="Y73" i="3"/>
  <c r="AG73" i="3"/>
  <c r="Z73" i="3"/>
  <c r="AH73" i="3"/>
  <c r="AK73" i="3"/>
  <c r="AA77" i="3"/>
  <c r="AE77" i="3"/>
  <c r="AI77" i="3"/>
  <c r="AM77" i="3"/>
  <c r="AB77" i="3"/>
  <c r="AF77" i="3"/>
  <c r="AJ77" i="3"/>
  <c r="X77" i="3"/>
  <c r="Z77" i="3"/>
  <c r="AH77" i="3"/>
  <c r="AL77" i="3"/>
  <c r="AG77" i="3"/>
  <c r="AC77" i="3"/>
  <c r="AK77" i="3"/>
  <c r="AD77" i="3"/>
  <c r="Y77" i="3"/>
  <c r="Y71" i="3"/>
  <c r="AC71" i="3"/>
  <c r="AG71" i="3"/>
  <c r="AK71" i="3"/>
  <c r="Z71" i="3"/>
  <c r="AD71" i="3"/>
  <c r="AH71" i="3"/>
  <c r="AL71" i="3"/>
  <c r="AB71" i="3"/>
  <c r="AJ71" i="3"/>
  <c r="AA71" i="3"/>
  <c r="AE71" i="3"/>
  <c r="AM71" i="3"/>
  <c r="AF71" i="3"/>
  <c r="X71" i="3"/>
  <c r="AI71" i="3"/>
  <c r="V69" i="3"/>
  <c r="V68" i="3"/>
  <c r="V76" i="3"/>
  <c r="V75" i="3"/>
  <c r="V65" i="3"/>
  <c r="V73" i="3"/>
  <c r="V71" i="3"/>
  <c r="V67" i="3"/>
  <c r="V72" i="3"/>
  <c r="V77" i="3"/>
  <c r="V66" i="3"/>
</calcChain>
</file>

<file path=xl/sharedStrings.xml><?xml version="1.0" encoding="utf-8"?>
<sst xmlns="http://schemas.openxmlformats.org/spreadsheetml/2006/main" count="187" uniqueCount="151">
  <si>
    <t>f(th1)</t>
  </si>
  <si>
    <t>f(th2)</t>
  </si>
  <si>
    <t>f(th3)</t>
  </si>
  <si>
    <t>f(th4)</t>
  </si>
  <si>
    <t>f(th5)</t>
  </si>
  <si>
    <t>f(th6)</t>
  </si>
  <si>
    <t>f(th7)</t>
  </si>
  <si>
    <t>f(th8)</t>
  </si>
  <si>
    <t>f(th9)</t>
  </si>
  <si>
    <t>f(th10)</t>
  </si>
  <si>
    <t>f(th11)</t>
  </si>
  <si>
    <t>f(th12)</t>
  </si>
  <si>
    <t>f(th13)</t>
  </si>
  <si>
    <t>f(th14)</t>
  </si>
  <si>
    <t>f(th15)</t>
  </si>
  <si>
    <t>f(th16)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</si>
  <si>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</si>
  <si>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</si>
  <si>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</si>
  <si>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</si>
  <si>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</si>
  <si>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</si>
  <si>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</si>
  <si>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</si>
  <si>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</si>
  <si>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</si>
  <si>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</si>
  <si>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</si>
  <si>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</si>
  <si>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</si>
  <si>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</si>
  <si>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</si>
  <si>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d</t>
  </si>
  <si>
    <t>Real</t>
  </si>
  <si>
    <t>Imaginary</t>
  </si>
  <si>
    <t>f(rea1)</t>
  </si>
  <si>
    <t>f(rea2)</t>
  </si>
  <si>
    <t>f(rea3)</t>
  </si>
  <si>
    <t>f(rea4)</t>
  </si>
  <si>
    <t>f(rea5)</t>
  </si>
  <si>
    <t>f(rea6)</t>
  </si>
  <si>
    <t>f(rea7)</t>
  </si>
  <si>
    <t>f(rea8)</t>
  </si>
  <si>
    <t>f(rea9)</t>
  </si>
  <si>
    <t>f(rea10)</t>
  </si>
  <si>
    <t>f(rea11)</t>
  </si>
  <si>
    <t>f(rea12)</t>
  </si>
  <si>
    <t>f(rea13)</t>
  </si>
  <si>
    <t>f(rea14)</t>
  </si>
  <si>
    <t>f(rea15)</t>
  </si>
  <si>
    <t>f(rea16)</t>
  </si>
  <si>
    <t>f(im1)</t>
  </si>
  <si>
    <t>f(im2)</t>
  </si>
  <si>
    <t>f(im3)</t>
  </si>
  <si>
    <t>f(im4)</t>
  </si>
  <si>
    <t>f(im5)</t>
  </si>
  <si>
    <t>f(im6)</t>
  </si>
  <si>
    <t>f(im7)</t>
  </si>
  <si>
    <t>f(im8)</t>
  </si>
  <si>
    <t>f(im9)</t>
  </si>
  <si>
    <t>f(im10)</t>
  </si>
  <si>
    <t>f(im11)</t>
  </si>
  <si>
    <t>f(im12)</t>
  </si>
  <si>
    <t>f(im13)</t>
  </si>
  <si>
    <t>f(im14)</t>
  </si>
  <si>
    <t>f(im15)</t>
  </si>
  <si>
    <t>f(im16)</t>
  </si>
  <si>
    <t>do 0 through 15 for theta</t>
  </si>
  <si>
    <t>theta increment</t>
  </si>
  <si>
    <t>spacing between phase centers in radians : 3 lambda is spacing in current design which is 3*2pi</t>
  </si>
  <si>
    <t>Real part after complex multiply</t>
  </si>
  <si>
    <t>I Data</t>
  </si>
  <si>
    <t>Q Data</t>
  </si>
  <si>
    <t>theta</t>
  </si>
  <si>
    <t>THETA START</t>
  </si>
  <si>
    <t>Note that since hardware is 2 way, this theta entry corresponds to scene at theta/2. Also 1way antenna</t>
  </si>
  <si>
    <t>pattern with GL at theta are really at theta/2 for  2 way radar operations</t>
  </si>
  <si>
    <t>antenna sep (lambda)</t>
  </si>
  <si>
    <t>BORESITE CALIBRATION</t>
  </si>
  <si>
    <t>CALCULATE ERROR AT MAX ANGLE</t>
  </si>
  <si>
    <t>Range (in)</t>
  </si>
  <si>
    <t>distance (Lambda) relative to center of array</t>
  </si>
  <si>
    <t>dist to range at boresite from each antenna , theta=0</t>
  </si>
  <si>
    <t>Far field phase centers (lambda), midpoint between Tx (A orB) and Rx (A1-A8 and B1-B8)</t>
  </si>
  <si>
    <t xml:space="preserve">2dsin(theta) (inches), since 2 way, </t>
  </si>
  <si>
    <t>rcos theta</t>
  </si>
  <si>
    <t>rsin theta</t>
  </si>
  <si>
    <t>dist to point on radius of cell d3, inches</t>
  </si>
  <si>
    <t xml:space="preserve">Sum of Tx and RX path to each antenna (inches).  </t>
  </si>
  <si>
    <t>Apply cal to angle case - Resultant (inches)</t>
  </si>
  <si>
    <t>Apply cal to angle case - Resultant (deg)</t>
  </si>
  <si>
    <t>error (inches)</t>
  </si>
  <si>
    <t>error (deg)</t>
  </si>
  <si>
    <t>theta (deg)</t>
  </si>
  <si>
    <t>A</t>
  </si>
  <si>
    <t>Lambda (in)</t>
  </si>
  <si>
    <t>A1</t>
  </si>
  <si>
    <t>freq (GHz)</t>
  </si>
  <si>
    <t>A2</t>
  </si>
  <si>
    <t>A3</t>
  </si>
  <si>
    <t>A4</t>
  </si>
  <si>
    <t>A5</t>
  </si>
  <si>
    <t>A6</t>
  </si>
  <si>
    <t>A7</t>
  </si>
  <si>
    <t>A8</t>
  </si>
  <si>
    <t>B8</t>
  </si>
  <si>
    <t>B7</t>
  </si>
  <si>
    <t>B6</t>
  </si>
  <si>
    <t>B5</t>
  </si>
  <si>
    <t>B4</t>
  </si>
  <si>
    <t>B3</t>
  </si>
  <si>
    <t>B2</t>
  </si>
  <si>
    <t>B1</t>
  </si>
  <si>
    <t>B</t>
  </si>
  <si>
    <t>scene extent (in):</t>
  </si>
  <si>
    <t xml:space="preserve"> </t>
  </si>
  <si>
    <t>error (radians)</t>
  </si>
  <si>
    <t>I error</t>
  </si>
  <si>
    <t>Q error</t>
  </si>
  <si>
    <t>I combined</t>
  </si>
  <si>
    <t>Q combined</t>
  </si>
  <si>
    <t>Error x ideal phase return,  complex, to get phase error on the data</t>
  </si>
  <si>
    <t>Sum of Tx and Rx path to each. Note: All equal with Range high in far field, theta = 0</t>
  </si>
  <si>
    <t>Imag part after complex multiply</t>
  </si>
  <si>
    <t>(Sum of Each Row)^2</t>
  </si>
  <si>
    <t>Sum of Each Row of Imaginary Part</t>
  </si>
  <si>
    <t>Sum of Each Row of Real Part</t>
  </si>
  <si>
    <t>1*d*sin(theta)</t>
  </si>
  <si>
    <t>2*d*sin(theta)</t>
  </si>
  <si>
    <t>3*d*sin(theta)</t>
  </si>
  <si>
    <t>4*d*sin(theta)</t>
  </si>
  <si>
    <t>5*d*sin(theta)</t>
  </si>
  <si>
    <t>6*d*sin(theta)</t>
  </si>
  <si>
    <t>7*d*sin(theta)</t>
  </si>
  <si>
    <t>8*d*sin(theta)</t>
  </si>
  <si>
    <t>9*d*sin(theta)</t>
  </si>
  <si>
    <t>10*d*sin(theta)</t>
  </si>
  <si>
    <t>11*d*sin(theta)</t>
  </si>
  <si>
    <t>12*d*sin(theta)</t>
  </si>
  <si>
    <t>13*d*sin(theta)</t>
  </si>
  <si>
    <t>14*d*sin(theta)</t>
  </si>
  <si>
    <t>15*d*sin(theta)</t>
  </si>
  <si>
    <t>16*d*sin(theta)</t>
  </si>
  <si>
    <t>max-min dist (deg)</t>
  </si>
  <si>
    <t>2way-min 2way dist (in)</t>
  </si>
  <si>
    <t># phaser turns</t>
  </si>
  <si>
    <t>Fairview phase trimmer</t>
  </si>
  <si>
    <t>35 deg/turn</t>
  </si>
  <si>
    <t>max-min dist (deg) target at angle</t>
  </si>
  <si>
    <t>max #turns for target at theta angle</t>
  </si>
  <si>
    <t>35 deg/turn, for phaser that acts as path length in target simulator with the delay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</si>
</sst>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11" fontId="0" fillId="2" borderId="0" xfId="0" applyNumberFormat="1" applyFill="1"/>
    <xf numFmtId="0" fontId="1" fillId="0" borderId="0" xfId="0" applyFont="1" applyFill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0" fillId="0" borderId="0" xfId="0" applyNumberFormat="1" applyFont="1"/>
    <xf numFmtId="0" fontId="0" fillId="0" borderId="1" xfId="0" applyFill="1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2" fontId="1" fillId="0" borderId="4" xfId="0" applyNumberFormat="1" applyFont="1" applyBorder="1"/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Basis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'Basis Functions'!$A$5</c:f>
              <c:strCache>
                <c:ptCount val="1"/>
                <c:pt idx="0">
                  <c:v>f(th1)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Functions'!$B$5:$Q$5</c:f>
              <c:numCache>
                <c:formatCode>General</c:formatCode>
                <c:ptCount val="16"/>
                <c:pt idx="0">
                  <c:v>-2.9487201968318315</c:v>
                </c:pt>
                <c:pt idx="1">
                  <c:v>-5.897440393663663</c:v>
                </c:pt>
                <c:pt idx="2">
                  <c:v>-8.8461605904954954</c:v>
                </c:pt>
                <c:pt idx="3">
                  <c:v>-11.794880787327326</c:v>
                </c:pt>
                <c:pt idx="4">
                  <c:v>-14.743600984159157</c:v>
                </c:pt>
                <c:pt idx="5">
                  <c:v>-17.692321180990991</c:v>
                </c:pt>
                <c:pt idx="6">
                  <c:v>-20.641041377822823</c:v>
                </c:pt>
                <c:pt idx="7">
                  <c:v>-23.589761574654652</c:v>
                </c:pt>
                <c:pt idx="8">
                  <c:v>-26.538481771486484</c:v>
                </c:pt>
                <c:pt idx="9">
                  <c:v>-29.487201968318313</c:v>
                </c:pt>
                <c:pt idx="10">
                  <c:v>-32.435922165150153</c:v>
                </c:pt>
                <c:pt idx="11">
                  <c:v>-35.384642361981982</c:v>
                </c:pt>
                <c:pt idx="12">
                  <c:v>-38.33336255881381</c:v>
                </c:pt>
                <c:pt idx="13">
                  <c:v>-41.282082755645646</c:v>
                </c:pt>
                <c:pt idx="14">
                  <c:v>-44.230802952477475</c:v>
                </c:pt>
                <c:pt idx="15">
                  <c:v>-47.179523149309304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'Basis Functions'!$A$6</c:f>
              <c:strCache>
                <c:ptCount val="1"/>
                <c:pt idx="0">
                  <c:v>f(th2)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Functions'!$B$6:$Q$6</c:f>
              <c:numCache>
                <c:formatCode>General</c:formatCode>
                <c:ptCount val="16"/>
                <c:pt idx="0">
                  <c:v>-2.5581782720240644</c:v>
                </c:pt>
                <c:pt idx="1">
                  <c:v>-5.1163565440481289</c:v>
                </c:pt>
                <c:pt idx="2">
                  <c:v>-7.6745348160721933</c:v>
                </c:pt>
                <c:pt idx="3">
                  <c:v>-10.232713088096258</c:v>
                </c:pt>
                <c:pt idx="4">
                  <c:v>-12.790891360120321</c:v>
                </c:pt>
                <c:pt idx="5">
                  <c:v>-15.349069632144387</c:v>
                </c:pt>
                <c:pt idx="6">
                  <c:v>-17.90724790416845</c:v>
                </c:pt>
                <c:pt idx="7">
                  <c:v>-20.465426176192516</c:v>
                </c:pt>
                <c:pt idx="8">
                  <c:v>-23.023604448216577</c:v>
                </c:pt>
                <c:pt idx="9">
                  <c:v>-25.581782720240643</c:v>
                </c:pt>
                <c:pt idx="10">
                  <c:v>-28.139960992264708</c:v>
                </c:pt>
                <c:pt idx="11">
                  <c:v>-30.698139264288773</c:v>
                </c:pt>
                <c:pt idx="12">
                  <c:v>-33.256317536312835</c:v>
                </c:pt>
                <c:pt idx="13">
                  <c:v>-35.8144958083369</c:v>
                </c:pt>
                <c:pt idx="14">
                  <c:v>-38.372674080360966</c:v>
                </c:pt>
                <c:pt idx="15">
                  <c:v>-40.930852352385031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'Basis Functions'!$A$7</c:f>
              <c:strCache>
                <c:ptCount val="1"/>
                <c:pt idx="0">
                  <c:v>f(th3)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Functions'!$B$7:$Q$7</c:f>
              <c:numCache>
                <c:formatCode>General</c:formatCode>
                <c:ptCount val="16"/>
                <c:pt idx="0">
                  <c:v>-2.1665142456776052</c:v>
                </c:pt>
                <c:pt idx="1">
                  <c:v>-4.3330284913552104</c:v>
                </c:pt>
                <c:pt idx="2">
                  <c:v>-6.4995427370328152</c:v>
                </c:pt>
                <c:pt idx="3">
                  <c:v>-8.6660569827104208</c:v>
                </c:pt>
                <c:pt idx="4">
                  <c:v>-10.832571228388025</c:v>
                </c:pt>
                <c:pt idx="5">
                  <c:v>-12.99908547406563</c:v>
                </c:pt>
                <c:pt idx="6">
                  <c:v>-15.165599719743236</c:v>
                </c:pt>
                <c:pt idx="7">
                  <c:v>-17.332113965420842</c:v>
                </c:pt>
                <c:pt idx="8">
                  <c:v>-19.498628211098445</c:v>
                </c:pt>
                <c:pt idx="9">
                  <c:v>-21.665142456776049</c:v>
                </c:pt>
                <c:pt idx="10">
                  <c:v>-23.831656702453657</c:v>
                </c:pt>
                <c:pt idx="11">
                  <c:v>-25.998170948131261</c:v>
                </c:pt>
                <c:pt idx="12">
                  <c:v>-28.164685193808864</c:v>
                </c:pt>
                <c:pt idx="13">
                  <c:v>-30.331199439486472</c:v>
                </c:pt>
                <c:pt idx="14">
                  <c:v>-32.497713685164079</c:v>
                </c:pt>
                <c:pt idx="15">
                  <c:v>-34.664227930841683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'Basis Functions'!$A$8</c:f>
              <c:strCache>
                <c:ptCount val="1"/>
                <c:pt idx="0">
                  <c:v>f(th4)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Functions'!$B$8:$Q$8</c:f>
              <c:numCache>
                <c:formatCode>General</c:formatCode>
                <c:ptCount val="16"/>
                <c:pt idx="0">
                  <c:v>-1.7738999145790262</c:v>
                </c:pt>
                <c:pt idx="1">
                  <c:v>-3.5477998291580524</c:v>
                </c:pt>
                <c:pt idx="2">
                  <c:v>-5.3216997437370788</c:v>
                </c:pt>
                <c:pt idx="3">
                  <c:v>-7.0955996583161047</c:v>
                </c:pt>
                <c:pt idx="4">
                  <c:v>-8.8694995728951298</c:v>
                </c:pt>
                <c:pt idx="5">
                  <c:v>-10.643399487474158</c:v>
                </c:pt>
                <c:pt idx="6">
                  <c:v>-12.417299402053185</c:v>
                </c:pt>
                <c:pt idx="7">
                  <c:v>-14.191199316632209</c:v>
                </c:pt>
                <c:pt idx="8">
                  <c:v>-15.965099231211235</c:v>
                </c:pt>
                <c:pt idx="9">
                  <c:v>-17.73899914579026</c:v>
                </c:pt>
                <c:pt idx="10">
                  <c:v>-19.512899060369289</c:v>
                </c:pt>
                <c:pt idx="11">
                  <c:v>-21.286798974948315</c:v>
                </c:pt>
                <c:pt idx="12">
                  <c:v>-23.060698889527341</c:v>
                </c:pt>
                <c:pt idx="13">
                  <c:v>-24.834598804106371</c:v>
                </c:pt>
                <c:pt idx="14">
                  <c:v>-26.608498718685393</c:v>
                </c:pt>
                <c:pt idx="15">
                  <c:v>-28.382398633264419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'Basis Functions'!$A$9</c:f>
              <c:strCache>
                <c:ptCount val="1"/>
                <c:pt idx="0">
                  <c:v>f(th5)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Functions'!$B$9:$Q$9</c:f>
              <c:numCache>
                <c:formatCode>General</c:formatCode>
                <c:ptCount val="16"/>
                <c:pt idx="0">
                  <c:v>-1.3805074923499725</c:v>
                </c:pt>
                <c:pt idx="1">
                  <c:v>-2.761014984699945</c:v>
                </c:pt>
                <c:pt idx="2">
                  <c:v>-4.1415224770499179</c:v>
                </c:pt>
                <c:pt idx="3">
                  <c:v>-5.52202996939989</c:v>
                </c:pt>
                <c:pt idx="4">
                  <c:v>-6.902537461749862</c:v>
                </c:pt>
                <c:pt idx="5">
                  <c:v>-8.2830449540998359</c:v>
                </c:pt>
                <c:pt idx="6">
                  <c:v>-9.6635524464498079</c:v>
                </c:pt>
                <c:pt idx="7">
                  <c:v>-11.04405993879978</c:v>
                </c:pt>
                <c:pt idx="8">
                  <c:v>-12.424567431149752</c:v>
                </c:pt>
                <c:pt idx="9">
                  <c:v>-13.805074923499724</c:v>
                </c:pt>
                <c:pt idx="10">
                  <c:v>-15.185582415849698</c:v>
                </c:pt>
                <c:pt idx="11">
                  <c:v>-16.566089908199672</c:v>
                </c:pt>
                <c:pt idx="12">
                  <c:v>-17.946597400549642</c:v>
                </c:pt>
                <c:pt idx="13">
                  <c:v>-19.327104892899616</c:v>
                </c:pt>
                <c:pt idx="14">
                  <c:v>-20.70761238524959</c:v>
                </c:pt>
                <c:pt idx="15">
                  <c:v>-22.08811987759956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'Basis Functions'!$A$10</c:f>
              <c:strCache>
                <c:ptCount val="1"/>
                <c:pt idx="0">
                  <c:v>f(th6)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Functions'!$B$10:$Q$10</c:f>
              <c:numCache>
                <c:formatCode>General</c:formatCode>
                <c:ptCount val="16"/>
                <c:pt idx="0">
                  <c:v>-0.98650953390857476</c:v>
                </c:pt>
                <c:pt idx="1">
                  <c:v>-1.9730190678171495</c:v>
                </c:pt>
                <c:pt idx="2">
                  <c:v>-2.9595286017257245</c:v>
                </c:pt>
                <c:pt idx="3">
                  <c:v>-3.9460381356342991</c:v>
                </c:pt>
                <c:pt idx="4">
                  <c:v>-4.932547669542874</c:v>
                </c:pt>
                <c:pt idx="5">
                  <c:v>-5.919057203451449</c:v>
                </c:pt>
                <c:pt idx="6">
                  <c:v>-6.905566737360024</c:v>
                </c:pt>
                <c:pt idx="7">
                  <c:v>-7.8920762712685981</c:v>
                </c:pt>
                <c:pt idx="8">
                  <c:v>-8.8785858051771722</c:v>
                </c:pt>
                <c:pt idx="9">
                  <c:v>-9.8650953390857481</c:v>
                </c:pt>
                <c:pt idx="10">
                  <c:v>-10.851604872994324</c:v>
                </c:pt>
                <c:pt idx="11">
                  <c:v>-11.838114406902898</c:v>
                </c:pt>
                <c:pt idx="12">
                  <c:v>-12.824623940811472</c:v>
                </c:pt>
                <c:pt idx="13">
                  <c:v>-13.811133474720048</c:v>
                </c:pt>
                <c:pt idx="14">
                  <c:v>-14.797643008628622</c:v>
                </c:pt>
                <c:pt idx="15">
                  <c:v>-15.784152542537196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'Basis Functions'!$A$11</c:f>
              <c:strCache>
                <c:ptCount val="1"/>
                <c:pt idx="0">
                  <c:v>f(th7)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Functions'!$B$11:$Q$11</c:f>
              <c:numCache>
                <c:formatCode>General</c:formatCode>
                <c:ptCount val="16"/>
                <c:pt idx="0">
                  <c:v>-0.59207885978116004</c:v>
                </c:pt>
                <c:pt idx="1">
                  <c:v>-1.1841577195623201</c:v>
                </c:pt>
                <c:pt idx="2">
                  <c:v>-1.7762365793434802</c:v>
                </c:pt>
                <c:pt idx="3">
                  <c:v>-2.3683154391246402</c:v>
                </c:pt>
                <c:pt idx="4">
                  <c:v>-2.9603942989058001</c:v>
                </c:pt>
                <c:pt idx="5">
                  <c:v>-3.5524731586869605</c:v>
                </c:pt>
                <c:pt idx="6">
                  <c:v>-4.1445520184681204</c:v>
                </c:pt>
                <c:pt idx="7">
                  <c:v>-4.7366308782492803</c:v>
                </c:pt>
                <c:pt idx="8">
                  <c:v>-5.3287097380304402</c:v>
                </c:pt>
                <c:pt idx="9">
                  <c:v>-5.9207885978116002</c:v>
                </c:pt>
                <c:pt idx="10">
                  <c:v>-6.512867457592761</c:v>
                </c:pt>
                <c:pt idx="11">
                  <c:v>-7.1049463173739209</c:v>
                </c:pt>
                <c:pt idx="12">
                  <c:v>-7.6970251771550808</c:v>
                </c:pt>
                <c:pt idx="13">
                  <c:v>-8.2891040369362408</c:v>
                </c:pt>
                <c:pt idx="14">
                  <c:v>-8.8811828967174016</c:v>
                </c:pt>
                <c:pt idx="15">
                  <c:v>-9.4732617564985606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'Basis Functions'!$A$12</c:f>
              <c:strCache>
                <c:ptCount val="1"/>
                <c:pt idx="0">
                  <c:v>f(th8)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Functions'!$B$12:$Q$12</c:f>
              <c:numCache>
                <c:formatCode>General</c:formatCode>
                <c:ptCount val="16"/>
                <c:pt idx="0">
                  <c:v>-0.19738848029745615</c:v>
                </c:pt>
                <c:pt idx="1">
                  <c:v>-0.3947769605949123</c:v>
                </c:pt>
                <c:pt idx="2">
                  <c:v>-0.59216544089236844</c:v>
                </c:pt>
                <c:pt idx="3">
                  <c:v>-0.78955392118982459</c:v>
                </c:pt>
                <c:pt idx="4">
                  <c:v>-0.98694240148728074</c:v>
                </c:pt>
                <c:pt idx="5">
                  <c:v>-1.1843308817847369</c:v>
                </c:pt>
                <c:pt idx="6">
                  <c:v>-1.3817193620821933</c:v>
                </c:pt>
                <c:pt idx="7">
                  <c:v>-1.5791078423796492</c:v>
                </c:pt>
                <c:pt idx="8">
                  <c:v>-1.7764963226771053</c:v>
                </c:pt>
                <c:pt idx="9">
                  <c:v>-1.9738848029745615</c:v>
                </c:pt>
                <c:pt idx="10">
                  <c:v>-2.1712732832720176</c:v>
                </c:pt>
                <c:pt idx="11">
                  <c:v>-2.3686617635694738</c:v>
                </c:pt>
                <c:pt idx="12">
                  <c:v>-2.5660502438669299</c:v>
                </c:pt>
                <c:pt idx="13">
                  <c:v>-2.7634387241643865</c:v>
                </c:pt>
                <c:pt idx="14">
                  <c:v>-2.9608272044618427</c:v>
                </c:pt>
                <c:pt idx="15">
                  <c:v>-3.1582156847592984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'Basis Functions'!$A$13</c:f>
              <c:strCache>
                <c:ptCount val="1"/>
                <c:pt idx="0">
                  <c:v>f(th9)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Functions'!$B$13:$Q$13</c:f>
              <c:numCache>
                <c:formatCode>General</c:formatCode>
                <c:ptCount val="16"/>
                <c:pt idx="0">
                  <c:v>0.19738848029745665</c:v>
                </c:pt>
                <c:pt idx="1">
                  <c:v>0.3947769605949133</c:v>
                </c:pt>
                <c:pt idx="2">
                  <c:v>0.59216544089237</c:v>
                </c:pt>
                <c:pt idx="3">
                  <c:v>0.78955392118982659</c:v>
                </c:pt>
                <c:pt idx="4">
                  <c:v>0.98694240148728318</c:v>
                </c:pt>
                <c:pt idx="5">
                  <c:v>1.18433088178474</c:v>
                </c:pt>
                <c:pt idx="6">
                  <c:v>1.3817193620821966</c:v>
                </c:pt>
                <c:pt idx="7">
                  <c:v>1.5791078423796532</c:v>
                </c:pt>
                <c:pt idx="8">
                  <c:v>1.7764963226771098</c:v>
                </c:pt>
                <c:pt idx="9">
                  <c:v>1.9738848029745664</c:v>
                </c:pt>
                <c:pt idx="10">
                  <c:v>2.1712732832720234</c:v>
                </c:pt>
                <c:pt idx="11">
                  <c:v>2.36866176356948</c:v>
                </c:pt>
                <c:pt idx="12">
                  <c:v>2.5660502438669366</c:v>
                </c:pt>
                <c:pt idx="13">
                  <c:v>2.7634387241643932</c:v>
                </c:pt>
                <c:pt idx="14">
                  <c:v>2.9608272044618498</c:v>
                </c:pt>
                <c:pt idx="15">
                  <c:v>3.1582156847593064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'Basis Functions'!$A$14</c:f>
              <c:strCache>
                <c:ptCount val="1"/>
                <c:pt idx="0">
                  <c:v>f(th10)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Functions'!$B$14:$Q$14</c:f>
              <c:numCache>
                <c:formatCode>General</c:formatCode>
                <c:ptCount val="16"/>
                <c:pt idx="0">
                  <c:v>0.5920788597811607</c:v>
                </c:pt>
                <c:pt idx="1">
                  <c:v>1.1841577195623214</c:v>
                </c:pt>
                <c:pt idx="2">
                  <c:v>1.7762365793434822</c:v>
                </c:pt>
                <c:pt idx="3">
                  <c:v>2.3683154391246428</c:v>
                </c:pt>
                <c:pt idx="4">
                  <c:v>2.9603942989058036</c:v>
                </c:pt>
                <c:pt idx="5">
                  <c:v>3.5524731586869644</c:v>
                </c:pt>
                <c:pt idx="6">
                  <c:v>4.1445520184681257</c:v>
                </c:pt>
                <c:pt idx="7">
                  <c:v>4.7366308782492856</c:v>
                </c:pt>
                <c:pt idx="8">
                  <c:v>5.3287097380304465</c:v>
                </c:pt>
                <c:pt idx="9">
                  <c:v>5.9207885978116073</c:v>
                </c:pt>
                <c:pt idx="10">
                  <c:v>6.5128674575927681</c:v>
                </c:pt>
                <c:pt idx="11">
                  <c:v>7.1049463173739289</c:v>
                </c:pt>
                <c:pt idx="12">
                  <c:v>7.6970251771550888</c:v>
                </c:pt>
                <c:pt idx="13">
                  <c:v>8.2891040369362514</c:v>
                </c:pt>
                <c:pt idx="14">
                  <c:v>8.8811828967174105</c:v>
                </c:pt>
                <c:pt idx="15">
                  <c:v>9.4732617564985713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'Basis Functions'!$A$15</c:f>
              <c:strCache>
                <c:ptCount val="1"/>
                <c:pt idx="0">
                  <c:v>f(th11)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Functions'!$B$15:$Q$15</c:f>
              <c:numCache>
                <c:formatCode>General</c:formatCode>
                <c:ptCount val="16"/>
                <c:pt idx="0">
                  <c:v>0.98650953390857554</c:v>
                </c:pt>
                <c:pt idx="1">
                  <c:v>1.9730190678171511</c:v>
                </c:pt>
                <c:pt idx="2">
                  <c:v>2.9595286017257267</c:v>
                </c:pt>
                <c:pt idx="3">
                  <c:v>3.9460381356343022</c:v>
                </c:pt>
                <c:pt idx="4">
                  <c:v>4.9325476695428776</c:v>
                </c:pt>
                <c:pt idx="5">
                  <c:v>5.9190572034514535</c:v>
                </c:pt>
                <c:pt idx="6">
                  <c:v>6.9055667373600294</c:v>
                </c:pt>
                <c:pt idx="7">
                  <c:v>7.8920762712686043</c:v>
                </c:pt>
                <c:pt idx="8">
                  <c:v>8.8785858051771793</c:v>
                </c:pt>
                <c:pt idx="9">
                  <c:v>9.8650953390857552</c:v>
                </c:pt>
                <c:pt idx="10">
                  <c:v>10.851604872994331</c:v>
                </c:pt>
                <c:pt idx="11">
                  <c:v>11.838114406902907</c:v>
                </c:pt>
                <c:pt idx="12">
                  <c:v>12.824623940811483</c:v>
                </c:pt>
                <c:pt idx="13">
                  <c:v>13.811133474720059</c:v>
                </c:pt>
                <c:pt idx="14">
                  <c:v>14.797643008628635</c:v>
                </c:pt>
                <c:pt idx="15">
                  <c:v>15.784152542537209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'Basis Functions'!$A$16</c:f>
              <c:strCache>
                <c:ptCount val="1"/>
                <c:pt idx="0">
                  <c:v>f(th12)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Functions'!$B$16:$Q$16</c:f>
              <c:numCache>
                <c:formatCode>General</c:formatCode>
                <c:ptCount val="16"/>
                <c:pt idx="0">
                  <c:v>1.3805074923499729</c:v>
                </c:pt>
                <c:pt idx="1">
                  <c:v>2.7610149846999459</c:v>
                </c:pt>
                <c:pt idx="2">
                  <c:v>4.1415224770499188</c:v>
                </c:pt>
                <c:pt idx="3">
                  <c:v>5.5220299693998918</c:v>
                </c:pt>
                <c:pt idx="4">
                  <c:v>6.9025374617498647</c:v>
                </c:pt>
                <c:pt idx="5">
                  <c:v>8.2830449540998377</c:v>
                </c:pt>
                <c:pt idx="6">
                  <c:v>9.6635524464498115</c:v>
                </c:pt>
                <c:pt idx="7">
                  <c:v>11.044059938799784</c:v>
                </c:pt>
                <c:pt idx="8">
                  <c:v>12.424567431149757</c:v>
                </c:pt>
                <c:pt idx="9">
                  <c:v>13.805074923499729</c:v>
                </c:pt>
                <c:pt idx="10">
                  <c:v>15.185582415849703</c:v>
                </c:pt>
                <c:pt idx="11">
                  <c:v>16.566089908199675</c:v>
                </c:pt>
                <c:pt idx="12">
                  <c:v>17.946597400549649</c:v>
                </c:pt>
                <c:pt idx="13">
                  <c:v>19.327104892899623</c:v>
                </c:pt>
                <c:pt idx="14">
                  <c:v>20.707612385249597</c:v>
                </c:pt>
                <c:pt idx="15">
                  <c:v>22.088119877599567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'Basis Functions'!$A$17</c:f>
              <c:strCache>
                <c:ptCount val="1"/>
                <c:pt idx="0">
                  <c:v>f(th13)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Functions'!$B$17:$Q$17</c:f>
              <c:numCache>
                <c:formatCode>General</c:formatCode>
                <c:ptCount val="16"/>
                <c:pt idx="0">
                  <c:v>1.7738999145790268</c:v>
                </c:pt>
                <c:pt idx="1">
                  <c:v>3.5477998291580537</c:v>
                </c:pt>
                <c:pt idx="2">
                  <c:v>5.3216997437370805</c:v>
                </c:pt>
                <c:pt idx="3">
                  <c:v>7.0955996583161074</c:v>
                </c:pt>
                <c:pt idx="4">
                  <c:v>8.8694995728951334</c:v>
                </c:pt>
                <c:pt idx="5">
                  <c:v>10.643399487474161</c:v>
                </c:pt>
                <c:pt idx="6">
                  <c:v>12.417299402053189</c:v>
                </c:pt>
                <c:pt idx="7">
                  <c:v>14.191199316632215</c:v>
                </c:pt>
                <c:pt idx="8">
                  <c:v>15.965099231211241</c:v>
                </c:pt>
                <c:pt idx="9">
                  <c:v>17.738999145790267</c:v>
                </c:pt>
                <c:pt idx="10">
                  <c:v>19.512899060369296</c:v>
                </c:pt>
                <c:pt idx="11">
                  <c:v>21.286798974948322</c:v>
                </c:pt>
                <c:pt idx="12">
                  <c:v>23.060698889527348</c:v>
                </c:pt>
                <c:pt idx="13">
                  <c:v>24.834598804106378</c:v>
                </c:pt>
                <c:pt idx="14">
                  <c:v>26.608498718685404</c:v>
                </c:pt>
                <c:pt idx="15">
                  <c:v>28.38239863326443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'Basis Functions'!$A$18</c:f>
              <c:strCache>
                <c:ptCount val="1"/>
                <c:pt idx="0">
                  <c:v>f(th14)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Functions'!$B$18:$Q$18</c:f>
              <c:numCache>
                <c:formatCode>General</c:formatCode>
                <c:ptCount val="16"/>
                <c:pt idx="0">
                  <c:v>2.1665142456776056</c:v>
                </c:pt>
                <c:pt idx="1">
                  <c:v>4.3330284913552113</c:v>
                </c:pt>
                <c:pt idx="2">
                  <c:v>6.4995427370328169</c:v>
                </c:pt>
                <c:pt idx="3">
                  <c:v>8.6660569827104226</c:v>
                </c:pt>
                <c:pt idx="4">
                  <c:v>10.832571228388026</c:v>
                </c:pt>
                <c:pt idx="5">
                  <c:v>12.999085474065634</c:v>
                </c:pt>
                <c:pt idx="6">
                  <c:v>15.16559971974324</c:v>
                </c:pt>
                <c:pt idx="7">
                  <c:v>17.332113965420845</c:v>
                </c:pt>
                <c:pt idx="8">
                  <c:v>19.498628211098449</c:v>
                </c:pt>
                <c:pt idx="9">
                  <c:v>21.665142456776053</c:v>
                </c:pt>
                <c:pt idx="10">
                  <c:v>23.83165670245366</c:v>
                </c:pt>
                <c:pt idx="11">
                  <c:v>25.998170948131268</c:v>
                </c:pt>
                <c:pt idx="12">
                  <c:v>28.164685193808872</c:v>
                </c:pt>
                <c:pt idx="13">
                  <c:v>30.331199439486479</c:v>
                </c:pt>
                <c:pt idx="14">
                  <c:v>32.497713685164086</c:v>
                </c:pt>
                <c:pt idx="15">
                  <c:v>34.66422793084169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'Basis Functions'!$A$19</c:f>
              <c:strCache>
                <c:ptCount val="1"/>
                <c:pt idx="0">
                  <c:v>f(th15)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Functions'!$B$19:$Q$19</c:f>
              <c:numCache>
                <c:formatCode>General</c:formatCode>
                <c:ptCount val="16"/>
                <c:pt idx="0">
                  <c:v>2.5581782720240649</c:v>
                </c:pt>
                <c:pt idx="1">
                  <c:v>5.1163565440481298</c:v>
                </c:pt>
                <c:pt idx="2">
                  <c:v>7.6745348160721951</c:v>
                </c:pt>
                <c:pt idx="3">
                  <c:v>10.23271308809626</c:v>
                </c:pt>
                <c:pt idx="4">
                  <c:v>12.790891360120323</c:v>
                </c:pt>
                <c:pt idx="5">
                  <c:v>15.34906963214439</c:v>
                </c:pt>
                <c:pt idx="6">
                  <c:v>17.907247904168454</c:v>
                </c:pt>
                <c:pt idx="7">
                  <c:v>20.465426176192519</c:v>
                </c:pt>
                <c:pt idx="8">
                  <c:v>23.023604448216584</c:v>
                </c:pt>
                <c:pt idx="9">
                  <c:v>25.581782720240646</c:v>
                </c:pt>
                <c:pt idx="10">
                  <c:v>28.139960992264715</c:v>
                </c:pt>
                <c:pt idx="11">
                  <c:v>30.69813926428878</c:v>
                </c:pt>
                <c:pt idx="12">
                  <c:v>33.256317536312842</c:v>
                </c:pt>
                <c:pt idx="13">
                  <c:v>35.814495808336908</c:v>
                </c:pt>
                <c:pt idx="14">
                  <c:v>38.372674080360973</c:v>
                </c:pt>
                <c:pt idx="15">
                  <c:v>40.930852352385038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'Basis Functions'!$A$20</c:f>
              <c:strCache>
                <c:ptCount val="1"/>
                <c:pt idx="0">
                  <c:v>f(th16)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'Basis Functions'!$B$4:$Q$4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'Basis Functions'!$B$20:$Q$20</c:f>
              <c:numCache>
                <c:formatCode>General</c:formatCode>
                <c:ptCount val="16"/>
                <c:pt idx="0">
                  <c:v>2.9487201968318324</c:v>
                </c:pt>
                <c:pt idx="1">
                  <c:v>5.8974403936636648</c:v>
                </c:pt>
                <c:pt idx="2">
                  <c:v>8.8461605904954972</c:v>
                </c:pt>
                <c:pt idx="3">
                  <c:v>11.79488078732733</c:v>
                </c:pt>
                <c:pt idx="4">
                  <c:v>14.74360098415916</c:v>
                </c:pt>
                <c:pt idx="5">
                  <c:v>17.692321180990994</c:v>
                </c:pt>
                <c:pt idx="6">
                  <c:v>20.641041377822827</c:v>
                </c:pt>
                <c:pt idx="7">
                  <c:v>23.589761574654659</c:v>
                </c:pt>
                <c:pt idx="8">
                  <c:v>26.538481771486488</c:v>
                </c:pt>
                <c:pt idx="9">
                  <c:v>29.48720196831832</c:v>
                </c:pt>
                <c:pt idx="10">
                  <c:v>32.435922165150153</c:v>
                </c:pt>
                <c:pt idx="11">
                  <c:v>35.384642361981989</c:v>
                </c:pt>
                <c:pt idx="12">
                  <c:v>38.333362558813818</c:v>
                </c:pt>
                <c:pt idx="13">
                  <c:v>41.282082755645654</c:v>
                </c:pt>
                <c:pt idx="14">
                  <c:v>44.230802952477482</c:v>
                </c:pt>
                <c:pt idx="15">
                  <c:v>47.179523149309318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2912"/>
        <c:axId val="205853472"/>
      </c:scatterChart>
      <c:valAx>
        <c:axId val="2058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3472"/>
        <c:crosses val="autoZero"/>
        <c:crossBetween val="midCat"/>
      </c:valAx>
      <c:valAx>
        <c:axId val="2058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f(thetaN)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(Degrees)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Cal!$AA$5:$AA$20</c:f>
              <c:numCache>
                <c:formatCode>General</c:formatCode>
                <c:ptCount val="16"/>
                <c:pt idx="0">
                  <c:v>-13.218274807202187</c:v>
                </c:pt>
                <c:pt idx="1">
                  <c:v>-10.087569185783753</c:v>
                </c:pt>
                <c:pt idx="2">
                  <c:v>-8.4157510045009598</c:v>
                </c:pt>
                <c:pt idx="3">
                  <c:v>-7.7861370403807104</c:v>
                </c:pt>
                <c:pt idx="4">
                  <c:v>-7.7677838960361854</c:v>
                </c:pt>
                <c:pt idx="5">
                  <c:v>-7.9208538374712507</c:v>
                </c:pt>
                <c:pt idx="6">
                  <c:v>-7.8022584647854361</c:v>
                </c:pt>
                <c:pt idx="7">
                  <c:v>-6.9714134479859329</c:v>
                </c:pt>
                <c:pt idx="8">
                  <c:v>-3.915780331986972</c:v>
                </c:pt>
                <c:pt idx="9">
                  <c:v>-0.78507471056845246</c:v>
                </c:pt>
                <c:pt idx="10">
                  <c:v>0.88674347071440929</c:v>
                </c:pt>
                <c:pt idx="11">
                  <c:v>1.5163574348519846</c:v>
                </c:pt>
                <c:pt idx="12">
                  <c:v>1.5347105791965086</c:v>
                </c:pt>
                <c:pt idx="13">
                  <c:v>1.3816406377441184</c:v>
                </c:pt>
                <c:pt idx="14">
                  <c:v>1.5002360104298649</c:v>
                </c:pt>
                <c:pt idx="15">
                  <c:v>2.3310810272292835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89968"/>
        <c:axId val="667390528"/>
      </c:scatterChart>
      <c:valAx>
        <c:axId val="66738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67390528"/>
        <c:crosses val="autoZero"/>
        <c:crossBetween val="midCat"/>
      </c:valAx>
      <c:valAx>
        <c:axId val="6673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38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Image!$A$3</c:f>
              <c:strCache>
                <c:ptCount val="1"/>
                <c:pt idx="0">
                  <c:v>f(rea1)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Image!$B$3:$Q$3</c:f>
              <c:numCache>
                <c:formatCode>General</c:formatCode>
                <c:ptCount val="16"/>
                <c:pt idx="0">
                  <c:v>-0.98145769559457796</c:v>
                </c:pt>
                <c:pt idx="1">
                  <c:v>0.92651841648363842</c:v>
                </c:pt>
                <c:pt idx="2">
                  <c:v>-0.83721956434136091</c:v>
                </c:pt>
                <c:pt idx="3">
                  <c:v>0.71687275216669766</c:v>
                </c:pt>
                <c:pt idx="4">
                  <c:v>-0.56994099441077906</c:v>
                </c:pt>
                <c:pt idx="5">
                  <c:v>0.40187319783187619</c:v>
                </c:pt>
                <c:pt idx="6">
                  <c:v>-0.21890209091981394</c:v>
                </c:pt>
                <c:pt idx="7">
                  <c:v>2.7813085598111083E-2</c:v>
                </c:pt>
                <c:pt idx="8">
                  <c:v>0.16430735712281677</c:v>
                </c:pt>
                <c:pt idx="9">
                  <c:v>-0.35033452578010471</c:v>
                </c:pt>
                <c:pt idx="10">
                  <c:v>0.52336967559589542</c:v>
                </c:pt>
                <c:pt idx="11">
                  <c:v>-0.67699586572876336</c:v>
                </c:pt>
                <c:pt idx="12">
                  <c:v>0.80551592901452074</c:v>
                </c:pt>
                <c:pt idx="13">
                  <c:v>-0.90416374918186704</c:v>
                </c:pt>
                <c:pt idx="14">
                  <c:v>0.96928101040986081</c:v>
                </c:pt>
                <c:pt idx="15">
                  <c:v>-0.99845286453902427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Image!$A$4</c:f>
              <c:strCache>
                <c:ptCount val="1"/>
                <c:pt idx="0">
                  <c:v>f(rea2)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Image!$B$4:$Q$4</c:f>
              <c:numCache>
                <c:formatCode>General</c:formatCode>
                <c:ptCount val="16"/>
                <c:pt idx="0">
                  <c:v>-0.83458661498682729</c:v>
                </c:pt>
                <c:pt idx="1">
                  <c:v>0.39306963583034144</c:v>
                </c:pt>
                <c:pt idx="2">
                  <c:v>0.1784853013433281</c:v>
                </c:pt>
                <c:pt idx="3">
                  <c:v>-0.69099252277640555</c:v>
                </c:pt>
                <c:pt idx="4">
                  <c:v>0.97490091978700899</c:v>
                </c:pt>
                <c:pt idx="5">
                  <c:v>-0.9362859944087627</c:v>
                </c:pt>
                <c:pt idx="6">
                  <c:v>0.58792259767936006</c:v>
                </c:pt>
                <c:pt idx="7">
                  <c:v>-4.5058666934197432E-2</c:v>
                </c:pt>
                <c:pt idx="8">
                  <c:v>-0.51271187705450172</c:v>
                </c:pt>
                <c:pt idx="9">
                  <c:v>0.90086360680311217</c:v>
                </c:pt>
                <c:pt idx="10">
                  <c:v>-0.99098553927876643</c:v>
                </c:pt>
                <c:pt idx="11">
                  <c:v>0.75326292665201133</c:v>
                </c:pt>
                <c:pt idx="12">
                  <c:v>-0.26634077302037668</c:v>
                </c:pt>
                <c:pt idx="13">
                  <c:v>-0.30869403827590658</c:v>
                </c:pt>
                <c:pt idx="14">
                  <c:v>0.78160459796298287</c:v>
                </c:pt>
                <c:pt idx="15">
                  <c:v>-0.99593943306822608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Image!$A$5</c:f>
              <c:strCache>
                <c:ptCount val="1"/>
                <c:pt idx="0">
                  <c:v>f(rea3)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Image!$B$5:$Q$5</c:f>
              <c:numCache>
                <c:formatCode>General</c:formatCode>
                <c:ptCount val="16"/>
                <c:pt idx="0">
                  <c:v>-0.56110315344746797</c:v>
                </c:pt>
                <c:pt idx="1">
                  <c:v>-0.37032650238261444</c:v>
                </c:pt>
                <c:pt idx="2">
                  <c:v>0.97668589003158046</c:v>
                </c:pt>
                <c:pt idx="3">
                  <c:v>-0.72571656326611889</c:v>
                </c:pt>
                <c:pt idx="4">
                  <c:v>-0.16228218571622527</c:v>
                </c:pt>
                <c:pt idx="5">
                  <c:v>0.90783065557356113</c:v>
                </c:pt>
                <c:pt idx="6">
                  <c:v>-0.85649110156098995</c:v>
                </c:pt>
                <c:pt idx="7">
                  <c:v>5.3329060397573597E-2</c:v>
                </c:pt>
                <c:pt idx="8">
                  <c:v>0.79664489364205293</c:v>
                </c:pt>
                <c:pt idx="9">
                  <c:v>-0.94732898439832913</c:v>
                </c:pt>
                <c:pt idx="10">
                  <c:v>0.26645366735412768</c:v>
                </c:pt>
                <c:pt idx="11">
                  <c:v>0.64831299839824352</c:v>
                </c:pt>
                <c:pt idx="12">
                  <c:v>-0.99399460299860154</c:v>
                </c:pt>
                <c:pt idx="13">
                  <c:v>0.46715401410631613</c:v>
                </c:pt>
                <c:pt idx="14">
                  <c:v>0.46975142207720599</c:v>
                </c:pt>
                <c:pt idx="15">
                  <c:v>-0.99431202263422391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Image!$A$6</c:f>
              <c:strCache>
                <c:ptCount val="1"/>
                <c:pt idx="0">
                  <c:v>f(rea4)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Image!$B$6:$Q$6</c:f>
              <c:numCache>
                <c:formatCode>General</c:formatCode>
                <c:ptCount val="16"/>
                <c:pt idx="0">
                  <c:v>-0.20171009175430479</c:v>
                </c:pt>
                <c:pt idx="1">
                  <c:v>-0.9186260777689399</c:v>
                </c:pt>
                <c:pt idx="2">
                  <c:v>0.57230239262364502</c:v>
                </c:pt>
                <c:pt idx="3">
                  <c:v>0.68774774151429274</c:v>
                </c:pt>
                <c:pt idx="4">
                  <c:v>-0.84975371271297195</c:v>
                </c:pt>
                <c:pt idx="5">
                  <c:v>-0.34493994279450263</c:v>
                </c:pt>
                <c:pt idx="6">
                  <c:v>0.98890944773458056</c:v>
                </c:pt>
                <c:pt idx="7">
                  <c:v>-5.4006088083979102E-2</c:v>
                </c:pt>
                <c:pt idx="8">
                  <c:v>-0.96712230176915936</c:v>
                </c:pt>
                <c:pt idx="9">
                  <c:v>0.44416274453896026</c:v>
                </c:pt>
                <c:pt idx="10">
                  <c:v>0.78793808585956282</c:v>
                </c:pt>
                <c:pt idx="11">
                  <c:v>-0.76203287172985046</c:v>
                </c:pt>
                <c:pt idx="12">
                  <c:v>-0.48051864490671409</c:v>
                </c:pt>
                <c:pt idx="13">
                  <c:v>0.95588379163742632</c:v>
                </c:pt>
                <c:pt idx="14">
                  <c:v>9.489583027143883E-2</c:v>
                </c:pt>
                <c:pt idx="15">
                  <c:v>-0.99416668489973103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Image!$A$7</c:f>
              <c:strCache>
                <c:ptCount val="1"/>
                <c:pt idx="0">
                  <c:v>f(rea5)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Image!$B$7:$Q$7</c:f>
              <c:numCache>
                <c:formatCode>General</c:formatCode>
                <c:ptCount val="16"/>
                <c:pt idx="0">
                  <c:v>0.18914252374291168</c:v>
                </c:pt>
                <c:pt idx="1">
                  <c:v>-0.92845021142432416</c:v>
                </c:pt>
                <c:pt idx="2">
                  <c:v>-0.54036135605978453</c:v>
                </c:pt>
                <c:pt idx="3">
                  <c:v>0.72403959018774455</c:v>
                </c:pt>
                <c:pt idx="4">
                  <c:v>0.81425470681557222</c:v>
                </c:pt>
                <c:pt idx="5">
                  <c:v>-0.41601920975446155</c:v>
                </c:pt>
                <c:pt idx="6">
                  <c:v>-0.97162855333255271</c:v>
                </c:pt>
                <c:pt idx="7">
                  <c:v>4.8466656318474154E-2</c:v>
                </c:pt>
                <c:pt idx="8">
                  <c:v>0.98996276471946587</c:v>
                </c:pt>
                <c:pt idx="9">
                  <c:v>0.32602145514262681</c:v>
                </c:pt>
                <c:pt idx="10">
                  <c:v>-0.86663372307944064</c:v>
                </c:pt>
                <c:pt idx="11">
                  <c:v>-0.65385603423054661</c:v>
                </c:pt>
                <c:pt idx="12">
                  <c:v>0.6192897621216451</c:v>
                </c:pt>
                <c:pt idx="13">
                  <c:v>0.88812409130221848</c:v>
                </c:pt>
                <c:pt idx="14">
                  <c:v>-0.28332569807008395</c:v>
                </c:pt>
                <c:pt idx="15">
                  <c:v>-0.99530196645061386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Image!$A$8</c:f>
              <c:strCache>
                <c:ptCount val="1"/>
                <c:pt idx="0">
                  <c:v>f(rea6)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Image!$B$8:$Q$8</c:f>
              <c:numCache>
                <c:formatCode>General</c:formatCode>
                <c:ptCount val="16"/>
                <c:pt idx="0">
                  <c:v>0.55160463254814873</c:v>
                </c:pt>
                <c:pt idx="1">
                  <c:v>-0.39146465870284358</c:v>
                </c:pt>
                <c:pt idx="2">
                  <c:v>-0.98347207098688583</c:v>
                </c:pt>
                <c:pt idx="3">
                  <c:v>-0.69351084197333246</c:v>
                </c:pt>
                <c:pt idx="4">
                  <c:v>0.21838448467717139</c:v>
                </c:pt>
                <c:pt idx="5">
                  <c:v>0.93443462882246819</c:v>
                </c:pt>
                <c:pt idx="6">
                  <c:v>0.81249245546659499</c:v>
                </c:pt>
                <c:pt idx="7">
                  <c:v>-3.808542413087912E-2</c:v>
                </c:pt>
                <c:pt idx="8">
                  <c:v>-0.85450864823290296</c:v>
                </c:pt>
                <c:pt idx="9">
                  <c:v>-0.90461643370457256</c:v>
                </c:pt>
                <c:pt idx="10">
                  <c:v>-0.14347258278835043</c:v>
                </c:pt>
                <c:pt idx="11">
                  <c:v>0.74633615108516793</c:v>
                </c:pt>
                <c:pt idx="12">
                  <c:v>0.96683753954181861</c:v>
                </c:pt>
                <c:pt idx="13">
                  <c:v>0.32028798038027373</c:v>
                </c:pt>
                <c:pt idx="14">
                  <c:v>-0.61349287208731873</c:v>
                </c:pt>
                <c:pt idx="15">
                  <c:v>-0.99709900093754211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Image!$A$9</c:f>
              <c:strCache>
                <c:ptCount val="1"/>
                <c:pt idx="0">
                  <c:v>f(rea7)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Image!$B$9:$Q$9</c:f>
              <c:numCache>
                <c:formatCode>General</c:formatCode>
                <c:ptCount val="16"/>
                <c:pt idx="0">
                  <c:v>0.82978228785882824</c:v>
                </c:pt>
                <c:pt idx="1">
                  <c:v>0.3770772904884625</c:v>
                </c:pt>
                <c:pt idx="2">
                  <c:v>-0.20399817425657954</c:v>
                </c:pt>
                <c:pt idx="3">
                  <c:v>-0.71562543399575929</c:v>
                </c:pt>
                <c:pt idx="4">
                  <c:v>-0.98362844548535655</c:v>
                </c:pt>
                <c:pt idx="5">
                  <c:v>-0.91676948979996442</c:v>
                </c:pt>
                <c:pt idx="6">
                  <c:v>-0.5378097238854137</c:v>
                </c:pt>
                <c:pt idx="7">
                  <c:v>2.4239523563237744E-2</c:v>
                </c:pt>
                <c:pt idx="8">
                  <c:v>0.57803677852323654</c:v>
                </c:pt>
                <c:pt idx="9">
                  <c:v>0.93504983753587834</c:v>
                </c:pt>
                <c:pt idx="10">
                  <c:v>0.97373880838185678</c:v>
                </c:pt>
                <c:pt idx="11">
                  <c:v>0.68093259485617408</c:v>
                </c:pt>
                <c:pt idx="12">
                  <c:v>0.15631280449295268</c:v>
                </c:pt>
                <c:pt idx="13">
                  <c:v>-0.4215214017885901</c:v>
                </c:pt>
                <c:pt idx="14">
                  <c:v>-0.85585479080814653</c:v>
                </c:pt>
                <c:pt idx="15">
                  <c:v>-0.9988248909948545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Image!$A$10</c:f>
              <c:strCache>
                <c:ptCount val="1"/>
                <c:pt idx="0">
                  <c:v>f(rea8)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Image!$B$10:$Q$10</c:f>
              <c:numCache>
                <c:formatCode>General</c:formatCode>
                <c:ptCount val="16"/>
                <c:pt idx="0">
                  <c:v>0.98058206408080684</c:v>
                </c:pt>
                <c:pt idx="1">
                  <c:v>0.92308236879395089</c:v>
                </c:pt>
                <c:pt idx="2">
                  <c:v>0.82973396493633911</c:v>
                </c:pt>
                <c:pt idx="3">
                  <c:v>0.70416211915650329</c:v>
                </c:pt>
                <c:pt idx="4">
                  <c:v>0.55124352356365902</c:v>
                </c:pt>
                <c:pt idx="5">
                  <c:v>0.37691690513795589</c:v>
                </c:pt>
                <c:pt idx="6">
                  <c:v>0.18795239009059364</c:v>
                </c:pt>
                <c:pt idx="7">
                  <c:v>-8.3114198900448716E-3</c:v>
                </c:pt>
                <c:pt idx="8">
                  <c:v>-0.20425244863303882</c:v>
                </c:pt>
                <c:pt idx="9">
                  <c:v>-0.39226115545824347</c:v>
                </c:pt>
                <c:pt idx="10">
                  <c:v>-0.56503605832289439</c:v>
                </c:pt>
                <c:pt idx="11">
                  <c:v>-0.71586729324245035</c:v>
                </c:pt>
                <c:pt idx="12">
                  <c:v>-0.83889719770834992</c:v>
                </c:pt>
                <c:pt idx="13">
                  <c:v>-0.92934779811846668</c:v>
                </c:pt>
                <c:pt idx="14">
                  <c:v>-0.98370636654756771</c:v>
                </c:pt>
                <c:pt idx="15">
                  <c:v>-0.99986184059882277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Image!$A$11</c:f>
              <c:strCache>
                <c:ptCount val="1"/>
                <c:pt idx="0">
                  <c:v>f(rea9)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Image!$B$11:$Q$11</c:f>
              <c:numCache>
                <c:formatCode>General</c:formatCode>
                <c:ptCount val="16"/>
                <c:pt idx="0">
                  <c:v>0.98058206408080673</c:v>
                </c:pt>
                <c:pt idx="1">
                  <c:v>0.92308236879395056</c:v>
                </c:pt>
                <c:pt idx="2">
                  <c:v>0.82973396493633822</c:v>
                </c:pt>
                <c:pt idx="3">
                  <c:v>0.70416211915650184</c:v>
                </c:pt>
                <c:pt idx="4">
                  <c:v>0.55124352356365691</c:v>
                </c:pt>
                <c:pt idx="5">
                  <c:v>0.37691690513795301</c:v>
                </c:pt>
                <c:pt idx="6">
                  <c:v>0.18795239009059037</c:v>
                </c:pt>
                <c:pt idx="7">
                  <c:v>-8.3114198900488684E-3</c:v>
                </c:pt>
                <c:pt idx="8">
                  <c:v>-0.20425244863304315</c:v>
                </c:pt>
                <c:pt idx="9">
                  <c:v>-0.39226115545824791</c:v>
                </c:pt>
                <c:pt idx="10">
                  <c:v>-0.56503605832289916</c:v>
                </c:pt>
                <c:pt idx="11">
                  <c:v>-0.71586729324245468</c:v>
                </c:pt>
                <c:pt idx="12">
                  <c:v>-0.83889719770835347</c:v>
                </c:pt>
                <c:pt idx="13">
                  <c:v>-0.92934779811846913</c:v>
                </c:pt>
                <c:pt idx="14">
                  <c:v>-0.98370636654756904</c:v>
                </c:pt>
                <c:pt idx="15">
                  <c:v>-0.99986184059882255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Image!$A$12</c:f>
              <c:strCache>
                <c:ptCount val="1"/>
                <c:pt idx="0">
                  <c:v>f(rea10)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Image!$B$12:$Q$12</c:f>
              <c:numCache>
                <c:formatCode>General</c:formatCode>
                <c:ptCount val="16"/>
                <c:pt idx="0">
                  <c:v>0.82978228785882779</c:v>
                </c:pt>
                <c:pt idx="1">
                  <c:v>0.37707729048846128</c:v>
                </c:pt>
                <c:pt idx="2">
                  <c:v>-0.20399817425658151</c:v>
                </c:pt>
                <c:pt idx="3">
                  <c:v>-0.71562543399576117</c:v>
                </c:pt>
                <c:pt idx="4">
                  <c:v>-0.98362844548535722</c:v>
                </c:pt>
                <c:pt idx="5">
                  <c:v>-0.91676948979996287</c:v>
                </c:pt>
                <c:pt idx="6">
                  <c:v>-0.53780972388540926</c:v>
                </c:pt>
                <c:pt idx="7">
                  <c:v>2.4239523563243073E-2</c:v>
                </c:pt>
                <c:pt idx="8">
                  <c:v>0.57803677852324165</c:v>
                </c:pt>
                <c:pt idx="9">
                  <c:v>0.93504983753588078</c:v>
                </c:pt>
                <c:pt idx="10">
                  <c:v>0.97373880838185523</c:v>
                </c:pt>
                <c:pt idx="11">
                  <c:v>0.68093259485616819</c:v>
                </c:pt>
                <c:pt idx="12">
                  <c:v>0.1563128044929448</c:v>
                </c:pt>
                <c:pt idx="13">
                  <c:v>-0.42152140178859976</c:v>
                </c:pt>
                <c:pt idx="14">
                  <c:v>-0.85585479080815108</c:v>
                </c:pt>
                <c:pt idx="15">
                  <c:v>-0.99882489099485394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Image!$A$13</c:f>
              <c:strCache>
                <c:ptCount val="1"/>
                <c:pt idx="0">
                  <c:v>f(rea11)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Image!$B$13:$Q$13</c:f>
              <c:numCache>
                <c:formatCode>General</c:formatCode>
                <c:ptCount val="16"/>
                <c:pt idx="0">
                  <c:v>0.55160463254814807</c:v>
                </c:pt>
                <c:pt idx="1">
                  <c:v>-0.39146465870284497</c:v>
                </c:pt>
                <c:pt idx="2">
                  <c:v>-0.98347207098688616</c:v>
                </c:pt>
                <c:pt idx="3">
                  <c:v>-0.69351084197333013</c:v>
                </c:pt>
                <c:pt idx="4">
                  <c:v>0.21838448467717483</c:v>
                </c:pt>
                <c:pt idx="5">
                  <c:v>0.93443462882246975</c:v>
                </c:pt>
                <c:pt idx="6">
                  <c:v>0.81249245546659188</c:v>
                </c:pt>
                <c:pt idx="7">
                  <c:v>-3.808542413088533E-2</c:v>
                </c:pt>
                <c:pt idx="8">
                  <c:v>-0.85450864823290673</c:v>
                </c:pt>
                <c:pt idx="9">
                  <c:v>-0.90461643370456957</c:v>
                </c:pt>
                <c:pt idx="10">
                  <c:v>-0.14347258278834341</c:v>
                </c:pt>
                <c:pt idx="11">
                  <c:v>0.74633615108517382</c:v>
                </c:pt>
                <c:pt idx="12">
                  <c:v>0.96683753954181584</c:v>
                </c:pt>
                <c:pt idx="13">
                  <c:v>0.32028798038026363</c:v>
                </c:pt>
                <c:pt idx="14">
                  <c:v>-0.6134928720873285</c:v>
                </c:pt>
                <c:pt idx="15">
                  <c:v>-0.99709900093754111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Image!$A$14</c:f>
              <c:strCache>
                <c:ptCount val="1"/>
                <c:pt idx="0">
                  <c:v>f(rea12)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Image!$B$14:$Q$14</c:f>
              <c:numCache>
                <c:formatCode>General</c:formatCode>
                <c:ptCount val="16"/>
                <c:pt idx="0">
                  <c:v>0.18914252374291124</c:v>
                </c:pt>
                <c:pt idx="1">
                  <c:v>-0.92845021142432449</c:v>
                </c:pt>
                <c:pt idx="2">
                  <c:v>-0.54036135605978375</c:v>
                </c:pt>
                <c:pt idx="3">
                  <c:v>0.72403959018774577</c:v>
                </c:pt>
                <c:pt idx="4">
                  <c:v>0.81425470681557066</c:v>
                </c:pt>
                <c:pt idx="5">
                  <c:v>-0.41601920975446316</c:v>
                </c:pt>
                <c:pt idx="6">
                  <c:v>-0.97162855333255183</c:v>
                </c:pt>
                <c:pt idx="7">
                  <c:v>4.8466656318477706E-2</c:v>
                </c:pt>
                <c:pt idx="8">
                  <c:v>0.98996276471946654</c:v>
                </c:pt>
                <c:pt idx="9">
                  <c:v>0.32602145514262176</c:v>
                </c:pt>
                <c:pt idx="10">
                  <c:v>-0.86663372307944331</c:v>
                </c:pt>
                <c:pt idx="11">
                  <c:v>-0.65385603423054395</c:v>
                </c:pt>
                <c:pt idx="12">
                  <c:v>0.61928976212165066</c:v>
                </c:pt>
                <c:pt idx="13">
                  <c:v>0.88812409130221515</c:v>
                </c:pt>
                <c:pt idx="14">
                  <c:v>-0.28332569807009078</c:v>
                </c:pt>
                <c:pt idx="15">
                  <c:v>-0.99530196645061308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Image!$A$15</c:f>
              <c:strCache>
                <c:ptCount val="1"/>
                <c:pt idx="0">
                  <c:v>f(rea13)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Image!$B$15:$Q$15</c:f>
              <c:numCache>
                <c:formatCode>General</c:formatCode>
                <c:ptCount val="16"/>
                <c:pt idx="0">
                  <c:v>-0.20171009175430546</c:v>
                </c:pt>
                <c:pt idx="1">
                  <c:v>-0.91862607776893934</c:v>
                </c:pt>
                <c:pt idx="2">
                  <c:v>0.57230239262364646</c:v>
                </c:pt>
                <c:pt idx="3">
                  <c:v>0.68774774151429086</c:v>
                </c:pt>
                <c:pt idx="4">
                  <c:v>-0.84975371271297384</c:v>
                </c:pt>
                <c:pt idx="5">
                  <c:v>-0.3449399427944993</c:v>
                </c:pt>
                <c:pt idx="6">
                  <c:v>0.98890944773458112</c:v>
                </c:pt>
                <c:pt idx="7">
                  <c:v>-5.4006088083984424E-2</c:v>
                </c:pt>
                <c:pt idx="8">
                  <c:v>-0.96712230176915803</c:v>
                </c:pt>
                <c:pt idx="9">
                  <c:v>0.44416274453896665</c:v>
                </c:pt>
                <c:pt idx="10">
                  <c:v>0.78793808585955838</c:v>
                </c:pt>
                <c:pt idx="11">
                  <c:v>-0.76203287172985512</c:v>
                </c:pt>
                <c:pt idx="12">
                  <c:v>-0.48051864490670781</c:v>
                </c:pt>
                <c:pt idx="13">
                  <c:v>0.95588379163742843</c:v>
                </c:pt>
                <c:pt idx="14">
                  <c:v>9.4895830271428214E-2</c:v>
                </c:pt>
                <c:pt idx="15">
                  <c:v>-0.99416668489972981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Image!$A$16</c:f>
              <c:strCache>
                <c:ptCount val="1"/>
                <c:pt idx="0">
                  <c:v>f(rea14)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Image!$B$16:$Q$16</c:f>
              <c:numCache>
                <c:formatCode>General</c:formatCode>
                <c:ptCount val="16"/>
                <c:pt idx="0">
                  <c:v>-0.56110315344746831</c:v>
                </c:pt>
                <c:pt idx="1">
                  <c:v>-0.37032650238261361</c:v>
                </c:pt>
                <c:pt idx="2">
                  <c:v>0.97668589003158013</c:v>
                </c:pt>
                <c:pt idx="3">
                  <c:v>-0.72571656326612011</c:v>
                </c:pt>
                <c:pt idx="4">
                  <c:v>-0.16228218571622352</c:v>
                </c:pt>
                <c:pt idx="5">
                  <c:v>0.90783065557355958</c:v>
                </c:pt>
                <c:pt idx="6">
                  <c:v>-0.85649110156099184</c:v>
                </c:pt>
                <c:pt idx="7">
                  <c:v>5.3329060397577142E-2</c:v>
                </c:pt>
                <c:pt idx="8">
                  <c:v>0.79664489364205082</c:v>
                </c:pt>
                <c:pt idx="9">
                  <c:v>-0.94732898439833024</c:v>
                </c:pt>
                <c:pt idx="10">
                  <c:v>0.26645366735413112</c:v>
                </c:pt>
                <c:pt idx="11">
                  <c:v>0.64831299839823808</c:v>
                </c:pt>
                <c:pt idx="12">
                  <c:v>-0.99399460299860232</c:v>
                </c:pt>
                <c:pt idx="13">
                  <c:v>0.46715401410632246</c:v>
                </c:pt>
                <c:pt idx="14">
                  <c:v>0.46975142207719972</c:v>
                </c:pt>
                <c:pt idx="15">
                  <c:v>-0.99431202263422314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Image!$A$17</c:f>
              <c:strCache>
                <c:ptCount val="1"/>
                <c:pt idx="0">
                  <c:v>f(rea15)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Image!$B$17:$Q$17</c:f>
              <c:numCache>
                <c:formatCode>General</c:formatCode>
                <c:ptCount val="16"/>
                <c:pt idx="0">
                  <c:v>-0.83458661498682751</c:v>
                </c:pt>
                <c:pt idx="1">
                  <c:v>0.39306963583034227</c:v>
                </c:pt>
                <c:pt idx="2">
                  <c:v>0.17848530134332635</c:v>
                </c:pt>
                <c:pt idx="3">
                  <c:v>-0.69099252277640422</c:v>
                </c:pt>
                <c:pt idx="4">
                  <c:v>0.97490091978700855</c:v>
                </c:pt>
                <c:pt idx="5">
                  <c:v>-0.93628599440876392</c:v>
                </c:pt>
                <c:pt idx="6">
                  <c:v>0.58792259767936295</c:v>
                </c:pt>
                <c:pt idx="7">
                  <c:v>-4.5058666934200978E-2</c:v>
                </c:pt>
                <c:pt idx="8">
                  <c:v>-0.51271187705449561</c:v>
                </c:pt>
                <c:pt idx="9">
                  <c:v>0.90086360680311073</c:v>
                </c:pt>
                <c:pt idx="10">
                  <c:v>-0.99098553927876742</c:v>
                </c:pt>
                <c:pt idx="11">
                  <c:v>0.753262926652016</c:v>
                </c:pt>
                <c:pt idx="12">
                  <c:v>-0.2663407730203835</c:v>
                </c:pt>
                <c:pt idx="13">
                  <c:v>-0.30869403827589981</c:v>
                </c:pt>
                <c:pt idx="14">
                  <c:v>0.78160459796297843</c:v>
                </c:pt>
                <c:pt idx="15">
                  <c:v>-0.99593943306822552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Image!$A$18</c:f>
              <c:strCache>
                <c:ptCount val="1"/>
                <c:pt idx="0">
                  <c:v>f(rea16)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Image!$B$18:$Q$18</c:f>
              <c:numCache>
                <c:formatCode>General</c:formatCode>
                <c:ptCount val="16"/>
                <c:pt idx="0">
                  <c:v>-0.98145769559457807</c:v>
                </c:pt>
                <c:pt idx="1">
                  <c:v>0.92651841648363908</c:v>
                </c:pt>
                <c:pt idx="2">
                  <c:v>-0.8372195643413618</c:v>
                </c:pt>
                <c:pt idx="3">
                  <c:v>0.7168727521667001</c:v>
                </c:pt>
                <c:pt idx="4">
                  <c:v>-0.56994099441078194</c:v>
                </c:pt>
                <c:pt idx="5">
                  <c:v>0.40187319783187947</c:v>
                </c:pt>
                <c:pt idx="6">
                  <c:v>-0.21890209091981741</c:v>
                </c:pt>
                <c:pt idx="7">
                  <c:v>2.7813085598118185E-2</c:v>
                </c:pt>
                <c:pt idx="8">
                  <c:v>0.16430735712281327</c:v>
                </c:pt>
                <c:pt idx="9">
                  <c:v>-0.35033452578009805</c:v>
                </c:pt>
                <c:pt idx="10">
                  <c:v>0.52336967559589542</c:v>
                </c:pt>
                <c:pt idx="11">
                  <c:v>-0.67699586572875814</c:v>
                </c:pt>
                <c:pt idx="12">
                  <c:v>0.80551592901451652</c:v>
                </c:pt>
                <c:pt idx="13">
                  <c:v>-0.90416374918186393</c:v>
                </c:pt>
                <c:pt idx="14">
                  <c:v>0.96928101040985915</c:v>
                </c:pt>
                <c:pt idx="15">
                  <c:v>-0.99845286453902349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232"/>
        <c:axId val="205162672"/>
      </c:scatterChart>
      <c:valAx>
        <c:axId val="2051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2672"/>
        <c:crosses val="autoZero"/>
        <c:crossBetween val="midCat"/>
      </c:valAx>
      <c:valAx>
        <c:axId val="205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Imaginary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Image!$A$24</c:f>
              <c:strCache>
                <c:ptCount val="1"/>
                <c:pt idx="0">
                  <c:v>f(im1)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Image!$B$24:$Q$24</c:f>
              <c:numCache>
                <c:formatCode>General</c:formatCode>
                <c:ptCount val="16"/>
                <c:pt idx="0">
                  <c:v>-0.19167887666141201</c:v>
                </c:pt>
                <c:pt idx="1">
                  <c:v>0.37624941716453353</c:v>
                </c:pt>
                <c:pt idx="2">
                  <c:v>-0.54686689521679943</c:v>
                </c:pt>
                <c:pt idx="3">
                  <c:v>0.69720402838835094</c:v>
                </c:pt>
                <c:pt idx="4">
                  <c:v>-0.82168562290577551</c:v>
                </c:pt>
                <c:pt idx="5">
                  <c:v>0.91569532753224292</c:v>
                </c:pt>
                <c:pt idx="6">
                  <c:v>-0.97574682914726063</c:v>
                </c:pt>
                <c:pt idx="7">
                  <c:v>0.99961314130493106</c:v>
                </c:pt>
                <c:pt idx="8">
                  <c:v>-0.98640919115512871</c:v>
                </c:pt>
                <c:pt idx="9">
                  <c:v>0.93662464202391615</c:v>
                </c:pt>
                <c:pt idx="10">
                  <c:v>-0.85210573444065452</c:v>
                </c:pt>
                <c:pt idx="11">
                  <c:v>0.73598681903017948</c:v>
                </c:pt>
                <c:pt idx="12">
                  <c:v>-0.59257412034603196</c:v>
                </c:pt>
                <c:pt idx="13">
                  <c:v>0.42718604221742762</c:v>
                </c:pt>
                <c:pt idx="14">
                  <c:v>-0.24595593682373107</c:v>
                </c:pt>
                <c:pt idx="15">
                  <c:v>5.5604651728221516E-2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Image!$A$25</c:f>
              <c:strCache>
                <c:ptCount val="1"/>
                <c:pt idx="0">
                  <c:v>f(im2)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Image!$B$25:$Q$25</c:f>
              <c:numCache>
                <c:formatCode>General</c:formatCode>
                <c:ptCount val="16"/>
                <c:pt idx="0">
                  <c:v>-0.55087673946612525</c:v>
                </c:pt>
                <c:pt idx="1">
                  <c:v>0.91950870653202776</c:v>
                </c:pt>
                <c:pt idx="2">
                  <c:v>-0.98394257820483677</c:v>
                </c:pt>
                <c:pt idx="3">
                  <c:v>0.72286190483874491</c:v>
                </c:pt>
                <c:pt idx="4">
                  <c:v>-0.22263916231975875</c:v>
                </c:pt>
                <c:pt idx="5">
                  <c:v>-0.35123857515084295</c:v>
                </c:pt>
                <c:pt idx="6">
                  <c:v>0.80891718929563694</c:v>
                </c:pt>
                <c:pt idx="7">
                  <c:v>-0.99898434248696466</c:v>
                </c:pt>
                <c:pt idx="8">
                  <c:v>0.85856073234643659</c:v>
                </c:pt>
                <c:pt idx="9">
                  <c:v>-0.434102248252284</c:v>
                </c:pt>
                <c:pt idx="10">
                  <c:v>-0.13396888049234601</c:v>
                </c:pt>
                <c:pt idx="11">
                  <c:v>0.65771951721964783</c:v>
                </c:pt>
                <c:pt idx="12">
                  <c:v>-0.963878930481888</c:v>
                </c:pt>
                <c:pt idx="13">
                  <c:v>0.95116139047635506</c:v>
                </c:pt>
                <c:pt idx="14">
                  <c:v>-0.62377419988576299</c:v>
                </c:pt>
                <c:pt idx="15">
                  <c:v>9.0025805521196711E-2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Image!$A$26</c:f>
              <c:strCache>
                <c:ptCount val="1"/>
                <c:pt idx="0">
                  <c:v>f(im3)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Image!$B$26:$Q$26</c:f>
              <c:numCache>
                <c:formatCode>General</c:formatCode>
                <c:ptCount val="16"/>
                <c:pt idx="0">
                  <c:v>-0.8277458856384049</c:v>
                </c:pt>
                <c:pt idx="1">
                  <c:v>0.92890165336975228</c:v>
                </c:pt>
                <c:pt idx="2">
                  <c:v>-0.21467340825826436</c:v>
                </c:pt>
                <c:pt idx="3">
                  <c:v>-0.68799380069969618</c:v>
                </c:pt>
                <c:pt idx="4">
                  <c:v>0.98674439050808116</c:v>
                </c:pt>
                <c:pt idx="5">
                  <c:v>-0.41933697762167155</c:v>
                </c:pt>
                <c:pt idx="6">
                  <c:v>-0.51616178950678049</c:v>
                </c:pt>
                <c:pt idx="7">
                  <c:v>0.99857699318435733</c:v>
                </c:pt>
                <c:pt idx="8">
                  <c:v>-0.60444761016488613</c:v>
                </c:pt>
                <c:pt idx="9">
                  <c:v>-0.32026207286975189</c:v>
                </c:pt>
                <c:pt idx="10">
                  <c:v>0.96384772819856557</c:v>
                </c:pt>
                <c:pt idx="11">
                  <c:v>-0.76137392660103564</c:v>
                </c:pt>
                <c:pt idx="12">
                  <c:v>-0.10942910586152305</c:v>
                </c:pt>
                <c:pt idx="13">
                  <c:v>0.88417595935670845</c:v>
                </c:pt>
                <c:pt idx="14">
                  <c:v>-0.88279873213345894</c:v>
                </c:pt>
                <c:pt idx="15">
                  <c:v>0.10650634556231205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Image!$A$27</c:f>
              <c:strCache>
                <c:ptCount val="1"/>
                <c:pt idx="0">
                  <c:v>f(im4)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Image!$B$27:$Q$27</c:f>
              <c:numCache>
                <c:formatCode>General</c:formatCode>
                <c:ptCount val="16"/>
                <c:pt idx="0">
                  <c:v>-0.97944527100010537</c:v>
                </c:pt>
                <c:pt idx="1">
                  <c:v>0.39512799096350237</c:v>
                </c:pt>
                <c:pt idx="2">
                  <c:v>0.82004266437622098</c:v>
                </c:pt>
                <c:pt idx="3">
                  <c:v>-0.72594975311104659</c:v>
                </c:pt>
                <c:pt idx="4">
                  <c:v>-0.52717988175813368</c:v>
                </c:pt>
                <c:pt idx="5">
                  <c:v>0.93862475775195986</c:v>
                </c:pt>
                <c:pt idx="6">
                  <c:v>0.14851970974011103</c:v>
                </c:pt>
                <c:pt idx="7">
                  <c:v>-0.99854060630996144</c:v>
                </c:pt>
                <c:pt idx="8">
                  <c:v>0.25431172489824971</c:v>
                </c:pt>
                <c:pt idx="9">
                  <c:v>0.89594612358311942</c:v>
                </c:pt>
                <c:pt idx="10">
                  <c:v>-0.61575447448797993</c:v>
                </c:pt>
                <c:pt idx="11">
                  <c:v>-0.64753834048892978</c:v>
                </c:pt>
                <c:pt idx="12">
                  <c:v>0.87698451063688421</c:v>
                </c:pt>
                <c:pt idx="13">
                  <c:v>0.29374508827358681</c:v>
                </c:pt>
                <c:pt idx="14">
                  <c:v>-0.99548720805296853</c:v>
                </c:pt>
                <c:pt idx="15">
                  <c:v>0.10785454387961137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Image!$A$28</c:f>
              <c:strCache>
                <c:ptCount val="1"/>
                <c:pt idx="0">
                  <c:v>f(im5)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Image!$B$28:$Q$28</c:f>
              <c:numCache>
                <c:formatCode>General</c:formatCode>
                <c:ptCount val="16"/>
                <c:pt idx="0">
                  <c:v>-0.98194964520191264</c:v>
                </c:pt>
                <c:pt idx="1">
                  <c:v>-0.37145686816389289</c:v>
                </c:pt>
                <c:pt idx="2">
                  <c:v>0.84143306618959945</c:v>
                </c:pt>
                <c:pt idx="3">
                  <c:v>0.68975841556356743</c:v>
                </c:pt>
                <c:pt idx="4">
                  <c:v>-0.58050777120438846</c:v>
                </c:pt>
                <c:pt idx="5">
                  <c:v>-0.90935582535950876</c:v>
                </c:pt>
                <c:pt idx="6">
                  <c:v>0.23651205962675725</c:v>
                </c:pt>
                <c:pt idx="7">
                  <c:v>0.99882480106638671</c:v>
                </c:pt>
                <c:pt idx="8">
                  <c:v>0.14132842767465978</c:v>
                </c:pt>
                <c:pt idx="9">
                  <c:v>-0.94536237009238111</c:v>
                </c:pt>
                <c:pt idx="10">
                  <c:v>-0.49894487673636595</c:v>
                </c:pt>
                <c:pt idx="11">
                  <c:v>0.75661898370335789</c:v>
                </c:pt>
                <c:pt idx="12">
                  <c:v>0.78516252491526639</c:v>
                </c:pt>
                <c:pt idx="13">
                  <c:v>-0.45960374068169718</c:v>
                </c:pt>
                <c:pt idx="14">
                  <c:v>-0.95902374778370303</c:v>
                </c:pt>
                <c:pt idx="15">
                  <c:v>9.6819396711305766E-2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Image!$A$29</c:f>
              <c:strCache>
                <c:ptCount val="1"/>
                <c:pt idx="0">
                  <c:v>f(im6)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Image!$B$29:$Q$29</c:f>
              <c:numCache>
                <c:formatCode>General</c:formatCode>
                <c:ptCount val="16"/>
                <c:pt idx="0">
                  <c:v>-0.83410570634148151</c:v>
                </c:pt>
                <c:pt idx="1">
                  <c:v>-0.92019314330561397</c:v>
                </c:pt>
                <c:pt idx="2">
                  <c:v>-0.18105989503135667</c:v>
                </c:pt>
                <c:pt idx="3">
                  <c:v>0.720446189569658</c:v>
                </c:pt>
                <c:pt idx="4">
                  <c:v>0.9758628063679271</c:v>
                </c:pt>
                <c:pt idx="5">
                  <c:v>0.35613469987831298</c:v>
                </c:pt>
                <c:pt idx="6">
                  <c:v>-0.58297170583988311</c:v>
                </c:pt>
                <c:pt idx="7">
                  <c:v>-0.9992744870498651</c:v>
                </c:pt>
                <c:pt idx="8">
                  <c:v>-0.51943716664787942</c:v>
                </c:pt>
                <c:pt idx="9">
                  <c:v>0.42622659216855607</c:v>
                </c:pt>
                <c:pt idx="10">
                  <c:v>0.98965429215865064</c:v>
                </c:pt>
                <c:pt idx="11">
                  <c:v>0.665569192183185</c:v>
                </c:pt>
                <c:pt idx="12">
                  <c:v>-0.25539219277950204</c:v>
                </c:pt>
                <c:pt idx="13">
                  <c:v>-0.9473202254907922</c:v>
                </c:pt>
                <c:pt idx="14">
                  <c:v>-0.78970025699505308</c:v>
                </c:pt>
                <c:pt idx="15">
                  <c:v>7.6115585324921575E-2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Image!$A$30</c:f>
              <c:strCache>
                <c:ptCount val="1"/>
                <c:pt idx="0">
                  <c:v>f(im7)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Image!$B$30:$Q$30</c:f>
              <c:numCache>
                <c:formatCode>General</c:formatCode>
                <c:ptCount val="16"/>
                <c:pt idx="0">
                  <c:v>-0.55808722862628624</c:v>
                </c:pt>
                <c:pt idx="1">
                  <c:v>-0.9261817947886255</c:v>
                </c:pt>
                <c:pt idx="2">
                  <c:v>-0.97897126867951656</c:v>
                </c:pt>
                <c:pt idx="3">
                  <c:v>-0.69848424335727222</c:v>
                </c:pt>
                <c:pt idx="4">
                  <c:v>-0.18020843829316333</c:v>
                </c:pt>
                <c:pt idx="5">
                  <c:v>0.39941670292053755</c:v>
                </c:pt>
                <c:pt idx="6">
                  <c:v>0.84306624941003006</c:v>
                </c:pt>
                <c:pt idx="7">
                  <c:v>0.99970617958349506</c:v>
                </c:pt>
                <c:pt idx="8">
                  <c:v>0.81601071235277223</c:v>
                </c:pt>
                <c:pt idx="9">
                  <c:v>0.3545162920432961</c:v>
                </c:pt>
                <c:pt idx="10">
                  <c:v>-0.22766803256294355</c:v>
                </c:pt>
                <c:pt idx="11">
                  <c:v>-0.73234609390809036</c:v>
                </c:pt>
                <c:pt idx="12">
                  <c:v>-0.98770760205211949</c:v>
                </c:pt>
                <c:pt idx="13">
                  <c:v>-0.9068184536246392</c:v>
                </c:pt>
                <c:pt idx="14">
                  <c:v>-0.51721618019039561</c:v>
                </c:pt>
                <c:pt idx="15">
                  <c:v>4.8464802992657027E-2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Image!$A$31</c:f>
              <c:strCache>
                <c:ptCount val="1"/>
                <c:pt idx="0">
                  <c:v>f(im8)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Image!$B$31:$Q$31</c:f>
              <c:numCache>
                <c:formatCode>General</c:formatCode>
                <c:ptCount val="16"/>
                <c:pt idx="0">
                  <c:v>-0.1961091930609693</c:v>
                </c:pt>
                <c:pt idx="1">
                  <c:v>-0.38460231463389344</c:v>
                </c:pt>
                <c:pt idx="2">
                  <c:v>-0.55815907000694887</c:v>
                </c:pt>
                <c:pt idx="3">
                  <c:v>-0.71003923127178148</c:v>
                </c:pt>
                <c:pt idx="4">
                  <c:v>-0.83434439995071685</c:v>
                </c:pt>
                <c:pt idx="5">
                  <c:v>-0.92624707644409066</c:v>
                </c:pt>
                <c:pt idx="6">
                  <c:v>-0.9821781401860018</c:v>
                </c:pt>
                <c:pt idx="7">
                  <c:v>-0.9999654595531845</c:v>
                </c:pt>
                <c:pt idx="8">
                  <c:v>-0.97891824849034659</c:v>
                </c:pt>
                <c:pt idx="9">
                  <c:v>-0.91985389378887983</c:v>
                </c:pt>
                <c:pt idx="10">
                  <c:v>-0.82506621115818746</c:v>
                </c:pt>
                <c:pt idx="11">
                  <c:v>-0.69823636289277258</c:v>
                </c:pt>
                <c:pt idx="12">
                  <c:v>-0.54428989672515304</c:v>
                </c:pt>
                <c:pt idx="13">
                  <c:v>-0.36920545788538633</c:v>
                </c:pt>
                <c:pt idx="14">
                  <c:v>-0.17978260320115044</c:v>
                </c:pt>
                <c:pt idx="15">
                  <c:v>1.6622265619776394E-2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Image!$A$32</c:f>
              <c:strCache>
                <c:ptCount val="1"/>
                <c:pt idx="0">
                  <c:v>f(im9)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Image!$B$32:$Q$32</c:f>
              <c:numCache>
                <c:formatCode>General</c:formatCode>
                <c:ptCount val="16"/>
                <c:pt idx="0">
                  <c:v>0.1961091930609698</c:v>
                </c:pt>
                <c:pt idx="1">
                  <c:v>0.38460231463389433</c:v>
                </c:pt>
                <c:pt idx="2">
                  <c:v>0.5581590700069502</c:v>
                </c:pt>
                <c:pt idx="3">
                  <c:v>0.71003923127178292</c:v>
                </c:pt>
                <c:pt idx="4">
                  <c:v>0.83434439995071819</c:v>
                </c:pt>
                <c:pt idx="5">
                  <c:v>0.92624707644409188</c:v>
                </c:pt>
                <c:pt idx="6">
                  <c:v>0.98217814018600236</c:v>
                </c:pt>
                <c:pt idx="7">
                  <c:v>0.99996545955318439</c:v>
                </c:pt>
                <c:pt idx="8">
                  <c:v>0.97891824849034559</c:v>
                </c:pt>
                <c:pt idx="9">
                  <c:v>0.91985389378887794</c:v>
                </c:pt>
                <c:pt idx="10">
                  <c:v>0.82506621115818413</c:v>
                </c:pt>
                <c:pt idx="11">
                  <c:v>0.69823636289276814</c:v>
                </c:pt>
                <c:pt idx="12">
                  <c:v>0.54428989672514738</c:v>
                </c:pt>
                <c:pt idx="13">
                  <c:v>0.36920545788538017</c:v>
                </c:pt>
                <c:pt idx="14">
                  <c:v>0.17978260320114345</c:v>
                </c:pt>
                <c:pt idx="15">
                  <c:v>-1.6622265619784388E-2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Image!$A$33</c:f>
              <c:strCache>
                <c:ptCount val="1"/>
                <c:pt idx="0">
                  <c:v>f(im10)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Image!$B$33:$Q$33</c:f>
              <c:numCache>
                <c:formatCode>General</c:formatCode>
                <c:ptCount val="16"/>
                <c:pt idx="0">
                  <c:v>0.55808722862628679</c:v>
                </c:pt>
                <c:pt idx="1">
                  <c:v>0.92618179478862606</c:v>
                </c:pt>
                <c:pt idx="2">
                  <c:v>0.97897126867951612</c:v>
                </c:pt>
                <c:pt idx="3">
                  <c:v>0.69848424335727033</c:v>
                </c:pt>
                <c:pt idx="4">
                  <c:v>0.18020843829315986</c:v>
                </c:pt>
                <c:pt idx="5">
                  <c:v>-0.39941670292054121</c:v>
                </c:pt>
                <c:pt idx="6">
                  <c:v>-0.84306624941003294</c:v>
                </c:pt>
                <c:pt idx="7">
                  <c:v>-0.99970617958349495</c:v>
                </c:pt>
                <c:pt idx="8">
                  <c:v>-0.81601071235276867</c:v>
                </c:pt>
                <c:pt idx="9">
                  <c:v>-0.35451629204328949</c:v>
                </c:pt>
                <c:pt idx="10">
                  <c:v>0.22766803256295048</c:v>
                </c:pt>
                <c:pt idx="11">
                  <c:v>0.7323460939080958</c:v>
                </c:pt>
                <c:pt idx="12">
                  <c:v>0.98770760205212071</c:v>
                </c:pt>
                <c:pt idx="13">
                  <c:v>0.90681845362463476</c:v>
                </c:pt>
                <c:pt idx="14">
                  <c:v>0.51721618019038806</c:v>
                </c:pt>
                <c:pt idx="15">
                  <c:v>-4.8464802992667672E-2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Image!$A$34</c:f>
              <c:strCache>
                <c:ptCount val="1"/>
                <c:pt idx="0">
                  <c:v>f(im11)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Image!$B$34:$Q$34</c:f>
              <c:numCache>
                <c:formatCode>General</c:formatCode>
                <c:ptCount val="16"/>
                <c:pt idx="0">
                  <c:v>0.83410570634148196</c:v>
                </c:pt>
                <c:pt idx="1">
                  <c:v>0.92019314330561341</c:v>
                </c:pt>
                <c:pt idx="2">
                  <c:v>0.18105989503135447</c:v>
                </c:pt>
                <c:pt idx="3">
                  <c:v>-0.72044618956966011</c:v>
                </c:pt>
                <c:pt idx="4">
                  <c:v>-0.97586280636792633</c:v>
                </c:pt>
                <c:pt idx="5">
                  <c:v>-0.35613469987830881</c:v>
                </c:pt>
                <c:pt idx="6">
                  <c:v>0.58297170583988744</c:v>
                </c:pt>
                <c:pt idx="7">
                  <c:v>0.99927448704986488</c:v>
                </c:pt>
                <c:pt idx="8">
                  <c:v>0.51943716664787332</c:v>
                </c:pt>
                <c:pt idx="9">
                  <c:v>-0.42622659216856246</c:v>
                </c:pt>
                <c:pt idx="10">
                  <c:v>-0.98965429215865175</c:v>
                </c:pt>
                <c:pt idx="11">
                  <c:v>-0.66556919218317834</c:v>
                </c:pt>
                <c:pt idx="12">
                  <c:v>0.25539219277951231</c:v>
                </c:pt>
                <c:pt idx="13">
                  <c:v>0.94732022549079564</c:v>
                </c:pt>
                <c:pt idx="14">
                  <c:v>0.78970025699504542</c:v>
                </c:pt>
                <c:pt idx="15">
                  <c:v>-7.6115585324933968E-2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Image!$A$35</c:f>
              <c:strCache>
                <c:ptCount val="1"/>
                <c:pt idx="0">
                  <c:v>f(im12)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Image!$B$35:$Q$35</c:f>
              <c:numCache>
                <c:formatCode>General</c:formatCode>
                <c:ptCount val="16"/>
                <c:pt idx="0">
                  <c:v>0.98194964520191275</c:v>
                </c:pt>
                <c:pt idx="1">
                  <c:v>0.37145686816389212</c:v>
                </c:pt>
                <c:pt idx="2">
                  <c:v>-0.8414330661895999</c:v>
                </c:pt>
                <c:pt idx="3">
                  <c:v>-0.6897584155635661</c:v>
                </c:pt>
                <c:pt idx="4">
                  <c:v>0.58050777120439057</c:v>
                </c:pt>
                <c:pt idx="5">
                  <c:v>0.90935582535950799</c:v>
                </c:pt>
                <c:pt idx="6">
                  <c:v>-0.2365120596267607</c:v>
                </c:pt>
                <c:pt idx="7">
                  <c:v>-0.99882480106638649</c:v>
                </c:pt>
                <c:pt idx="8">
                  <c:v>-0.14132842767465451</c:v>
                </c:pt>
                <c:pt idx="9">
                  <c:v>0.94536237009238289</c:v>
                </c:pt>
                <c:pt idx="10">
                  <c:v>0.49894487673636134</c:v>
                </c:pt>
                <c:pt idx="11">
                  <c:v>-0.75661898370336023</c:v>
                </c:pt>
                <c:pt idx="12">
                  <c:v>-0.78516252491526195</c:v>
                </c:pt>
                <c:pt idx="13">
                  <c:v>0.45960374068170345</c:v>
                </c:pt>
                <c:pt idx="14">
                  <c:v>0.95902374778370103</c:v>
                </c:pt>
                <c:pt idx="15">
                  <c:v>-9.681939671131283E-2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Image!$A$36</c:f>
              <c:strCache>
                <c:ptCount val="1"/>
                <c:pt idx="0">
                  <c:v>f(im13)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Image!$B$36:$Q$36</c:f>
              <c:numCache>
                <c:formatCode>General</c:formatCode>
                <c:ptCount val="16"/>
                <c:pt idx="0">
                  <c:v>0.97944527100010526</c:v>
                </c:pt>
                <c:pt idx="1">
                  <c:v>-0.39512799096350359</c:v>
                </c:pt>
                <c:pt idx="2">
                  <c:v>-0.82004266437621987</c:v>
                </c:pt>
                <c:pt idx="3">
                  <c:v>0.72594975311104848</c:v>
                </c:pt>
                <c:pt idx="4">
                  <c:v>0.52717988175813069</c:v>
                </c:pt>
                <c:pt idx="5">
                  <c:v>-0.93862475775196108</c:v>
                </c:pt>
                <c:pt idx="6">
                  <c:v>-0.1485197097401075</c:v>
                </c:pt>
                <c:pt idx="7">
                  <c:v>0.99854060630996122</c:v>
                </c:pt>
                <c:pt idx="8">
                  <c:v>-0.25431172489825488</c:v>
                </c:pt>
                <c:pt idx="9">
                  <c:v>-0.89594612358311632</c:v>
                </c:pt>
                <c:pt idx="10">
                  <c:v>0.61575447448798548</c:v>
                </c:pt>
                <c:pt idx="11">
                  <c:v>0.64753834048892445</c:v>
                </c:pt>
                <c:pt idx="12">
                  <c:v>-0.87698451063688765</c:v>
                </c:pt>
                <c:pt idx="13">
                  <c:v>-0.29374508827357998</c:v>
                </c:pt>
                <c:pt idx="14">
                  <c:v>0.99548720805296953</c:v>
                </c:pt>
                <c:pt idx="15">
                  <c:v>-0.10785454387962196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Image!$A$37</c:f>
              <c:strCache>
                <c:ptCount val="1"/>
                <c:pt idx="0">
                  <c:v>f(im14)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Image!$B$37:$Q$37</c:f>
              <c:numCache>
                <c:formatCode>General</c:formatCode>
                <c:ptCount val="16"/>
                <c:pt idx="0">
                  <c:v>0.82774588563840457</c:v>
                </c:pt>
                <c:pt idx="1">
                  <c:v>-0.92890165336975261</c:v>
                </c:pt>
                <c:pt idx="2">
                  <c:v>0.21467340825826609</c:v>
                </c:pt>
                <c:pt idx="3">
                  <c:v>0.68799380069969485</c:v>
                </c:pt>
                <c:pt idx="4">
                  <c:v>-0.98674439050808149</c:v>
                </c:pt>
                <c:pt idx="5">
                  <c:v>0.41933697762167477</c:v>
                </c:pt>
                <c:pt idx="6">
                  <c:v>0.51616178950677738</c:v>
                </c:pt>
                <c:pt idx="7">
                  <c:v>-0.99857699318435711</c:v>
                </c:pt>
                <c:pt idx="8">
                  <c:v>0.6044476101648889</c:v>
                </c:pt>
                <c:pt idx="9">
                  <c:v>0.3202620728697485</c:v>
                </c:pt>
                <c:pt idx="10">
                  <c:v>-0.96384772819856457</c:v>
                </c:pt>
                <c:pt idx="11">
                  <c:v>0.7613739266010402</c:v>
                </c:pt>
                <c:pt idx="12">
                  <c:v>0.10942910586151598</c:v>
                </c:pt>
                <c:pt idx="13">
                  <c:v>-0.88417595935670512</c:v>
                </c:pt>
                <c:pt idx="14">
                  <c:v>0.88279873213346227</c:v>
                </c:pt>
                <c:pt idx="15">
                  <c:v>-0.10650634556231911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Image!$A$38</c:f>
              <c:strCache>
                <c:ptCount val="1"/>
                <c:pt idx="0">
                  <c:v>f(im15)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Image!$B$38:$Q$38</c:f>
              <c:numCache>
                <c:formatCode>General</c:formatCode>
                <c:ptCount val="16"/>
                <c:pt idx="0">
                  <c:v>0.55087673946612492</c:v>
                </c:pt>
                <c:pt idx="1">
                  <c:v>-0.91950870653202743</c:v>
                </c:pt>
                <c:pt idx="2">
                  <c:v>0.9839425782048371</c:v>
                </c:pt>
                <c:pt idx="3">
                  <c:v>-0.72286190483874613</c:v>
                </c:pt>
                <c:pt idx="4">
                  <c:v>0.2226391623197605</c:v>
                </c:pt>
                <c:pt idx="5">
                  <c:v>0.35123857515083962</c:v>
                </c:pt>
                <c:pt idx="6">
                  <c:v>-0.80891718929563483</c:v>
                </c:pt>
                <c:pt idx="7">
                  <c:v>0.99898434248696444</c:v>
                </c:pt>
                <c:pt idx="8">
                  <c:v>-0.85856073234644026</c:v>
                </c:pt>
                <c:pt idx="9">
                  <c:v>0.43410224825228722</c:v>
                </c:pt>
                <c:pt idx="10">
                  <c:v>0.13396888049233896</c:v>
                </c:pt>
                <c:pt idx="11">
                  <c:v>-0.6577195172196425</c:v>
                </c:pt>
                <c:pt idx="12">
                  <c:v>0.96387893048188611</c:v>
                </c:pt>
                <c:pt idx="13">
                  <c:v>-0.95116139047635717</c:v>
                </c:pt>
                <c:pt idx="14">
                  <c:v>0.62377419988576854</c:v>
                </c:pt>
                <c:pt idx="15">
                  <c:v>-9.0025805521203789E-2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Image!$A$39</c:f>
              <c:strCache>
                <c:ptCount val="1"/>
                <c:pt idx="0">
                  <c:v>f(im16)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Image!$B$23:$Q$23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Image!$B$39:$Q$39</c:f>
              <c:numCache>
                <c:formatCode>General</c:formatCode>
                <c:ptCount val="16"/>
                <c:pt idx="0">
                  <c:v>0.19167887666141115</c:v>
                </c:pt>
                <c:pt idx="1">
                  <c:v>-0.37624941716453186</c:v>
                </c:pt>
                <c:pt idx="2">
                  <c:v>0.54686689521679799</c:v>
                </c:pt>
                <c:pt idx="3">
                  <c:v>-0.69720402838834838</c:v>
                </c:pt>
                <c:pt idx="4">
                  <c:v>0.82168562290577352</c:v>
                </c:pt>
                <c:pt idx="5">
                  <c:v>-0.91569532753224148</c:v>
                </c:pt>
                <c:pt idx="6">
                  <c:v>0.97574682914725985</c:v>
                </c:pt>
                <c:pt idx="7">
                  <c:v>-0.99961314130493095</c:v>
                </c:pt>
                <c:pt idx="8">
                  <c:v>0.98640919115512926</c:v>
                </c:pt>
                <c:pt idx="9">
                  <c:v>-0.93662464202391871</c:v>
                </c:pt>
                <c:pt idx="10">
                  <c:v>0.85210573444065452</c:v>
                </c:pt>
                <c:pt idx="11">
                  <c:v>-0.73598681903018426</c:v>
                </c:pt>
                <c:pt idx="12">
                  <c:v>0.59257412034603774</c:v>
                </c:pt>
                <c:pt idx="13">
                  <c:v>-0.42718604221743406</c:v>
                </c:pt>
                <c:pt idx="14">
                  <c:v>0.24595593682373798</c:v>
                </c:pt>
                <c:pt idx="15">
                  <c:v>-5.5604651728235699E-2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0368"/>
        <c:axId val="666630928"/>
      </c:scatterChart>
      <c:valAx>
        <c:axId val="6666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0928"/>
        <c:crosses val="autoZero"/>
        <c:crossBetween val="midCat"/>
      </c:valAx>
      <c:valAx>
        <c:axId val="6666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xVal>
          <c:yVal>
            <c:numRef>
              <c:f>Image!$V$63:$V$78</c:f>
              <c:numCache>
                <c:formatCode>General</c:formatCode>
                <c:ptCount val="16"/>
                <c:pt idx="0">
                  <c:v>-16.621103420826184</c:v>
                </c:pt>
                <c:pt idx="1">
                  <c:v>-16.782658989889487</c:v>
                </c:pt>
                <c:pt idx="2">
                  <c:v>-17.111617908483691</c:v>
                </c:pt>
                <c:pt idx="3">
                  <c:v>-17.4941590710587</c:v>
                </c:pt>
                <c:pt idx="4">
                  <c:v>-17.892861952382699</c:v>
                </c:pt>
                <c:pt idx="5">
                  <c:v>-18.29575427293539</c:v>
                </c:pt>
                <c:pt idx="6">
                  <c:v>24.087374598723436</c:v>
                </c:pt>
                <c:pt idx="7">
                  <c:v>-19.11285959416589</c:v>
                </c:pt>
                <c:pt idx="8">
                  <c:v>-19.537075054832179</c:v>
                </c:pt>
                <c:pt idx="9">
                  <c:v>-19.982259358306734</c:v>
                </c:pt>
                <c:pt idx="10">
                  <c:v>-20.457110314960538</c:v>
                </c:pt>
                <c:pt idx="11">
                  <c:v>-20.966559625647086</c:v>
                </c:pt>
                <c:pt idx="12">
                  <c:v>-21.499676797156045</c:v>
                </c:pt>
                <c:pt idx="13">
                  <c:v>24.087374598723436</c:v>
                </c:pt>
                <c:pt idx="14">
                  <c:v>-22.263611586291738</c:v>
                </c:pt>
                <c:pt idx="15">
                  <c:v>-21.872889480409086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33728"/>
        <c:axId val="666634288"/>
      </c:scatterChart>
      <c:valAx>
        <c:axId val="6666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634288"/>
        <c:crosses val="autoZero"/>
        <c:crossBetween val="midCat"/>
      </c:valAx>
      <c:valAx>
        <c:axId val="66663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63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Image!$V$63:$V$78</c:f>
              <c:numCache>
                <c:formatCode>General</c:formatCode>
                <c:ptCount val="16"/>
                <c:pt idx="0">
                  <c:v>-16.621103420826184</c:v>
                </c:pt>
                <c:pt idx="1">
                  <c:v>-16.782658989889487</c:v>
                </c:pt>
                <c:pt idx="2">
                  <c:v>-17.111617908483691</c:v>
                </c:pt>
                <c:pt idx="3">
                  <c:v>-17.4941590710587</c:v>
                </c:pt>
                <c:pt idx="4">
                  <c:v>-17.892861952382699</c:v>
                </c:pt>
                <c:pt idx="5">
                  <c:v>-18.29575427293539</c:v>
                </c:pt>
                <c:pt idx="6">
                  <c:v>24.087374598723436</c:v>
                </c:pt>
                <c:pt idx="7">
                  <c:v>-19.11285959416589</c:v>
                </c:pt>
                <c:pt idx="8">
                  <c:v>-19.537075054832179</c:v>
                </c:pt>
                <c:pt idx="9">
                  <c:v>-19.982259358306734</c:v>
                </c:pt>
                <c:pt idx="10">
                  <c:v>-20.457110314960538</c:v>
                </c:pt>
                <c:pt idx="11">
                  <c:v>-20.966559625647086</c:v>
                </c:pt>
                <c:pt idx="12">
                  <c:v>-21.499676797156045</c:v>
                </c:pt>
                <c:pt idx="13">
                  <c:v>24.087374598723436</c:v>
                </c:pt>
                <c:pt idx="14">
                  <c:v>-22.263611586291738</c:v>
                </c:pt>
                <c:pt idx="15">
                  <c:v>-21.872889480409086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637088"/>
        <c:axId val="666637648"/>
        <c:axId val="205271664"/>
      </c:surface3DChart>
      <c:catAx>
        <c:axId val="6666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7648"/>
        <c:crosses val="autoZero"/>
        <c:auto val="1"/>
        <c:lblAlgn val="ctr"/>
        <c:lblOffset val="100"/>
        <c:noMultiLvlLbl val="0"/>
      </c:catAx>
      <c:valAx>
        <c:axId val="6666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7088"/>
        <c:crosses val="autoZero"/>
        <c:crossBetween val="midCat"/>
      </c:valAx>
      <c:serAx>
        <c:axId val="2052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76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862882292160675E-2"/>
          <c:y val="0.16401791426743442"/>
          <c:w val="0.93722553240337958"/>
          <c:h val="0.73997914368189577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Image!$X$63:$AM$63</c:f>
              <c:numCache>
                <c:formatCode>General</c:formatCode>
                <c:ptCount val="16"/>
                <c:pt idx="0">
                  <c:v>-16.621103420826184</c:v>
                </c:pt>
                <c:pt idx="1">
                  <c:v>-16.621103420826184</c:v>
                </c:pt>
                <c:pt idx="2">
                  <c:v>-16.621103420826184</c:v>
                </c:pt>
                <c:pt idx="3">
                  <c:v>-16.621103420826184</c:v>
                </c:pt>
                <c:pt idx="4">
                  <c:v>-16.621103420826184</c:v>
                </c:pt>
                <c:pt idx="5">
                  <c:v>-16.621103420826184</c:v>
                </c:pt>
                <c:pt idx="6">
                  <c:v>-16.621103420826184</c:v>
                </c:pt>
                <c:pt idx="7">
                  <c:v>-16.621103420826184</c:v>
                </c:pt>
                <c:pt idx="8">
                  <c:v>-16.621103420826184</c:v>
                </c:pt>
                <c:pt idx="9">
                  <c:v>-16.621103420826184</c:v>
                </c:pt>
                <c:pt idx="10">
                  <c:v>-16.621103420826184</c:v>
                </c:pt>
                <c:pt idx="11">
                  <c:v>-16.621103420826184</c:v>
                </c:pt>
                <c:pt idx="12">
                  <c:v>-16.621103420826184</c:v>
                </c:pt>
                <c:pt idx="13">
                  <c:v>-16.621103420826184</c:v>
                </c:pt>
                <c:pt idx="14">
                  <c:v>-16.621103420826184</c:v>
                </c:pt>
                <c:pt idx="15">
                  <c:v>-16.621103420826184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Image!$X$64:$AM$64</c:f>
              <c:numCache>
                <c:formatCode>General</c:formatCode>
                <c:ptCount val="16"/>
                <c:pt idx="0">
                  <c:v>-16.782658989889487</c:v>
                </c:pt>
                <c:pt idx="1">
                  <c:v>-16.782658989889487</c:v>
                </c:pt>
                <c:pt idx="2">
                  <c:v>-16.782658989889487</c:v>
                </c:pt>
                <c:pt idx="3">
                  <c:v>-16.782658989889487</c:v>
                </c:pt>
                <c:pt idx="4">
                  <c:v>-16.782658989889487</c:v>
                </c:pt>
                <c:pt idx="5">
                  <c:v>-16.782658989889487</c:v>
                </c:pt>
                <c:pt idx="6">
                  <c:v>-16.782658989889487</c:v>
                </c:pt>
                <c:pt idx="7">
                  <c:v>-16.782658989889487</c:v>
                </c:pt>
                <c:pt idx="8">
                  <c:v>-16.782658989889487</c:v>
                </c:pt>
                <c:pt idx="9">
                  <c:v>-16.782658989889487</c:v>
                </c:pt>
                <c:pt idx="10">
                  <c:v>-16.782658989889487</c:v>
                </c:pt>
                <c:pt idx="11">
                  <c:v>-16.782658989889487</c:v>
                </c:pt>
                <c:pt idx="12">
                  <c:v>-16.782658989889487</c:v>
                </c:pt>
                <c:pt idx="13">
                  <c:v>-16.782658989889487</c:v>
                </c:pt>
                <c:pt idx="14">
                  <c:v>-16.782658989889487</c:v>
                </c:pt>
                <c:pt idx="15">
                  <c:v>-16.782658989889487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Image!$X$65:$AM$65</c:f>
              <c:numCache>
                <c:formatCode>General</c:formatCode>
                <c:ptCount val="16"/>
                <c:pt idx="0">
                  <c:v>-17.111617908483691</c:v>
                </c:pt>
                <c:pt idx="1">
                  <c:v>-17.111617908483691</c:v>
                </c:pt>
                <c:pt idx="2">
                  <c:v>-17.111617908483691</c:v>
                </c:pt>
                <c:pt idx="3">
                  <c:v>-17.111617908483691</c:v>
                </c:pt>
                <c:pt idx="4">
                  <c:v>-17.111617908483691</c:v>
                </c:pt>
                <c:pt idx="5">
                  <c:v>-17.111617908483691</c:v>
                </c:pt>
                <c:pt idx="6">
                  <c:v>-17.111617908483691</c:v>
                </c:pt>
                <c:pt idx="7">
                  <c:v>-17.111617908483691</c:v>
                </c:pt>
                <c:pt idx="8">
                  <c:v>-17.111617908483691</c:v>
                </c:pt>
                <c:pt idx="9">
                  <c:v>-17.111617908483691</c:v>
                </c:pt>
                <c:pt idx="10">
                  <c:v>-17.111617908483691</c:v>
                </c:pt>
                <c:pt idx="11">
                  <c:v>-17.111617908483691</c:v>
                </c:pt>
                <c:pt idx="12">
                  <c:v>-17.111617908483691</c:v>
                </c:pt>
                <c:pt idx="13">
                  <c:v>-17.111617908483691</c:v>
                </c:pt>
                <c:pt idx="14">
                  <c:v>-17.111617908483691</c:v>
                </c:pt>
                <c:pt idx="15">
                  <c:v>-17.111617908483691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Image!$X$66:$AM$66</c:f>
              <c:numCache>
                <c:formatCode>General</c:formatCode>
                <c:ptCount val="16"/>
                <c:pt idx="0">
                  <c:v>-17.4941590710587</c:v>
                </c:pt>
                <c:pt idx="1">
                  <c:v>-17.4941590710587</c:v>
                </c:pt>
                <c:pt idx="2">
                  <c:v>-17.4941590710587</c:v>
                </c:pt>
                <c:pt idx="3">
                  <c:v>-17.4941590710587</c:v>
                </c:pt>
                <c:pt idx="4">
                  <c:v>-17.4941590710587</c:v>
                </c:pt>
                <c:pt idx="5">
                  <c:v>-17.4941590710587</c:v>
                </c:pt>
                <c:pt idx="6">
                  <c:v>-17.4941590710587</c:v>
                </c:pt>
                <c:pt idx="7">
                  <c:v>-17.4941590710587</c:v>
                </c:pt>
                <c:pt idx="8">
                  <c:v>-17.4941590710587</c:v>
                </c:pt>
                <c:pt idx="9">
                  <c:v>-17.4941590710587</c:v>
                </c:pt>
                <c:pt idx="10">
                  <c:v>-17.4941590710587</c:v>
                </c:pt>
                <c:pt idx="11">
                  <c:v>-17.4941590710587</c:v>
                </c:pt>
                <c:pt idx="12">
                  <c:v>-17.4941590710587</c:v>
                </c:pt>
                <c:pt idx="13">
                  <c:v>-17.4941590710587</c:v>
                </c:pt>
                <c:pt idx="14">
                  <c:v>-17.4941590710587</c:v>
                </c:pt>
                <c:pt idx="15">
                  <c:v>-17.4941590710587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Image!$X$67:$AM$67</c:f>
              <c:numCache>
                <c:formatCode>General</c:formatCode>
                <c:ptCount val="16"/>
                <c:pt idx="0">
                  <c:v>-17.892861952382699</c:v>
                </c:pt>
                <c:pt idx="1">
                  <c:v>-17.892861952382699</c:v>
                </c:pt>
                <c:pt idx="2">
                  <c:v>-17.892861952382699</c:v>
                </c:pt>
                <c:pt idx="3">
                  <c:v>-17.892861952382699</c:v>
                </c:pt>
                <c:pt idx="4">
                  <c:v>-17.892861952382699</c:v>
                </c:pt>
                <c:pt idx="5">
                  <c:v>-17.892861952382699</c:v>
                </c:pt>
                <c:pt idx="6">
                  <c:v>-17.892861952382699</c:v>
                </c:pt>
                <c:pt idx="7">
                  <c:v>-17.892861952382699</c:v>
                </c:pt>
                <c:pt idx="8">
                  <c:v>-17.892861952382699</c:v>
                </c:pt>
                <c:pt idx="9">
                  <c:v>-17.892861952382699</c:v>
                </c:pt>
                <c:pt idx="10">
                  <c:v>-17.892861952382699</c:v>
                </c:pt>
                <c:pt idx="11">
                  <c:v>-17.892861952382699</c:v>
                </c:pt>
                <c:pt idx="12">
                  <c:v>-17.892861952382699</c:v>
                </c:pt>
                <c:pt idx="13">
                  <c:v>-17.892861952382699</c:v>
                </c:pt>
                <c:pt idx="14">
                  <c:v>-17.892861952382699</c:v>
                </c:pt>
                <c:pt idx="15">
                  <c:v>-17.892861952382699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Image!$X$68:$AM$68</c:f>
              <c:numCache>
                <c:formatCode>General</c:formatCode>
                <c:ptCount val="16"/>
                <c:pt idx="0">
                  <c:v>-18.29575427293539</c:v>
                </c:pt>
                <c:pt idx="1">
                  <c:v>-18.29575427293539</c:v>
                </c:pt>
                <c:pt idx="2">
                  <c:v>-18.29575427293539</c:v>
                </c:pt>
                <c:pt idx="3">
                  <c:v>-18.29575427293539</c:v>
                </c:pt>
                <c:pt idx="4">
                  <c:v>-18.29575427293539</c:v>
                </c:pt>
                <c:pt idx="5">
                  <c:v>-18.29575427293539</c:v>
                </c:pt>
                <c:pt idx="6">
                  <c:v>-18.29575427293539</c:v>
                </c:pt>
                <c:pt idx="7">
                  <c:v>-18.29575427293539</c:v>
                </c:pt>
                <c:pt idx="8">
                  <c:v>-18.29575427293539</c:v>
                </c:pt>
                <c:pt idx="9">
                  <c:v>-18.29575427293539</c:v>
                </c:pt>
                <c:pt idx="10">
                  <c:v>-18.29575427293539</c:v>
                </c:pt>
                <c:pt idx="11">
                  <c:v>-18.29575427293539</c:v>
                </c:pt>
                <c:pt idx="12">
                  <c:v>-18.29575427293539</c:v>
                </c:pt>
                <c:pt idx="13">
                  <c:v>-18.29575427293539</c:v>
                </c:pt>
                <c:pt idx="14">
                  <c:v>-18.29575427293539</c:v>
                </c:pt>
                <c:pt idx="15">
                  <c:v>-18.29575427293539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Image!$X$69:$AM$69</c:f>
              <c:numCache>
                <c:formatCode>General</c:formatCode>
                <c:ptCount val="16"/>
                <c:pt idx="0">
                  <c:v>24.087374598723436</c:v>
                </c:pt>
                <c:pt idx="1">
                  <c:v>24.087374598723436</c:v>
                </c:pt>
                <c:pt idx="2">
                  <c:v>24.087374598723436</c:v>
                </c:pt>
                <c:pt idx="3">
                  <c:v>24.087374598723436</c:v>
                </c:pt>
                <c:pt idx="4">
                  <c:v>24.087374598723436</c:v>
                </c:pt>
                <c:pt idx="5">
                  <c:v>24.087374598723436</c:v>
                </c:pt>
                <c:pt idx="6">
                  <c:v>24.087374598723436</c:v>
                </c:pt>
                <c:pt idx="7">
                  <c:v>24.087374598723436</c:v>
                </c:pt>
                <c:pt idx="8">
                  <c:v>24.087374598723436</c:v>
                </c:pt>
                <c:pt idx="9">
                  <c:v>24.087374598723436</c:v>
                </c:pt>
                <c:pt idx="10">
                  <c:v>24.087374598723436</c:v>
                </c:pt>
                <c:pt idx="11">
                  <c:v>24.087374598723436</c:v>
                </c:pt>
                <c:pt idx="12">
                  <c:v>24.087374598723436</c:v>
                </c:pt>
                <c:pt idx="13">
                  <c:v>24.087374598723436</c:v>
                </c:pt>
                <c:pt idx="14">
                  <c:v>24.087374598723436</c:v>
                </c:pt>
                <c:pt idx="15">
                  <c:v>24.087374598723436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Image!$X$70:$AM$70</c:f>
              <c:numCache>
                <c:formatCode>General</c:formatCode>
                <c:ptCount val="16"/>
                <c:pt idx="0">
                  <c:v>-19.11285959416589</c:v>
                </c:pt>
                <c:pt idx="1">
                  <c:v>-19.11285959416589</c:v>
                </c:pt>
                <c:pt idx="2">
                  <c:v>-19.11285959416589</c:v>
                </c:pt>
                <c:pt idx="3">
                  <c:v>-19.11285959416589</c:v>
                </c:pt>
                <c:pt idx="4">
                  <c:v>-19.11285959416589</c:v>
                </c:pt>
                <c:pt idx="5">
                  <c:v>-19.11285959416589</c:v>
                </c:pt>
                <c:pt idx="6">
                  <c:v>-19.11285959416589</c:v>
                </c:pt>
                <c:pt idx="7">
                  <c:v>-19.11285959416589</c:v>
                </c:pt>
                <c:pt idx="8">
                  <c:v>-19.11285959416589</c:v>
                </c:pt>
                <c:pt idx="9">
                  <c:v>-19.11285959416589</c:v>
                </c:pt>
                <c:pt idx="10">
                  <c:v>-19.11285959416589</c:v>
                </c:pt>
                <c:pt idx="11">
                  <c:v>-19.11285959416589</c:v>
                </c:pt>
                <c:pt idx="12">
                  <c:v>-19.11285959416589</c:v>
                </c:pt>
                <c:pt idx="13">
                  <c:v>-19.11285959416589</c:v>
                </c:pt>
                <c:pt idx="14">
                  <c:v>-19.11285959416589</c:v>
                </c:pt>
                <c:pt idx="15">
                  <c:v>-19.11285959416589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Image!$X$71:$AM$71</c:f>
              <c:numCache>
                <c:formatCode>General</c:formatCode>
                <c:ptCount val="16"/>
                <c:pt idx="0">
                  <c:v>-19.537075054832179</c:v>
                </c:pt>
                <c:pt idx="1">
                  <c:v>-19.537075054832179</c:v>
                </c:pt>
                <c:pt idx="2">
                  <c:v>-19.537075054832179</c:v>
                </c:pt>
                <c:pt idx="3">
                  <c:v>-19.537075054832179</c:v>
                </c:pt>
                <c:pt idx="4">
                  <c:v>-19.537075054832179</c:v>
                </c:pt>
                <c:pt idx="5">
                  <c:v>-19.537075054832179</c:v>
                </c:pt>
                <c:pt idx="6">
                  <c:v>-19.537075054832179</c:v>
                </c:pt>
                <c:pt idx="7">
                  <c:v>-19.537075054832179</c:v>
                </c:pt>
                <c:pt idx="8">
                  <c:v>-19.537075054832179</c:v>
                </c:pt>
                <c:pt idx="9">
                  <c:v>-19.537075054832179</c:v>
                </c:pt>
                <c:pt idx="10">
                  <c:v>-19.537075054832179</c:v>
                </c:pt>
                <c:pt idx="11">
                  <c:v>-19.537075054832179</c:v>
                </c:pt>
                <c:pt idx="12">
                  <c:v>-19.537075054832179</c:v>
                </c:pt>
                <c:pt idx="13">
                  <c:v>-19.537075054832179</c:v>
                </c:pt>
                <c:pt idx="14">
                  <c:v>-19.537075054832179</c:v>
                </c:pt>
                <c:pt idx="15">
                  <c:v>-19.537075054832179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Image!$X$72:$AM$72</c:f>
              <c:numCache>
                <c:formatCode>General</c:formatCode>
                <c:ptCount val="16"/>
                <c:pt idx="0">
                  <c:v>-19.982259358306734</c:v>
                </c:pt>
                <c:pt idx="1">
                  <c:v>-19.982259358306734</c:v>
                </c:pt>
                <c:pt idx="2">
                  <c:v>-19.982259358306734</c:v>
                </c:pt>
                <c:pt idx="3">
                  <c:v>-19.982259358306734</c:v>
                </c:pt>
                <c:pt idx="4">
                  <c:v>-19.982259358306734</c:v>
                </c:pt>
                <c:pt idx="5">
                  <c:v>-19.982259358306734</c:v>
                </c:pt>
                <c:pt idx="6">
                  <c:v>-19.982259358306734</c:v>
                </c:pt>
                <c:pt idx="7">
                  <c:v>-19.982259358306734</c:v>
                </c:pt>
                <c:pt idx="8">
                  <c:v>-19.982259358306734</c:v>
                </c:pt>
                <c:pt idx="9">
                  <c:v>-19.982259358306734</c:v>
                </c:pt>
                <c:pt idx="10">
                  <c:v>-19.982259358306734</c:v>
                </c:pt>
                <c:pt idx="11">
                  <c:v>-19.982259358306734</c:v>
                </c:pt>
                <c:pt idx="12">
                  <c:v>-19.982259358306734</c:v>
                </c:pt>
                <c:pt idx="13">
                  <c:v>-19.982259358306734</c:v>
                </c:pt>
                <c:pt idx="14">
                  <c:v>-19.982259358306734</c:v>
                </c:pt>
                <c:pt idx="15">
                  <c:v>-19.982259358306734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Image!$X$73:$AM$73</c:f>
              <c:numCache>
                <c:formatCode>General</c:formatCode>
                <c:ptCount val="16"/>
                <c:pt idx="0">
                  <c:v>-20.457110314960538</c:v>
                </c:pt>
                <c:pt idx="1">
                  <c:v>-20.457110314960538</c:v>
                </c:pt>
                <c:pt idx="2">
                  <c:v>-20.457110314960538</c:v>
                </c:pt>
                <c:pt idx="3">
                  <c:v>-20.457110314960538</c:v>
                </c:pt>
                <c:pt idx="4">
                  <c:v>-20.457110314960538</c:v>
                </c:pt>
                <c:pt idx="5">
                  <c:v>-20.457110314960538</c:v>
                </c:pt>
                <c:pt idx="6">
                  <c:v>-20.457110314960538</c:v>
                </c:pt>
                <c:pt idx="7">
                  <c:v>-20.457110314960538</c:v>
                </c:pt>
                <c:pt idx="8">
                  <c:v>-20.457110314960538</c:v>
                </c:pt>
                <c:pt idx="9">
                  <c:v>-20.457110314960538</c:v>
                </c:pt>
                <c:pt idx="10">
                  <c:v>-20.457110314960538</c:v>
                </c:pt>
                <c:pt idx="11">
                  <c:v>-20.457110314960538</c:v>
                </c:pt>
                <c:pt idx="12">
                  <c:v>-20.457110314960538</c:v>
                </c:pt>
                <c:pt idx="13">
                  <c:v>-20.457110314960538</c:v>
                </c:pt>
                <c:pt idx="14">
                  <c:v>-20.457110314960538</c:v>
                </c:pt>
                <c:pt idx="15">
                  <c:v>-20.457110314960538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Image!$X$74:$AM$74</c:f>
              <c:numCache>
                <c:formatCode>General</c:formatCode>
                <c:ptCount val="16"/>
                <c:pt idx="0">
                  <c:v>-20.966559625647086</c:v>
                </c:pt>
                <c:pt idx="1">
                  <c:v>-20.966559625647086</c:v>
                </c:pt>
                <c:pt idx="2">
                  <c:v>-20.966559625647086</c:v>
                </c:pt>
                <c:pt idx="3">
                  <c:v>-20.966559625647086</c:v>
                </c:pt>
                <c:pt idx="4">
                  <c:v>-20.966559625647086</c:v>
                </c:pt>
                <c:pt idx="5">
                  <c:v>-20.966559625647086</c:v>
                </c:pt>
                <c:pt idx="6">
                  <c:v>-20.966559625647086</c:v>
                </c:pt>
                <c:pt idx="7">
                  <c:v>-20.966559625647086</c:v>
                </c:pt>
                <c:pt idx="8">
                  <c:v>-20.966559625647086</c:v>
                </c:pt>
                <c:pt idx="9">
                  <c:v>-20.966559625647086</c:v>
                </c:pt>
                <c:pt idx="10">
                  <c:v>-20.966559625647086</c:v>
                </c:pt>
                <c:pt idx="11">
                  <c:v>-20.966559625647086</c:v>
                </c:pt>
                <c:pt idx="12">
                  <c:v>-20.966559625647086</c:v>
                </c:pt>
                <c:pt idx="13">
                  <c:v>-20.966559625647086</c:v>
                </c:pt>
                <c:pt idx="14">
                  <c:v>-20.966559625647086</c:v>
                </c:pt>
                <c:pt idx="15">
                  <c:v>-20.966559625647086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Image!$X$75:$AM$75</c:f>
              <c:numCache>
                <c:formatCode>General</c:formatCode>
                <c:ptCount val="16"/>
                <c:pt idx="0">
                  <c:v>-21.499676797156045</c:v>
                </c:pt>
                <c:pt idx="1">
                  <c:v>-21.499676797156045</c:v>
                </c:pt>
                <c:pt idx="2">
                  <c:v>-21.499676797156045</c:v>
                </c:pt>
                <c:pt idx="3">
                  <c:v>-21.499676797156045</c:v>
                </c:pt>
                <c:pt idx="4">
                  <c:v>-21.499676797156045</c:v>
                </c:pt>
                <c:pt idx="5">
                  <c:v>-21.499676797156045</c:v>
                </c:pt>
                <c:pt idx="6">
                  <c:v>-21.499676797156045</c:v>
                </c:pt>
                <c:pt idx="7">
                  <c:v>-21.499676797156045</c:v>
                </c:pt>
                <c:pt idx="8">
                  <c:v>-21.499676797156045</c:v>
                </c:pt>
                <c:pt idx="9">
                  <c:v>-21.499676797156045</c:v>
                </c:pt>
                <c:pt idx="10">
                  <c:v>-21.499676797156045</c:v>
                </c:pt>
                <c:pt idx="11">
                  <c:v>-21.499676797156045</c:v>
                </c:pt>
                <c:pt idx="12">
                  <c:v>-21.499676797156045</c:v>
                </c:pt>
                <c:pt idx="13">
                  <c:v>-21.499676797156045</c:v>
                </c:pt>
                <c:pt idx="14">
                  <c:v>-21.499676797156045</c:v>
                </c:pt>
                <c:pt idx="15">
                  <c:v>-21.499676797156045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Image!$X$76:$AM$76</c:f>
              <c:numCache>
                <c:formatCode>General</c:formatCode>
                <c:ptCount val="16"/>
                <c:pt idx="0">
                  <c:v>24.087374598723436</c:v>
                </c:pt>
                <c:pt idx="1">
                  <c:v>24.087374598723436</c:v>
                </c:pt>
                <c:pt idx="2">
                  <c:v>24.087374598723436</c:v>
                </c:pt>
                <c:pt idx="3">
                  <c:v>24.087374598723436</c:v>
                </c:pt>
                <c:pt idx="4">
                  <c:v>24.087374598723436</c:v>
                </c:pt>
                <c:pt idx="5">
                  <c:v>24.087374598723436</c:v>
                </c:pt>
                <c:pt idx="6">
                  <c:v>24.087374598723436</c:v>
                </c:pt>
                <c:pt idx="7">
                  <c:v>24.087374598723436</c:v>
                </c:pt>
                <c:pt idx="8">
                  <c:v>24.087374598723436</c:v>
                </c:pt>
                <c:pt idx="9">
                  <c:v>24.087374598723436</c:v>
                </c:pt>
                <c:pt idx="10">
                  <c:v>24.087374598723436</c:v>
                </c:pt>
                <c:pt idx="11">
                  <c:v>24.087374598723436</c:v>
                </c:pt>
                <c:pt idx="12">
                  <c:v>24.087374598723436</c:v>
                </c:pt>
                <c:pt idx="13">
                  <c:v>24.087374598723436</c:v>
                </c:pt>
                <c:pt idx="14">
                  <c:v>24.087374598723436</c:v>
                </c:pt>
                <c:pt idx="15">
                  <c:v>24.087374598723436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Image!$X$77:$AM$77</c:f>
              <c:numCache>
                <c:formatCode>General</c:formatCode>
                <c:ptCount val="16"/>
                <c:pt idx="0">
                  <c:v>-22.263611586291738</c:v>
                </c:pt>
                <c:pt idx="1">
                  <c:v>-22.263611586291738</c:v>
                </c:pt>
                <c:pt idx="2">
                  <c:v>-22.263611586291738</c:v>
                </c:pt>
                <c:pt idx="3">
                  <c:v>-22.263611586291738</c:v>
                </c:pt>
                <c:pt idx="4">
                  <c:v>-22.263611586291738</c:v>
                </c:pt>
                <c:pt idx="5">
                  <c:v>-22.263611586291738</c:v>
                </c:pt>
                <c:pt idx="6">
                  <c:v>-22.263611586291738</c:v>
                </c:pt>
                <c:pt idx="7">
                  <c:v>-22.263611586291738</c:v>
                </c:pt>
                <c:pt idx="8">
                  <c:v>-22.263611586291738</c:v>
                </c:pt>
                <c:pt idx="9">
                  <c:v>-22.263611586291738</c:v>
                </c:pt>
                <c:pt idx="10">
                  <c:v>-22.263611586291738</c:v>
                </c:pt>
                <c:pt idx="11">
                  <c:v>-22.263611586291738</c:v>
                </c:pt>
                <c:pt idx="12">
                  <c:v>-22.263611586291738</c:v>
                </c:pt>
                <c:pt idx="13">
                  <c:v>-22.263611586291738</c:v>
                </c:pt>
                <c:pt idx="14">
                  <c:v>-22.263611586291738</c:v>
                </c:pt>
                <c:pt idx="15">
                  <c:v>-22.263611586291738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Image!$W$63:$W$78</c:f>
              <c:numCache>
                <c:formatCode>General</c:formatCode>
                <c:ptCount val="16"/>
                <c:pt idx="0">
                  <c:v>-9</c:v>
                </c:pt>
                <c:pt idx="1">
                  <c:v>-7.8</c:v>
                </c:pt>
                <c:pt idx="2">
                  <c:v>-6.6</c:v>
                </c:pt>
                <c:pt idx="3">
                  <c:v>-5.3999999999999995</c:v>
                </c:pt>
                <c:pt idx="4">
                  <c:v>-4.1999999999999993</c:v>
                </c:pt>
                <c:pt idx="5">
                  <c:v>-2.9999999999999991</c:v>
                </c:pt>
                <c:pt idx="6">
                  <c:v>-1.7999999999999992</c:v>
                </c:pt>
                <c:pt idx="7">
                  <c:v>-0.5999999999999992</c:v>
                </c:pt>
                <c:pt idx="8">
                  <c:v>0.60000000000000075</c:v>
                </c:pt>
                <c:pt idx="9">
                  <c:v>1.8000000000000007</c:v>
                </c:pt>
                <c:pt idx="10">
                  <c:v>3.0000000000000009</c:v>
                </c:pt>
                <c:pt idx="11">
                  <c:v>4.2000000000000011</c:v>
                </c:pt>
                <c:pt idx="12">
                  <c:v>5.4000000000000012</c:v>
                </c:pt>
                <c:pt idx="13">
                  <c:v>6.6000000000000014</c:v>
                </c:pt>
                <c:pt idx="14">
                  <c:v>7.8000000000000016</c:v>
                </c:pt>
                <c:pt idx="15">
                  <c:v>9.0000000000000018</c:v>
                </c:pt>
              </c:numCache>
            </c:numRef>
          </c:cat>
          <c:val>
            <c:numRef>
              <c:f>Image!$X$78:$AM$78</c:f>
              <c:numCache>
                <c:formatCode>General</c:formatCode>
                <c:ptCount val="16"/>
                <c:pt idx="0">
                  <c:v>-21.872889480409086</c:v>
                </c:pt>
                <c:pt idx="1">
                  <c:v>-21.872889480409086</c:v>
                </c:pt>
                <c:pt idx="2">
                  <c:v>-21.872889480409086</c:v>
                </c:pt>
                <c:pt idx="3">
                  <c:v>-21.872889480409086</c:v>
                </c:pt>
                <c:pt idx="4">
                  <c:v>-21.872889480409086</c:v>
                </c:pt>
                <c:pt idx="5">
                  <c:v>-21.872889480409086</c:v>
                </c:pt>
                <c:pt idx="6">
                  <c:v>-21.872889480409086</c:v>
                </c:pt>
                <c:pt idx="7">
                  <c:v>-21.872889480409086</c:v>
                </c:pt>
                <c:pt idx="8">
                  <c:v>-21.872889480409086</c:v>
                </c:pt>
                <c:pt idx="9">
                  <c:v>-21.872889480409086</c:v>
                </c:pt>
                <c:pt idx="10">
                  <c:v>-21.872889480409086</c:v>
                </c:pt>
                <c:pt idx="11">
                  <c:v>-21.872889480409086</c:v>
                </c:pt>
                <c:pt idx="12">
                  <c:v>-21.872889480409086</c:v>
                </c:pt>
                <c:pt idx="13">
                  <c:v>-21.872889480409086</c:v>
                </c:pt>
                <c:pt idx="14">
                  <c:v>-21.872889480409086</c:v>
                </c:pt>
                <c:pt idx="15">
                  <c:v>-21.872889480409086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648288"/>
        <c:axId val="666648848"/>
        <c:axId val="205272288"/>
      </c:surface3DChart>
      <c:catAx>
        <c:axId val="6666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8848"/>
        <c:crosses val="autoZero"/>
        <c:auto val="1"/>
        <c:lblAlgn val="ctr"/>
        <c:lblOffset val="100"/>
        <c:noMultiLvlLbl val="0"/>
      </c:catAx>
      <c:valAx>
        <c:axId val="666648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8288"/>
        <c:crosses val="autoZero"/>
        <c:crossBetween val="midCat"/>
      </c:valAx>
      <c:serAx>
        <c:axId val="205272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88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(Boresite</a:t>
            </a:r>
            <a:r>
              <a:rPr lang="en-US" baseline="0"/>
              <a:t> Calibration)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Cal!$J$5:$J$20</c:f>
              <c:numCache>
                <c:formatCode>0.00</c:formatCode>
                <c:ptCount val="16"/>
                <c:pt idx="0">
                  <c:v>482.94646040033854</c:v>
                </c:pt>
                <c:pt idx="1">
                  <c:v>482.3212247724847</c:v>
                </c:pt>
                <c:pt idx="2">
                  <c:v>481.903497002108</c:v>
                </c:pt>
                <c:pt idx="3">
                  <c:v>481.69436049601842</c:v>
                </c:pt>
                <c:pt idx="4">
                  <c:v>481.69436049601842</c:v>
                </c:pt>
                <c:pt idx="5">
                  <c:v>481.903497002108</c:v>
                </c:pt>
                <c:pt idx="6">
                  <c:v>482.3212247724847</c:v>
                </c:pt>
                <c:pt idx="7">
                  <c:v>482.94646040033854</c:v>
                </c:pt>
                <c:pt idx="8">
                  <c:v>482.94646040033854</c:v>
                </c:pt>
                <c:pt idx="9">
                  <c:v>482.3212247724847</c:v>
                </c:pt>
                <c:pt idx="10">
                  <c:v>481.903497002108</c:v>
                </c:pt>
                <c:pt idx="11">
                  <c:v>481.69436049601842</c:v>
                </c:pt>
                <c:pt idx="12">
                  <c:v>481.69436049601842</c:v>
                </c:pt>
                <c:pt idx="13">
                  <c:v>481.903497002108</c:v>
                </c:pt>
                <c:pt idx="14">
                  <c:v>482.3212247724847</c:v>
                </c:pt>
                <c:pt idx="15">
                  <c:v>482.94646040033854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1648"/>
        <c:axId val="666652208"/>
      </c:scatterChart>
      <c:valAx>
        <c:axId val="6666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652208"/>
        <c:crosses val="autoZero"/>
        <c:crossBetween val="midCat"/>
      </c:valAx>
      <c:valAx>
        <c:axId val="666652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665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Tx and Rx Path to Each Antenna (Calculate Error at Max Angle)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Cal!$T$5:$T$20</c:f>
              <c:numCache>
                <c:formatCode>0.00</c:formatCode>
                <c:ptCount val="16"/>
                <c:pt idx="0">
                  <c:v>487.07316340553501</c:v>
                </c:pt>
                <c:pt idx="1">
                  <c:v>485.90218978177984</c:v>
                </c:pt>
                <c:pt idx="2">
                  <c:v>484.93393763938587</c:v>
                </c:pt>
                <c:pt idx="3">
                  <c:v>484.17085745610461</c:v>
                </c:pt>
                <c:pt idx="4">
                  <c:v>483.61490833002915</c:v>
                </c:pt>
                <c:pt idx="5">
                  <c:v>483.26753329834452</c:v>
                </c:pt>
                <c:pt idx="6">
                  <c:v>483.12964082134766</c:v>
                </c:pt>
                <c:pt idx="7">
                  <c:v>483.20159297887557</c:v>
                </c:pt>
                <c:pt idx="8">
                  <c:v>482.65560868210343</c:v>
                </c:pt>
                <c:pt idx="9">
                  <c:v>481.48463505834826</c:v>
                </c:pt>
                <c:pt idx="10">
                  <c:v>480.5163829159543</c:v>
                </c:pt>
                <c:pt idx="11">
                  <c:v>479.75330273267309</c:v>
                </c:pt>
                <c:pt idx="12">
                  <c:v>479.19735360659763</c:v>
                </c:pt>
                <c:pt idx="13">
                  <c:v>478.84997857491294</c:v>
                </c:pt>
                <c:pt idx="14">
                  <c:v>478.71208609791609</c:v>
                </c:pt>
                <c:pt idx="15">
                  <c:v>478.78403825544399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4448"/>
        <c:axId val="666655008"/>
      </c:scatterChart>
      <c:valAx>
        <c:axId val="66665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66655008"/>
        <c:crosses val="autoZero"/>
        <c:crossBetween val="midCat"/>
      </c:valAx>
      <c:valAx>
        <c:axId val="666655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665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Resultant (Inches)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Cal!$W$5:$W$20</c:f>
              <c:numCache>
                <c:formatCode>0.00</c:formatCode>
                <c:ptCount val="16"/>
                <c:pt idx="0">
                  <c:v>-4.1267030051964753</c:v>
                </c:pt>
                <c:pt idx="1">
                  <c:v>-3.5809650092951415</c:v>
                </c:pt>
                <c:pt idx="2">
                  <c:v>-3.0304406372778772</c:v>
                </c:pt>
                <c:pt idx="3">
                  <c:v>-2.4764969600861946</c:v>
                </c:pt>
                <c:pt idx="4">
                  <c:v>-1.9205478340107334</c:v>
                </c:pt>
                <c:pt idx="5">
                  <c:v>-1.3640362962365202</c:v>
                </c:pt>
                <c:pt idx="6">
                  <c:v>-0.80841604886296636</c:v>
                </c:pt>
                <c:pt idx="7">
                  <c:v>-0.25513257853702953</c:v>
                </c:pt>
                <c:pt idx="8">
                  <c:v>0.29085171823510336</c:v>
                </c:pt>
                <c:pt idx="9">
                  <c:v>0.83658971413643712</c:v>
                </c:pt>
                <c:pt idx="10">
                  <c:v>1.3871140861537015</c:v>
                </c:pt>
                <c:pt idx="11">
                  <c:v>1.9410577633453272</c:v>
                </c:pt>
                <c:pt idx="12">
                  <c:v>2.4970068894207884</c:v>
                </c:pt>
                <c:pt idx="13">
                  <c:v>3.0535184271950584</c:v>
                </c:pt>
                <c:pt idx="14">
                  <c:v>3.6091386745686123</c:v>
                </c:pt>
                <c:pt idx="15">
                  <c:v>4.1624221448945491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87168"/>
        <c:axId val="667387728"/>
      </c:scatterChart>
      <c:valAx>
        <c:axId val="6673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67387728"/>
        <c:crosses val="autoZero"/>
        <c:crossBetween val="midCat"/>
      </c:valAx>
      <c:valAx>
        <c:axId val="667387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738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21</xdr:row>
      <xdr:rowOff>42862</xdr:rowOff>
    </xdr:from>
    <xdr:to>
      <xdr:col>17</xdr:col>
      <xdr:colOff>600075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411480</xdr:colOff>
      <xdr:row>7</xdr:row>
      <xdr:rowOff>30481</xdr:rowOff>
    </xdr:from>
    <xdr:to>
      <xdr:col>44</xdr:col>
      <xdr:colOff>133350</xdr:colOff>
      <xdr:row>21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518160</xdr:colOff>
      <xdr:row>23</xdr:row>
      <xdr:rowOff>111442</xdr:rowOff>
    </xdr:from>
    <xdr:to>
      <xdr:col>44</xdr:col>
      <xdr:colOff>381000</xdr:colOff>
      <xdr:row>43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339090</xdr:colOff>
      <xdr:row>45</xdr:row>
      <xdr:rowOff>0</xdr:rowOff>
    </xdr:from>
    <xdr:to>
      <xdr:col>34</xdr:col>
      <xdr:colOff>34290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380999</xdr:colOff>
      <xdr:row>81</xdr:row>
      <xdr:rowOff>28574</xdr:rowOff>
    </xdr:from>
    <xdr:to>
      <xdr:col>31</xdr:col>
      <xdr:colOff>371474</xdr:colOff>
      <xdr:row>106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441323</xdr:colOff>
      <xdr:row>62</xdr:row>
      <xdr:rowOff>165100</xdr:rowOff>
    </xdr:from>
    <xdr:to>
      <xdr:col>43</xdr:col>
      <xdr:colOff>288924</xdr:colOff>
      <xdr:row>88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123824</xdr:rowOff>
    </xdr:from>
    <xdr:to>
      <xdr:col>14</xdr:col>
      <xdr:colOff>342900</xdr:colOff>
      <xdr:row>40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25</xdr:row>
      <xdr:rowOff>171450</xdr:rowOff>
    </xdr:from>
    <xdr:to>
      <xdr:col>24</xdr:col>
      <xdr:colOff>133350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419100</xdr:colOff>
      <xdr:row>27</xdr:row>
      <xdr:rowOff>0</xdr:rowOff>
    </xdr:from>
    <xdr:to>
      <xdr:col>33</xdr:col>
      <xdr:colOff>114300</xdr:colOff>
      <xdr:row>41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161925</xdr:colOff>
      <xdr:row>7</xdr:row>
      <xdr:rowOff>104775</xdr:rowOff>
    </xdr:from>
    <xdr:to>
      <xdr:col>36</xdr:col>
      <xdr:colOff>466725</xdr:colOff>
      <xdr:row>21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9" sqref="E19"/>
    </sheetView>
  </sheetViews>
  <sheetFormatPr defaultRowHeight="15" x14ac:dyDescent="0.25"/>
  <cols>
    <col min="5" max="5" width="10.28515625" customWidth="1"/>
  </cols>
  <sheetData>
    <row r="1" spans="1:8" ht="43.15" x14ac:dyDescent="0.3">
      <c r="A1" t="s">
        <v>16</v>
      </c>
      <c r="B1">
        <f>C1*PI()/180</f>
        <v>-0.15707963267948966</v>
      </c>
      <c r="C1">
        <f>Image!Y50</f>
        <v>-9</v>
      </c>
      <c r="E1" s="2" t="s">
        <v>68</v>
      </c>
      <c r="F1">
        <v>1</v>
      </c>
      <c r="H1" t="s">
        <v>67</v>
      </c>
    </row>
    <row r="2" spans="1:8" x14ac:dyDescent="0.25">
      <c r="A2" t="s">
        <v>17</v>
      </c>
      <c r="B2">
        <f t="shared" ref="B2:B16" si="0">C2*PI()/180</f>
        <v>-0.1361356816555577</v>
      </c>
      <c r="C2">
        <f>C1+$E$2</f>
        <v>-7.8</v>
      </c>
      <c r="E2">
        <f>ABS((C1-ABS(C1))/15)</f>
        <v>1.2</v>
      </c>
      <c r="F2">
        <v>2</v>
      </c>
    </row>
    <row r="3" spans="1:8" x14ac:dyDescent="0.25">
      <c r="A3" t="s">
        <v>18</v>
      </c>
      <c r="B3">
        <f t="shared" si="0"/>
        <v>-0.11519173063162574</v>
      </c>
      <c r="C3">
        <f t="shared" ref="C3:C16" si="1">C2+$E$2</f>
        <v>-6.6</v>
      </c>
      <c r="F3">
        <v>3</v>
      </c>
    </row>
    <row r="4" spans="1:8" x14ac:dyDescent="0.25">
      <c r="A4" t="s">
        <v>19</v>
      </c>
      <c r="B4">
        <f t="shared" si="0"/>
        <v>-9.4247779607693788E-2</v>
      </c>
      <c r="C4">
        <f t="shared" si="1"/>
        <v>-5.3999999999999995</v>
      </c>
      <c r="F4">
        <v>4</v>
      </c>
    </row>
    <row r="5" spans="1:8" x14ac:dyDescent="0.25">
      <c r="A5" t="s">
        <v>20</v>
      </c>
      <c r="B5">
        <f t="shared" si="0"/>
        <v>-7.3303828583761832E-2</v>
      </c>
      <c r="C5">
        <f t="shared" si="1"/>
        <v>-4.1999999999999993</v>
      </c>
      <c r="F5">
        <v>5</v>
      </c>
    </row>
    <row r="6" spans="1:8" x14ac:dyDescent="0.25">
      <c r="A6" t="s">
        <v>21</v>
      </c>
      <c r="B6">
        <f t="shared" si="0"/>
        <v>-5.2359877559829862E-2</v>
      </c>
      <c r="C6">
        <f t="shared" si="1"/>
        <v>-2.9999999999999991</v>
      </c>
      <c r="F6">
        <v>6</v>
      </c>
    </row>
    <row r="7" spans="1:8" x14ac:dyDescent="0.25">
      <c r="A7" t="s">
        <v>22</v>
      </c>
      <c r="B7">
        <f t="shared" si="0"/>
        <v>-3.1415926535897913E-2</v>
      </c>
      <c r="C7">
        <f t="shared" si="1"/>
        <v>-1.7999999999999992</v>
      </c>
      <c r="F7">
        <v>7</v>
      </c>
    </row>
    <row r="8" spans="1:8" x14ac:dyDescent="0.25">
      <c r="A8" t="s">
        <v>23</v>
      </c>
      <c r="B8">
        <f t="shared" si="0"/>
        <v>-1.0471975511965964E-2</v>
      </c>
      <c r="C8">
        <f t="shared" si="1"/>
        <v>-0.5999999999999992</v>
      </c>
      <c r="F8">
        <v>8</v>
      </c>
    </row>
    <row r="9" spans="1:8" x14ac:dyDescent="0.25">
      <c r="A9" t="s">
        <v>24</v>
      </c>
      <c r="B9">
        <f t="shared" si="0"/>
        <v>1.047197551196599E-2</v>
      </c>
      <c r="C9">
        <f t="shared" si="1"/>
        <v>0.60000000000000075</v>
      </c>
      <c r="F9">
        <v>9</v>
      </c>
    </row>
    <row r="10" spans="1:8" x14ac:dyDescent="0.25">
      <c r="A10" t="s">
        <v>25</v>
      </c>
      <c r="B10">
        <f t="shared" si="0"/>
        <v>3.1415926535897948E-2</v>
      </c>
      <c r="C10">
        <f t="shared" si="1"/>
        <v>1.8000000000000007</v>
      </c>
      <c r="F10">
        <v>10</v>
      </c>
    </row>
    <row r="11" spans="1:8" x14ac:dyDescent="0.25">
      <c r="A11" t="s">
        <v>26</v>
      </c>
      <c r="B11">
        <f t="shared" si="0"/>
        <v>5.2359877559829904E-2</v>
      </c>
      <c r="C11">
        <f t="shared" si="1"/>
        <v>3.0000000000000009</v>
      </c>
      <c r="F11">
        <v>11</v>
      </c>
    </row>
    <row r="12" spans="1:8" x14ac:dyDescent="0.25">
      <c r="A12" t="s">
        <v>27</v>
      </c>
      <c r="B12">
        <f t="shared" si="0"/>
        <v>7.330382858376186E-2</v>
      </c>
      <c r="C12">
        <f t="shared" si="1"/>
        <v>4.2000000000000011</v>
      </c>
      <c r="F12">
        <v>12</v>
      </c>
    </row>
    <row r="13" spans="1:8" x14ac:dyDescent="0.25">
      <c r="A13" t="s">
        <v>28</v>
      </c>
      <c r="B13">
        <f t="shared" si="0"/>
        <v>9.4247779607693816E-2</v>
      </c>
      <c r="C13">
        <f t="shared" si="1"/>
        <v>5.4000000000000012</v>
      </c>
      <c r="F13">
        <v>13</v>
      </c>
    </row>
    <row r="14" spans="1:8" x14ac:dyDescent="0.25">
      <c r="A14" t="s">
        <v>29</v>
      </c>
      <c r="B14">
        <f t="shared" si="0"/>
        <v>0.11519173063162577</v>
      </c>
      <c r="C14">
        <f t="shared" si="1"/>
        <v>6.6000000000000014</v>
      </c>
      <c r="F14">
        <v>14</v>
      </c>
    </row>
    <row r="15" spans="1:8" x14ac:dyDescent="0.25">
      <c r="A15" t="s">
        <v>30</v>
      </c>
      <c r="B15">
        <f t="shared" si="0"/>
        <v>0.13613568165555773</v>
      </c>
      <c r="C15">
        <f t="shared" si="1"/>
        <v>7.8000000000000016</v>
      </c>
      <c r="F15">
        <v>15</v>
      </c>
    </row>
    <row r="16" spans="1:8" x14ac:dyDescent="0.25">
      <c r="A16" t="s">
        <v>31</v>
      </c>
      <c r="B16">
        <f t="shared" si="0"/>
        <v>0.15707963267948968</v>
      </c>
      <c r="C16">
        <f t="shared" si="1"/>
        <v>9.0000000000000018</v>
      </c>
      <c r="F1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40" zoomScaleNormal="40" workbookViewId="0">
      <selection activeCell="C5" sqref="C5"/>
    </sheetView>
  </sheetViews>
  <sheetFormatPr defaultRowHeight="15" x14ac:dyDescent="0.25"/>
  <cols>
    <col min="4" max="5" width="9.140625" customWidth="1"/>
  </cols>
  <sheetData>
    <row r="1" spans="1:17" x14ac:dyDescent="0.3">
      <c r="B1" t="s">
        <v>69</v>
      </c>
    </row>
    <row r="2" spans="1:17" x14ac:dyDescent="0.25">
      <c r="A2" t="s">
        <v>32</v>
      </c>
      <c r="B2" s="3">
        <f>Image!Y53</f>
        <v>18.849555921538759</v>
      </c>
    </row>
    <row r="3" spans="1:17" x14ac:dyDescent="0.25"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</row>
    <row r="4" spans="1:17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</row>
    <row r="5" spans="1:17" x14ac:dyDescent="0.25">
      <c r="A5" s="13" t="s">
        <v>0</v>
      </c>
      <c r="B5" s="12">
        <f>B4*$B$2*SIN(theta!$B1)</f>
        <v>-2.9487201968318315</v>
      </c>
      <c r="C5" s="12">
        <f>C4*$B$2*SIN(theta!$B1)</f>
        <v>-5.897440393663663</v>
      </c>
      <c r="D5" s="12">
        <f>D4*$B$2*SIN(theta!$B1)</f>
        <v>-8.8461605904954954</v>
      </c>
      <c r="E5" s="12">
        <f>E4*$B$2*SIN(theta!$B1)</f>
        <v>-11.794880787327326</v>
      </c>
      <c r="F5" s="12">
        <f>F4*$B$2*SIN(theta!$B1)</f>
        <v>-14.743600984159157</v>
      </c>
      <c r="G5" s="12">
        <f>G4*$B$2*SIN(theta!$B1)</f>
        <v>-17.692321180990991</v>
      </c>
      <c r="H5" s="12">
        <f>H4*$B$2*SIN(theta!$B1)</f>
        <v>-20.641041377822823</v>
      </c>
      <c r="I5" s="12">
        <f>I4*$B$2*SIN(theta!$B1)</f>
        <v>-23.589761574654652</v>
      </c>
      <c r="J5" s="12">
        <f>J4*$B$2*SIN(theta!$B1)</f>
        <v>-26.538481771486484</v>
      </c>
      <c r="K5" s="12">
        <f>K4*$B$2*SIN(theta!$B1)</f>
        <v>-29.487201968318313</v>
      </c>
      <c r="L5" s="12">
        <f>L4*$B$2*SIN(theta!$B1)</f>
        <v>-32.435922165150153</v>
      </c>
      <c r="M5" s="12">
        <f>M4*$B$2*SIN(theta!$B1)</f>
        <v>-35.384642361981982</v>
      </c>
      <c r="N5" s="12">
        <f>N4*$B$2*SIN(theta!$B1)</f>
        <v>-38.33336255881381</v>
      </c>
      <c r="O5" s="12">
        <f>O4*$B$2*SIN(theta!$B1)</f>
        <v>-41.282082755645646</v>
      </c>
      <c r="P5" s="12">
        <f>P4*$B$2*SIN(theta!$B1)</f>
        <v>-44.230802952477475</v>
      </c>
      <c r="Q5" s="12">
        <f>Q4*$B$2*SIN(theta!$B1)</f>
        <v>-47.179523149309304</v>
      </c>
    </row>
    <row r="6" spans="1:17" x14ac:dyDescent="0.25">
      <c r="A6" s="1" t="s">
        <v>1</v>
      </c>
      <c r="B6" s="1">
        <f>$B$2*SIN(theta!B2)</f>
        <v>-2.5581782720240644</v>
      </c>
      <c r="C6" s="1">
        <f>2*$B$2*SIN(theta!B2)</f>
        <v>-5.1163565440481289</v>
      </c>
      <c r="D6" s="1">
        <f>3*$B$2*SIN(theta!B2)</f>
        <v>-7.6745348160721933</v>
      </c>
      <c r="E6" s="1">
        <f>4*$B$2*SIN(theta!B2)</f>
        <v>-10.232713088096258</v>
      </c>
      <c r="F6" s="1">
        <f>5*$B$2*SIN(theta!B2)</f>
        <v>-12.790891360120321</v>
      </c>
      <c r="G6" s="1">
        <f>6*$B$2*SIN(theta!B2)</f>
        <v>-15.349069632144387</v>
      </c>
      <c r="H6" s="1">
        <f>7*$B$2*SIN(theta!B2)</f>
        <v>-17.90724790416845</v>
      </c>
      <c r="I6" s="1">
        <f>8*$B$2*SIN(theta!B2)</f>
        <v>-20.465426176192516</v>
      </c>
      <c r="J6" s="1">
        <f>9*$B$2*SIN(theta!B2)</f>
        <v>-23.023604448216577</v>
      </c>
      <c r="K6" s="1">
        <f>10*$B$2*SIN(theta!B2)</f>
        <v>-25.581782720240643</v>
      </c>
      <c r="L6" s="1">
        <f>11*$B$2*SIN(theta!B2)</f>
        <v>-28.139960992264708</v>
      </c>
      <c r="M6" s="1">
        <f>12*$B$2*SIN(theta!B2)</f>
        <v>-30.698139264288773</v>
      </c>
      <c r="N6" s="1">
        <f>13*$B$2*SIN(theta!B2)</f>
        <v>-33.256317536312835</v>
      </c>
      <c r="O6" s="1">
        <f>14*$B$2*SIN(theta!B2)</f>
        <v>-35.8144958083369</v>
      </c>
      <c r="P6" s="1">
        <f>15*$B$2*SIN(theta!B2)</f>
        <v>-38.372674080360966</v>
      </c>
      <c r="Q6" s="1">
        <f>16*$B$2*SIN(theta!B2)</f>
        <v>-40.930852352385031</v>
      </c>
    </row>
    <row r="7" spans="1:17" x14ac:dyDescent="0.25">
      <c r="A7" s="1" t="s">
        <v>2</v>
      </c>
      <c r="B7" s="1">
        <f>$B$2*SIN(theta!B3)</f>
        <v>-2.1665142456776052</v>
      </c>
      <c r="C7" s="1">
        <f>2*$B$2*SIN(theta!B3)</f>
        <v>-4.3330284913552104</v>
      </c>
      <c r="D7" s="1">
        <f>3*$B$2*SIN(theta!B3)</f>
        <v>-6.4995427370328152</v>
      </c>
      <c r="E7" s="1">
        <f>4*$B$2*SIN(theta!B3)</f>
        <v>-8.6660569827104208</v>
      </c>
      <c r="F7" s="1">
        <f>5*$B$2*SIN(theta!B3)</f>
        <v>-10.832571228388025</v>
      </c>
      <c r="G7" s="1">
        <f>6*$B$2*SIN(theta!B3)</f>
        <v>-12.99908547406563</v>
      </c>
      <c r="H7" s="1">
        <f>7*$B$2*SIN(theta!B3)</f>
        <v>-15.165599719743236</v>
      </c>
      <c r="I7" s="1">
        <f>8*$B$2*SIN(theta!B3)</f>
        <v>-17.332113965420842</v>
      </c>
      <c r="J7" s="1">
        <f>9*$B$2*SIN(theta!B3)</f>
        <v>-19.498628211098445</v>
      </c>
      <c r="K7" s="1">
        <f>10*$B$2*SIN(theta!B3)</f>
        <v>-21.665142456776049</v>
      </c>
      <c r="L7" s="1">
        <f>11*$B$2*SIN(theta!B3)</f>
        <v>-23.831656702453657</v>
      </c>
      <c r="M7" s="1">
        <f>12*$B$2*SIN(theta!B3)</f>
        <v>-25.998170948131261</v>
      </c>
      <c r="N7" s="1">
        <f>13*$B$2*SIN(theta!B3)</f>
        <v>-28.164685193808864</v>
      </c>
      <c r="O7" s="1">
        <f>14*$B$2*SIN(theta!B3)</f>
        <v>-30.331199439486472</v>
      </c>
      <c r="P7" s="1">
        <f>15*$B$2*SIN(theta!B3)</f>
        <v>-32.497713685164079</v>
      </c>
      <c r="Q7" s="1">
        <f>16*$B$2*SIN(theta!B3)</f>
        <v>-34.664227930841683</v>
      </c>
    </row>
    <row r="8" spans="1:17" x14ac:dyDescent="0.25">
      <c r="A8" s="1" t="s">
        <v>3</v>
      </c>
      <c r="B8" s="1">
        <f>$B$2*SIN(theta!B4)</f>
        <v>-1.7738999145790262</v>
      </c>
      <c r="C8" s="1">
        <f>2*$B$2*SIN(theta!B4)</f>
        <v>-3.5477998291580524</v>
      </c>
      <c r="D8" s="1">
        <f>3*$B$2*SIN(theta!B4)</f>
        <v>-5.3216997437370788</v>
      </c>
      <c r="E8" s="1">
        <f>4*$B$2*SIN(theta!B4)</f>
        <v>-7.0955996583161047</v>
      </c>
      <c r="F8" s="1">
        <f>5*$B$2*SIN(theta!B4)</f>
        <v>-8.8694995728951298</v>
      </c>
      <c r="G8" s="1">
        <f>6*$B$2*SIN(theta!B4)</f>
        <v>-10.643399487474158</v>
      </c>
      <c r="H8" s="1">
        <f>7*$B$2*SIN(theta!B4)</f>
        <v>-12.417299402053185</v>
      </c>
      <c r="I8" s="1">
        <f>8*$B$2*SIN(theta!B4)</f>
        <v>-14.191199316632209</v>
      </c>
      <c r="J8" s="1">
        <f>9*$B$2*SIN(theta!B4)</f>
        <v>-15.965099231211235</v>
      </c>
      <c r="K8" s="1">
        <f>10*$B$2*SIN(theta!B4)</f>
        <v>-17.73899914579026</v>
      </c>
      <c r="L8" s="1">
        <f>11*$B$2*SIN(theta!B4)</f>
        <v>-19.512899060369289</v>
      </c>
      <c r="M8" s="1">
        <f>12*$B$2*SIN(theta!B4)</f>
        <v>-21.286798974948315</v>
      </c>
      <c r="N8" s="1">
        <f>13*$B$2*SIN(theta!B4)</f>
        <v>-23.060698889527341</v>
      </c>
      <c r="O8" s="1">
        <f>14*$B$2*SIN(theta!B4)</f>
        <v>-24.834598804106371</v>
      </c>
      <c r="P8" s="1">
        <f>15*$B$2*SIN(theta!B4)</f>
        <v>-26.608498718685393</v>
      </c>
      <c r="Q8" s="1">
        <f>16*$B$2*SIN(theta!B4)</f>
        <v>-28.382398633264419</v>
      </c>
    </row>
    <row r="9" spans="1:17" x14ac:dyDescent="0.25">
      <c r="A9" s="1" t="s">
        <v>4</v>
      </c>
      <c r="B9" s="1">
        <f>$B$2*SIN(theta!B5)</f>
        <v>-1.3805074923499725</v>
      </c>
      <c r="C9" s="1">
        <f>2*$B$2*SIN(theta!B5)</f>
        <v>-2.761014984699945</v>
      </c>
      <c r="D9" s="1">
        <f>3*$B$2*SIN(theta!B5)</f>
        <v>-4.1415224770499179</v>
      </c>
      <c r="E9" s="1">
        <f>4*$B$2*SIN(theta!B5)</f>
        <v>-5.52202996939989</v>
      </c>
      <c r="F9" s="1">
        <f>5*$B$2*SIN(theta!B5)</f>
        <v>-6.902537461749862</v>
      </c>
      <c r="G9" s="1">
        <f>6*$B$2*SIN(theta!B5)</f>
        <v>-8.2830449540998359</v>
      </c>
      <c r="H9" s="1">
        <f>7*$B$2*SIN(theta!B5)</f>
        <v>-9.6635524464498079</v>
      </c>
      <c r="I9" s="1">
        <f>8*$B$2*SIN(theta!B5)</f>
        <v>-11.04405993879978</v>
      </c>
      <c r="J9" s="1">
        <f>9*$B$2*SIN(theta!B5)</f>
        <v>-12.424567431149752</v>
      </c>
      <c r="K9" s="1">
        <f>10*$B$2*SIN(theta!B5)</f>
        <v>-13.805074923499724</v>
      </c>
      <c r="L9" s="1">
        <f>11*$B$2*SIN(theta!B5)</f>
        <v>-15.185582415849698</v>
      </c>
      <c r="M9" s="1">
        <f>12*$B$2*SIN(theta!B5)</f>
        <v>-16.566089908199672</v>
      </c>
      <c r="N9" s="1">
        <f>13*$B$2*SIN(theta!B5)</f>
        <v>-17.946597400549642</v>
      </c>
      <c r="O9" s="1">
        <f>14*$B$2*SIN(theta!B5)</f>
        <v>-19.327104892899616</v>
      </c>
      <c r="P9" s="1">
        <f>15*$B$2*SIN(theta!B5)</f>
        <v>-20.70761238524959</v>
      </c>
      <c r="Q9" s="1">
        <f>16*$B$2*SIN(theta!B5)</f>
        <v>-22.08811987759956</v>
      </c>
    </row>
    <row r="10" spans="1:17" x14ac:dyDescent="0.25">
      <c r="A10" s="1" t="s">
        <v>5</v>
      </c>
      <c r="B10" s="1">
        <f>$B$2*SIN(theta!B6)</f>
        <v>-0.98650953390857476</v>
      </c>
      <c r="C10" s="1">
        <f>2*$B$2*SIN(theta!B6)</f>
        <v>-1.9730190678171495</v>
      </c>
      <c r="D10" s="1">
        <f>3*$B$2*SIN(theta!B6)</f>
        <v>-2.9595286017257245</v>
      </c>
      <c r="E10" s="1">
        <f>4*$B$2*SIN(theta!B6)</f>
        <v>-3.9460381356342991</v>
      </c>
      <c r="F10" s="1">
        <f>5*$B$2*SIN(theta!B6)</f>
        <v>-4.932547669542874</v>
      </c>
      <c r="G10" s="1">
        <f>6*$B$2*SIN(theta!B6)</f>
        <v>-5.919057203451449</v>
      </c>
      <c r="H10" s="1">
        <f>7*$B$2*SIN(theta!B6)</f>
        <v>-6.905566737360024</v>
      </c>
      <c r="I10" s="1">
        <f>8*$B$2*SIN(theta!B6)</f>
        <v>-7.8920762712685981</v>
      </c>
      <c r="J10" s="1">
        <f>9*$B$2*SIN(theta!B6)</f>
        <v>-8.8785858051771722</v>
      </c>
      <c r="K10" s="1">
        <f>10*$B$2*SIN(theta!B6)</f>
        <v>-9.8650953390857481</v>
      </c>
      <c r="L10" s="1">
        <f>11*$B$2*SIN(theta!B6)</f>
        <v>-10.851604872994324</v>
      </c>
      <c r="M10" s="1">
        <f>12*$B$2*SIN(theta!B6)</f>
        <v>-11.838114406902898</v>
      </c>
      <c r="N10" s="1">
        <f>13*$B$2*SIN(theta!B6)</f>
        <v>-12.824623940811472</v>
      </c>
      <c r="O10" s="1">
        <f>14*$B$2*SIN(theta!B6)</f>
        <v>-13.811133474720048</v>
      </c>
      <c r="P10" s="1">
        <f>15*$B$2*SIN(theta!B6)</f>
        <v>-14.797643008628622</v>
      </c>
      <c r="Q10" s="1">
        <f>16*$B$2*SIN(theta!B6)</f>
        <v>-15.784152542537196</v>
      </c>
    </row>
    <row r="11" spans="1:17" x14ac:dyDescent="0.25">
      <c r="A11" s="1" t="s">
        <v>6</v>
      </c>
      <c r="B11" s="1">
        <f>$B$2*SIN(theta!B7)</f>
        <v>-0.59207885978116004</v>
      </c>
      <c r="C11" s="1">
        <f>2*$B$2*SIN(theta!B7)</f>
        <v>-1.1841577195623201</v>
      </c>
      <c r="D11" s="1">
        <f>3*$B$2*SIN(theta!B7)</f>
        <v>-1.7762365793434802</v>
      </c>
      <c r="E11" s="1">
        <f>4*$B$2*SIN(theta!B7)</f>
        <v>-2.3683154391246402</v>
      </c>
      <c r="F11" s="1">
        <f>5*$B$2*SIN(theta!B7)</f>
        <v>-2.9603942989058001</v>
      </c>
      <c r="G11" s="1">
        <f>6*$B$2*SIN(theta!B7)</f>
        <v>-3.5524731586869605</v>
      </c>
      <c r="H11" s="1">
        <f>7*$B$2*SIN(theta!B7)</f>
        <v>-4.1445520184681204</v>
      </c>
      <c r="I11" s="1">
        <f>8*$B$2*SIN(theta!B7)</f>
        <v>-4.7366308782492803</v>
      </c>
      <c r="J11" s="1">
        <f>9*$B$2*SIN(theta!B7)</f>
        <v>-5.3287097380304402</v>
      </c>
      <c r="K11" s="1">
        <f>10*$B$2*SIN(theta!B7)</f>
        <v>-5.9207885978116002</v>
      </c>
      <c r="L11" s="1">
        <f>11*$B$2*SIN(theta!B7)</f>
        <v>-6.512867457592761</v>
      </c>
      <c r="M11" s="1">
        <f>12*$B$2*SIN(theta!B7)</f>
        <v>-7.1049463173739209</v>
      </c>
      <c r="N11" s="1">
        <f>13*$B$2*SIN(theta!B7)</f>
        <v>-7.6970251771550808</v>
      </c>
      <c r="O11" s="1">
        <f>14*$B$2*SIN(theta!B7)</f>
        <v>-8.2891040369362408</v>
      </c>
      <c r="P11" s="1">
        <f>15*$B$2*SIN(theta!B7)</f>
        <v>-8.8811828967174016</v>
      </c>
      <c r="Q11" s="1">
        <f>16*$B$2*SIN(theta!B7)</f>
        <v>-9.4732617564985606</v>
      </c>
    </row>
    <row r="12" spans="1:17" x14ac:dyDescent="0.25">
      <c r="A12" s="1" t="s">
        <v>7</v>
      </c>
      <c r="B12" s="1">
        <f>$B$2*SIN(theta!B8)</f>
        <v>-0.19738848029745615</v>
      </c>
      <c r="C12" s="1">
        <f>2*$B$2*SIN(theta!B8)</f>
        <v>-0.3947769605949123</v>
      </c>
      <c r="D12" s="1">
        <f>3*$B$2*SIN(theta!B8)</f>
        <v>-0.59216544089236844</v>
      </c>
      <c r="E12" s="1">
        <f>4*$B$2*SIN(theta!B8)</f>
        <v>-0.78955392118982459</v>
      </c>
      <c r="F12" s="1">
        <f>5*$B$2*SIN(theta!B8)</f>
        <v>-0.98694240148728074</v>
      </c>
      <c r="G12" s="1">
        <f>6*$B$2*SIN(theta!B8)</f>
        <v>-1.1843308817847369</v>
      </c>
      <c r="H12" s="1">
        <f>7*$B$2*SIN(theta!B8)</f>
        <v>-1.3817193620821933</v>
      </c>
      <c r="I12" s="1">
        <f>8*$B$2*SIN(theta!B8)</f>
        <v>-1.5791078423796492</v>
      </c>
      <c r="J12" s="1">
        <f>9*$B$2*SIN(theta!B8)</f>
        <v>-1.7764963226771053</v>
      </c>
      <c r="K12" s="1">
        <f>10*$B$2*SIN(theta!B8)</f>
        <v>-1.9738848029745615</v>
      </c>
      <c r="L12" s="1">
        <f>11*$B$2*SIN(theta!B8)</f>
        <v>-2.1712732832720176</v>
      </c>
      <c r="M12" s="1">
        <f>12*$B$2*SIN(theta!B8)</f>
        <v>-2.3686617635694738</v>
      </c>
      <c r="N12" s="1">
        <f>13*$B$2*SIN(theta!B8)</f>
        <v>-2.5660502438669299</v>
      </c>
      <c r="O12" s="1">
        <f>14*$B$2*SIN(theta!B8)</f>
        <v>-2.7634387241643865</v>
      </c>
      <c r="P12" s="1">
        <f>15*$B$2*SIN(theta!B8)</f>
        <v>-2.9608272044618427</v>
      </c>
      <c r="Q12" s="1">
        <f>16*$B$2*SIN(theta!B8)</f>
        <v>-3.1582156847592984</v>
      </c>
    </row>
    <row r="13" spans="1:17" x14ac:dyDescent="0.25">
      <c r="A13" s="1" t="s">
        <v>8</v>
      </c>
      <c r="B13" s="1">
        <f>$B$2*SIN(theta!B9)</f>
        <v>0.19738848029745665</v>
      </c>
      <c r="C13" s="1">
        <f>2*$B$2*SIN(theta!B9)</f>
        <v>0.3947769605949133</v>
      </c>
      <c r="D13" s="1">
        <f>3*$B$2*SIN(theta!B9)</f>
        <v>0.59216544089237</v>
      </c>
      <c r="E13" s="1">
        <f>4*$B$2*SIN(theta!B9)</f>
        <v>0.78955392118982659</v>
      </c>
      <c r="F13" s="1">
        <f>5*$B$2*SIN(theta!B9)</f>
        <v>0.98694240148728318</v>
      </c>
      <c r="G13" s="1">
        <f>6*$B$2*SIN(theta!B9)</f>
        <v>1.18433088178474</v>
      </c>
      <c r="H13" s="1">
        <f>7*$B$2*SIN(theta!B9)</f>
        <v>1.3817193620821966</v>
      </c>
      <c r="I13" s="1">
        <f>8*$B$2*SIN(theta!B9)</f>
        <v>1.5791078423796532</v>
      </c>
      <c r="J13" s="1">
        <f>9*$B$2*SIN(theta!B9)</f>
        <v>1.7764963226771098</v>
      </c>
      <c r="K13" s="1">
        <f>10*$B$2*SIN(theta!B9)</f>
        <v>1.9738848029745664</v>
      </c>
      <c r="L13" s="1">
        <f>11*$B$2*SIN(theta!B9)</f>
        <v>2.1712732832720234</v>
      </c>
      <c r="M13" s="1">
        <f>12*$B$2*SIN(theta!B9)</f>
        <v>2.36866176356948</v>
      </c>
      <c r="N13" s="1">
        <f>13*$B$2*SIN(theta!B9)</f>
        <v>2.5660502438669366</v>
      </c>
      <c r="O13" s="1">
        <f>14*$B$2*SIN(theta!B9)</f>
        <v>2.7634387241643932</v>
      </c>
      <c r="P13" s="1">
        <f>15*$B$2*SIN(theta!B9)</f>
        <v>2.9608272044618498</v>
      </c>
      <c r="Q13" s="1">
        <f>16*$B$2*SIN(theta!B9)</f>
        <v>3.1582156847593064</v>
      </c>
    </row>
    <row r="14" spans="1:17" x14ac:dyDescent="0.25">
      <c r="A14" s="1" t="s">
        <v>9</v>
      </c>
      <c r="B14" s="1">
        <f>$B$2*SIN(theta!B10)</f>
        <v>0.5920788597811607</v>
      </c>
      <c r="C14" s="1">
        <f>2*$B$2*SIN(theta!B10)</f>
        <v>1.1841577195623214</v>
      </c>
      <c r="D14" s="1">
        <f>3*$B$2*SIN(theta!B10)</f>
        <v>1.7762365793434822</v>
      </c>
      <c r="E14" s="1">
        <f>4*$B$2*SIN(theta!B10)</f>
        <v>2.3683154391246428</v>
      </c>
      <c r="F14" s="1">
        <f>5*$B$2*SIN(theta!B10)</f>
        <v>2.9603942989058036</v>
      </c>
      <c r="G14" s="1">
        <f>6*$B$2*SIN(theta!B10)</f>
        <v>3.5524731586869644</v>
      </c>
      <c r="H14" s="1">
        <f>7*$B$2*SIN(theta!B10)</f>
        <v>4.1445520184681257</v>
      </c>
      <c r="I14" s="1">
        <f>8*$B$2*SIN(theta!B10)</f>
        <v>4.7366308782492856</v>
      </c>
      <c r="J14" s="1">
        <f>9*$B$2*SIN(theta!B10)</f>
        <v>5.3287097380304465</v>
      </c>
      <c r="K14" s="1">
        <f>10*$B$2*SIN(theta!B10)</f>
        <v>5.9207885978116073</v>
      </c>
      <c r="L14" s="1">
        <f>11*$B$2*SIN(theta!B10)</f>
        <v>6.5128674575927681</v>
      </c>
      <c r="M14" s="1">
        <f>12*$B$2*SIN(theta!B10)</f>
        <v>7.1049463173739289</v>
      </c>
      <c r="N14" s="1">
        <f>13*$B$2*SIN(theta!B10)</f>
        <v>7.6970251771550888</v>
      </c>
      <c r="O14" s="1">
        <f>14*$B$2*SIN(theta!B10)</f>
        <v>8.2891040369362514</v>
      </c>
      <c r="P14" s="1">
        <f>15*$B$2*SIN(theta!B10)</f>
        <v>8.8811828967174105</v>
      </c>
      <c r="Q14" s="1">
        <f>16*$B$2*SIN(theta!B10)</f>
        <v>9.4732617564985713</v>
      </c>
    </row>
    <row r="15" spans="1:17" x14ac:dyDescent="0.25">
      <c r="A15" s="1" t="s">
        <v>10</v>
      </c>
      <c r="B15" s="1">
        <f>$B$2*SIN(theta!B11)</f>
        <v>0.98650953390857554</v>
      </c>
      <c r="C15" s="1">
        <f>2*$B$2*SIN(theta!B11)</f>
        <v>1.9730190678171511</v>
      </c>
      <c r="D15" s="1">
        <f>3*$B$2*SIN(theta!B11)</f>
        <v>2.9595286017257267</v>
      </c>
      <c r="E15" s="1">
        <f>4*$B$2*SIN(theta!B11)</f>
        <v>3.9460381356343022</v>
      </c>
      <c r="F15" s="1">
        <f>5*$B$2*SIN(theta!B11)</f>
        <v>4.9325476695428776</v>
      </c>
      <c r="G15" s="1">
        <f>6*$B$2*SIN(theta!B11)</f>
        <v>5.9190572034514535</v>
      </c>
      <c r="H15" s="1">
        <f>7*$B$2*SIN(theta!B11)</f>
        <v>6.9055667373600294</v>
      </c>
      <c r="I15" s="1">
        <f>8*$B$2*SIN(theta!B11)</f>
        <v>7.8920762712686043</v>
      </c>
      <c r="J15" s="1">
        <f>9*$B$2*SIN(theta!B11)</f>
        <v>8.8785858051771793</v>
      </c>
      <c r="K15" s="1">
        <f>10*$B$2*SIN(theta!B11)</f>
        <v>9.8650953390857552</v>
      </c>
      <c r="L15" s="1">
        <f>11*$B$2*SIN(theta!B11)</f>
        <v>10.851604872994331</v>
      </c>
      <c r="M15" s="1">
        <f>12*$B$2*SIN(theta!B11)</f>
        <v>11.838114406902907</v>
      </c>
      <c r="N15" s="1">
        <f>13*$B$2*SIN(theta!B11)</f>
        <v>12.824623940811483</v>
      </c>
      <c r="O15" s="1">
        <f>14*$B$2*SIN(theta!B11)</f>
        <v>13.811133474720059</v>
      </c>
      <c r="P15" s="1">
        <f>15*$B$2*SIN(theta!B11)</f>
        <v>14.797643008628635</v>
      </c>
      <c r="Q15" s="1">
        <f>16*$B$2*SIN(theta!B11)</f>
        <v>15.784152542537209</v>
      </c>
    </row>
    <row r="16" spans="1:17" x14ac:dyDescent="0.25">
      <c r="A16" s="1" t="s">
        <v>11</v>
      </c>
      <c r="B16" s="1">
        <f>$B$2*SIN(theta!B12)</f>
        <v>1.3805074923499729</v>
      </c>
      <c r="C16" s="1">
        <f>2*$B$2*SIN(theta!B12)</f>
        <v>2.7610149846999459</v>
      </c>
      <c r="D16" s="1">
        <f>3*$B$2*SIN(theta!B12)</f>
        <v>4.1415224770499188</v>
      </c>
      <c r="E16" s="1">
        <f>4*$B$2*SIN(theta!B12)</f>
        <v>5.5220299693998918</v>
      </c>
      <c r="F16" s="1">
        <f>5*$B$2*SIN(theta!B12)</f>
        <v>6.9025374617498647</v>
      </c>
      <c r="G16" s="1">
        <f>6*$B$2*SIN(theta!B12)</f>
        <v>8.2830449540998377</v>
      </c>
      <c r="H16" s="1">
        <f>7*$B$2*SIN(theta!B12)</f>
        <v>9.6635524464498115</v>
      </c>
      <c r="I16" s="1">
        <f>8*$B$2*SIN(theta!B12)</f>
        <v>11.044059938799784</v>
      </c>
      <c r="J16" s="1">
        <f>9*$B$2*SIN(theta!B12)</f>
        <v>12.424567431149757</v>
      </c>
      <c r="K16" s="1">
        <f>10*$B$2*SIN(theta!B12)</f>
        <v>13.805074923499729</v>
      </c>
      <c r="L16" s="1">
        <f>11*$B$2*SIN(theta!B12)</f>
        <v>15.185582415849703</v>
      </c>
      <c r="M16" s="1">
        <f>12*$B$2*SIN(theta!B12)</f>
        <v>16.566089908199675</v>
      </c>
      <c r="N16" s="1">
        <f>13*$B$2*SIN(theta!B12)</f>
        <v>17.946597400549649</v>
      </c>
      <c r="O16" s="1">
        <f>14*$B$2*SIN(theta!B12)</f>
        <v>19.327104892899623</v>
      </c>
      <c r="P16" s="1">
        <f>15*$B$2*SIN(theta!B12)</f>
        <v>20.707612385249597</v>
      </c>
      <c r="Q16" s="1">
        <f>16*$B$2*SIN(theta!B12)</f>
        <v>22.088119877599567</v>
      </c>
    </row>
    <row r="17" spans="1:17" x14ac:dyDescent="0.25">
      <c r="A17" s="1" t="s">
        <v>12</v>
      </c>
      <c r="B17" s="1">
        <f>$B$2*SIN(theta!B13)</f>
        <v>1.7738999145790268</v>
      </c>
      <c r="C17" s="1">
        <f>2*$B$2*SIN(theta!B13)</f>
        <v>3.5477998291580537</v>
      </c>
      <c r="D17" s="1">
        <f>3*$B$2*SIN(theta!B13)</f>
        <v>5.3216997437370805</v>
      </c>
      <c r="E17" s="1">
        <f>4*$B$2*SIN(theta!B13)</f>
        <v>7.0955996583161074</v>
      </c>
      <c r="F17" s="1">
        <f>5*$B$2*SIN(theta!B13)</f>
        <v>8.8694995728951334</v>
      </c>
      <c r="G17" s="1">
        <f>6*$B$2*SIN(theta!B13)</f>
        <v>10.643399487474161</v>
      </c>
      <c r="H17" s="1">
        <f>7*$B$2*SIN(theta!B13)</f>
        <v>12.417299402053189</v>
      </c>
      <c r="I17" s="1">
        <f>8*$B$2*SIN(theta!B13)</f>
        <v>14.191199316632215</v>
      </c>
      <c r="J17" s="1">
        <f>9*$B$2*SIN(theta!B13)</f>
        <v>15.965099231211241</v>
      </c>
      <c r="K17" s="1">
        <f>10*$B$2*SIN(theta!B13)</f>
        <v>17.738999145790267</v>
      </c>
      <c r="L17" s="1">
        <f>11*$B$2*SIN(theta!B13)</f>
        <v>19.512899060369296</v>
      </c>
      <c r="M17" s="1">
        <f>12*$B$2*SIN(theta!B13)</f>
        <v>21.286798974948322</v>
      </c>
      <c r="N17" s="1">
        <f>13*$B$2*SIN(theta!B13)</f>
        <v>23.060698889527348</v>
      </c>
      <c r="O17" s="1">
        <f>14*$B$2*SIN(theta!B13)</f>
        <v>24.834598804106378</v>
      </c>
      <c r="P17" s="1">
        <f>15*$B$2*SIN(theta!B13)</f>
        <v>26.608498718685404</v>
      </c>
      <c r="Q17" s="1">
        <f>16*$B$2*SIN(theta!B13)</f>
        <v>28.38239863326443</v>
      </c>
    </row>
    <row r="18" spans="1:17" x14ac:dyDescent="0.25">
      <c r="A18" s="1" t="s">
        <v>13</v>
      </c>
      <c r="B18" s="1">
        <f>$B$2*SIN(theta!B14)</f>
        <v>2.1665142456776056</v>
      </c>
      <c r="C18" s="1">
        <f>2*$B$2*SIN(theta!B14)</f>
        <v>4.3330284913552113</v>
      </c>
      <c r="D18" s="1">
        <f>3*$B$2*SIN(theta!B14)</f>
        <v>6.4995427370328169</v>
      </c>
      <c r="E18" s="1">
        <f>4*$B$2*SIN(theta!B14)</f>
        <v>8.6660569827104226</v>
      </c>
      <c r="F18" s="1">
        <f>5*$B$2*SIN(theta!B14)</f>
        <v>10.832571228388026</v>
      </c>
      <c r="G18" s="1">
        <f>6*$B$2*SIN(theta!B14)</f>
        <v>12.999085474065634</v>
      </c>
      <c r="H18" s="1">
        <f>7*$B$2*SIN(theta!B14)</f>
        <v>15.16559971974324</v>
      </c>
      <c r="I18" s="1">
        <f>8*$B$2*SIN(theta!B14)</f>
        <v>17.332113965420845</v>
      </c>
      <c r="J18" s="1">
        <f>9*$B$2*SIN(theta!B14)</f>
        <v>19.498628211098449</v>
      </c>
      <c r="K18" s="1">
        <f>10*$B$2*SIN(theta!B14)</f>
        <v>21.665142456776053</v>
      </c>
      <c r="L18" s="1">
        <f>11*$B$2*SIN(theta!B14)</f>
        <v>23.83165670245366</v>
      </c>
      <c r="M18" s="1">
        <f>12*$B$2*SIN(theta!B14)</f>
        <v>25.998170948131268</v>
      </c>
      <c r="N18" s="1">
        <f>13*$B$2*SIN(theta!B14)</f>
        <v>28.164685193808872</v>
      </c>
      <c r="O18" s="1">
        <f>14*$B$2*SIN(theta!B14)</f>
        <v>30.331199439486479</v>
      </c>
      <c r="P18" s="1">
        <f>15*$B$2*SIN(theta!B14)</f>
        <v>32.497713685164086</v>
      </c>
      <c r="Q18" s="1">
        <f>16*$B$2*SIN(theta!B14)</f>
        <v>34.66422793084169</v>
      </c>
    </row>
    <row r="19" spans="1:17" x14ac:dyDescent="0.25">
      <c r="A19" s="1" t="s">
        <v>14</v>
      </c>
      <c r="B19" s="1">
        <f>$B$2*SIN(theta!B15)</f>
        <v>2.5581782720240649</v>
      </c>
      <c r="C19" s="1">
        <f>2*$B$2*SIN(theta!B15)</f>
        <v>5.1163565440481298</v>
      </c>
      <c r="D19" s="1">
        <f>3*$B$2*SIN(theta!B15)</f>
        <v>7.6745348160721951</v>
      </c>
      <c r="E19" s="1">
        <f>4*$B$2*SIN(theta!B15)</f>
        <v>10.23271308809626</v>
      </c>
      <c r="F19" s="1">
        <f>5*$B$2*SIN(theta!B15)</f>
        <v>12.790891360120323</v>
      </c>
      <c r="G19" s="1">
        <f>6*$B$2*SIN(theta!B15)</f>
        <v>15.34906963214439</v>
      </c>
      <c r="H19" s="1">
        <f>7*$B$2*SIN(theta!B15)</f>
        <v>17.907247904168454</v>
      </c>
      <c r="I19" s="1">
        <f>8*$B$2*SIN(theta!B15)</f>
        <v>20.465426176192519</v>
      </c>
      <c r="J19" s="1">
        <f>9*$B$2*SIN(theta!B15)</f>
        <v>23.023604448216584</v>
      </c>
      <c r="K19" s="1">
        <f>10*$B$2*SIN(theta!B15)</f>
        <v>25.581782720240646</v>
      </c>
      <c r="L19" s="1">
        <f>11*$B$2*SIN(theta!B15)</f>
        <v>28.139960992264715</v>
      </c>
      <c r="M19" s="1">
        <f>12*$B$2*SIN(theta!B15)</f>
        <v>30.69813926428878</v>
      </c>
      <c r="N19" s="1">
        <f>13*$B$2*SIN(theta!B15)</f>
        <v>33.256317536312842</v>
      </c>
      <c r="O19" s="1">
        <f>14*$B$2*SIN(theta!B15)</f>
        <v>35.814495808336908</v>
      </c>
      <c r="P19" s="1">
        <f>15*$B$2*SIN(theta!B15)</f>
        <v>38.372674080360973</v>
      </c>
      <c r="Q19" s="1">
        <f>16*$B$2*SIN(theta!B15)</f>
        <v>40.930852352385038</v>
      </c>
    </row>
    <row r="20" spans="1:17" x14ac:dyDescent="0.25">
      <c r="A20" s="1" t="s">
        <v>15</v>
      </c>
      <c r="B20" s="1">
        <f>$B$2*SIN(theta!B16)</f>
        <v>2.9487201968318324</v>
      </c>
      <c r="C20" s="1">
        <f>2*$B$2*SIN(theta!B16)</f>
        <v>5.8974403936636648</v>
      </c>
      <c r="D20" s="1">
        <f>3*$B$2*SIN(theta!B16)</f>
        <v>8.8461605904954972</v>
      </c>
      <c r="E20" s="1">
        <f>4*$B$2*SIN(theta!B16)</f>
        <v>11.79488078732733</v>
      </c>
      <c r="F20" s="1">
        <f>5*$B$2*SIN(theta!B16)</f>
        <v>14.74360098415916</v>
      </c>
      <c r="G20" s="1">
        <f>6*$B$2*SIN(theta!B16)</f>
        <v>17.692321180990994</v>
      </c>
      <c r="H20" s="1">
        <f>7*$B$2*SIN(theta!B16)</f>
        <v>20.641041377822827</v>
      </c>
      <c r="I20" s="1">
        <f>8*$B$2*SIN(theta!B16)</f>
        <v>23.589761574654659</v>
      </c>
      <c r="J20" s="1">
        <f>9*$B$2*SIN(theta!B16)</f>
        <v>26.538481771486488</v>
      </c>
      <c r="K20" s="1">
        <f>10*$B$2*SIN(theta!B16)</f>
        <v>29.48720196831832</v>
      </c>
      <c r="L20" s="1">
        <f>11*$B$2*SIN(theta!B16)</f>
        <v>32.435922165150153</v>
      </c>
      <c r="M20" s="1">
        <f>12*$B$2*SIN(theta!B16)</f>
        <v>35.384642361981989</v>
      </c>
      <c r="N20" s="1">
        <f>13*$B$2*SIN(theta!B16)</f>
        <v>38.333362558813818</v>
      </c>
      <c r="O20" s="1">
        <f>14*$B$2*SIN(theta!B16)</f>
        <v>41.282082755645654</v>
      </c>
      <c r="P20" s="1">
        <f>15*$B$2*SIN(theta!B16)</f>
        <v>44.230802952477482</v>
      </c>
      <c r="Q20" s="1">
        <f>16*$B$2*SIN(theta!B16)</f>
        <v>47.179523149309318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topLeftCell="M32" zoomScale="60" zoomScaleNormal="60" workbookViewId="0">
      <selection activeCell="AE61" sqref="AE61"/>
    </sheetView>
  </sheetViews>
  <sheetFormatPr defaultRowHeight="15" x14ac:dyDescent="0.25"/>
  <cols>
    <col min="19" max="19" width="14.42578125" customWidth="1"/>
  </cols>
  <sheetData>
    <row r="1" spans="1:61" x14ac:dyDescent="0.25">
      <c r="A1" t="s">
        <v>33</v>
      </c>
      <c r="S1" t="s">
        <v>71</v>
      </c>
      <c r="AT1" t="s">
        <v>117</v>
      </c>
    </row>
    <row r="2" spans="1:61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1">
        <v>9</v>
      </c>
      <c r="AB2" s="1">
        <v>10</v>
      </c>
      <c r="AC2" s="1">
        <v>11</v>
      </c>
      <c r="AD2" s="1">
        <v>12</v>
      </c>
      <c r="AE2" s="1">
        <v>13</v>
      </c>
      <c r="AF2" s="1">
        <v>14</v>
      </c>
      <c r="AG2" s="1">
        <v>15</v>
      </c>
      <c r="AH2" s="1">
        <v>16</v>
      </c>
      <c r="AT2" s="1">
        <f>COS(Cal!AA2)</f>
        <v>0.97350601957331251</v>
      </c>
      <c r="AU2" s="1">
        <f>COS(Cal!AB2)</f>
        <v>0.98454120412916801</v>
      </c>
      <c r="AV2" s="1">
        <f>COS(Cal!AC2)</f>
        <v>0.98923213635103746</v>
      </c>
      <c r="AW2" s="1">
        <f>COS(Cal!AD2)</f>
        <v>0.99078064843589631</v>
      </c>
      <c r="AX2" s="1">
        <f>COS(Cal!AE2)</f>
        <v>0.99082399360886497</v>
      </c>
      <c r="AY2" s="1">
        <f>COS(Cal!AF2)</f>
        <v>0.99045937219784674</v>
      </c>
      <c r="AZ2" s="1">
        <f>COS(Cal!AG2)</f>
        <v>0.9907424901132923</v>
      </c>
      <c r="BA2" s="1">
        <f>COS(Cal!AH2)</f>
        <v>0.99260683230626501</v>
      </c>
      <c r="BB2" s="1">
        <f>COS(Cal!AI2)</f>
        <v>0.9976655083095769</v>
      </c>
      <c r="BC2" s="1">
        <f>COS(Cal!AJ2)</f>
        <v>0.999906127167977</v>
      </c>
      <c r="BD2" s="1">
        <f>COS(Cal!AK2)</f>
        <v>0.99988023992218933</v>
      </c>
      <c r="BE2" s="1">
        <f>COS(Cal!AL2)</f>
        <v>0.99964981095139593</v>
      </c>
      <c r="BF2" s="1">
        <f>COS(Cal!AM2)</f>
        <v>0.99964128317523782</v>
      </c>
      <c r="BG2" s="1">
        <f>COS(Cal!AN2)</f>
        <v>0.99970926729335341</v>
      </c>
      <c r="BH2" s="1">
        <f>COS(Cal!AO2)</f>
        <v>0.99965721714006239</v>
      </c>
      <c r="BI2" s="1">
        <f>COS(Cal!AP2)</f>
        <v>0.99917247795582387</v>
      </c>
    </row>
    <row r="3" spans="1:61" x14ac:dyDescent="0.25">
      <c r="A3" s="1" t="s">
        <v>35</v>
      </c>
      <c r="B3" s="1">
        <f>COS('Basis Functions'!B5)</f>
        <v>-0.98145769559457796</v>
      </c>
      <c r="C3" s="1">
        <f>COS('Basis Functions'!C5)</f>
        <v>0.92651841648363842</v>
      </c>
      <c r="D3" s="1">
        <f>COS('Basis Functions'!D5)</f>
        <v>-0.83721956434136091</v>
      </c>
      <c r="E3" s="1">
        <f>COS('Basis Functions'!E5)</f>
        <v>0.71687275216669766</v>
      </c>
      <c r="F3" s="1">
        <f>COS('Basis Functions'!F5)</f>
        <v>-0.56994099441077906</v>
      </c>
      <c r="G3" s="1">
        <f>COS('Basis Functions'!G5)</f>
        <v>0.40187319783187619</v>
      </c>
      <c r="H3" s="1">
        <f>COS('Basis Functions'!H5)</f>
        <v>-0.21890209091981394</v>
      </c>
      <c r="I3" s="1">
        <f>COS('Basis Functions'!I5)</f>
        <v>2.7813085598111083E-2</v>
      </c>
      <c r="J3" s="1">
        <f>COS('Basis Functions'!J5)</f>
        <v>0.16430735712281677</v>
      </c>
      <c r="K3" s="1">
        <f>COS('Basis Functions'!K5)</f>
        <v>-0.35033452578010471</v>
      </c>
      <c r="L3" s="1">
        <f>COS('Basis Functions'!L5)</f>
        <v>0.52336967559589542</v>
      </c>
      <c r="M3" s="1">
        <f>COS('Basis Functions'!M5)</f>
        <v>-0.67699586572876336</v>
      </c>
      <c r="N3" s="1">
        <f>COS('Basis Functions'!N5)</f>
        <v>0.80551592901452074</v>
      </c>
      <c r="O3" s="1">
        <f>COS('Basis Functions'!O5)</f>
        <v>-0.90416374918186704</v>
      </c>
      <c r="P3" s="1">
        <f>COS('Basis Functions'!P5)</f>
        <v>0.96928101040986081</v>
      </c>
      <c r="Q3" s="1">
        <f>COS('Basis Functions'!Q5)</f>
        <v>-0.99845286453902427</v>
      </c>
      <c r="S3" s="1">
        <f>B$9+B$16</f>
        <v>0.26867913441135993</v>
      </c>
      <c r="T3" s="1">
        <f>C$9+C$16</f>
        <v>6.7507881058488928E-3</v>
      </c>
      <c r="U3" s="1">
        <f t="shared" ref="U3:AH3" si="0">D$9+D$16</f>
        <v>0.77268771577500062</v>
      </c>
      <c r="V3" s="1">
        <f t="shared" si="0"/>
        <v>-1.4413419972618793</v>
      </c>
      <c r="W3" s="1">
        <f t="shared" si="0"/>
        <v>-1.1459106312015801</v>
      </c>
      <c r="X3" s="1">
        <f t="shared" si="0"/>
        <v>-8.9388342264048459E-3</v>
      </c>
      <c r="Y3" s="1">
        <f t="shared" si="0"/>
        <v>-1.3943008254464055</v>
      </c>
      <c r="Z3" s="1">
        <f t="shared" si="0"/>
        <v>7.7568583960814882E-2</v>
      </c>
      <c r="AA3" s="1">
        <f t="shared" si="0"/>
        <v>1.3746816721652872</v>
      </c>
      <c r="AB3" s="1">
        <f t="shared" si="0"/>
        <v>-1.2279146862451906E-2</v>
      </c>
      <c r="AC3" s="1">
        <f t="shared" si="0"/>
        <v>1.2401924757359879</v>
      </c>
      <c r="AD3" s="1">
        <f t="shared" si="0"/>
        <v>1.3292455932544121</v>
      </c>
      <c r="AE3" s="1">
        <f t="shared" si="0"/>
        <v>-0.83768179850564961</v>
      </c>
      <c r="AF3" s="1">
        <f t="shared" si="0"/>
        <v>4.5632612317732357E-2</v>
      </c>
      <c r="AG3" s="1">
        <f t="shared" si="0"/>
        <v>-0.38610336873094681</v>
      </c>
      <c r="AH3" s="1">
        <f t="shared" si="0"/>
        <v>-1.9931369136290775</v>
      </c>
    </row>
    <row r="4" spans="1:61" x14ac:dyDescent="0.25">
      <c r="A4" s="1" t="s">
        <v>36</v>
      </c>
      <c r="B4" s="1">
        <f>COS('Basis Functions'!B6)</f>
        <v>-0.83458661498682729</v>
      </c>
      <c r="C4" s="1">
        <f>COS('Basis Functions'!C6)</f>
        <v>0.39306963583034144</v>
      </c>
      <c r="D4" s="1">
        <f>COS('Basis Functions'!D6)</f>
        <v>0.1784853013433281</v>
      </c>
      <c r="E4" s="1">
        <f>COS('Basis Functions'!E6)</f>
        <v>-0.69099252277640555</v>
      </c>
      <c r="F4" s="1">
        <f>COS('Basis Functions'!F6)</f>
        <v>0.97490091978700899</v>
      </c>
      <c r="G4" s="1">
        <f>COS('Basis Functions'!G6)</f>
        <v>-0.9362859944087627</v>
      </c>
      <c r="H4" s="1">
        <f>COS('Basis Functions'!H6)</f>
        <v>0.58792259767936006</v>
      </c>
      <c r="I4" s="1">
        <f>COS('Basis Functions'!I6)</f>
        <v>-4.5058666934197432E-2</v>
      </c>
      <c r="J4" s="1">
        <f>COS('Basis Functions'!J6)</f>
        <v>-0.51271187705450172</v>
      </c>
      <c r="K4" s="1">
        <f>COS('Basis Functions'!K6)</f>
        <v>0.90086360680311217</v>
      </c>
      <c r="L4" s="1">
        <f>COS('Basis Functions'!L6)</f>
        <v>-0.99098553927876643</v>
      </c>
      <c r="M4" s="1">
        <f>COS('Basis Functions'!M6)</f>
        <v>0.75326292665201133</v>
      </c>
      <c r="N4" s="1">
        <f>COS('Basis Functions'!N6)</f>
        <v>-0.26634077302037668</v>
      </c>
      <c r="O4" s="1">
        <f>COS('Basis Functions'!O6)</f>
        <v>-0.30869403827590658</v>
      </c>
      <c r="P4" s="1">
        <f>COS('Basis Functions'!P6)</f>
        <v>0.78160459796298287</v>
      </c>
      <c r="Q4" s="1">
        <f>COS('Basis Functions'!Q6)</f>
        <v>-0.99593943306822608</v>
      </c>
      <c r="S4" s="1">
        <f t="shared" ref="S4:S18" si="1">B$9+B$16</f>
        <v>0.26867913441135993</v>
      </c>
      <c r="T4" s="1">
        <f t="shared" ref="T4:T18" si="2">C$9+C$16</f>
        <v>6.7507881058488928E-3</v>
      </c>
      <c r="U4" s="1">
        <f t="shared" ref="U4:U18" si="3">D$9+D$16</f>
        <v>0.77268771577500062</v>
      </c>
      <c r="V4" s="1">
        <f t="shared" ref="V4:V18" si="4">E$9+E$16</f>
        <v>-1.4413419972618793</v>
      </c>
      <c r="W4" s="1">
        <f t="shared" ref="W4:W18" si="5">F$9+F$16</f>
        <v>-1.1459106312015801</v>
      </c>
      <c r="X4" s="1">
        <f t="shared" ref="X4:X18" si="6">G$9+G$16</f>
        <v>-8.9388342264048459E-3</v>
      </c>
      <c r="Y4" s="1">
        <f t="shared" ref="Y4:Y18" si="7">H$9+H$16</f>
        <v>-1.3943008254464055</v>
      </c>
      <c r="Z4" s="1">
        <f t="shared" ref="Z4:Z18" si="8">I$9+I$16</f>
        <v>7.7568583960814882E-2</v>
      </c>
      <c r="AA4" s="1">
        <f t="shared" ref="AA4:AA18" si="9">J$9+J$16</f>
        <v>1.3746816721652872</v>
      </c>
      <c r="AB4" s="1">
        <f t="shared" ref="AB4:AB18" si="10">K$9+K$16</f>
        <v>-1.2279146862451906E-2</v>
      </c>
      <c r="AC4" s="1">
        <f t="shared" ref="AC4:AC18" si="11">L$9+L$16</f>
        <v>1.2401924757359879</v>
      </c>
      <c r="AD4" s="1">
        <f t="shared" ref="AD4:AD18" si="12">M$9+M$16</f>
        <v>1.3292455932544121</v>
      </c>
      <c r="AE4" s="1">
        <f t="shared" ref="AE4:AE18" si="13">N$9+N$16</f>
        <v>-0.83768179850564961</v>
      </c>
      <c r="AF4" s="1">
        <f t="shared" ref="AF4:AF18" si="14">O$9+O$16</f>
        <v>4.5632612317732357E-2</v>
      </c>
      <c r="AG4" s="1">
        <f t="shared" ref="AG4:AG18" si="15">P$9+P$16</f>
        <v>-0.38610336873094681</v>
      </c>
      <c r="AH4" s="1">
        <f t="shared" ref="AH4:AH18" si="16">Q$9+Q$16</f>
        <v>-1.9931369136290775</v>
      </c>
      <c r="AT4" t="s">
        <v>118</v>
      </c>
    </row>
    <row r="5" spans="1:61" x14ac:dyDescent="0.25">
      <c r="A5" s="1" t="s">
        <v>37</v>
      </c>
      <c r="B5" s="1">
        <f>COS('Basis Functions'!B7)</f>
        <v>-0.56110315344746797</v>
      </c>
      <c r="C5" s="1">
        <f>COS('Basis Functions'!C7)</f>
        <v>-0.37032650238261444</v>
      </c>
      <c r="D5" s="1">
        <f>COS('Basis Functions'!D7)</f>
        <v>0.97668589003158046</v>
      </c>
      <c r="E5" s="1">
        <f>COS('Basis Functions'!E7)</f>
        <v>-0.72571656326611889</v>
      </c>
      <c r="F5" s="1">
        <f>COS('Basis Functions'!F7)</f>
        <v>-0.16228218571622527</v>
      </c>
      <c r="G5" s="1">
        <f>COS('Basis Functions'!G7)</f>
        <v>0.90783065557356113</v>
      </c>
      <c r="H5" s="1">
        <f>COS('Basis Functions'!H7)</f>
        <v>-0.85649110156098995</v>
      </c>
      <c r="I5" s="1">
        <f>COS('Basis Functions'!I7)</f>
        <v>5.3329060397573597E-2</v>
      </c>
      <c r="J5" s="1">
        <f>COS('Basis Functions'!J7)</f>
        <v>0.79664489364205293</v>
      </c>
      <c r="K5" s="1">
        <f>COS('Basis Functions'!K7)</f>
        <v>-0.94732898439832913</v>
      </c>
      <c r="L5" s="1">
        <f>COS('Basis Functions'!L7)</f>
        <v>0.26645366735412768</v>
      </c>
      <c r="M5" s="1">
        <f>COS('Basis Functions'!M7)</f>
        <v>0.64831299839824352</v>
      </c>
      <c r="N5" s="1">
        <f>COS('Basis Functions'!N7)</f>
        <v>-0.99399460299860154</v>
      </c>
      <c r="O5" s="1">
        <f>COS('Basis Functions'!O7)</f>
        <v>0.46715401410631613</v>
      </c>
      <c r="P5" s="1">
        <f>COS('Basis Functions'!P7)</f>
        <v>0.46975142207720599</v>
      </c>
      <c r="Q5" s="1">
        <f>COS('Basis Functions'!Q7)</f>
        <v>-0.99431202263422391</v>
      </c>
      <c r="S5" s="1">
        <f t="shared" si="1"/>
        <v>0.26867913441135993</v>
      </c>
      <c r="T5" s="1">
        <f t="shared" si="2"/>
        <v>6.7507881058488928E-3</v>
      </c>
      <c r="U5" s="1">
        <f t="shared" si="3"/>
        <v>0.77268771577500062</v>
      </c>
      <c r="V5" s="1">
        <f t="shared" si="4"/>
        <v>-1.4413419972618793</v>
      </c>
      <c r="W5" s="1">
        <f t="shared" si="5"/>
        <v>-1.1459106312015801</v>
      </c>
      <c r="X5" s="1">
        <f t="shared" si="6"/>
        <v>-8.9388342264048459E-3</v>
      </c>
      <c r="Y5" s="1">
        <f t="shared" si="7"/>
        <v>-1.3943008254464055</v>
      </c>
      <c r="Z5" s="1">
        <f t="shared" si="8"/>
        <v>7.7568583960814882E-2</v>
      </c>
      <c r="AA5" s="1">
        <f t="shared" si="9"/>
        <v>1.3746816721652872</v>
      </c>
      <c r="AB5" s="1">
        <f t="shared" si="10"/>
        <v>-1.2279146862451906E-2</v>
      </c>
      <c r="AC5" s="1">
        <f t="shared" si="11"/>
        <v>1.2401924757359879</v>
      </c>
      <c r="AD5" s="1">
        <f t="shared" si="12"/>
        <v>1.3292455932544121</v>
      </c>
      <c r="AE5" s="1">
        <f t="shared" si="13"/>
        <v>-0.83768179850564961</v>
      </c>
      <c r="AF5" s="1">
        <f t="shared" si="14"/>
        <v>4.5632612317732357E-2</v>
      </c>
      <c r="AG5" s="1">
        <f t="shared" si="15"/>
        <v>-0.38610336873094681</v>
      </c>
      <c r="AH5" s="1">
        <f t="shared" si="16"/>
        <v>-1.9931369136290775</v>
      </c>
      <c r="AT5" s="1">
        <f>SIN(Cal!AA2)</f>
        <v>-0.2286613868901467</v>
      </c>
      <c r="AU5" s="1">
        <f>SIN(Cal!AB2)</f>
        <v>-0.17515312549848475</v>
      </c>
      <c r="AV5" s="1">
        <f>SIN(Cal!AC2)</f>
        <v>-0.14635498081842793</v>
      </c>
      <c r="AW5" s="1">
        <f>SIN(Cal!AD2)</f>
        <v>-0.13547585277437785</v>
      </c>
      <c r="AX5" s="1">
        <f>SIN(Cal!AE2)</f>
        <v>-0.13515847620101351</v>
      </c>
      <c r="AY5" s="1">
        <f>SIN(Cal!AF2)</f>
        <v>-0.13780505079802885</v>
      </c>
      <c r="AZ5" s="1">
        <f>SIN(Cal!AG2)</f>
        <v>-0.13575462527705232</v>
      </c>
      <c r="BA5" s="1">
        <f>SIN(Cal!AH2)</f>
        <v>-0.12137411774724585</v>
      </c>
      <c r="BB5" s="1">
        <f>SIN(Cal!AI2)</f>
        <v>-6.8290069039309176E-2</v>
      </c>
      <c r="BC5" s="1">
        <f>SIN(Cal!AJ2)</f>
        <v>-1.3701709818026851E-2</v>
      </c>
      <c r="BD5" s="1">
        <f>SIN(Cal!AK2)</f>
        <v>1.5475975353594148E-2</v>
      </c>
      <c r="BE5" s="1">
        <f>SIN(Cal!AL2)</f>
        <v>2.6462340501897597E-2</v>
      </c>
      <c r="BF5" s="1">
        <f>SIN(Cal!AM2)</f>
        <v>2.6782549762185234E-2</v>
      </c>
      <c r="BG5" s="1">
        <f>SIN(Cal!AN2)</f>
        <v>2.411184123592491E-2</v>
      </c>
      <c r="BH5" s="1">
        <f>SIN(Cal!AO2)</f>
        <v>2.6181066055188312E-2</v>
      </c>
      <c r="BI5" s="1">
        <f>SIN(Cal!AP2)</f>
        <v>4.0673815847775609E-2</v>
      </c>
    </row>
    <row r="6" spans="1:61" x14ac:dyDescent="0.25">
      <c r="A6" s="1" t="s">
        <v>38</v>
      </c>
      <c r="B6" s="1">
        <f>COS('Basis Functions'!B8)</f>
        <v>-0.20171009175430479</v>
      </c>
      <c r="C6" s="1">
        <f>COS('Basis Functions'!C8)</f>
        <v>-0.9186260777689399</v>
      </c>
      <c r="D6" s="1">
        <f>COS('Basis Functions'!D8)</f>
        <v>0.57230239262364502</v>
      </c>
      <c r="E6" s="1">
        <f>COS('Basis Functions'!E8)</f>
        <v>0.68774774151429274</v>
      </c>
      <c r="F6" s="1">
        <f>COS('Basis Functions'!F8)</f>
        <v>-0.84975371271297195</v>
      </c>
      <c r="G6" s="1">
        <f>COS('Basis Functions'!G8)</f>
        <v>-0.34493994279450263</v>
      </c>
      <c r="H6" s="1">
        <f>COS('Basis Functions'!H8)</f>
        <v>0.98890944773458056</v>
      </c>
      <c r="I6" s="1">
        <f>COS('Basis Functions'!I8)</f>
        <v>-5.4006088083979102E-2</v>
      </c>
      <c r="J6" s="1">
        <f>COS('Basis Functions'!J8)</f>
        <v>-0.96712230176915936</v>
      </c>
      <c r="K6" s="1">
        <f>COS('Basis Functions'!K8)</f>
        <v>0.44416274453896026</v>
      </c>
      <c r="L6" s="1">
        <f>COS('Basis Functions'!L8)</f>
        <v>0.78793808585956282</v>
      </c>
      <c r="M6" s="1">
        <f>COS('Basis Functions'!M8)</f>
        <v>-0.76203287172985046</v>
      </c>
      <c r="N6" s="1">
        <f>COS('Basis Functions'!N8)</f>
        <v>-0.48051864490671409</v>
      </c>
      <c r="O6" s="1">
        <f>COS('Basis Functions'!O8)</f>
        <v>0.95588379163742632</v>
      </c>
      <c r="P6" s="1">
        <f>COS('Basis Functions'!P8)</f>
        <v>9.489583027143883E-2</v>
      </c>
      <c r="Q6" s="1">
        <f>COS('Basis Functions'!Q8)</f>
        <v>-0.99416668489973103</v>
      </c>
      <c r="S6" s="1">
        <f t="shared" si="1"/>
        <v>0.26867913441135993</v>
      </c>
      <c r="T6" s="1">
        <f t="shared" si="2"/>
        <v>6.7507881058488928E-3</v>
      </c>
      <c r="U6" s="1">
        <f t="shared" si="3"/>
        <v>0.77268771577500062</v>
      </c>
      <c r="V6" s="1">
        <f t="shared" si="4"/>
        <v>-1.4413419972618793</v>
      </c>
      <c r="W6" s="1">
        <f t="shared" si="5"/>
        <v>-1.1459106312015801</v>
      </c>
      <c r="X6" s="1">
        <f t="shared" si="6"/>
        <v>-8.9388342264048459E-3</v>
      </c>
      <c r="Y6" s="1">
        <f t="shared" si="7"/>
        <v>-1.3943008254464055</v>
      </c>
      <c r="Z6" s="1">
        <f t="shared" si="8"/>
        <v>7.7568583960814882E-2</v>
      </c>
      <c r="AA6" s="1">
        <f t="shared" si="9"/>
        <v>1.3746816721652872</v>
      </c>
      <c r="AB6" s="1">
        <f t="shared" si="10"/>
        <v>-1.2279146862451906E-2</v>
      </c>
      <c r="AC6" s="1">
        <f t="shared" si="11"/>
        <v>1.2401924757359879</v>
      </c>
      <c r="AD6" s="1">
        <f t="shared" si="12"/>
        <v>1.3292455932544121</v>
      </c>
      <c r="AE6" s="1">
        <f t="shared" si="13"/>
        <v>-0.83768179850564961</v>
      </c>
      <c r="AF6" s="1">
        <f t="shared" si="14"/>
        <v>4.5632612317732357E-2</v>
      </c>
      <c r="AG6" s="1">
        <f t="shared" si="15"/>
        <v>-0.38610336873094681</v>
      </c>
      <c r="AH6" s="1">
        <f t="shared" si="16"/>
        <v>-1.9931369136290775</v>
      </c>
    </row>
    <row r="7" spans="1:61" x14ac:dyDescent="0.25">
      <c r="A7" s="1" t="s">
        <v>39</v>
      </c>
      <c r="B7" s="1">
        <f>COS('Basis Functions'!B9)</f>
        <v>0.18914252374291168</v>
      </c>
      <c r="C7" s="1">
        <f>COS('Basis Functions'!C9)</f>
        <v>-0.92845021142432416</v>
      </c>
      <c r="D7" s="1">
        <f>COS('Basis Functions'!D9)</f>
        <v>-0.54036135605978453</v>
      </c>
      <c r="E7" s="1">
        <f>COS('Basis Functions'!E9)</f>
        <v>0.72403959018774455</v>
      </c>
      <c r="F7" s="1">
        <f>COS('Basis Functions'!F9)</f>
        <v>0.81425470681557222</v>
      </c>
      <c r="G7" s="1">
        <f>COS('Basis Functions'!G9)</f>
        <v>-0.41601920975446155</v>
      </c>
      <c r="H7" s="1">
        <f>COS('Basis Functions'!H9)</f>
        <v>-0.97162855333255271</v>
      </c>
      <c r="I7" s="1">
        <f>COS('Basis Functions'!I9)</f>
        <v>4.8466656318474154E-2</v>
      </c>
      <c r="J7" s="1">
        <f>COS('Basis Functions'!J9)</f>
        <v>0.98996276471946587</v>
      </c>
      <c r="K7" s="1">
        <f>COS('Basis Functions'!K9)</f>
        <v>0.32602145514262681</v>
      </c>
      <c r="L7" s="1">
        <f>COS('Basis Functions'!L9)</f>
        <v>-0.86663372307944064</v>
      </c>
      <c r="M7" s="1">
        <f>COS('Basis Functions'!M9)</f>
        <v>-0.65385603423054661</v>
      </c>
      <c r="N7" s="1">
        <f>COS('Basis Functions'!N9)</f>
        <v>0.6192897621216451</v>
      </c>
      <c r="O7" s="1">
        <f>COS('Basis Functions'!O9)</f>
        <v>0.88812409130221848</v>
      </c>
      <c r="P7" s="1">
        <f>COS('Basis Functions'!P9)</f>
        <v>-0.28332569807008395</v>
      </c>
      <c r="Q7" s="1">
        <f>COS('Basis Functions'!Q9)</f>
        <v>-0.99530196645061386</v>
      </c>
      <c r="S7" s="1">
        <f t="shared" si="1"/>
        <v>0.26867913441135993</v>
      </c>
      <c r="T7" s="1">
        <f t="shared" si="2"/>
        <v>6.7507881058488928E-3</v>
      </c>
      <c r="U7" s="1">
        <f t="shared" si="3"/>
        <v>0.77268771577500062</v>
      </c>
      <c r="V7" s="1">
        <f t="shared" si="4"/>
        <v>-1.4413419972618793</v>
      </c>
      <c r="W7" s="1">
        <f t="shared" si="5"/>
        <v>-1.1459106312015801</v>
      </c>
      <c r="X7" s="1">
        <f t="shared" si="6"/>
        <v>-8.9388342264048459E-3</v>
      </c>
      <c r="Y7" s="1">
        <f t="shared" si="7"/>
        <v>-1.3943008254464055</v>
      </c>
      <c r="Z7" s="1">
        <f t="shared" si="8"/>
        <v>7.7568583960814882E-2</v>
      </c>
      <c r="AA7" s="1">
        <f t="shared" si="9"/>
        <v>1.3746816721652872</v>
      </c>
      <c r="AB7" s="1">
        <f t="shared" si="10"/>
        <v>-1.2279146862451906E-2</v>
      </c>
      <c r="AC7" s="1">
        <f t="shared" si="11"/>
        <v>1.2401924757359879</v>
      </c>
      <c r="AD7" s="1">
        <f t="shared" si="12"/>
        <v>1.3292455932544121</v>
      </c>
      <c r="AE7" s="1">
        <f t="shared" si="13"/>
        <v>-0.83768179850564961</v>
      </c>
      <c r="AF7" s="1">
        <f t="shared" si="14"/>
        <v>4.5632612317732357E-2</v>
      </c>
      <c r="AG7" s="1">
        <f t="shared" si="15"/>
        <v>-0.38610336873094681</v>
      </c>
      <c r="AH7" s="1">
        <f t="shared" si="16"/>
        <v>-1.9931369136290775</v>
      </c>
      <c r="AT7" t="s">
        <v>121</v>
      </c>
    </row>
    <row r="8" spans="1:61" x14ac:dyDescent="0.25">
      <c r="A8" s="1" t="s">
        <v>40</v>
      </c>
      <c r="B8" s="1">
        <f>COS('Basis Functions'!B10)</f>
        <v>0.55160463254814873</v>
      </c>
      <c r="C8" s="1">
        <f>COS('Basis Functions'!C10)</f>
        <v>-0.39146465870284358</v>
      </c>
      <c r="D8" s="1">
        <f>COS('Basis Functions'!D10)</f>
        <v>-0.98347207098688583</v>
      </c>
      <c r="E8" s="1">
        <f>COS('Basis Functions'!E10)</f>
        <v>-0.69351084197333246</v>
      </c>
      <c r="F8" s="1">
        <f>COS('Basis Functions'!F10)</f>
        <v>0.21838448467717139</v>
      </c>
      <c r="G8" s="1">
        <f>COS('Basis Functions'!G10)</f>
        <v>0.93443462882246819</v>
      </c>
      <c r="H8" s="1">
        <f>COS('Basis Functions'!H10)</f>
        <v>0.81249245546659499</v>
      </c>
      <c r="I8" s="1">
        <f>COS('Basis Functions'!I10)</f>
        <v>-3.808542413087912E-2</v>
      </c>
      <c r="J8" s="1">
        <f>COS('Basis Functions'!J10)</f>
        <v>-0.85450864823290296</v>
      </c>
      <c r="K8" s="1">
        <f>COS('Basis Functions'!K10)</f>
        <v>-0.90461643370457256</v>
      </c>
      <c r="L8" s="1">
        <f>COS('Basis Functions'!L10)</f>
        <v>-0.14347258278835043</v>
      </c>
      <c r="M8" s="1">
        <f>COS('Basis Functions'!M10)</f>
        <v>0.74633615108516793</v>
      </c>
      <c r="N8" s="1">
        <f>COS('Basis Functions'!N10)</f>
        <v>0.96683753954181861</v>
      </c>
      <c r="O8" s="1">
        <f>COS('Basis Functions'!O10)</f>
        <v>0.32028798038027373</v>
      </c>
      <c r="P8" s="1">
        <f>COS('Basis Functions'!P10)</f>
        <v>-0.61349287208731873</v>
      </c>
      <c r="Q8" s="1">
        <f>COS('Basis Functions'!Q10)</f>
        <v>-0.99709900093754211</v>
      </c>
      <c r="S8" s="1">
        <f t="shared" si="1"/>
        <v>0.26867913441135993</v>
      </c>
      <c r="T8" s="1">
        <f t="shared" si="2"/>
        <v>6.7507881058488928E-3</v>
      </c>
      <c r="U8" s="1">
        <f t="shared" si="3"/>
        <v>0.77268771577500062</v>
      </c>
      <c r="V8" s="1">
        <f t="shared" si="4"/>
        <v>-1.4413419972618793</v>
      </c>
      <c r="W8" s="1">
        <f t="shared" si="5"/>
        <v>-1.1459106312015801</v>
      </c>
      <c r="X8" s="1">
        <f t="shared" si="6"/>
        <v>-8.9388342264048459E-3</v>
      </c>
      <c r="Y8" s="1">
        <f t="shared" si="7"/>
        <v>-1.3943008254464055</v>
      </c>
      <c r="Z8" s="1">
        <f t="shared" si="8"/>
        <v>7.7568583960814882E-2</v>
      </c>
      <c r="AA8" s="1">
        <f t="shared" si="9"/>
        <v>1.3746816721652872</v>
      </c>
      <c r="AB8" s="1">
        <f t="shared" si="10"/>
        <v>-1.2279146862451906E-2</v>
      </c>
      <c r="AC8" s="1">
        <f t="shared" si="11"/>
        <v>1.2401924757359879</v>
      </c>
      <c r="AD8" s="1">
        <f t="shared" si="12"/>
        <v>1.3292455932544121</v>
      </c>
      <c r="AE8" s="1">
        <f t="shared" si="13"/>
        <v>-0.83768179850564961</v>
      </c>
      <c r="AF8" s="1">
        <f t="shared" si="14"/>
        <v>4.5632612317732357E-2</v>
      </c>
      <c r="AG8" s="1">
        <f t="shared" si="15"/>
        <v>-0.38610336873094681</v>
      </c>
      <c r="AH8" s="1">
        <f t="shared" si="16"/>
        <v>-1.9931369136290775</v>
      </c>
    </row>
    <row r="9" spans="1:61" x14ac:dyDescent="0.25">
      <c r="A9" s="1" t="s">
        <v>41</v>
      </c>
      <c r="B9" s="1">
        <f>COS('Basis Functions'!B11)</f>
        <v>0.82978228785882824</v>
      </c>
      <c r="C9" s="1">
        <f>COS('Basis Functions'!C11)</f>
        <v>0.3770772904884625</v>
      </c>
      <c r="D9" s="1">
        <f>COS('Basis Functions'!D11)</f>
        <v>-0.20399817425657954</v>
      </c>
      <c r="E9" s="1">
        <f>COS('Basis Functions'!E11)</f>
        <v>-0.71562543399575929</v>
      </c>
      <c r="F9" s="1">
        <f>COS('Basis Functions'!F11)</f>
        <v>-0.98362844548535655</v>
      </c>
      <c r="G9" s="1">
        <f>COS('Basis Functions'!G11)</f>
        <v>-0.91676948979996442</v>
      </c>
      <c r="H9" s="1">
        <f>COS('Basis Functions'!H11)</f>
        <v>-0.5378097238854137</v>
      </c>
      <c r="I9" s="1">
        <f>COS('Basis Functions'!I11)</f>
        <v>2.4239523563237744E-2</v>
      </c>
      <c r="J9" s="1">
        <f>COS('Basis Functions'!J11)</f>
        <v>0.57803677852323654</v>
      </c>
      <c r="K9" s="1">
        <f>COS('Basis Functions'!K11)</f>
        <v>0.93504983753587834</v>
      </c>
      <c r="L9" s="1">
        <f>COS('Basis Functions'!L11)</f>
        <v>0.97373880838185678</v>
      </c>
      <c r="M9" s="1">
        <f>COS('Basis Functions'!M11)</f>
        <v>0.68093259485617408</v>
      </c>
      <c r="N9" s="1">
        <f>COS('Basis Functions'!N11)</f>
        <v>0.15631280449295268</v>
      </c>
      <c r="O9" s="1">
        <f>COS('Basis Functions'!O11)</f>
        <v>-0.4215214017885901</v>
      </c>
      <c r="P9" s="1">
        <f>COS('Basis Functions'!P11)</f>
        <v>-0.85585479080814653</v>
      </c>
      <c r="Q9" s="1">
        <f>COS('Basis Functions'!Q11)</f>
        <v>-0.9988248909948545</v>
      </c>
      <c r="S9" s="1">
        <f t="shared" si="1"/>
        <v>0.26867913441135993</v>
      </c>
      <c r="T9" s="1">
        <f t="shared" si="2"/>
        <v>6.7507881058488928E-3</v>
      </c>
      <c r="U9" s="1">
        <f t="shared" si="3"/>
        <v>0.77268771577500062</v>
      </c>
      <c r="V9" s="1">
        <f t="shared" si="4"/>
        <v>-1.4413419972618793</v>
      </c>
      <c r="W9" s="1">
        <f t="shared" si="5"/>
        <v>-1.1459106312015801</v>
      </c>
      <c r="X9" s="1">
        <f t="shared" si="6"/>
        <v>-8.9388342264048459E-3</v>
      </c>
      <c r="Y9" s="1">
        <f t="shared" si="7"/>
        <v>-1.3943008254464055</v>
      </c>
      <c r="Z9" s="1">
        <f t="shared" si="8"/>
        <v>7.7568583960814882E-2</v>
      </c>
      <c r="AA9" s="1">
        <f t="shared" si="9"/>
        <v>1.3746816721652872</v>
      </c>
      <c r="AB9" s="1">
        <f t="shared" si="10"/>
        <v>-1.2279146862451906E-2</v>
      </c>
      <c r="AC9" s="1">
        <f t="shared" si="11"/>
        <v>1.2401924757359879</v>
      </c>
      <c r="AD9" s="1">
        <f t="shared" si="12"/>
        <v>1.3292455932544121</v>
      </c>
      <c r="AE9" s="1">
        <f t="shared" si="13"/>
        <v>-0.83768179850564961</v>
      </c>
      <c r="AF9" s="1">
        <f t="shared" si="14"/>
        <v>4.5632612317732357E-2</v>
      </c>
      <c r="AG9" s="1">
        <f t="shared" si="15"/>
        <v>-0.38610336873094681</v>
      </c>
      <c r="AH9" s="1">
        <f t="shared" si="16"/>
        <v>-1.9931369136290775</v>
      </c>
      <c r="AT9" t="s">
        <v>119</v>
      </c>
    </row>
    <row r="10" spans="1:61" x14ac:dyDescent="0.25">
      <c r="A10" s="1" t="s">
        <v>42</v>
      </c>
      <c r="B10" s="1">
        <f>COS('Basis Functions'!B12)</f>
        <v>0.98058206408080684</v>
      </c>
      <c r="C10" s="1">
        <f>COS('Basis Functions'!C12)</f>
        <v>0.92308236879395089</v>
      </c>
      <c r="D10" s="1">
        <f>COS('Basis Functions'!D12)</f>
        <v>0.82973396493633911</v>
      </c>
      <c r="E10" s="1">
        <f>COS('Basis Functions'!E12)</f>
        <v>0.70416211915650329</v>
      </c>
      <c r="F10" s="1">
        <f>COS('Basis Functions'!F12)</f>
        <v>0.55124352356365902</v>
      </c>
      <c r="G10" s="1">
        <f>COS('Basis Functions'!G12)</f>
        <v>0.37691690513795589</v>
      </c>
      <c r="H10" s="1">
        <f>COS('Basis Functions'!H12)</f>
        <v>0.18795239009059364</v>
      </c>
      <c r="I10" s="1">
        <f>COS('Basis Functions'!I12)</f>
        <v>-8.3114198900448716E-3</v>
      </c>
      <c r="J10" s="1">
        <f>COS('Basis Functions'!J12)</f>
        <v>-0.20425244863303882</v>
      </c>
      <c r="K10" s="1">
        <f>COS('Basis Functions'!K12)</f>
        <v>-0.39226115545824347</v>
      </c>
      <c r="L10" s="1">
        <f>COS('Basis Functions'!L12)</f>
        <v>-0.56503605832289439</v>
      </c>
      <c r="M10" s="1">
        <f>COS('Basis Functions'!M12)</f>
        <v>-0.71586729324245035</v>
      </c>
      <c r="N10" s="1">
        <f>COS('Basis Functions'!N12)</f>
        <v>-0.83889719770834992</v>
      </c>
      <c r="O10" s="1">
        <f>COS('Basis Functions'!O12)</f>
        <v>-0.92934779811846668</v>
      </c>
      <c r="P10" s="1">
        <f>COS('Basis Functions'!P12)</f>
        <v>-0.98370636654756771</v>
      </c>
      <c r="Q10" s="1">
        <f>COS('Basis Functions'!Q12)</f>
        <v>-0.99986184059882277</v>
      </c>
      <c r="S10" s="1">
        <f t="shared" si="1"/>
        <v>0.26867913441135993</v>
      </c>
      <c r="T10" s="1">
        <f t="shared" si="2"/>
        <v>6.7507881058488928E-3</v>
      </c>
      <c r="U10" s="1">
        <f t="shared" si="3"/>
        <v>0.77268771577500062</v>
      </c>
      <c r="V10" s="1">
        <f t="shared" si="4"/>
        <v>-1.4413419972618793</v>
      </c>
      <c r="W10" s="1">
        <f t="shared" si="5"/>
        <v>-1.1459106312015801</v>
      </c>
      <c r="X10" s="1">
        <f t="shared" si="6"/>
        <v>-8.9388342264048459E-3</v>
      </c>
      <c r="Y10" s="1">
        <f t="shared" si="7"/>
        <v>-1.3943008254464055</v>
      </c>
      <c r="Z10" s="1">
        <f t="shared" si="8"/>
        <v>7.7568583960814882E-2</v>
      </c>
      <c r="AA10" s="1">
        <f t="shared" si="9"/>
        <v>1.3746816721652872</v>
      </c>
      <c r="AB10" s="1">
        <f t="shared" si="10"/>
        <v>-1.2279146862451906E-2</v>
      </c>
      <c r="AC10" s="1">
        <f t="shared" si="11"/>
        <v>1.2401924757359879</v>
      </c>
      <c r="AD10" s="1">
        <f t="shared" si="12"/>
        <v>1.3292455932544121</v>
      </c>
      <c r="AE10" s="1">
        <f t="shared" si="13"/>
        <v>-0.83768179850564961</v>
      </c>
      <c r="AF10" s="1">
        <f t="shared" si="14"/>
        <v>4.5632612317732357E-2</v>
      </c>
      <c r="AG10" s="1">
        <f t="shared" si="15"/>
        <v>-0.38610336873094681</v>
      </c>
      <c r="AH10" s="1">
        <f t="shared" si="16"/>
        <v>-1.9931369136290775</v>
      </c>
    </row>
    <row r="11" spans="1:61" x14ac:dyDescent="0.25">
      <c r="A11" s="1" t="s">
        <v>43</v>
      </c>
      <c r="B11" s="1">
        <f>COS('Basis Functions'!B13)</f>
        <v>0.98058206408080673</v>
      </c>
      <c r="C11" s="1">
        <f>COS('Basis Functions'!C13)</f>
        <v>0.92308236879395056</v>
      </c>
      <c r="D11" s="1">
        <f>COS('Basis Functions'!D13)</f>
        <v>0.82973396493633822</v>
      </c>
      <c r="E11" s="1">
        <f>COS('Basis Functions'!E13)</f>
        <v>0.70416211915650184</v>
      </c>
      <c r="F11" s="1">
        <f>COS('Basis Functions'!F13)</f>
        <v>0.55124352356365691</v>
      </c>
      <c r="G11" s="1">
        <f>COS('Basis Functions'!G13)</f>
        <v>0.37691690513795301</v>
      </c>
      <c r="H11" s="1">
        <f>COS('Basis Functions'!H13)</f>
        <v>0.18795239009059037</v>
      </c>
      <c r="I11" s="1">
        <f>COS('Basis Functions'!I13)</f>
        <v>-8.3114198900488684E-3</v>
      </c>
      <c r="J11" s="1">
        <f>COS('Basis Functions'!J13)</f>
        <v>-0.20425244863304315</v>
      </c>
      <c r="K11" s="1">
        <f>COS('Basis Functions'!K13)</f>
        <v>-0.39226115545824791</v>
      </c>
      <c r="L11" s="1">
        <f>COS('Basis Functions'!L13)</f>
        <v>-0.56503605832289916</v>
      </c>
      <c r="M11" s="1">
        <f>COS('Basis Functions'!M13)</f>
        <v>-0.71586729324245468</v>
      </c>
      <c r="N11" s="1">
        <f>COS('Basis Functions'!N13)</f>
        <v>-0.83889719770835347</v>
      </c>
      <c r="O11" s="1">
        <f>COS('Basis Functions'!O13)</f>
        <v>-0.92934779811846913</v>
      </c>
      <c r="P11" s="1">
        <f>COS('Basis Functions'!P13)</f>
        <v>-0.98370636654756904</v>
      </c>
      <c r="Q11" s="1">
        <f>COS('Basis Functions'!Q13)</f>
        <v>-0.99986184059882255</v>
      </c>
      <c r="S11" s="1">
        <f t="shared" si="1"/>
        <v>0.26867913441135993</v>
      </c>
      <c r="T11" s="1">
        <f t="shared" si="2"/>
        <v>6.7507881058488928E-3</v>
      </c>
      <c r="U11" s="1">
        <f t="shared" si="3"/>
        <v>0.77268771577500062</v>
      </c>
      <c r="V11" s="1">
        <f t="shared" si="4"/>
        <v>-1.4413419972618793</v>
      </c>
      <c r="W11" s="1">
        <f t="shared" si="5"/>
        <v>-1.1459106312015801</v>
      </c>
      <c r="X11" s="1">
        <f t="shared" si="6"/>
        <v>-8.9388342264048459E-3</v>
      </c>
      <c r="Y11" s="1">
        <f t="shared" si="7"/>
        <v>-1.3943008254464055</v>
      </c>
      <c r="Z11" s="1">
        <f t="shared" si="8"/>
        <v>7.7568583960814882E-2</v>
      </c>
      <c r="AA11" s="1">
        <f t="shared" si="9"/>
        <v>1.3746816721652872</v>
      </c>
      <c r="AB11" s="1">
        <f t="shared" si="10"/>
        <v>-1.2279146862451906E-2</v>
      </c>
      <c r="AC11" s="1">
        <f t="shared" si="11"/>
        <v>1.2401924757359879</v>
      </c>
      <c r="AD11" s="1">
        <f t="shared" si="12"/>
        <v>1.3292455932544121</v>
      </c>
      <c r="AE11" s="1">
        <f t="shared" si="13"/>
        <v>-0.83768179850564961</v>
      </c>
      <c r="AF11" s="1">
        <f t="shared" si="14"/>
        <v>4.5632612317732357E-2</v>
      </c>
      <c r="AG11" s="1">
        <f t="shared" si="15"/>
        <v>-0.38610336873094681</v>
      </c>
      <c r="AH11" s="1">
        <f t="shared" si="16"/>
        <v>-1.9931369136290775</v>
      </c>
      <c r="AT11" s="1">
        <f>AT2*B3-B24*AT5</f>
        <v>-0.99928453239281723</v>
      </c>
      <c r="AU11" s="1">
        <f t="shared" ref="AU11:BI11" si="17">AU2*C3-C24*AU5</f>
        <v>0.97809681879600263</v>
      </c>
      <c r="AV11" s="1">
        <f t="shared" si="17"/>
        <v>-0.90824119218797728</v>
      </c>
      <c r="AW11" s="1">
        <f t="shared" si="17"/>
        <v>0.80471796054138967</v>
      </c>
      <c r="AX11" s="1">
        <f t="shared" si="17"/>
        <v>-0.6757689889117211</v>
      </c>
      <c r="AY11" s="1">
        <f t="shared" si="17"/>
        <v>0.52422651635379958</v>
      </c>
      <c r="AZ11" s="1">
        <f t="shared" si="17"/>
        <v>-0.34933774780506111</v>
      </c>
      <c r="BA11" s="1">
        <f t="shared" si="17"/>
        <v>0.14893462190664306</v>
      </c>
      <c r="BB11" s="1">
        <f t="shared" si="17"/>
        <v>9.65618311979453E-2</v>
      </c>
      <c r="BC11" s="1">
        <f t="shared" si="17"/>
        <v>-0.33746827983258931</v>
      </c>
      <c r="BD11" s="1">
        <f t="shared" si="17"/>
        <v>0.53649416414768214</v>
      </c>
      <c r="BE11" s="1">
        <f t="shared" si="17"/>
        <v>-0.69623472300071998</v>
      </c>
      <c r="BF11" s="1">
        <f t="shared" si="17"/>
        <v>0.82109762276412002</v>
      </c>
      <c r="BG11" s="1">
        <f t="shared" si="17"/>
        <v>-0.91420112123596542</v>
      </c>
      <c r="BH11" s="1">
        <f t="shared" si="17"/>
        <v>0.97538814612167712</v>
      </c>
      <c r="BI11" s="1">
        <f t="shared" si="17"/>
        <v>-0.99988827614822084</v>
      </c>
    </row>
    <row r="12" spans="1:61" x14ac:dyDescent="0.25">
      <c r="A12" s="1" t="s">
        <v>44</v>
      </c>
      <c r="B12" s="1">
        <f>COS('Basis Functions'!B14)</f>
        <v>0.82978228785882779</v>
      </c>
      <c r="C12" s="1">
        <f>COS('Basis Functions'!C14)</f>
        <v>0.37707729048846128</v>
      </c>
      <c r="D12" s="1">
        <f>COS('Basis Functions'!D14)</f>
        <v>-0.20399817425658151</v>
      </c>
      <c r="E12" s="1">
        <f>COS('Basis Functions'!E14)</f>
        <v>-0.71562543399576117</v>
      </c>
      <c r="F12" s="1">
        <f>COS('Basis Functions'!F14)</f>
        <v>-0.98362844548535722</v>
      </c>
      <c r="G12" s="1">
        <f>COS('Basis Functions'!G14)</f>
        <v>-0.91676948979996287</v>
      </c>
      <c r="H12" s="1">
        <f>COS('Basis Functions'!H14)</f>
        <v>-0.53780972388540926</v>
      </c>
      <c r="I12" s="1">
        <f>COS('Basis Functions'!I14)</f>
        <v>2.4239523563243073E-2</v>
      </c>
      <c r="J12" s="1">
        <f>COS('Basis Functions'!J14)</f>
        <v>0.57803677852324165</v>
      </c>
      <c r="K12" s="1">
        <f>COS('Basis Functions'!K14)</f>
        <v>0.93504983753588078</v>
      </c>
      <c r="L12" s="1">
        <f>COS('Basis Functions'!L14)</f>
        <v>0.97373880838185523</v>
      </c>
      <c r="M12" s="1">
        <f>COS('Basis Functions'!M14)</f>
        <v>0.68093259485616819</v>
      </c>
      <c r="N12" s="1">
        <f>COS('Basis Functions'!N14)</f>
        <v>0.1563128044929448</v>
      </c>
      <c r="O12" s="1">
        <f>COS('Basis Functions'!O14)</f>
        <v>-0.42152140178859976</v>
      </c>
      <c r="P12" s="1">
        <f>COS('Basis Functions'!P14)</f>
        <v>-0.85585479080815108</v>
      </c>
      <c r="Q12" s="1">
        <f>COS('Basis Functions'!Q14)</f>
        <v>-0.99882489099485394</v>
      </c>
      <c r="S12" s="1">
        <f t="shared" si="1"/>
        <v>0.26867913441135993</v>
      </c>
      <c r="T12" s="1">
        <f t="shared" si="2"/>
        <v>6.7507881058488928E-3</v>
      </c>
      <c r="U12" s="1">
        <f t="shared" si="3"/>
        <v>0.77268771577500062</v>
      </c>
      <c r="V12" s="1">
        <f t="shared" si="4"/>
        <v>-1.4413419972618793</v>
      </c>
      <c r="W12" s="1">
        <f t="shared" si="5"/>
        <v>-1.1459106312015801</v>
      </c>
      <c r="X12" s="1">
        <f t="shared" si="6"/>
        <v>-8.9388342264048459E-3</v>
      </c>
      <c r="Y12" s="1">
        <f t="shared" si="7"/>
        <v>-1.3943008254464055</v>
      </c>
      <c r="Z12" s="1">
        <f t="shared" si="8"/>
        <v>7.7568583960814882E-2</v>
      </c>
      <c r="AA12" s="1">
        <f t="shared" si="9"/>
        <v>1.3746816721652872</v>
      </c>
      <c r="AB12" s="1">
        <f t="shared" si="10"/>
        <v>-1.2279146862451906E-2</v>
      </c>
      <c r="AC12" s="1">
        <f t="shared" si="11"/>
        <v>1.2401924757359879</v>
      </c>
      <c r="AD12" s="1">
        <f t="shared" si="12"/>
        <v>1.3292455932544121</v>
      </c>
      <c r="AE12" s="1">
        <f t="shared" si="13"/>
        <v>-0.83768179850564961</v>
      </c>
      <c r="AF12" s="1">
        <f t="shared" si="14"/>
        <v>4.5632612317732357E-2</v>
      </c>
      <c r="AG12" s="1">
        <f t="shared" si="15"/>
        <v>-0.38610336873094681</v>
      </c>
      <c r="AH12" s="1">
        <f t="shared" si="16"/>
        <v>-1.9931369136290775</v>
      </c>
    </row>
    <row r="13" spans="1:61" x14ac:dyDescent="0.25">
      <c r="A13" s="1" t="s">
        <v>45</v>
      </c>
      <c r="B13" s="1">
        <f>COS('Basis Functions'!B15)</f>
        <v>0.55160463254814807</v>
      </c>
      <c r="C13" s="1">
        <f>COS('Basis Functions'!C15)</f>
        <v>-0.39146465870284497</v>
      </c>
      <c r="D13" s="1">
        <f>COS('Basis Functions'!D15)</f>
        <v>-0.98347207098688616</v>
      </c>
      <c r="E13" s="1">
        <f>COS('Basis Functions'!E15)</f>
        <v>-0.69351084197333013</v>
      </c>
      <c r="F13" s="1">
        <f>COS('Basis Functions'!F15)</f>
        <v>0.21838448467717483</v>
      </c>
      <c r="G13" s="1">
        <f>COS('Basis Functions'!G15)</f>
        <v>0.93443462882246975</v>
      </c>
      <c r="H13" s="1">
        <f>COS('Basis Functions'!H15)</f>
        <v>0.81249245546659188</v>
      </c>
      <c r="I13" s="1">
        <f>COS('Basis Functions'!I15)</f>
        <v>-3.808542413088533E-2</v>
      </c>
      <c r="J13" s="1">
        <f>COS('Basis Functions'!J15)</f>
        <v>-0.85450864823290673</v>
      </c>
      <c r="K13" s="1">
        <f>COS('Basis Functions'!K15)</f>
        <v>-0.90461643370456957</v>
      </c>
      <c r="L13" s="1">
        <f>COS('Basis Functions'!L15)</f>
        <v>-0.14347258278834341</v>
      </c>
      <c r="M13" s="1">
        <f>COS('Basis Functions'!M15)</f>
        <v>0.74633615108517382</v>
      </c>
      <c r="N13" s="1">
        <f>COS('Basis Functions'!N15)</f>
        <v>0.96683753954181584</v>
      </c>
      <c r="O13" s="1">
        <f>COS('Basis Functions'!O15)</f>
        <v>0.32028798038026363</v>
      </c>
      <c r="P13" s="1">
        <f>COS('Basis Functions'!P15)</f>
        <v>-0.6134928720873285</v>
      </c>
      <c r="Q13" s="1">
        <f>COS('Basis Functions'!Q15)</f>
        <v>-0.99709900093754111</v>
      </c>
      <c r="S13" s="1">
        <f t="shared" si="1"/>
        <v>0.26867913441135993</v>
      </c>
      <c r="T13" s="1">
        <f t="shared" si="2"/>
        <v>6.7507881058488928E-3</v>
      </c>
      <c r="U13" s="1">
        <f t="shared" si="3"/>
        <v>0.77268771577500062</v>
      </c>
      <c r="V13" s="1">
        <f t="shared" si="4"/>
        <v>-1.4413419972618793</v>
      </c>
      <c r="W13" s="1">
        <f t="shared" si="5"/>
        <v>-1.1459106312015801</v>
      </c>
      <c r="X13" s="1">
        <f t="shared" si="6"/>
        <v>-8.9388342264048459E-3</v>
      </c>
      <c r="Y13" s="1">
        <f t="shared" si="7"/>
        <v>-1.3943008254464055</v>
      </c>
      <c r="Z13" s="1">
        <f t="shared" si="8"/>
        <v>7.7568583960814882E-2</v>
      </c>
      <c r="AA13" s="1">
        <f t="shared" si="9"/>
        <v>1.3746816721652872</v>
      </c>
      <c r="AB13" s="1">
        <f t="shared" si="10"/>
        <v>-1.2279146862451906E-2</v>
      </c>
      <c r="AC13" s="1">
        <f t="shared" si="11"/>
        <v>1.2401924757359879</v>
      </c>
      <c r="AD13" s="1">
        <f t="shared" si="12"/>
        <v>1.3292455932544121</v>
      </c>
      <c r="AE13" s="1">
        <f t="shared" si="13"/>
        <v>-0.83768179850564961</v>
      </c>
      <c r="AF13" s="1">
        <f t="shared" si="14"/>
        <v>4.5632612317732357E-2</v>
      </c>
      <c r="AG13" s="1">
        <f t="shared" si="15"/>
        <v>-0.38610336873094681</v>
      </c>
      <c r="AH13" s="1">
        <f t="shared" si="16"/>
        <v>-1.9931369136290775</v>
      </c>
      <c r="AT13" t="s">
        <v>120</v>
      </c>
    </row>
    <row r="14" spans="1:61" x14ac:dyDescent="0.25">
      <c r="A14" s="1" t="s">
        <v>46</v>
      </c>
      <c r="B14" s="1">
        <f>COS('Basis Functions'!B16)</f>
        <v>0.18914252374291124</v>
      </c>
      <c r="C14" s="1">
        <f>COS('Basis Functions'!C16)</f>
        <v>-0.92845021142432449</v>
      </c>
      <c r="D14" s="1">
        <f>COS('Basis Functions'!D16)</f>
        <v>-0.54036135605978375</v>
      </c>
      <c r="E14" s="1">
        <f>COS('Basis Functions'!E16)</f>
        <v>0.72403959018774577</v>
      </c>
      <c r="F14" s="1">
        <f>COS('Basis Functions'!F16)</f>
        <v>0.81425470681557066</v>
      </c>
      <c r="G14" s="1">
        <f>COS('Basis Functions'!G16)</f>
        <v>-0.41601920975446316</v>
      </c>
      <c r="H14" s="1">
        <f>COS('Basis Functions'!H16)</f>
        <v>-0.97162855333255183</v>
      </c>
      <c r="I14" s="1">
        <f>COS('Basis Functions'!I16)</f>
        <v>4.8466656318477706E-2</v>
      </c>
      <c r="J14" s="1">
        <f>COS('Basis Functions'!J16)</f>
        <v>0.98996276471946654</v>
      </c>
      <c r="K14" s="1">
        <f>COS('Basis Functions'!K16)</f>
        <v>0.32602145514262176</v>
      </c>
      <c r="L14" s="1">
        <f>COS('Basis Functions'!L16)</f>
        <v>-0.86663372307944331</v>
      </c>
      <c r="M14" s="1">
        <f>COS('Basis Functions'!M16)</f>
        <v>-0.65385603423054395</v>
      </c>
      <c r="N14" s="1">
        <f>COS('Basis Functions'!N16)</f>
        <v>0.61928976212165066</v>
      </c>
      <c r="O14" s="1">
        <f>COS('Basis Functions'!O16)</f>
        <v>0.88812409130221515</v>
      </c>
      <c r="P14" s="1">
        <f>COS('Basis Functions'!P16)</f>
        <v>-0.28332569807009078</v>
      </c>
      <c r="Q14" s="1">
        <f>COS('Basis Functions'!Q16)</f>
        <v>-0.99530196645061308</v>
      </c>
      <c r="S14" s="1">
        <f t="shared" si="1"/>
        <v>0.26867913441135993</v>
      </c>
      <c r="T14" s="1">
        <f t="shared" si="2"/>
        <v>6.7507881058488928E-3</v>
      </c>
      <c r="U14" s="1">
        <f t="shared" si="3"/>
        <v>0.77268771577500062</v>
      </c>
      <c r="V14" s="1">
        <f t="shared" si="4"/>
        <v>-1.4413419972618793</v>
      </c>
      <c r="W14" s="1">
        <f t="shared" si="5"/>
        <v>-1.1459106312015801</v>
      </c>
      <c r="X14" s="1">
        <f t="shared" si="6"/>
        <v>-8.9388342264048459E-3</v>
      </c>
      <c r="Y14" s="1">
        <f t="shared" si="7"/>
        <v>-1.3943008254464055</v>
      </c>
      <c r="Z14" s="1">
        <f t="shared" si="8"/>
        <v>7.7568583960814882E-2</v>
      </c>
      <c r="AA14" s="1">
        <f t="shared" si="9"/>
        <v>1.3746816721652872</v>
      </c>
      <c r="AB14" s="1">
        <f t="shared" si="10"/>
        <v>-1.2279146862451906E-2</v>
      </c>
      <c r="AC14" s="1">
        <f t="shared" si="11"/>
        <v>1.2401924757359879</v>
      </c>
      <c r="AD14" s="1">
        <f t="shared" si="12"/>
        <v>1.3292455932544121</v>
      </c>
      <c r="AE14" s="1">
        <f t="shared" si="13"/>
        <v>-0.83768179850564961</v>
      </c>
      <c r="AF14" s="1">
        <f t="shared" si="14"/>
        <v>4.5632612317732357E-2</v>
      </c>
      <c r="AG14" s="1">
        <f t="shared" si="15"/>
        <v>-0.38610336873094681</v>
      </c>
      <c r="AH14" s="1">
        <f t="shared" si="16"/>
        <v>-1.9931369136290775</v>
      </c>
    </row>
    <row r="15" spans="1:61" x14ac:dyDescent="0.25">
      <c r="A15" s="1" t="s">
        <v>47</v>
      </c>
      <c r="B15" s="1">
        <f>COS('Basis Functions'!B17)</f>
        <v>-0.20171009175430546</v>
      </c>
      <c r="C15" s="1">
        <f>COS('Basis Functions'!C17)</f>
        <v>-0.91862607776893934</v>
      </c>
      <c r="D15" s="1">
        <f>COS('Basis Functions'!D17)</f>
        <v>0.57230239262364646</v>
      </c>
      <c r="E15" s="1">
        <f>COS('Basis Functions'!E17)</f>
        <v>0.68774774151429086</v>
      </c>
      <c r="F15" s="1">
        <f>COS('Basis Functions'!F17)</f>
        <v>-0.84975371271297384</v>
      </c>
      <c r="G15" s="1">
        <f>COS('Basis Functions'!G17)</f>
        <v>-0.3449399427944993</v>
      </c>
      <c r="H15" s="1">
        <f>COS('Basis Functions'!H17)</f>
        <v>0.98890944773458112</v>
      </c>
      <c r="I15" s="1">
        <f>COS('Basis Functions'!I17)</f>
        <v>-5.4006088083984424E-2</v>
      </c>
      <c r="J15" s="1">
        <f>COS('Basis Functions'!J17)</f>
        <v>-0.96712230176915803</v>
      </c>
      <c r="K15" s="1">
        <f>COS('Basis Functions'!K17)</f>
        <v>0.44416274453896665</v>
      </c>
      <c r="L15" s="1">
        <f>COS('Basis Functions'!L17)</f>
        <v>0.78793808585955838</v>
      </c>
      <c r="M15" s="1">
        <f>COS('Basis Functions'!M17)</f>
        <v>-0.76203287172985512</v>
      </c>
      <c r="N15" s="1">
        <f>COS('Basis Functions'!N17)</f>
        <v>-0.48051864490670781</v>
      </c>
      <c r="O15" s="1">
        <f>COS('Basis Functions'!O17)</f>
        <v>0.95588379163742843</v>
      </c>
      <c r="P15" s="1">
        <f>COS('Basis Functions'!P17)</f>
        <v>9.4895830271428214E-2</v>
      </c>
      <c r="Q15" s="1">
        <f>COS('Basis Functions'!Q17)</f>
        <v>-0.99416668489972981</v>
      </c>
      <c r="S15" s="1">
        <f t="shared" si="1"/>
        <v>0.26867913441135993</v>
      </c>
      <c r="T15" s="1">
        <f t="shared" si="2"/>
        <v>6.7507881058488928E-3</v>
      </c>
      <c r="U15" s="1">
        <f t="shared" si="3"/>
        <v>0.77268771577500062</v>
      </c>
      <c r="V15" s="1">
        <f t="shared" si="4"/>
        <v>-1.4413419972618793</v>
      </c>
      <c r="W15" s="1">
        <f t="shared" si="5"/>
        <v>-1.1459106312015801</v>
      </c>
      <c r="X15" s="1">
        <f t="shared" si="6"/>
        <v>-8.9388342264048459E-3</v>
      </c>
      <c r="Y15" s="1">
        <f t="shared" si="7"/>
        <v>-1.3943008254464055</v>
      </c>
      <c r="Z15" s="1">
        <f t="shared" si="8"/>
        <v>7.7568583960814882E-2</v>
      </c>
      <c r="AA15" s="1">
        <f t="shared" si="9"/>
        <v>1.3746816721652872</v>
      </c>
      <c r="AB15" s="1">
        <f t="shared" si="10"/>
        <v>-1.2279146862451906E-2</v>
      </c>
      <c r="AC15" s="1">
        <f t="shared" si="11"/>
        <v>1.2401924757359879</v>
      </c>
      <c r="AD15" s="1">
        <f t="shared" si="12"/>
        <v>1.3292455932544121</v>
      </c>
      <c r="AE15" s="1">
        <f t="shared" si="13"/>
        <v>-0.83768179850564961</v>
      </c>
      <c r="AF15" s="1">
        <f t="shared" si="14"/>
        <v>4.5632612317732357E-2</v>
      </c>
      <c r="AG15" s="1">
        <f t="shared" si="15"/>
        <v>-0.38610336873094681</v>
      </c>
      <c r="AH15" s="1">
        <f t="shared" si="16"/>
        <v>-1.9931369136290775</v>
      </c>
      <c r="AT15" s="1">
        <f>AT5*B3+B24*AT2</f>
        <v>3.782093759372851E-2</v>
      </c>
      <c r="AU15" s="1">
        <f t="shared" ref="AU15:BI15" si="18">AU5*C3+C24*AU2</f>
        <v>0.20815045774905142</v>
      </c>
      <c r="AV15" s="1">
        <f t="shared" si="18"/>
        <v>-0.41844705377498093</v>
      </c>
      <c r="AW15" s="1">
        <f t="shared" si="18"/>
        <v>0.5936573119082309</v>
      </c>
      <c r="AX15" s="1">
        <f t="shared" si="18"/>
        <v>-0.73711347404943706</v>
      </c>
      <c r="AY15" s="1">
        <f t="shared" si="18"/>
        <v>0.85157886279049899</v>
      </c>
      <c r="AZ15" s="1">
        <f t="shared" si="18"/>
        <v>-0.93699687190432357</v>
      </c>
      <c r="BA15" s="1">
        <f t="shared" si="18"/>
        <v>0.9888470449961031</v>
      </c>
      <c r="BB15" s="1">
        <f t="shared" si="18"/>
        <v>-0.99532698785660367</v>
      </c>
      <c r="BC15" s="1">
        <f t="shared" si="18"/>
        <v>0.94133690042770191</v>
      </c>
      <c r="BD15" s="1">
        <f t="shared" si="18"/>
        <v>-0.84390402999125436</v>
      </c>
      <c r="BE15" s="1">
        <f t="shared" si="18"/>
        <v>0.7178141893889467</v>
      </c>
      <c r="BF15" s="1">
        <f t="shared" si="18"/>
        <v>-0.57078778358608084</v>
      </c>
      <c r="BG15" s="1">
        <f t="shared" si="18"/>
        <v>0.40526079249158031</v>
      </c>
      <c r="BH15" s="1">
        <f t="shared" si="18"/>
        <v>-0.22049481718470776</v>
      </c>
      <c r="BI15" s="1">
        <f t="shared" si="18"/>
        <v>1.4947749708213359E-2</v>
      </c>
    </row>
    <row r="16" spans="1:61" x14ac:dyDescent="0.25">
      <c r="A16" s="1" t="s">
        <v>48</v>
      </c>
      <c r="B16" s="1">
        <f>COS('Basis Functions'!B18)</f>
        <v>-0.56110315344746831</v>
      </c>
      <c r="C16" s="1">
        <f>COS('Basis Functions'!C18)</f>
        <v>-0.37032650238261361</v>
      </c>
      <c r="D16" s="1">
        <f>COS('Basis Functions'!D18)</f>
        <v>0.97668589003158013</v>
      </c>
      <c r="E16" s="1">
        <f>COS('Basis Functions'!E18)</f>
        <v>-0.72571656326612011</v>
      </c>
      <c r="F16" s="1">
        <f>COS('Basis Functions'!F18)</f>
        <v>-0.16228218571622352</v>
      </c>
      <c r="G16" s="1">
        <f>COS('Basis Functions'!G18)</f>
        <v>0.90783065557355958</v>
      </c>
      <c r="H16" s="1">
        <f>COS('Basis Functions'!H18)</f>
        <v>-0.85649110156099184</v>
      </c>
      <c r="I16" s="1">
        <f>COS('Basis Functions'!I18)</f>
        <v>5.3329060397577142E-2</v>
      </c>
      <c r="J16" s="1">
        <f>COS('Basis Functions'!J18)</f>
        <v>0.79664489364205082</v>
      </c>
      <c r="K16" s="1">
        <f>COS('Basis Functions'!K18)</f>
        <v>-0.94732898439833024</v>
      </c>
      <c r="L16" s="1">
        <f>COS('Basis Functions'!L18)</f>
        <v>0.26645366735413112</v>
      </c>
      <c r="M16" s="1">
        <f>COS('Basis Functions'!M18)</f>
        <v>0.64831299839823808</v>
      </c>
      <c r="N16" s="1">
        <f>COS('Basis Functions'!N18)</f>
        <v>-0.99399460299860232</v>
      </c>
      <c r="O16" s="1">
        <f>COS('Basis Functions'!O18)</f>
        <v>0.46715401410632246</v>
      </c>
      <c r="P16" s="1">
        <f>COS('Basis Functions'!P18)</f>
        <v>0.46975142207719972</v>
      </c>
      <c r="Q16" s="1">
        <f>COS('Basis Functions'!Q18)</f>
        <v>-0.99431202263422314</v>
      </c>
      <c r="S16" s="1">
        <f t="shared" si="1"/>
        <v>0.26867913441135993</v>
      </c>
      <c r="T16" s="1">
        <f t="shared" si="2"/>
        <v>6.7507881058488928E-3</v>
      </c>
      <c r="U16" s="1">
        <f t="shared" si="3"/>
        <v>0.77268771577500062</v>
      </c>
      <c r="V16" s="1">
        <f t="shared" si="4"/>
        <v>-1.4413419972618793</v>
      </c>
      <c r="W16" s="1">
        <f t="shared" si="5"/>
        <v>-1.1459106312015801</v>
      </c>
      <c r="X16" s="1">
        <f t="shared" si="6"/>
        <v>-8.9388342264048459E-3</v>
      </c>
      <c r="Y16" s="1">
        <f t="shared" si="7"/>
        <v>-1.3943008254464055</v>
      </c>
      <c r="Z16" s="1">
        <f t="shared" si="8"/>
        <v>7.7568583960814882E-2</v>
      </c>
      <c r="AA16" s="1">
        <f t="shared" si="9"/>
        <v>1.3746816721652872</v>
      </c>
      <c r="AB16" s="1">
        <f t="shared" si="10"/>
        <v>-1.2279146862451906E-2</v>
      </c>
      <c r="AC16" s="1">
        <f t="shared" si="11"/>
        <v>1.2401924757359879</v>
      </c>
      <c r="AD16" s="1">
        <f t="shared" si="12"/>
        <v>1.3292455932544121</v>
      </c>
      <c r="AE16" s="1">
        <f t="shared" si="13"/>
        <v>-0.83768179850564961</v>
      </c>
      <c r="AF16" s="1">
        <f t="shared" si="14"/>
        <v>4.5632612317732357E-2</v>
      </c>
      <c r="AG16" s="1">
        <f t="shared" si="15"/>
        <v>-0.38610336873094681</v>
      </c>
      <c r="AH16" s="1">
        <f t="shared" si="16"/>
        <v>-1.9931369136290775</v>
      </c>
    </row>
    <row r="17" spans="1:34" x14ac:dyDescent="0.25">
      <c r="A17" s="1" t="s">
        <v>49</v>
      </c>
      <c r="B17" s="1">
        <f>COS('Basis Functions'!B19)</f>
        <v>-0.83458661498682751</v>
      </c>
      <c r="C17" s="1">
        <f>COS('Basis Functions'!C19)</f>
        <v>0.39306963583034227</v>
      </c>
      <c r="D17" s="1">
        <f>COS('Basis Functions'!D19)</f>
        <v>0.17848530134332635</v>
      </c>
      <c r="E17" s="1">
        <f>COS('Basis Functions'!E19)</f>
        <v>-0.69099252277640422</v>
      </c>
      <c r="F17" s="1">
        <f>COS('Basis Functions'!F19)</f>
        <v>0.97490091978700855</v>
      </c>
      <c r="G17" s="1">
        <f>COS('Basis Functions'!G19)</f>
        <v>-0.93628599440876392</v>
      </c>
      <c r="H17" s="1">
        <f>COS('Basis Functions'!H19)</f>
        <v>0.58792259767936295</v>
      </c>
      <c r="I17" s="1">
        <f>COS('Basis Functions'!I19)</f>
        <v>-4.5058666934200978E-2</v>
      </c>
      <c r="J17" s="1">
        <f>COS('Basis Functions'!J19)</f>
        <v>-0.51271187705449561</v>
      </c>
      <c r="K17" s="1">
        <f>COS('Basis Functions'!K19)</f>
        <v>0.90086360680311073</v>
      </c>
      <c r="L17" s="1">
        <f>COS('Basis Functions'!L19)</f>
        <v>-0.99098553927876742</v>
      </c>
      <c r="M17" s="1">
        <f>COS('Basis Functions'!M19)</f>
        <v>0.753262926652016</v>
      </c>
      <c r="N17" s="1">
        <f>COS('Basis Functions'!N19)</f>
        <v>-0.2663407730203835</v>
      </c>
      <c r="O17" s="1">
        <f>COS('Basis Functions'!O19)</f>
        <v>-0.30869403827589981</v>
      </c>
      <c r="P17" s="1">
        <f>COS('Basis Functions'!P19)</f>
        <v>0.78160459796297843</v>
      </c>
      <c r="Q17" s="1">
        <f>COS('Basis Functions'!Q19)</f>
        <v>-0.99593943306822552</v>
      </c>
      <c r="S17" s="1">
        <f t="shared" si="1"/>
        <v>0.26867913441135993</v>
      </c>
      <c r="T17" s="1">
        <f t="shared" si="2"/>
        <v>6.7507881058488928E-3</v>
      </c>
      <c r="U17" s="1">
        <f t="shared" si="3"/>
        <v>0.77268771577500062</v>
      </c>
      <c r="V17" s="1">
        <f t="shared" si="4"/>
        <v>-1.4413419972618793</v>
      </c>
      <c r="W17" s="1">
        <f t="shared" si="5"/>
        <v>-1.1459106312015801</v>
      </c>
      <c r="X17" s="1">
        <f t="shared" si="6"/>
        <v>-8.9388342264048459E-3</v>
      </c>
      <c r="Y17" s="1">
        <f t="shared" si="7"/>
        <v>-1.3943008254464055</v>
      </c>
      <c r="Z17" s="1">
        <f t="shared" si="8"/>
        <v>7.7568583960814882E-2</v>
      </c>
      <c r="AA17" s="1">
        <f t="shared" si="9"/>
        <v>1.3746816721652872</v>
      </c>
      <c r="AB17" s="1">
        <f t="shared" si="10"/>
        <v>-1.2279146862451906E-2</v>
      </c>
      <c r="AC17" s="1">
        <f t="shared" si="11"/>
        <v>1.2401924757359879</v>
      </c>
      <c r="AD17" s="1">
        <f t="shared" si="12"/>
        <v>1.3292455932544121</v>
      </c>
      <c r="AE17" s="1">
        <f t="shared" si="13"/>
        <v>-0.83768179850564961</v>
      </c>
      <c r="AF17" s="1">
        <f t="shared" si="14"/>
        <v>4.5632612317732357E-2</v>
      </c>
      <c r="AG17" s="1">
        <f t="shared" si="15"/>
        <v>-0.38610336873094681</v>
      </c>
      <c r="AH17" s="1">
        <f t="shared" si="16"/>
        <v>-1.9931369136290775</v>
      </c>
    </row>
    <row r="18" spans="1:34" x14ac:dyDescent="0.25">
      <c r="A18" s="1" t="s">
        <v>50</v>
      </c>
      <c r="B18" s="1">
        <f>COS('Basis Functions'!B20)</f>
        <v>-0.98145769559457807</v>
      </c>
      <c r="C18" s="1">
        <f>COS('Basis Functions'!C20)</f>
        <v>0.92651841648363908</v>
      </c>
      <c r="D18" s="1">
        <f>COS('Basis Functions'!D20)</f>
        <v>-0.8372195643413618</v>
      </c>
      <c r="E18" s="1">
        <f>COS('Basis Functions'!E20)</f>
        <v>0.7168727521667001</v>
      </c>
      <c r="F18" s="1">
        <f>COS('Basis Functions'!F20)</f>
        <v>-0.56994099441078194</v>
      </c>
      <c r="G18" s="1">
        <f>COS('Basis Functions'!G20)</f>
        <v>0.40187319783187947</v>
      </c>
      <c r="H18" s="1">
        <f>COS('Basis Functions'!H20)</f>
        <v>-0.21890209091981741</v>
      </c>
      <c r="I18" s="1">
        <f>COS('Basis Functions'!I20)</f>
        <v>2.7813085598118185E-2</v>
      </c>
      <c r="J18" s="1">
        <f>COS('Basis Functions'!J20)</f>
        <v>0.16430735712281327</v>
      </c>
      <c r="K18" s="1">
        <f>COS('Basis Functions'!K20)</f>
        <v>-0.35033452578009805</v>
      </c>
      <c r="L18" s="1">
        <f>COS('Basis Functions'!L20)</f>
        <v>0.52336967559589542</v>
      </c>
      <c r="M18" s="1">
        <f>COS('Basis Functions'!M20)</f>
        <v>-0.67699586572875814</v>
      </c>
      <c r="N18" s="1">
        <f>COS('Basis Functions'!N20)</f>
        <v>0.80551592901451652</v>
      </c>
      <c r="O18" s="1">
        <f>COS('Basis Functions'!O20)</f>
        <v>-0.90416374918186393</v>
      </c>
      <c r="P18" s="1">
        <f>COS('Basis Functions'!P20)</f>
        <v>0.96928101040985915</v>
      </c>
      <c r="Q18" s="1">
        <f>COS('Basis Functions'!Q20)</f>
        <v>-0.99845286453902349</v>
      </c>
      <c r="S18" s="1">
        <f t="shared" si="1"/>
        <v>0.26867913441135993</v>
      </c>
      <c r="T18" s="1">
        <f t="shared" si="2"/>
        <v>6.7507881058488928E-3</v>
      </c>
      <c r="U18" s="1">
        <f t="shared" si="3"/>
        <v>0.77268771577500062</v>
      </c>
      <c r="V18" s="1">
        <f t="shared" si="4"/>
        <v>-1.4413419972618793</v>
      </c>
      <c r="W18" s="1">
        <f t="shared" si="5"/>
        <v>-1.1459106312015801</v>
      </c>
      <c r="X18" s="1">
        <f t="shared" si="6"/>
        <v>-8.9388342264048459E-3</v>
      </c>
      <c r="Y18" s="1">
        <f t="shared" si="7"/>
        <v>-1.3943008254464055</v>
      </c>
      <c r="Z18" s="1">
        <f t="shared" si="8"/>
        <v>7.7568583960814882E-2</v>
      </c>
      <c r="AA18" s="1">
        <f t="shared" si="9"/>
        <v>1.3746816721652872</v>
      </c>
      <c r="AB18" s="1">
        <f t="shared" si="10"/>
        <v>-1.2279146862451906E-2</v>
      </c>
      <c r="AC18" s="1">
        <f t="shared" si="11"/>
        <v>1.2401924757359879</v>
      </c>
      <c r="AD18" s="1">
        <f t="shared" si="12"/>
        <v>1.3292455932544121</v>
      </c>
      <c r="AE18" s="1">
        <f t="shared" si="13"/>
        <v>-0.83768179850564961</v>
      </c>
      <c r="AF18" s="1">
        <f t="shared" si="14"/>
        <v>4.5632612317732357E-2</v>
      </c>
      <c r="AG18" s="1">
        <f t="shared" si="15"/>
        <v>-0.38610336873094681</v>
      </c>
      <c r="AH18" s="1">
        <f t="shared" si="16"/>
        <v>-1.9931369136290775</v>
      </c>
    </row>
    <row r="22" spans="1:34" x14ac:dyDescent="0.25">
      <c r="A22" t="s">
        <v>34</v>
      </c>
      <c r="S22" t="s">
        <v>72</v>
      </c>
    </row>
    <row r="23" spans="1:34" x14ac:dyDescent="0.25">
      <c r="A23" s="1"/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S23" s="1">
        <v>1</v>
      </c>
      <c r="T23" s="1">
        <v>2</v>
      </c>
      <c r="U23" s="1">
        <v>3</v>
      </c>
      <c r="V23" s="1">
        <v>4</v>
      </c>
      <c r="W23" s="1">
        <v>5</v>
      </c>
      <c r="X23" s="1">
        <v>6</v>
      </c>
      <c r="Y23" s="1">
        <v>7</v>
      </c>
      <c r="Z23" s="1">
        <v>8</v>
      </c>
      <c r="AA23" s="1">
        <v>9</v>
      </c>
      <c r="AB23" s="1">
        <v>10</v>
      </c>
      <c r="AC23" s="1">
        <v>11</v>
      </c>
      <c r="AD23" s="1">
        <v>12</v>
      </c>
      <c r="AE23" s="1">
        <v>13</v>
      </c>
      <c r="AF23" s="1">
        <v>14</v>
      </c>
      <c r="AG23" s="1">
        <v>15</v>
      </c>
      <c r="AH23" s="1">
        <v>16</v>
      </c>
    </row>
    <row r="24" spans="1:34" x14ac:dyDescent="0.25">
      <c r="A24" s="1" t="s">
        <v>51</v>
      </c>
      <c r="B24" s="1">
        <f>SIN('Basis Functions'!B5)</f>
        <v>-0.19167887666141201</v>
      </c>
      <c r="C24" s="1">
        <f>SIN('Basis Functions'!C5)</f>
        <v>0.37624941716453353</v>
      </c>
      <c r="D24" s="1">
        <f>SIN('Basis Functions'!D5)</f>
        <v>-0.54686689521679943</v>
      </c>
      <c r="E24" s="1">
        <f>SIN('Basis Functions'!E5)</f>
        <v>0.69720402838835094</v>
      </c>
      <c r="F24" s="1">
        <f>SIN('Basis Functions'!F5)</f>
        <v>-0.82168562290577551</v>
      </c>
      <c r="G24" s="1">
        <f>SIN('Basis Functions'!G5)</f>
        <v>0.91569532753224292</v>
      </c>
      <c r="H24" s="1">
        <f>SIN('Basis Functions'!H5)</f>
        <v>-0.97574682914726063</v>
      </c>
      <c r="I24" s="1">
        <f>SIN('Basis Functions'!I5)</f>
        <v>0.99961314130493106</v>
      </c>
      <c r="J24" s="1">
        <f>SIN('Basis Functions'!J5)</f>
        <v>-0.98640919115512871</v>
      </c>
      <c r="K24" s="1">
        <f>SIN('Basis Functions'!K5)</f>
        <v>0.93662464202391615</v>
      </c>
      <c r="L24" s="1">
        <f>SIN('Basis Functions'!L5)</f>
        <v>-0.85210573444065452</v>
      </c>
      <c r="M24" s="1">
        <f>SIN('Basis Functions'!M5)</f>
        <v>0.73598681903017948</v>
      </c>
      <c r="N24" s="1">
        <f>SIN('Basis Functions'!N5)</f>
        <v>-0.59257412034603196</v>
      </c>
      <c r="O24" s="1">
        <f>SIN('Basis Functions'!O5)</f>
        <v>0.42718604221742762</v>
      </c>
      <c r="P24" s="1">
        <f>SIN('Basis Functions'!P5)</f>
        <v>-0.24595593682373107</v>
      </c>
      <c r="Q24" s="1">
        <f>SIN('Basis Functions'!Q5)</f>
        <v>5.5604651728221516E-2</v>
      </c>
      <c r="S24" s="1">
        <f>B$30+B$37</f>
        <v>0.26965865701211833</v>
      </c>
      <c r="T24" s="1">
        <f t="shared" ref="T24:AH24" si="19">C$30+C$37</f>
        <v>-1.855083448158378</v>
      </c>
      <c r="U24" s="1">
        <f t="shared" si="19"/>
        <v>-0.76429786042125047</v>
      </c>
      <c r="V24" s="1">
        <f t="shared" si="19"/>
        <v>-1.049044265757737E-2</v>
      </c>
      <c r="W24" s="1">
        <f t="shared" si="19"/>
        <v>-1.1669528288012447</v>
      </c>
      <c r="X24" s="1">
        <f t="shared" si="19"/>
        <v>0.81875368054221231</v>
      </c>
      <c r="Y24" s="1">
        <f t="shared" si="19"/>
        <v>1.3592280389168074</v>
      </c>
      <c r="Z24" s="1">
        <f t="shared" si="19"/>
        <v>1.1291863991379492E-3</v>
      </c>
      <c r="AA24" s="1">
        <f t="shared" si="19"/>
        <v>1.420458322517661</v>
      </c>
      <c r="AB24" s="1">
        <f t="shared" si="19"/>
        <v>0.67477836491304455</v>
      </c>
      <c r="AC24" s="1">
        <f t="shared" si="19"/>
        <v>-1.1915157607615081</v>
      </c>
      <c r="AD24" s="1">
        <f t="shared" si="19"/>
        <v>2.902783269294984E-2</v>
      </c>
      <c r="AE24" s="1">
        <f t="shared" si="19"/>
        <v>-0.8782784961906035</v>
      </c>
      <c r="AF24" s="1">
        <f t="shared" si="19"/>
        <v>-1.7909944129813442</v>
      </c>
      <c r="AG24" s="1">
        <f t="shared" si="19"/>
        <v>0.36558255194306666</v>
      </c>
      <c r="AH24" s="1">
        <f t="shared" si="19"/>
        <v>-5.8041542569662083E-2</v>
      </c>
    </row>
    <row r="25" spans="1:34" x14ac:dyDescent="0.25">
      <c r="A25" s="1" t="s">
        <v>52</v>
      </c>
      <c r="B25" s="1">
        <f>SIN('Basis Functions'!B6)</f>
        <v>-0.55087673946612525</v>
      </c>
      <c r="C25" s="1">
        <f>SIN('Basis Functions'!C6)</f>
        <v>0.91950870653202776</v>
      </c>
      <c r="D25" s="1">
        <f>SIN('Basis Functions'!D6)</f>
        <v>-0.98394257820483677</v>
      </c>
      <c r="E25" s="1">
        <f>SIN('Basis Functions'!E6)</f>
        <v>0.72286190483874491</v>
      </c>
      <c r="F25" s="1">
        <f>SIN('Basis Functions'!F6)</f>
        <v>-0.22263916231975875</v>
      </c>
      <c r="G25" s="1">
        <f>SIN('Basis Functions'!G6)</f>
        <v>-0.35123857515084295</v>
      </c>
      <c r="H25" s="1">
        <f>SIN('Basis Functions'!H6)</f>
        <v>0.80891718929563694</v>
      </c>
      <c r="I25" s="1">
        <f>SIN('Basis Functions'!I6)</f>
        <v>-0.99898434248696466</v>
      </c>
      <c r="J25" s="1">
        <f>SIN('Basis Functions'!J6)</f>
        <v>0.85856073234643659</v>
      </c>
      <c r="K25" s="1">
        <f>SIN('Basis Functions'!K6)</f>
        <v>-0.434102248252284</v>
      </c>
      <c r="L25" s="1">
        <f>SIN('Basis Functions'!L6)</f>
        <v>-0.13396888049234601</v>
      </c>
      <c r="M25" s="1">
        <f>SIN('Basis Functions'!M6)</f>
        <v>0.65771951721964783</v>
      </c>
      <c r="N25" s="1">
        <f>SIN('Basis Functions'!N6)</f>
        <v>-0.963878930481888</v>
      </c>
      <c r="O25" s="1">
        <f>SIN('Basis Functions'!O6)</f>
        <v>0.95116139047635506</v>
      </c>
      <c r="P25" s="1">
        <f>SIN('Basis Functions'!P6)</f>
        <v>-0.62377419988576299</v>
      </c>
      <c r="Q25" s="1">
        <f>SIN('Basis Functions'!Q6)</f>
        <v>9.0025805521196711E-2</v>
      </c>
      <c r="S25" s="1">
        <f t="shared" ref="S25:S39" si="20">B$30+B$37</f>
        <v>0.26965865701211833</v>
      </c>
      <c r="T25" s="1">
        <f t="shared" ref="T25:T39" si="21">C$30+C$37</f>
        <v>-1.855083448158378</v>
      </c>
      <c r="U25" s="1">
        <f t="shared" ref="U25:U39" si="22">D$30+D$37</f>
        <v>-0.76429786042125047</v>
      </c>
      <c r="V25" s="1">
        <f t="shared" ref="V25:V39" si="23">E$30+E$37</f>
        <v>-1.049044265757737E-2</v>
      </c>
      <c r="W25" s="1">
        <f t="shared" ref="W25:W39" si="24">F$30+F$37</f>
        <v>-1.1669528288012447</v>
      </c>
      <c r="X25" s="1">
        <f t="shared" ref="X25:X39" si="25">G$30+G$37</f>
        <v>0.81875368054221231</v>
      </c>
      <c r="Y25" s="1">
        <f t="shared" ref="Y25:Y39" si="26">H$30+H$37</f>
        <v>1.3592280389168074</v>
      </c>
      <c r="Z25" s="1">
        <f t="shared" ref="Z25:Z39" si="27">I$30+I$37</f>
        <v>1.1291863991379492E-3</v>
      </c>
      <c r="AA25" s="1">
        <f t="shared" ref="AA25:AA39" si="28">J$30+J$37</f>
        <v>1.420458322517661</v>
      </c>
      <c r="AB25" s="1">
        <f t="shared" ref="AB25:AB39" si="29">K$30+K$37</f>
        <v>0.67477836491304455</v>
      </c>
      <c r="AC25" s="1">
        <f t="shared" ref="AC25:AC39" si="30">L$30+L$37</f>
        <v>-1.1915157607615081</v>
      </c>
      <c r="AD25" s="1">
        <f t="shared" ref="AD25:AD39" si="31">M$30+M$37</f>
        <v>2.902783269294984E-2</v>
      </c>
      <c r="AE25" s="1">
        <f t="shared" ref="AE25:AE39" si="32">N$30+N$37</f>
        <v>-0.8782784961906035</v>
      </c>
      <c r="AF25" s="1">
        <f t="shared" ref="AF25:AF39" si="33">O$30+O$37</f>
        <v>-1.7909944129813442</v>
      </c>
      <c r="AG25" s="1">
        <f t="shared" ref="AG25:AG39" si="34">P$30+P$37</f>
        <v>0.36558255194306666</v>
      </c>
      <c r="AH25" s="1">
        <f t="shared" ref="AH25:AH39" si="35">Q$30+Q$37</f>
        <v>-5.8041542569662083E-2</v>
      </c>
    </row>
    <row r="26" spans="1:34" x14ac:dyDescent="0.25">
      <c r="A26" s="1" t="s">
        <v>53</v>
      </c>
      <c r="B26" s="1">
        <f>SIN('Basis Functions'!B7)</f>
        <v>-0.8277458856384049</v>
      </c>
      <c r="C26" s="1">
        <f>SIN('Basis Functions'!C7)</f>
        <v>0.92890165336975228</v>
      </c>
      <c r="D26" s="1">
        <f>SIN('Basis Functions'!D7)</f>
        <v>-0.21467340825826436</v>
      </c>
      <c r="E26" s="1">
        <f>SIN('Basis Functions'!E7)</f>
        <v>-0.68799380069969618</v>
      </c>
      <c r="F26" s="1">
        <f>SIN('Basis Functions'!F7)</f>
        <v>0.98674439050808116</v>
      </c>
      <c r="G26" s="1">
        <f>SIN('Basis Functions'!G7)</f>
        <v>-0.41933697762167155</v>
      </c>
      <c r="H26" s="1">
        <f>SIN('Basis Functions'!H7)</f>
        <v>-0.51616178950678049</v>
      </c>
      <c r="I26" s="1">
        <f>SIN('Basis Functions'!I7)</f>
        <v>0.99857699318435733</v>
      </c>
      <c r="J26" s="1">
        <f>SIN('Basis Functions'!J7)</f>
        <v>-0.60444761016488613</v>
      </c>
      <c r="K26" s="1">
        <f>SIN('Basis Functions'!K7)</f>
        <v>-0.32026207286975189</v>
      </c>
      <c r="L26" s="1">
        <f>SIN('Basis Functions'!L7)</f>
        <v>0.96384772819856557</v>
      </c>
      <c r="M26" s="1">
        <f>SIN('Basis Functions'!M7)</f>
        <v>-0.76137392660103564</v>
      </c>
      <c r="N26" s="1">
        <f>SIN('Basis Functions'!N7)</f>
        <v>-0.10942910586152305</v>
      </c>
      <c r="O26" s="1">
        <f>SIN('Basis Functions'!O7)</f>
        <v>0.88417595935670845</v>
      </c>
      <c r="P26" s="1">
        <f>SIN('Basis Functions'!P7)</f>
        <v>-0.88279873213345894</v>
      </c>
      <c r="Q26" s="1">
        <f>SIN('Basis Functions'!Q7)</f>
        <v>0.10650634556231205</v>
      </c>
      <c r="S26" s="1">
        <f t="shared" si="20"/>
        <v>0.26965865701211833</v>
      </c>
      <c r="T26" s="1">
        <f t="shared" si="21"/>
        <v>-1.855083448158378</v>
      </c>
      <c r="U26" s="1">
        <f t="shared" si="22"/>
        <v>-0.76429786042125047</v>
      </c>
      <c r="V26" s="1">
        <f t="shared" si="23"/>
        <v>-1.049044265757737E-2</v>
      </c>
      <c r="W26" s="1">
        <f t="shared" si="24"/>
        <v>-1.1669528288012447</v>
      </c>
      <c r="X26" s="1">
        <f t="shared" si="25"/>
        <v>0.81875368054221231</v>
      </c>
      <c r="Y26" s="1">
        <f t="shared" si="26"/>
        <v>1.3592280389168074</v>
      </c>
      <c r="Z26" s="1">
        <f t="shared" si="27"/>
        <v>1.1291863991379492E-3</v>
      </c>
      <c r="AA26" s="1">
        <f t="shared" si="28"/>
        <v>1.420458322517661</v>
      </c>
      <c r="AB26" s="1">
        <f t="shared" si="29"/>
        <v>0.67477836491304455</v>
      </c>
      <c r="AC26" s="1">
        <f t="shared" si="30"/>
        <v>-1.1915157607615081</v>
      </c>
      <c r="AD26" s="1">
        <f t="shared" si="31"/>
        <v>2.902783269294984E-2</v>
      </c>
      <c r="AE26" s="1">
        <f t="shared" si="32"/>
        <v>-0.8782784961906035</v>
      </c>
      <c r="AF26" s="1">
        <f t="shared" si="33"/>
        <v>-1.7909944129813442</v>
      </c>
      <c r="AG26" s="1">
        <f t="shared" si="34"/>
        <v>0.36558255194306666</v>
      </c>
      <c r="AH26" s="1">
        <f t="shared" si="35"/>
        <v>-5.8041542569662083E-2</v>
      </c>
    </row>
    <row r="27" spans="1:34" x14ac:dyDescent="0.25">
      <c r="A27" s="1" t="s">
        <v>54</v>
      </c>
      <c r="B27" s="1">
        <f>SIN('Basis Functions'!B8)</f>
        <v>-0.97944527100010537</v>
      </c>
      <c r="C27" s="1">
        <f>SIN('Basis Functions'!C8)</f>
        <v>0.39512799096350237</v>
      </c>
      <c r="D27" s="1">
        <f>SIN('Basis Functions'!D8)</f>
        <v>0.82004266437622098</v>
      </c>
      <c r="E27" s="1">
        <f>SIN('Basis Functions'!E8)</f>
        <v>-0.72594975311104659</v>
      </c>
      <c r="F27" s="1">
        <f>SIN('Basis Functions'!F8)</f>
        <v>-0.52717988175813368</v>
      </c>
      <c r="G27" s="1">
        <f>SIN('Basis Functions'!G8)</f>
        <v>0.93862475775195986</v>
      </c>
      <c r="H27" s="1">
        <f>SIN('Basis Functions'!H8)</f>
        <v>0.14851970974011103</v>
      </c>
      <c r="I27" s="1">
        <f>SIN('Basis Functions'!I8)</f>
        <v>-0.99854060630996144</v>
      </c>
      <c r="J27" s="1">
        <f>SIN('Basis Functions'!J8)</f>
        <v>0.25431172489824971</v>
      </c>
      <c r="K27" s="1">
        <f>SIN('Basis Functions'!K8)</f>
        <v>0.89594612358311942</v>
      </c>
      <c r="L27" s="1">
        <f>SIN('Basis Functions'!L8)</f>
        <v>-0.61575447448797993</v>
      </c>
      <c r="M27" s="1">
        <f>SIN('Basis Functions'!M8)</f>
        <v>-0.64753834048892978</v>
      </c>
      <c r="N27" s="1">
        <f>SIN('Basis Functions'!N8)</f>
        <v>0.87698451063688421</v>
      </c>
      <c r="O27" s="1">
        <f>SIN('Basis Functions'!O8)</f>
        <v>0.29374508827358681</v>
      </c>
      <c r="P27" s="1">
        <f>SIN('Basis Functions'!P8)</f>
        <v>-0.99548720805296853</v>
      </c>
      <c r="Q27" s="1">
        <f>SIN('Basis Functions'!Q8)</f>
        <v>0.10785454387961137</v>
      </c>
      <c r="S27" s="1">
        <f t="shared" si="20"/>
        <v>0.26965865701211833</v>
      </c>
      <c r="T27" s="1">
        <f t="shared" si="21"/>
        <v>-1.855083448158378</v>
      </c>
      <c r="U27" s="1">
        <f t="shared" si="22"/>
        <v>-0.76429786042125047</v>
      </c>
      <c r="V27" s="1">
        <f t="shared" si="23"/>
        <v>-1.049044265757737E-2</v>
      </c>
      <c r="W27" s="1">
        <f t="shared" si="24"/>
        <v>-1.1669528288012447</v>
      </c>
      <c r="X27" s="1">
        <f t="shared" si="25"/>
        <v>0.81875368054221231</v>
      </c>
      <c r="Y27" s="1">
        <f t="shared" si="26"/>
        <v>1.3592280389168074</v>
      </c>
      <c r="Z27" s="1">
        <f t="shared" si="27"/>
        <v>1.1291863991379492E-3</v>
      </c>
      <c r="AA27" s="1">
        <f t="shared" si="28"/>
        <v>1.420458322517661</v>
      </c>
      <c r="AB27" s="1">
        <f t="shared" si="29"/>
        <v>0.67477836491304455</v>
      </c>
      <c r="AC27" s="1">
        <f t="shared" si="30"/>
        <v>-1.1915157607615081</v>
      </c>
      <c r="AD27" s="1">
        <f t="shared" si="31"/>
        <v>2.902783269294984E-2</v>
      </c>
      <c r="AE27" s="1">
        <f t="shared" si="32"/>
        <v>-0.8782784961906035</v>
      </c>
      <c r="AF27" s="1">
        <f t="shared" si="33"/>
        <v>-1.7909944129813442</v>
      </c>
      <c r="AG27" s="1">
        <f t="shared" si="34"/>
        <v>0.36558255194306666</v>
      </c>
      <c r="AH27" s="1">
        <f t="shared" si="35"/>
        <v>-5.8041542569662083E-2</v>
      </c>
    </row>
    <row r="28" spans="1:34" x14ac:dyDescent="0.25">
      <c r="A28" s="1" t="s">
        <v>55</v>
      </c>
      <c r="B28" s="1">
        <f>SIN('Basis Functions'!B9)</f>
        <v>-0.98194964520191264</v>
      </c>
      <c r="C28" s="1">
        <f>SIN('Basis Functions'!C9)</f>
        <v>-0.37145686816389289</v>
      </c>
      <c r="D28" s="1">
        <f>SIN('Basis Functions'!D9)</f>
        <v>0.84143306618959945</v>
      </c>
      <c r="E28" s="1">
        <f>SIN('Basis Functions'!E9)</f>
        <v>0.68975841556356743</v>
      </c>
      <c r="F28" s="1">
        <f>SIN('Basis Functions'!F9)</f>
        <v>-0.58050777120438846</v>
      </c>
      <c r="G28" s="1">
        <f>SIN('Basis Functions'!G9)</f>
        <v>-0.90935582535950876</v>
      </c>
      <c r="H28" s="1">
        <f>SIN('Basis Functions'!H9)</f>
        <v>0.23651205962675725</v>
      </c>
      <c r="I28" s="1">
        <f>SIN('Basis Functions'!I9)</f>
        <v>0.99882480106638671</v>
      </c>
      <c r="J28" s="1">
        <f>SIN('Basis Functions'!J9)</f>
        <v>0.14132842767465978</v>
      </c>
      <c r="K28" s="1">
        <f>SIN('Basis Functions'!K9)</f>
        <v>-0.94536237009238111</v>
      </c>
      <c r="L28" s="1">
        <f>SIN('Basis Functions'!L9)</f>
        <v>-0.49894487673636595</v>
      </c>
      <c r="M28" s="1">
        <f>SIN('Basis Functions'!M9)</f>
        <v>0.75661898370335789</v>
      </c>
      <c r="N28" s="1">
        <f>SIN('Basis Functions'!N9)</f>
        <v>0.78516252491526639</v>
      </c>
      <c r="O28" s="1">
        <f>SIN('Basis Functions'!O9)</f>
        <v>-0.45960374068169718</v>
      </c>
      <c r="P28" s="1">
        <f>SIN('Basis Functions'!P9)</f>
        <v>-0.95902374778370303</v>
      </c>
      <c r="Q28" s="1">
        <f>SIN('Basis Functions'!Q9)</f>
        <v>9.6819396711305766E-2</v>
      </c>
      <c r="S28" s="1">
        <f t="shared" si="20"/>
        <v>0.26965865701211833</v>
      </c>
      <c r="T28" s="1">
        <f t="shared" si="21"/>
        <v>-1.855083448158378</v>
      </c>
      <c r="U28" s="1">
        <f t="shared" si="22"/>
        <v>-0.76429786042125047</v>
      </c>
      <c r="V28" s="1">
        <f t="shared" si="23"/>
        <v>-1.049044265757737E-2</v>
      </c>
      <c r="W28" s="1">
        <f t="shared" si="24"/>
        <v>-1.1669528288012447</v>
      </c>
      <c r="X28" s="1">
        <f t="shared" si="25"/>
        <v>0.81875368054221231</v>
      </c>
      <c r="Y28" s="1">
        <f t="shared" si="26"/>
        <v>1.3592280389168074</v>
      </c>
      <c r="Z28" s="1">
        <f t="shared" si="27"/>
        <v>1.1291863991379492E-3</v>
      </c>
      <c r="AA28" s="1">
        <f t="shared" si="28"/>
        <v>1.420458322517661</v>
      </c>
      <c r="AB28" s="1">
        <f t="shared" si="29"/>
        <v>0.67477836491304455</v>
      </c>
      <c r="AC28" s="1">
        <f t="shared" si="30"/>
        <v>-1.1915157607615081</v>
      </c>
      <c r="AD28" s="1">
        <f t="shared" si="31"/>
        <v>2.902783269294984E-2</v>
      </c>
      <c r="AE28" s="1">
        <f t="shared" si="32"/>
        <v>-0.8782784961906035</v>
      </c>
      <c r="AF28" s="1">
        <f t="shared" si="33"/>
        <v>-1.7909944129813442</v>
      </c>
      <c r="AG28" s="1">
        <f t="shared" si="34"/>
        <v>0.36558255194306666</v>
      </c>
      <c r="AH28" s="1">
        <f t="shared" si="35"/>
        <v>-5.8041542569662083E-2</v>
      </c>
    </row>
    <row r="29" spans="1:34" x14ac:dyDescent="0.25">
      <c r="A29" s="1" t="s">
        <v>56</v>
      </c>
      <c r="B29" s="1">
        <f>SIN('Basis Functions'!B10)</f>
        <v>-0.83410570634148151</v>
      </c>
      <c r="C29" s="1">
        <f>SIN('Basis Functions'!C10)</f>
        <v>-0.92019314330561397</v>
      </c>
      <c r="D29" s="1">
        <f>SIN('Basis Functions'!D10)</f>
        <v>-0.18105989503135667</v>
      </c>
      <c r="E29" s="1">
        <f>SIN('Basis Functions'!E10)</f>
        <v>0.720446189569658</v>
      </c>
      <c r="F29" s="1">
        <f>SIN('Basis Functions'!F10)</f>
        <v>0.9758628063679271</v>
      </c>
      <c r="G29" s="1">
        <f>SIN('Basis Functions'!G10)</f>
        <v>0.35613469987831298</v>
      </c>
      <c r="H29" s="1">
        <f>SIN('Basis Functions'!H10)</f>
        <v>-0.58297170583988311</v>
      </c>
      <c r="I29" s="1">
        <f>SIN('Basis Functions'!I10)</f>
        <v>-0.9992744870498651</v>
      </c>
      <c r="J29" s="1">
        <f>SIN('Basis Functions'!J10)</f>
        <v>-0.51943716664787942</v>
      </c>
      <c r="K29" s="1">
        <f>SIN('Basis Functions'!K10)</f>
        <v>0.42622659216855607</v>
      </c>
      <c r="L29" s="1">
        <f>SIN('Basis Functions'!L10)</f>
        <v>0.98965429215865064</v>
      </c>
      <c r="M29" s="1">
        <f>SIN('Basis Functions'!M10)</f>
        <v>0.665569192183185</v>
      </c>
      <c r="N29" s="1">
        <f>SIN('Basis Functions'!N10)</f>
        <v>-0.25539219277950204</v>
      </c>
      <c r="O29" s="1">
        <f>SIN('Basis Functions'!O10)</f>
        <v>-0.9473202254907922</v>
      </c>
      <c r="P29" s="1">
        <f>SIN('Basis Functions'!P10)</f>
        <v>-0.78970025699505308</v>
      </c>
      <c r="Q29" s="1">
        <f>SIN('Basis Functions'!Q10)</f>
        <v>7.6115585324921575E-2</v>
      </c>
      <c r="S29" s="1">
        <f t="shared" si="20"/>
        <v>0.26965865701211833</v>
      </c>
      <c r="T29" s="1">
        <f t="shared" si="21"/>
        <v>-1.855083448158378</v>
      </c>
      <c r="U29" s="1">
        <f t="shared" si="22"/>
        <v>-0.76429786042125047</v>
      </c>
      <c r="V29" s="1">
        <f t="shared" si="23"/>
        <v>-1.049044265757737E-2</v>
      </c>
      <c r="W29" s="1">
        <f t="shared" si="24"/>
        <v>-1.1669528288012447</v>
      </c>
      <c r="X29" s="1">
        <f t="shared" si="25"/>
        <v>0.81875368054221231</v>
      </c>
      <c r="Y29" s="1">
        <f t="shared" si="26"/>
        <v>1.3592280389168074</v>
      </c>
      <c r="Z29" s="1">
        <f t="shared" si="27"/>
        <v>1.1291863991379492E-3</v>
      </c>
      <c r="AA29" s="1">
        <f t="shared" si="28"/>
        <v>1.420458322517661</v>
      </c>
      <c r="AB29" s="1">
        <f t="shared" si="29"/>
        <v>0.67477836491304455</v>
      </c>
      <c r="AC29" s="1">
        <f t="shared" si="30"/>
        <v>-1.1915157607615081</v>
      </c>
      <c r="AD29" s="1">
        <f t="shared" si="31"/>
        <v>2.902783269294984E-2</v>
      </c>
      <c r="AE29" s="1">
        <f t="shared" si="32"/>
        <v>-0.8782784961906035</v>
      </c>
      <c r="AF29" s="1">
        <f t="shared" si="33"/>
        <v>-1.7909944129813442</v>
      </c>
      <c r="AG29" s="1">
        <f t="shared" si="34"/>
        <v>0.36558255194306666</v>
      </c>
      <c r="AH29" s="1">
        <f t="shared" si="35"/>
        <v>-5.8041542569662083E-2</v>
      </c>
    </row>
    <row r="30" spans="1:34" x14ac:dyDescent="0.25">
      <c r="A30" s="1" t="s">
        <v>57</v>
      </c>
      <c r="B30" s="1">
        <f>SIN('Basis Functions'!B11)</f>
        <v>-0.55808722862628624</v>
      </c>
      <c r="C30" s="1">
        <f>SIN('Basis Functions'!C11)</f>
        <v>-0.9261817947886255</v>
      </c>
      <c r="D30" s="1">
        <f>SIN('Basis Functions'!D11)</f>
        <v>-0.97897126867951656</v>
      </c>
      <c r="E30" s="1">
        <f>SIN('Basis Functions'!E11)</f>
        <v>-0.69848424335727222</v>
      </c>
      <c r="F30" s="1">
        <f>SIN('Basis Functions'!F11)</f>
        <v>-0.18020843829316333</v>
      </c>
      <c r="G30" s="1">
        <f>SIN('Basis Functions'!G11)</f>
        <v>0.39941670292053755</v>
      </c>
      <c r="H30" s="1">
        <f>SIN('Basis Functions'!H11)</f>
        <v>0.84306624941003006</v>
      </c>
      <c r="I30" s="1">
        <f>SIN('Basis Functions'!I11)</f>
        <v>0.99970617958349506</v>
      </c>
      <c r="J30" s="1">
        <f>SIN('Basis Functions'!J11)</f>
        <v>0.81601071235277223</v>
      </c>
      <c r="K30" s="1">
        <f>SIN('Basis Functions'!K11)</f>
        <v>0.3545162920432961</v>
      </c>
      <c r="L30" s="1">
        <f>SIN('Basis Functions'!L11)</f>
        <v>-0.22766803256294355</v>
      </c>
      <c r="M30" s="1">
        <f>SIN('Basis Functions'!M11)</f>
        <v>-0.73234609390809036</v>
      </c>
      <c r="N30" s="1">
        <f>SIN('Basis Functions'!N11)</f>
        <v>-0.98770760205211949</v>
      </c>
      <c r="O30" s="1">
        <f>SIN('Basis Functions'!O11)</f>
        <v>-0.9068184536246392</v>
      </c>
      <c r="P30" s="1">
        <f>SIN('Basis Functions'!P11)</f>
        <v>-0.51721618019039561</v>
      </c>
      <c r="Q30" s="1">
        <f>SIN('Basis Functions'!Q11)</f>
        <v>4.8464802992657027E-2</v>
      </c>
      <c r="S30" s="1">
        <f t="shared" si="20"/>
        <v>0.26965865701211833</v>
      </c>
      <c r="T30" s="1">
        <f t="shared" si="21"/>
        <v>-1.855083448158378</v>
      </c>
      <c r="U30" s="1">
        <f t="shared" si="22"/>
        <v>-0.76429786042125047</v>
      </c>
      <c r="V30" s="1">
        <f t="shared" si="23"/>
        <v>-1.049044265757737E-2</v>
      </c>
      <c r="W30" s="1">
        <f t="shared" si="24"/>
        <v>-1.1669528288012447</v>
      </c>
      <c r="X30" s="1">
        <f t="shared" si="25"/>
        <v>0.81875368054221231</v>
      </c>
      <c r="Y30" s="1">
        <f t="shared" si="26"/>
        <v>1.3592280389168074</v>
      </c>
      <c r="Z30" s="1">
        <f t="shared" si="27"/>
        <v>1.1291863991379492E-3</v>
      </c>
      <c r="AA30" s="1">
        <f t="shared" si="28"/>
        <v>1.420458322517661</v>
      </c>
      <c r="AB30" s="1">
        <f t="shared" si="29"/>
        <v>0.67477836491304455</v>
      </c>
      <c r="AC30" s="1">
        <f t="shared" si="30"/>
        <v>-1.1915157607615081</v>
      </c>
      <c r="AD30" s="1">
        <f t="shared" si="31"/>
        <v>2.902783269294984E-2</v>
      </c>
      <c r="AE30" s="1">
        <f t="shared" si="32"/>
        <v>-0.8782784961906035</v>
      </c>
      <c r="AF30" s="1">
        <f t="shared" si="33"/>
        <v>-1.7909944129813442</v>
      </c>
      <c r="AG30" s="1">
        <f t="shared" si="34"/>
        <v>0.36558255194306666</v>
      </c>
      <c r="AH30" s="1">
        <f t="shared" si="35"/>
        <v>-5.8041542569662083E-2</v>
      </c>
    </row>
    <row r="31" spans="1:34" x14ac:dyDescent="0.25">
      <c r="A31" s="1" t="s">
        <v>58</v>
      </c>
      <c r="B31" s="1">
        <f>SIN('Basis Functions'!B12)</f>
        <v>-0.1961091930609693</v>
      </c>
      <c r="C31" s="1">
        <f>SIN('Basis Functions'!C12)</f>
        <v>-0.38460231463389344</v>
      </c>
      <c r="D31" s="1">
        <f>SIN('Basis Functions'!D12)</f>
        <v>-0.55815907000694887</v>
      </c>
      <c r="E31" s="1">
        <f>SIN('Basis Functions'!E12)</f>
        <v>-0.71003923127178148</v>
      </c>
      <c r="F31" s="1">
        <f>SIN('Basis Functions'!F12)</f>
        <v>-0.83434439995071685</v>
      </c>
      <c r="G31" s="1">
        <f>SIN('Basis Functions'!G12)</f>
        <v>-0.92624707644409066</v>
      </c>
      <c r="H31" s="1">
        <f>SIN('Basis Functions'!H12)</f>
        <v>-0.9821781401860018</v>
      </c>
      <c r="I31" s="1">
        <f>SIN('Basis Functions'!I12)</f>
        <v>-0.9999654595531845</v>
      </c>
      <c r="J31" s="1">
        <f>SIN('Basis Functions'!J12)</f>
        <v>-0.97891824849034659</v>
      </c>
      <c r="K31" s="1">
        <f>SIN('Basis Functions'!K12)</f>
        <v>-0.91985389378887983</v>
      </c>
      <c r="L31" s="1">
        <f>SIN('Basis Functions'!L12)</f>
        <v>-0.82506621115818746</v>
      </c>
      <c r="M31" s="1">
        <f>SIN('Basis Functions'!M12)</f>
        <v>-0.69823636289277258</v>
      </c>
      <c r="N31" s="1">
        <f>SIN('Basis Functions'!N12)</f>
        <v>-0.54428989672515304</v>
      </c>
      <c r="O31" s="1">
        <f>SIN('Basis Functions'!O12)</f>
        <v>-0.36920545788538633</v>
      </c>
      <c r="P31" s="1">
        <f>SIN('Basis Functions'!P12)</f>
        <v>-0.17978260320115044</v>
      </c>
      <c r="Q31" s="1">
        <f>SIN('Basis Functions'!Q12)</f>
        <v>1.6622265619776394E-2</v>
      </c>
      <c r="S31" s="1">
        <f t="shared" si="20"/>
        <v>0.26965865701211833</v>
      </c>
      <c r="T31" s="1">
        <f t="shared" si="21"/>
        <v>-1.855083448158378</v>
      </c>
      <c r="U31" s="1">
        <f t="shared" si="22"/>
        <v>-0.76429786042125047</v>
      </c>
      <c r="V31" s="1">
        <f t="shared" si="23"/>
        <v>-1.049044265757737E-2</v>
      </c>
      <c r="W31" s="1">
        <f t="shared" si="24"/>
        <v>-1.1669528288012447</v>
      </c>
      <c r="X31" s="1">
        <f t="shared" si="25"/>
        <v>0.81875368054221231</v>
      </c>
      <c r="Y31" s="1">
        <f t="shared" si="26"/>
        <v>1.3592280389168074</v>
      </c>
      <c r="Z31" s="1">
        <f t="shared" si="27"/>
        <v>1.1291863991379492E-3</v>
      </c>
      <c r="AA31" s="1">
        <f t="shared" si="28"/>
        <v>1.420458322517661</v>
      </c>
      <c r="AB31" s="1">
        <f t="shared" si="29"/>
        <v>0.67477836491304455</v>
      </c>
      <c r="AC31" s="1">
        <f t="shared" si="30"/>
        <v>-1.1915157607615081</v>
      </c>
      <c r="AD31" s="1">
        <f t="shared" si="31"/>
        <v>2.902783269294984E-2</v>
      </c>
      <c r="AE31" s="1">
        <f t="shared" si="32"/>
        <v>-0.8782784961906035</v>
      </c>
      <c r="AF31" s="1">
        <f t="shared" si="33"/>
        <v>-1.7909944129813442</v>
      </c>
      <c r="AG31" s="1">
        <f t="shared" si="34"/>
        <v>0.36558255194306666</v>
      </c>
      <c r="AH31" s="1">
        <f t="shared" si="35"/>
        <v>-5.8041542569662083E-2</v>
      </c>
    </row>
    <row r="32" spans="1:34" x14ac:dyDescent="0.25">
      <c r="A32" s="1" t="s">
        <v>59</v>
      </c>
      <c r="B32" s="1">
        <f>SIN('Basis Functions'!B13)</f>
        <v>0.1961091930609698</v>
      </c>
      <c r="C32" s="1">
        <f>SIN('Basis Functions'!C13)</f>
        <v>0.38460231463389433</v>
      </c>
      <c r="D32" s="1">
        <f>SIN('Basis Functions'!D13)</f>
        <v>0.5581590700069502</v>
      </c>
      <c r="E32" s="1">
        <f>SIN('Basis Functions'!E13)</f>
        <v>0.71003923127178292</v>
      </c>
      <c r="F32" s="1">
        <f>SIN('Basis Functions'!F13)</f>
        <v>0.83434439995071819</v>
      </c>
      <c r="G32" s="1">
        <f>SIN('Basis Functions'!G13)</f>
        <v>0.92624707644409188</v>
      </c>
      <c r="H32" s="1">
        <f>SIN('Basis Functions'!H13)</f>
        <v>0.98217814018600236</v>
      </c>
      <c r="I32" s="1">
        <f>SIN('Basis Functions'!I13)</f>
        <v>0.99996545955318439</v>
      </c>
      <c r="J32" s="1">
        <f>SIN('Basis Functions'!J13)</f>
        <v>0.97891824849034559</v>
      </c>
      <c r="K32" s="1">
        <f>SIN('Basis Functions'!K13)</f>
        <v>0.91985389378887794</v>
      </c>
      <c r="L32" s="1">
        <f>SIN('Basis Functions'!L13)</f>
        <v>0.82506621115818413</v>
      </c>
      <c r="M32" s="1">
        <f>SIN('Basis Functions'!M13)</f>
        <v>0.69823636289276814</v>
      </c>
      <c r="N32" s="1">
        <f>SIN('Basis Functions'!N13)</f>
        <v>0.54428989672514738</v>
      </c>
      <c r="O32" s="1">
        <f>SIN('Basis Functions'!O13)</f>
        <v>0.36920545788538017</v>
      </c>
      <c r="P32" s="1">
        <f>SIN('Basis Functions'!P13)</f>
        <v>0.17978260320114345</v>
      </c>
      <c r="Q32" s="1">
        <f>SIN('Basis Functions'!Q13)</f>
        <v>-1.6622265619784388E-2</v>
      </c>
      <c r="S32" s="1">
        <f t="shared" si="20"/>
        <v>0.26965865701211833</v>
      </c>
      <c r="T32" s="1">
        <f t="shared" si="21"/>
        <v>-1.855083448158378</v>
      </c>
      <c r="U32" s="1">
        <f t="shared" si="22"/>
        <v>-0.76429786042125047</v>
      </c>
      <c r="V32" s="1">
        <f t="shared" si="23"/>
        <v>-1.049044265757737E-2</v>
      </c>
      <c r="W32" s="1">
        <f t="shared" si="24"/>
        <v>-1.1669528288012447</v>
      </c>
      <c r="X32" s="1">
        <f t="shared" si="25"/>
        <v>0.81875368054221231</v>
      </c>
      <c r="Y32" s="1">
        <f t="shared" si="26"/>
        <v>1.3592280389168074</v>
      </c>
      <c r="Z32" s="1">
        <f t="shared" si="27"/>
        <v>1.1291863991379492E-3</v>
      </c>
      <c r="AA32" s="1">
        <f t="shared" si="28"/>
        <v>1.420458322517661</v>
      </c>
      <c r="AB32" s="1">
        <f t="shared" si="29"/>
        <v>0.67477836491304455</v>
      </c>
      <c r="AC32" s="1">
        <f t="shared" si="30"/>
        <v>-1.1915157607615081</v>
      </c>
      <c r="AD32" s="1">
        <f t="shared" si="31"/>
        <v>2.902783269294984E-2</v>
      </c>
      <c r="AE32" s="1">
        <f t="shared" si="32"/>
        <v>-0.8782784961906035</v>
      </c>
      <c r="AF32" s="1">
        <f t="shared" si="33"/>
        <v>-1.7909944129813442</v>
      </c>
      <c r="AG32" s="1">
        <f t="shared" si="34"/>
        <v>0.36558255194306666</v>
      </c>
      <c r="AH32" s="1">
        <f t="shared" si="35"/>
        <v>-5.8041542569662083E-2</v>
      </c>
    </row>
    <row r="33" spans="1:34" x14ac:dyDescent="0.25">
      <c r="A33" s="1" t="s">
        <v>60</v>
      </c>
      <c r="B33" s="1">
        <f>SIN('Basis Functions'!B14)</f>
        <v>0.55808722862628679</v>
      </c>
      <c r="C33" s="1">
        <f>SIN('Basis Functions'!C14)</f>
        <v>0.92618179478862606</v>
      </c>
      <c r="D33" s="1">
        <f>SIN('Basis Functions'!D14)</f>
        <v>0.97897126867951612</v>
      </c>
      <c r="E33" s="1">
        <f>SIN('Basis Functions'!E14)</f>
        <v>0.69848424335727033</v>
      </c>
      <c r="F33" s="1">
        <f>SIN('Basis Functions'!F14)</f>
        <v>0.18020843829315986</v>
      </c>
      <c r="G33" s="1">
        <f>SIN('Basis Functions'!G14)</f>
        <v>-0.39941670292054121</v>
      </c>
      <c r="H33" s="1">
        <f>SIN('Basis Functions'!H14)</f>
        <v>-0.84306624941003294</v>
      </c>
      <c r="I33" s="1">
        <f>SIN('Basis Functions'!I14)</f>
        <v>-0.99970617958349495</v>
      </c>
      <c r="J33" s="1">
        <f>SIN('Basis Functions'!J14)</f>
        <v>-0.81601071235276867</v>
      </c>
      <c r="K33" s="1">
        <f>SIN('Basis Functions'!K14)</f>
        <v>-0.35451629204328949</v>
      </c>
      <c r="L33" s="1">
        <f>SIN('Basis Functions'!L14)</f>
        <v>0.22766803256295048</v>
      </c>
      <c r="M33" s="1">
        <f>SIN('Basis Functions'!M14)</f>
        <v>0.7323460939080958</v>
      </c>
      <c r="N33" s="1">
        <f>SIN('Basis Functions'!N14)</f>
        <v>0.98770760205212071</v>
      </c>
      <c r="O33" s="1">
        <f>SIN('Basis Functions'!O14)</f>
        <v>0.90681845362463476</v>
      </c>
      <c r="P33" s="1">
        <f>SIN('Basis Functions'!P14)</f>
        <v>0.51721618019038806</v>
      </c>
      <c r="Q33" s="1">
        <f>SIN('Basis Functions'!Q14)</f>
        <v>-4.8464802992667672E-2</v>
      </c>
      <c r="S33" s="1">
        <f t="shared" si="20"/>
        <v>0.26965865701211833</v>
      </c>
      <c r="T33" s="1">
        <f t="shared" si="21"/>
        <v>-1.855083448158378</v>
      </c>
      <c r="U33" s="1">
        <f t="shared" si="22"/>
        <v>-0.76429786042125047</v>
      </c>
      <c r="V33" s="1">
        <f t="shared" si="23"/>
        <v>-1.049044265757737E-2</v>
      </c>
      <c r="W33" s="1">
        <f t="shared" si="24"/>
        <v>-1.1669528288012447</v>
      </c>
      <c r="X33" s="1">
        <f t="shared" si="25"/>
        <v>0.81875368054221231</v>
      </c>
      <c r="Y33" s="1">
        <f t="shared" si="26"/>
        <v>1.3592280389168074</v>
      </c>
      <c r="Z33" s="1">
        <f t="shared" si="27"/>
        <v>1.1291863991379492E-3</v>
      </c>
      <c r="AA33" s="1">
        <f t="shared" si="28"/>
        <v>1.420458322517661</v>
      </c>
      <c r="AB33" s="1">
        <f t="shared" si="29"/>
        <v>0.67477836491304455</v>
      </c>
      <c r="AC33" s="1">
        <f t="shared" si="30"/>
        <v>-1.1915157607615081</v>
      </c>
      <c r="AD33" s="1">
        <f t="shared" si="31"/>
        <v>2.902783269294984E-2</v>
      </c>
      <c r="AE33" s="1">
        <f t="shared" si="32"/>
        <v>-0.8782784961906035</v>
      </c>
      <c r="AF33" s="1">
        <f t="shared" si="33"/>
        <v>-1.7909944129813442</v>
      </c>
      <c r="AG33" s="1">
        <f t="shared" si="34"/>
        <v>0.36558255194306666</v>
      </c>
      <c r="AH33" s="1">
        <f t="shared" si="35"/>
        <v>-5.8041542569662083E-2</v>
      </c>
    </row>
    <row r="34" spans="1:34" x14ac:dyDescent="0.25">
      <c r="A34" s="1" t="s">
        <v>61</v>
      </c>
      <c r="B34" s="1">
        <f>SIN('Basis Functions'!B15)</f>
        <v>0.83410570634148196</v>
      </c>
      <c r="C34" s="1">
        <f>SIN('Basis Functions'!C15)</f>
        <v>0.92019314330561341</v>
      </c>
      <c r="D34" s="1">
        <f>SIN('Basis Functions'!D15)</f>
        <v>0.18105989503135447</v>
      </c>
      <c r="E34" s="1">
        <f>SIN('Basis Functions'!E15)</f>
        <v>-0.72044618956966011</v>
      </c>
      <c r="F34" s="1">
        <f>SIN('Basis Functions'!F15)</f>
        <v>-0.97586280636792633</v>
      </c>
      <c r="G34" s="1">
        <f>SIN('Basis Functions'!G15)</f>
        <v>-0.35613469987830881</v>
      </c>
      <c r="H34" s="1">
        <f>SIN('Basis Functions'!H15)</f>
        <v>0.58297170583988744</v>
      </c>
      <c r="I34" s="1">
        <f>SIN('Basis Functions'!I15)</f>
        <v>0.99927448704986488</v>
      </c>
      <c r="J34" s="1">
        <f>SIN('Basis Functions'!J15)</f>
        <v>0.51943716664787332</v>
      </c>
      <c r="K34" s="1">
        <f>SIN('Basis Functions'!K15)</f>
        <v>-0.42622659216856246</v>
      </c>
      <c r="L34" s="1">
        <f>SIN('Basis Functions'!L15)</f>
        <v>-0.98965429215865175</v>
      </c>
      <c r="M34" s="1">
        <f>SIN('Basis Functions'!M15)</f>
        <v>-0.66556919218317834</v>
      </c>
      <c r="N34" s="1">
        <f>SIN('Basis Functions'!N15)</f>
        <v>0.25539219277951231</v>
      </c>
      <c r="O34" s="1">
        <f>SIN('Basis Functions'!O15)</f>
        <v>0.94732022549079564</v>
      </c>
      <c r="P34" s="1">
        <f>SIN('Basis Functions'!P15)</f>
        <v>0.78970025699504542</v>
      </c>
      <c r="Q34" s="1">
        <f>SIN('Basis Functions'!Q15)</f>
        <v>-7.6115585324933968E-2</v>
      </c>
      <c r="S34" s="1">
        <f t="shared" si="20"/>
        <v>0.26965865701211833</v>
      </c>
      <c r="T34" s="1">
        <f t="shared" si="21"/>
        <v>-1.855083448158378</v>
      </c>
      <c r="U34" s="1">
        <f t="shared" si="22"/>
        <v>-0.76429786042125047</v>
      </c>
      <c r="V34" s="1">
        <f t="shared" si="23"/>
        <v>-1.049044265757737E-2</v>
      </c>
      <c r="W34" s="1">
        <f t="shared" si="24"/>
        <v>-1.1669528288012447</v>
      </c>
      <c r="X34" s="1">
        <f t="shared" si="25"/>
        <v>0.81875368054221231</v>
      </c>
      <c r="Y34" s="1">
        <f t="shared" si="26"/>
        <v>1.3592280389168074</v>
      </c>
      <c r="Z34" s="1">
        <f t="shared" si="27"/>
        <v>1.1291863991379492E-3</v>
      </c>
      <c r="AA34" s="1">
        <f t="shared" si="28"/>
        <v>1.420458322517661</v>
      </c>
      <c r="AB34" s="1">
        <f t="shared" si="29"/>
        <v>0.67477836491304455</v>
      </c>
      <c r="AC34" s="1">
        <f t="shared" si="30"/>
        <v>-1.1915157607615081</v>
      </c>
      <c r="AD34" s="1">
        <f t="shared" si="31"/>
        <v>2.902783269294984E-2</v>
      </c>
      <c r="AE34" s="1">
        <f t="shared" si="32"/>
        <v>-0.8782784961906035</v>
      </c>
      <c r="AF34" s="1">
        <f t="shared" si="33"/>
        <v>-1.7909944129813442</v>
      </c>
      <c r="AG34" s="1">
        <f t="shared" si="34"/>
        <v>0.36558255194306666</v>
      </c>
      <c r="AH34" s="1">
        <f t="shared" si="35"/>
        <v>-5.8041542569662083E-2</v>
      </c>
    </row>
    <row r="35" spans="1:34" x14ac:dyDescent="0.25">
      <c r="A35" s="1" t="s">
        <v>62</v>
      </c>
      <c r="B35" s="1">
        <f>SIN('Basis Functions'!B16)</f>
        <v>0.98194964520191275</v>
      </c>
      <c r="C35" s="1">
        <f>SIN('Basis Functions'!C16)</f>
        <v>0.37145686816389212</v>
      </c>
      <c r="D35" s="1">
        <f>SIN('Basis Functions'!D16)</f>
        <v>-0.8414330661895999</v>
      </c>
      <c r="E35" s="1">
        <f>SIN('Basis Functions'!E16)</f>
        <v>-0.6897584155635661</v>
      </c>
      <c r="F35" s="1">
        <f>SIN('Basis Functions'!F16)</f>
        <v>0.58050777120439057</v>
      </c>
      <c r="G35" s="1">
        <f>SIN('Basis Functions'!G16)</f>
        <v>0.90935582535950799</v>
      </c>
      <c r="H35" s="1">
        <f>SIN('Basis Functions'!H16)</f>
        <v>-0.2365120596267607</v>
      </c>
      <c r="I35" s="1">
        <f>SIN('Basis Functions'!I16)</f>
        <v>-0.99882480106638649</v>
      </c>
      <c r="J35" s="1">
        <f>SIN('Basis Functions'!J16)</f>
        <v>-0.14132842767465451</v>
      </c>
      <c r="K35" s="1">
        <f>SIN('Basis Functions'!K16)</f>
        <v>0.94536237009238289</v>
      </c>
      <c r="L35" s="1">
        <f>SIN('Basis Functions'!L16)</f>
        <v>0.49894487673636134</v>
      </c>
      <c r="M35" s="1">
        <f>SIN('Basis Functions'!M16)</f>
        <v>-0.75661898370336023</v>
      </c>
      <c r="N35" s="1">
        <f>SIN('Basis Functions'!N16)</f>
        <v>-0.78516252491526195</v>
      </c>
      <c r="O35" s="1">
        <f>SIN('Basis Functions'!O16)</f>
        <v>0.45960374068170345</v>
      </c>
      <c r="P35" s="1">
        <f>SIN('Basis Functions'!P16)</f>
        <v>0.95902374778370103</v>
      </c>
      <c r="Q35" s="1">
        <f>SIN('Basis Functions'!Q16)</f>
        <v>-9.681939671131283E-2</v>
      </c>
      <c r="S35" s="1">
        <f t="shared" si="20"/>
        <v>0.26965865701211833</v>
      </c>
      <c r="T35" s="1">
        <f t="shared" si="21"/>
        <v>-1.855083448158378</v>
      </c>
      <c r="U35" s="1">
        <f t="shared" si="22"/>
        <v>-0.76429786042125047</v>
      </c>
      <c r="V35" s="1">
        <f t="shared" si="23"/>
        <v>-1.049044265757737E-2</v>
      </c>
      <c r="W35" s="1">
        <f t="shared" si="24"/>
        <v>-1.1669528288012447</v>
      </c>
      <c r="X35" s="1">
        <f t="shared" si="25"/>
        <v>0.81875368054221231</v>
      </c>
      <c r="Y35" s="1">
        <f t="shared" si="26"/>
        <v>1.3592280389168074</v>
      </c>
      <c r="Z35" s="1">
        <f t="shared" si="27"/>
        <v>1.1291863991379492E-3</v>
      </c>
      <c r="AA35" s="1">
        <f t="shared" si="28"/>
        <v>1.420458322517661</v>
      </c>
      <c r="AB35" s="1">
        <f t="shared" si="29"/>
        <v>0.67477836491304455</v>
      </c>
      <c r="AC35" s="1">
        <f t="shared" si="30"/>
        <v>-1.1915157607615081</v>
      </c>
      <c r="AD35" s="1">
        <f t="shared" si="31"/>
        <v>2.902783269294984E-2</v>
      </c>
      <c r="AE35" s="1">
        <f t="shared" si="32"/>
        <v>-0.8782784961906035</v>
      </c>
      <c r="AF35" s="1">
        <f t="shared" si="33"/>
        <v>-1.7909944129813442</v>
      </c>
      <c r="AG35" s="1">
        <f t="shared" si="34"/>
        <v>0.36558255194306666</v>
      </c>
      <c r="AH35" s="1">
        <f t="shared" si="35"/>
        <v>-5.8041542569662083E-2</v>
      </c>
    </row>
    <row r="36" spans="1:34" x14ac:dyDescent="0.25">
      <c r="A36" s="1" t="s">
        <v>63</v>
      </c>
      <c r="B36" s="1">
        <f>SIN('Basis Functions'!B17)</f>
        <v>0.97944527100010526</v>
      </c>
      <c r="C36" s="1">
        <f>SIN('Basis Functions'!C17)</f>
        <v>-0.39512799096350359</v>
      </c>
      <c r="D36" s="1">
        <f>SIN('Basis Functions'!D17)</f>
        <v>-0.82004266437621987</v>
      </c>
      <c r="E36" s="1">
        <f>SIN('Basis Functions'!E17)</f>
        <v>0.72594975311104848</v>
      </c>
      <c r="F36" s="1">
        <f>SIN('Basis Functions'!F17)</f>
        <v>0.52717988175813069</v>
      </c>
      <c r="G36" s="1">
        <f>SIN('Basis Functions'!G17)</f>
        <v>-0.93862475775196108</v>
      </c>
      <c r="H36" s="1">
        <f>SIN('Basis Functions'!H17)</f>
        <v>-0.1485197097401075</v>
      </c>
      <c r="I36" s="1">
        <f>SIN('Basis Functions'!I17)</f>
        <v>0.99854060630996122</v>
      </c>
      <c r="J36" s="1">
        <f>SIN('Basis Functions'!J17)</f>
        <v>-0.25431172489825488</v>
      </c>
      <c r="K36" s="1">
        <f>SIN('Basis Functions'!K17)</f>
        <v>-0.89594612358311632</v>
      </c>
      <c r="L36" s="1">
        <f>SIN('Basis Functions'!L17)</f>
        <v>0.61575447448798548</v>
      </c>
      <c r="M36" s="1">
        <f>SIN('Basis Functions'!M17)</f>
        <v>0.64753834048892445</v>
      </c>
      <c r="N36" s="1">
        <f>SIN('Basis Functions'!N17)</f>
        <v>-0.87698451063688765</v>
      </c>
      <c r="O36" s="1">
        <f>SIN('Basis Functions'!O17)</f>
        <v>-0.29374508827357998</v>
      </c>
      <c r="P36" s="1">
        <f>SIN('Basis Functions'!P17)</f>
        <v>0.99548720805296953</v>
      </c>
      <c r="Q36" s="1">
        <f>SIN('Basis Functions'!Q17)</f>
        <v>-0.10785454387962196</v>
      </c>
      <c r="S36" s="1">
        <f t="shared" si="20"/>
        <v>0.26965865701211833</v>
      </c>
      <c r="T36" s="1">
        <f t="shared" si="21"/>
        <v>-1.855083448158378</v>
      </c>
      <c r="U36" s="1">
        <f t="shared" si="22"/>
        <v>-0.76429786042125047</v>
      </c>
      <c r="V36" s="1">
        <f t="shared" si="23"/>
        <v>-1.049044265757737E-2</v>
      </c>
      <c r="W36" s="1">
        <f t="shared" si="24"/>
        <v>-1.1669528288012447</v>
      </c>
      <c r="X36" s="1">
        <f t="shared" si="25"/>
        <v>0.81875368054221231</v>
      </c>
      <c r="Y36" s="1">
        <f t="shared" si="26"/>
        <v>1.3592280389168074</v>
      </c>
      <c r="Z36" s="1">
        <f t="shared" si="27"/>
        <v>1.1291863991379492E-3</v>
      </c>
      <c r="AA36" s="1">
        <f t="shared" si="28"/>
        <v>1.420458322517661</v>
      </c>
      <c r="AB36" s="1">
        <f t="shared" si="29"/>
        <v>0.67477836491304455</v>
      </c>
      <c r="AC36" s="1">
        <f t="shared" si="30"/>
        <v>-1.1915157607615081</v>
      </c>
      <c r="AD36" s="1">
        <f t="shared" si="31"/>
        <v>2.902783269294984E-2</v>
      </c>
      <c r="AE36" s="1">
        <f t="shared" si="32"/>
        <v>-0.8782784961906035</v>
      </c>
      <c r="AF36" s="1">
        <f t="shared" si="33"/>
        <v>-1.7909944129813442</v>
      </c>
      <c r="AG36" s="1">
        <f t="shared" si="34"/>
        <v>0.36558255194306666</v>
      </c>
      <c r="AH36" s="1">
        <f t="shared" si="35"/>
        <v>-5.8041542569662083E-2</v>
      </c>
    </row>
    <row r="37" spans="1:34" x14ac:dyDescent="0.25">
      <c r="A37" s="1" t="s">
        <v>64</v>
      </c>
      <c r="B37" s="1">
        <f>SIN('Basis Functions'!B18)</f>
        <v>0.82774588563840457</v>
      </c>
      <c r="C37" s="1">
        <f>SIN('Basis Functions'!C18)</f>
        <v>-0.92890165336975261</v>
      </c>
      <c r="D37" s="1">
        <f>SIN('Basis Functions'!D18)</f>
        <v>0.21467340825826609</v>
      </c>
      <c r="E37" s="1">
        <f>SIN('Basis Functions'!E18)</f>
        <v>0.68799380069969485</v>
      </c>
      <c r="F37" s="1">
        <f>SIN('Basis Functions'!F18)</f>
        <v>-0.98674439050808149</v>
      </c>
      <c r="G37" s="1">
        <f>SIN('Basis Functions'!G18)</f>
        <v>0.41933697762167477</v>
      </c>
      <c r="H37" s="1">
        <f>SIN('Basis Functions'!H18)</f>
        <v>0.51616178950677738</v>
      </c>
      <c r="I37" s="1">
        <f>SIN('Basis Functions'!I18)</f>
        <v>-0.99857699318435711</v>
      </c>
      <c r="J37" s="1">
        <f>SIN('Basis Functions'!J18)</f>
        <v>0.6044476101648889</v>
      </c>
      <c r="K37" s="1">
        <f>SIN('Basis Functions'!K18)</f>
        <v>0.3202620728697485</v>
      </c>
      <c r="L37" s="1">
        <f>SIN('Basis Functions'!L18)</f>
        <v>-0.96384772819856457</v>
      </c>
      <c r="M37" s="1">
        <f>SIN('Basis Functions'!M18)</f>
        <v>0.7613739266010402</v>
      </c>
      <c r="N37" s="1">
        <f>SIN('Basis Functions'!N18)</f>
        <v>0.10942910586151598</v>
      </c>
      <c r="O37" s="1">
        <f>SIN('Basis Functions'!O18)</f>
        <v>-0.88417595935670512</v>
      </c>
      <c r="P37" s="1">
        <f>SIN('Basis Functions'!P18)</f>
        <v>0.88279873213346227</v>
      </c>
      <c r="Q37" s="1">
        <f>SIN('Basis Functions'!Q18)</f>
        <v>-0.10650634556231911</v>
      </c>
      <c r="S37" s="1">
        <f t="shared" si="20"/>
        <v>0.26965865701211833</v>
      </c>
      <c r="T37" s="1">
        <f t="shared" si="21"/>
        <v>-1.855083448158378</v>
      </c>
      <c r="U37" s="1">
        <f t="shared" si="22"/>
        <v>-0.76429786042125047</v>
      </c>
      <c r="V37" s="1">
        <f t="shared" si="23"/>
        <v>-1.049044265757737E-2</v>
      </c>
      <c r="W37" s="1">
        <f t="shared" si="24"/>
        <v>-1.1669528288012447</v>
      </c>
      <c r="X37" s="1">
        <f t="shared" si="25"/>
        <v>0.81875368054221231</v>
      </c>
      <c r="Y37" s="1">
        <f t="shared" si="26"/>
        <v>1.3592280389168074</v>
      </c>
      <c r="Z37" s="1">
        <f t="shared" si="27"/>
        <v>1.1291863991379492E-3</v>
      </c>
      <c r="AA37" s="1">
        <f t="shared" si="28"/>
        <v>1.420458322517661</v>
      </c>
      <c r="AB37" s="1">
        <f t="shared" si="29"/>
        <v>0.67477836491304455</v>
      </c>
      <c r="AC37" s="1">
        <f t="shared" si="30"/>
        <v>-1.1915157607615081</v>
      </c>
      <c r="AD37" s="1">
        <f t="shared" si="31"/>
        <v>2.902783269294984E-2</v>
      </c>
      <c r="AE37" s="1">
        <f t="shared" si="32"/>
        <v>-0.8782784961906035</v>
      </c>
      <c r="AF37" s="1">
        <f t="shared" si="33"/>
        <v>-1.7909944129813442</v>
      </c>
      <c r="AG37" s="1">
        <f t="shared" si="34"/>
        <v>0.36558255194306666</v>
      </c>
      <c r="AH37" s="1">
        <f t="shared" si="35"/>
        <v>-5.8041542569662083E-2</v>
      </c>
    </row>
    <row r="38" spans="1:34" x14ac:dyDescent="0.25">
      <c r="A38" s="1" t="s">
        <v>65</v>
      </c>
      <c r="B38" s="1">
        <f>SIN('Basis Functions'!B19)</f>
        <v>0.55087673946612492</v>
      </c>
      <c r="C38" s="1">
        <f>SIN('Basis Functions'!C19)</f>
        <v>-0.91950870653202743</v>
      </c>
      <c r="D38" s="1">
        <f>SIN('Basis Functions'!D19)</f>
        <v>0.9839425782048371</v>
      </c>
      <c r="E38" s="1">
        <f>SIN('Basis Functions'!E19)</f>
        <v>-0.72286190483874613</v>
      </c>
      <c r="F38" s="1">
        <f>SIN('Basis Functions'!F19)</f>
        <v>0.2226391623197605</v>
      </c>
      <c r="G38" s="1">
        <f>SIN('Basis Functions'!G19)</f>
        <v>0.35123857515083962</v>
      </c>
      <c r="H38" s="1">
        <f>SIN('Basis Functions'!H19)</f>
        <v>-0.80891718929563483</v>
      </c>
      <c r="I38" s="1">
        <f>SIN('Basis Functions'!I19)</f>
        <v>0.99898434248696444</v>
      </c>
      <c r="J38" s="1">
        <f>SIN('Basis Functions'!J19)</f>
        <v>-0.85856073234644026</v>
      </c>
      <c r="K38" s="1">
        <f>SIN('Basis Functions'!K19)</f>
        <v>0.43410224825228722</v>
      </c>
      <c r="L38" s="1">
        <f>SIN('Basis Functions'!L19)</f>
        <v>0.13396888049233896</v>
      </c>
      <c r="M38" s="1">
        <f>SIN('Basis Functions'!M19)</f>
        <v>-0.6577195172196425</v>
      </c>
      <c r="N38" s="1">
        <f>SIN('Basis Functions'!N19)</f>
        <v>0.96387893048188611</v>
      </c>
      <c r="O38" s="1">
        <f>SIN('Basis Functions'!O19)</f>
        <v>-0.95116139047635717</v>
      </c>
      <c r="P38" s="1">
        <f>SIN('Basis Functions'!P19)</f>
        <v>0.62377419988576854</v>
      </c>
      <c r="Q38" s="1">
        <f>SIN('Basis Functions'!Q19)</f>
        <v>-9.0025805521203789E-2</v>
      </c>
      <c r="S38" s="1">
        <f t="shared" si="20"/>
        <v>0.26965865701211833</v>
      </c>
      <c r="T38" s="1">
        <f t="shared" si="21"/>
        <v>-1.855083448158378</v>
      </c>
      <c r="U38" s="1">
        <f t="shared" si="22"/>
        <v>-0.76429786042125047</v>
      </c>
      <c r="V38" s="1">
        <f t="shared" si="23"/>
        <v>-1.049044265757737E-2</v>
      </c>
      <c r="W38" s="1">
        <f t="shared" si="24"/>
        <v>-1.1669528288012447</v>
      </c>
      <c r="X38" s="1">
        <f t="shared" si="25"/>
        <v>0.81875368054221231</v>
      </c>
      <c r="Y38" s="1">
        <f t="shared" si="26"/>
        <v>1.3592280389168074</v>
      </c>
      <c r="Z38" s="1">
        <f t="shared" si="27"/>
        <v>1.1291863991379492E-3</v>
      </c>
      <c r="AA38" s="1">
        <f t="shared" si="28"/>
        <v>1.420458322517661</v>
      </c>
      <c r="AB38" s="1">
        <f t="shared" si="29"/>
        <v>0.67477836491304455</v>
      </c>
      <c r="AC38" s="1">
        <f t="shared" si="30"/>
        <v>-1.1915157607615081</v>
      </c>
      <c r="AD38" s="1">
        <f t="shared" si="31"/>
        <v>2.902783269294984E-2</v>
      </c>
      <c r="AE38" s="1">
        <f t="shared" si="32"/>
        <v>-0.8782784961906035</v>
      </c>
      <c r="AF38" s="1">
        <f t="shared" si="33"/>
        <v>-1.7909944129813442</v>
      </c>
      <c r="AG38" s="1">
        <f t="shared" si="34"/>
        <v>0.36558255194306666</v>
      </c>
      <c r="AH38" s="1">
        <f t="shared" si="35"/>
        <v>-5.8041542569662083E-2</v>
      </c>
    </row>
    <row r="39" spans="1:34" x14ac:dyDescent="0.25">
      <c r="A39" s="1" t="s">
        <v>66</v>
      </c>
      <c r="B39" s="1">
        <f>SIN('Basis Functions'!B20)</f>
        <v>0.19167887666141115</v>
      </c>
      <c r="C39" s="1">
        <f>SIN('Basis Functions'!C20)</f>
        <v>-0.37624941716453186</v>
      </c>
      <c r="D39" s="1">
        <f>SIN('Basis Functions'!D20)</f>
        <v>0.54686689521679799</v>
      </c>
      <c r="E39" s="1">
        <f>SIN('Basis Functions'!E20)</f>
        <v>-0.69720402838834838</v>
      </c>
      <c r="F39" s="1">
        <f>SIN('Basis Functions'!F20)</f>
        <v>0.82168562290577352</v>
      </c>
      <c r="G39" s="1">
        <f>SIN('Basis Functions'!G20)</f>
        <v>-0.91569532753224148</v>
      </c>
      <c r="H39" s="1">
        <f>SIN('Basis Functions'!H20)</f>
        <v>0.97574682914725985</v>
      </c>
      <c r="I39" s="1">
        <f>SIN('Basis Functions'!I20)</f>
        <v>-0.99961314130493095</v>
      </c>
      <c r="J39" s="1">
        <f>SIN('Basis Functions'!J20)</f>
        <v>0.98640919115512926</v>
      </c>
      <c r="K39" s="1">
        <f>SIN('Basis Functions'!K20)</f>
        <v>-0.93662464202391871</v>
      </c>
      <c r="L39" s="1">
        <f>SIN('Basis Functions'!L20)</f>
        <v>0.85210573444065452</v>
      </c>
      <c r="M39" s="1">
        <f>SIN('Basis Functions'!M20)</f>
        <v>-0.73598681903018426</v>
      </c>
      <c r="N39" s="1">
        <f>SIN('Basis Functions'!N20)</f>
        <v>0.59257412034603774</v>
      </c>
      <c r="O39" s="1">
        <f>SIN('Basis Functions'!O20)</f>
        <v>-0.42718604221743406</v>
      </c>
      <c r="P39" s="1">
        <f>SIN('Basis Functions'!P20)</f>
        <v>0.24595593682373798</v>
      </c>
      <c r="Q39" s="1">
        <f>SIN('Basis Functions'!Q20)</f>
        <v>-5.5604651728235699E-2</v>
      </c>
      <c r="S39" s="1">
        <f t="shared" si="20"/>
        <v>0.26965865701211833</v>
      </c>
      <c r="T39" s="1">
        <f t="shared" si="21"/>
        <v>-1.855083448158378</v>
      </c>
      <c r="U39" s="1">
        <f t="shared" si="22"/>
        <v>-0.76429786042125047</v>
      </c>
      <c r="V39" s="1">
        <f t="shared" si="23"/>
        <v>-1.049044265757737E-2</v>
      </c>
      <c r="W39" s="1">
        <f t="shared" si="24"/>
        <v>-1.1669528288012447</v>
      </c>
      <c r="X39" s="1">
        <f t="shared" si="25"/>
        <v>0.81875368054221231</v>
      </c>
      <c r="Y39" s="1">
        <f t="shared" si="26"/>
        <v>1.3592280389168074</v>
      </c>
      <c r="Z39" s="1">
        <f t="shared" si="27"/>
        <v>1.1291863991379492E-3</v>
      </c>
      <c r="AA39" s="1">
        <f t="shared" si="28"/>
        <v>1.420458322517661</v>
      </c>
      <c r="AB39" s="1">
        <f t="shared" si="29"/>
        <v>0.67477836491304455</v>
      </c>
      <c r="AC39" s="1">
        <f t="shared" si="30"/>
        <v>-1.1915157607615081</v>
      </c>
      <c r="AD39" s="1">
        <f t="shared" si="31"/>
        <v>2.902783269294984E-2</v>
      </c>
      <c r="AE39" s="1">
        <f t="shared" si="32"/>
        <v>-0.8782784961906035</v>
      </c>
      <c r="AF39" s="1">
        <f t="shared" si="33"/>
        <v>-1.7909944129813442</v>
      </c>
      <c r="AG39" s="1">
        <f t="shared" si="34"/>
        <v>0.36558255194306666</v>
      </c>
      <c r="AH39" s="1">
        <f t="shared" si="35"/>
        <v>-5.8041542569662083E-2</v>
      </c>
    </row>
    <row r="41" spans="1:34" x14ac:dyDescent="0.25">
      <c r="A41" t="s">
        <v>70</v>
      </c>
    </row>
    <row r="42" spans="1:34" x14ac:dyDescent="0.25">
      <c r="S42" t="s">
        <v>126</v>
      </c>
      <c r="T42" t="s">
        <v>124</v>
      </c>
    </row>
    <row r="43" spans="1:34" x14ac:dyDescent="0.25">
      <c r="A43" s="1" t="s">
        <v>35</v>
      </c>
      <c r="B43" s="1">
        <f>B3*S3+B24*S24</f>
        <v>-0.31538507257182707</v>
      </c>
      <c r="C43" s="1">
        <f t="shared" ref="C43:Q58" si="36">C3*T3+C24*T24</f>
        <v>-0.69171933665531515</v>
      </c>
      <c r="D43" s="1">
        <f t="shared" si="36"/>
        <v>-0.2289400748236553</v>
      </c>
      <c r="E43" s="1">
        <f t="shared" si="36"/>
        <v>-1.0405727832710081</v>
      </c>
      <c r="F43" s="1">
        <f t="shared" si="36"/>
        <v>1.6119698066881196</v>
      </c>
      <c r="G43" s="1">
        <f t="shared" si="36"/>
        <v>0.74613664177687611</v>
      </c>
      <c r="H43" s="1">
        <f t="shared" si="36"/>
        <v>-1.0210470829996836</v>
      </c>
      <c r="I43" s="1">
        <f>I3*Z3+I24*Z24</f>
        <v>3.2861712289875E-3</v>
      </c>
      <c r="J43" s="1">
        <f t="shared" si="36"/>
        <v>-1.1752828325455642</v>
      </c>
      <c r="K43" s="1">
        <f t="shared" si="36"/>
        <v>0.63631585357520515</v>
      </c>
      <c r="L43" s="1">
        <f t="shared" si="36"/>
        <v>1.6643765461237146</v>
      </c>
      <c r="M43" s="1">
        <f t="shared" si="36"/>
        <v>-0.87852966892438988</v>
      </c>
      <c r="N43" s="1">
        <f t="shared" si="36"/>
        <v>-0.15432092484285032</v>
      </c>
      <c r="O43" s="1">
        <f t="shared" si="36"/>
        <v>-0.80634716875318913</v>
      </c>
      <c r="P43" s="1">
        <f t="shared" si="36"/>
        <v>-0.46415986241575047</v>
      </c>
      <c r="Q43" s="1">
        <f t="shared" si="36"/>
        <v>1.9868258810710675</v>
      </c>
      <c r="S43" s="1">
        <f>SUM(B43:Q43)</f>
        <v>-0.12739390733926226</v>
      </c>
      <c r="T43" s="1">
        <f t="shared" ref="T43:T58" si="37">SUM(B43:Q43)^2</f>
        <v>1.6229207627164538E-2</v>
      </c>
    </row>
    <row r="44" spans="1:34" x14ac:dyDescent="0.25">
      <c r="A44" s="1" t="s">
        <v>36</v>
      </c>
      <c r="B44" s="1">
        <f t="shared" ref="B44:B58" si="38">B4*S4+B25*S25</f>
        <v>-0.37278469104961764</v>
      </c>
      <c r="C44" s="1">
        <f t="shared" si="36"/>
        <v>-1.7031118521027504</v>
      </c>
      <c r="D44" s="1">
        <f t="shared" si="36"/>
        <v>0.88993860709371453</v>
      </c>
      <c r="E44" s="1">
        <f t="shared" si="36"/>
        <v>0.98837340150951103</v>
      </c>
      <c r="F44" s="1">
        <f t="shared" si="36"/>
        <v>-0.85733992808115056</v>
      </c>
      <c r="G44" s="1">
        <f t="shared" si="36"/>
        <v>-0.27920857086063056</v>
      </c>
      <c r="H44" s="1">
        <f t="shared" si="36"/>
        <v>0.27976196160947764</v>
      </c>
      <c r="I44" s="1">
        <f t="shared" si="36"/>
        <v>-4.6231765217357342E-3</v>
      </c>
      <c r="J44" s="1">
        <f t="shared" si="36"/>
        <v>0.51473411716006834</v>
      </c>
      <c r="K44" s="1">
        <f t="shared" si="36"/>
        <v>-0.3039846418117263</v>
      </c>
      <c r="L44" s="1">
        <f t="shared" si="36"/>
        <v>-1.069386776818491</v>
      </c>
      <c r="M44" s="1">
        <f t="shared" si="36"/>
        <v>1.0203635979188472</v>
      </c>
      <c r="N44" s="1">
        <f t="shared" si="36"/>
        <v>1.0696629553325341</v>
      </c>
      <c r="O44" s="1">
        <f t="shared" si="36"/>
        <v>-1.7176112515601585</v>
      </c>
      <c r="P44" s="1">
        <f t="shared" si="36"/>
        <v>-0.52982113211958681</v>
      </c>
      <c r="Q44" s="1">
        <f t="shared" si="36"/>
        <v>1.9798184111635708</v>
      </c>
      <c r="S44" s="1">
        <f t="shared" ref="S44:S58" si="39">SUM(B44:Q44)</f>
        <v>-9.5218969138124221E-2</v>
      </c>
      <c r="T44" s="1">
        <f t="shared" si="37"/>
        <v>9.0666520837270528E-3</v>
      </c>
    </row>
    <row r="45" spans="1:34" x14ac:dyDescent="0.25">
      <c r="A45" s="1" t="s">
        <v>37</v>
      </c>
      <c r="B45" s="1">
        <f t="shared" si="38"/>
        <v>-0.37396555345230892</v>
      </c>
      <c r="C45" s="1">
        <f t="shared" si="36"/>
        <v>-1.7256900778807436</v>
      </c>
      <c r="D45" s="1">
        <f t="shared" si="36"/>
        <v>0.91874761601930444</v>
      </c>
      <c r="E45" s="1">
        <f t="shared" si="36"/>
        <v>1.0532231202590236</v>
      </c>
      <c r="F45" s="1">
        <f t="shared" si="36"/>
        <v>-0.96552327594031373</v>
      </c>
      <c r="G45" s="1">
        <f t="shared" si="36"/>
        <v>-0.35144864155101141</v>
      </c>
      <c r="H45" s="1">
        <f t="shared" si="36"/>
        <v>0.49262467297889823</v>
      </c>
      <c r="I45" s="1">
        <f t="shared" si="36"/>
        <v>5.2642392581964004E-3</v>
      </c>
      <c r="J45" s="1">
        <f t="shared" si="36"/>
        <v>0.23654049612917138</v>
      </c>
      <c r="K45" s="1">
        <f t="shared" si="36"/>
        <v>-0.204473526148229</v>
      </c>
      <c r="L45" s="1">
        <f t="shared" si="36"/>
        <v>-0.81798592573791606</v>
      </c>
      <c r="M45" s="1">
        <f t="shared" si="36"/>
        <v>0.83966616121227067</v>
      </c>
      <c r="N45" s="1">
        <f t="shared" si="36"/>
        <v>0.92876041728031844</v>
      </c>
      <c r="O45" s="1">
        <f t="shared" si="36"/>
        <v>-1.562236745281899</v>
      </c>
      <c r="P45" s="1">
        <f t="shared" si="36"/>
        <v>-0.50410841987561572</v>
      </c>
      <c r="Q45" s="1">
        <f t="shared" si="36"/>
        <v>1.9756182033875684</v>
      </c>
      <c r="S45" s="1">
        <f t="shared" si="39"/>
        <v>-5.498723934328531E-2</v>
      </c>
      <c r="T45" s="1">
        <f t="shared" si="37"/>
        <v>3.0235964905957441E-3</v>
      </c>
    </row>
    <row r="46" spans="1:34" x14ac:dyDescent="0.25">
      <c r="A46" s="1" t="s">
        <v>38</v>
      </c>
      <c r="B46" s="1">
        <f t="shared" si="38"/>
        <v>-0.31831118924934132</v>
      </c>
      <c r="C46" s="1">
        <f t="shared" si="36"/>
        <v>-0.73919684593999158</v>
      </c>
      <c r="D46" s="1">
        <f t="shared" si="36"/>
        <v>-0.18454582534795544</v>
      </c>
      <c r="E46" s="1">
        <f t="shared" si="36"/>
        <v>-0.98366416910926346</v>
      </c>
      <c r="F46" s="1">
        <f t="shared" si="36"/>
        <v>1.5889358676055676</v>
      </c>
      <c r="G46" s="1">
        <f t="shared" si="36"/>
        <v>0.77158583602416519</v>
      </c>
      <c r="H46" s="1">
        <f t="shared" si="36"/>
        <v>-1.1769651054575301</v>
      </c>
      <c r="I46" s="1">
        <f t="shared" si="36"/>
        <v>-5.3167142495694668E-3</v>
      </c>
      <c r="J46" s="1">
        <f t="shared" si="36"/>
        <v>-0.9682460968388289</v>
      </c>
      <c r="K46" s="1">
        <f t="shared" si="36"/>
        <v>0.59911112075057427</v>
      </c>
      <c r="L46" s="1">
        <f t="shared" si="36"/>
        <v>1.7108760465406947</v>
      </c>
      <c r="M46" s="1">
        <f t="shared" si="36"/>
        <v>-1.0317254712718913</v>
      </c>
      <c r="N46" s="1">
        <f t="shared" si="36"/>
        <v>-0.36771491450366112</v>
      </c>
      <c r="O46" s="1">
        <f t="shared" si="36"/>
        <v>-0.48247633745411095</v>
      </c>
      <c r="P46" s="1">
        <f t="shared" si="36"/>
        <v>-0.40057235369300548</v>
      </c>
      <c r="Q46" s="1">
        <f t="shared" si="36"/>
        <v>1.9752502738739817</v>
      </c>
      <c r="S46" s="1">
        <f t="shared" si="39"/>
        <v>-1.2975878320165668E-2</v>
      </c>
      <c r="T46" s="1">
        <f t="shared" si="37"/>
        <v>1.683734181797454E-4</v>
      </c>
    </row>
    <row r="47" spans="1:34" x14ac:dyDescent="0.25">
      <c r="A47" s="1" t="s">
        <v>39</v>
      </c>
      <c r="B47" s="1">
        <f t="shared" si="38"/>
        <v>-0.21397257301904821</v>
      </c>
      <c r="C47" s="1">
        <f t="shared" si="36"/>
        <v>0.6828157171914303</v>
      </c>
      <c r="D47" s="1">
        <f t="shared" si="36"/>
        <v>-1.0606360740833201</v>
      </c>
      <c r="E47" s="1">
        <f t="shared" si="36"/>
        <v>-1.0508245401239273</v>
      </c>
      <c r="F47" s="1">
        <f t="shared" si="36"/>
        <v>-0.25563793929782308</v>
      </c>
      <c r="G47" s="1">
        <f t="shared" si="36"/>
        <v>-0.74081970218460402</v>
      </c>
      <c r="H47" s="1">
        <f t="shared" si="36"/>
        <v>1.6762163169255273</v>
      </c>
      <c r="I47" s="1">
        <f t="shared" si="36"/>
        <v>4.8873492804253531E-3</v>
      </c>
      <c r="J47" s="1">
        <f t="shared" si="36"/>
        <v>1.5616348100847322</v>
      </c>
      <c r="K47" s="1">
        <f t="shared" si="36"/>
        <v>-0.641913339669264</v>
      </c>
      <c r="L47" s="1">
        <f t="shared" si="36"/>
        <v>-0.48029193819960003</v>
      </c>
      <c r="M47" s="1">
        <f t="shared" si="36"/>
        <v>-0.84717224285250925</v>
      </c>
      <c r="N47" s="1">
        <f t="shared" si="36"/>
        <v>-1.2083591233779929</v>
      </c>
      <c r="O47" s="1">
        <f t="shared" si="36"/>
        <v>0.86367515409467865</v>
      </c>
      <c r="P47" s="1">
        <f t="shared" si="36"/>
        <v>-0.24120934261586355</v>
      </c>
      <c r="Q47" s="1">
        <f t="shared" si="36"/>
        <v>1.97815354240454</v>
      </c>
      <c r="S47" s="1">
        <f t="shared" si="39"/>
        <v>2.6546074557381338E-2</v>
      </c>
      <c r="T47" s="1">
        <f t="shared" si="37"/>
        <v>7.0469407440604877E-4</v>
      </c>
    </row>
    <row r="48" spans="1:34" x14ac:dyDescent="0.25">
      <c r="A48" s="1" t="s">
        <v>40</v>
      </c>
      <c r="B48" s="1">
        <f t="shared" si="38"/>
        <v>-7.6719169367855417E-2</v>
      </c>
      <c r="C48" s="1">
        <f t="shared" si="36"/>
        <v>1.7043923742932434</v>
      </c>
      <c r="D48" s="1">
        <f t="shared" si="36"/>
        <v>-0.62153309767880394</v>
      </c>
      <c r="E48" s="1">
        <f t="shared" si="36"/>
        <v>0.99202850265305997</v>
      </c>
      <c r="F48" s="1">
        <f t="shared" si="36"/>
        <v>-1.389034965094023</v>
      </c>
      <c r="G48" s="1">
        <f t="shared" si="36"/>
        <v>0.28323384005170876</v>
      </c>
      <c r="H48" s="1">
        <f t="shared" si="36"/>
        <v>-1.9252503897987805</v>
      </c>
      <c r="I48" s="1">
        <f t="shared" si="36"/>
        <v>-4.0825995791616007E-3</v>
      </c>
      <c r="J48" s="1">
        <f t="shared" si="36"/>
        <v>-1.9125162238224798</v>
      </c>
      <c r="K48" s="1">
        <f t="shared" si="36"/>
        <v>0.29871640098960328</v>
      </c>
      <c r="L48" s="1">
        <f t="shared" si="36"/>
        <v>-1.3571223044608274</v>
      </c>
      <c r="M48" s="1">
        <f t="shared" si="36"/>
        <v>1.0113840710726938</v>
      </c>
      <c r="N48" s="1">
        <f t="shared" si="36"/>
        <v>-0.58559673797296596</v>
      </c>
      <c r="O48" s="1">
        <f t="shared" si="36"/>
        <v>1.7112608083969585</v>
      </c>
      <c r="P48" s="1">
        <f t="shared" si="36"/>
        <v>-5.1828970617009473E-2</v>
      </c>
      <c r="Q48" s="1">
        <f t="shared" si="36"/>
        <v>1.9829369593254382</v>
      </c>
      <c r="S48" s="1">
        <f t="shared" si="39"/>
        <v>6.0268498390798619E-2</v>
      </c>
      <c r="T48" s="1">
        <f t="shared" si="37"/>
        <v>3.6322918982816957E-3</v>
      </c>
    </row>
    <row r="49" spans="1:39" x14ac:dyDescent="0.25">
      <c r="A49" s="1" t="s">
        <v>41</v>
      </c>
      <c r="B49" s="1">
        <f t="shared" si="38"/>
        <v>7.2452134284808484E-2</v>
      </c>
      <c r="C49" s="1">
        <f t="shared" si="36"/>
        <v>1.7206900863856138</v>
      </c>
      <c r="D49" s="1">
        <f t="shared" si="36"/>
        <v>0.59059876277704471</v>
      </c>
      <c r="E49" s="1">
        <f t="shared" si="36"/>
        <v>1.0387884012290078</v>
      </c>
      <c r="F49" s="1">
        <f t="shared" si="36"/>
        <v>1.3374450396740154</v>
      </c>
      <c r="G49" s="1">
        <f t="shared" si="36"/>
        <v>0.33521874607937313</v>
      </c>
      <c r="H49" s="1">
        <f t="shared" si="36"/>
        <v>1.8957878268090789</v>
      </c>
      <c r="I49" s="1">
        <f t="shared" si="36"/>
        <v>3.0090801398050004E-3</v>
      </c>
      <c r="J49" s="1">
        <f t="shared" si="36"/>
        <v>1.953725772898419</v>
      </c>
      <c r="K49" s="1">
        <f t="shared" si="36"/>
        <v>0.2277383096011959</v>
      </c>
      <c r="L49" s="1">
        <f t="shared" si="36"/>
        <v>1.4788935925076172</v>
      </c>
      <c r="M49" s="1">
        <f t="shared" si="36"/>
        <v>0.88386823112856194</v>
      </c>
      <c r="N49" s="1">
        <f t="shared" si="36"/>
        <v>0.7365419562092439</v>
      </c>
      <c r="O49" s="1">
        <f t="shared" si="36"/>
        <v>1.6048716613186651</v>
      </c>
      <c r="P49" s="1">
        <f t="shared" si="36"/>
        <v>0.14136320681529529</v>
      </c>
      <c r="Q49" s="1">
        <f t="shared" si="36"/>
        <v>1.9879817885673554</v>
      </c>
      <c r="S49" s="1">
        <f t="shared" si="39"/>
        <v>16.008974596425102</v>
      </c>
      <c r="T49" s="1">
        <f t="shared" si="37"/>
        <v>256.28726762898424</v>
      </c>
      <c r="Y49" t="s">
        <v>74</v>
      </c>
    </row>
    <row r="50" spans="1:39" x14ac:dyDescent="0.25">
      <c r="A50" s="1" t="s">
        <v>42</v>
      </c>
      <c r="B50" s="1">
        <f t="shared" si="38"/>
        <v>0.21057939856798463</v>
      </c>
      <c r="C50" s="1">
        <f t="shared" si="36"/>
        <v>0.7197009214767095</v>
      </c>
      <c r="D50" s="1">
        <f t="shared" si="36"/>
        <v>1.0677250250486203</v>
      </c>
      <c r="E50" s="1">
        <f t="shared" si="36"/>
        <v>-1.0074898093809048</v>
      </c>
      <c r="F50" s="1">
        <f t="shared" si="36"/>
        <v>0.34196474368435048</v>
      </c>
      <c r="G50" s="1">
        <f t="shared" si="36"/>
        <v>-0.76173740066222084</v>
      </c>
      <c r="H50" s="1">
        <f t="shared" si="36"/>
        <v>-1.5970662399999158</v>
      </c>
      <c r="I50" s="1">
        <f t="shared" si="36"/>
        <v>-1.7738524681097175E-3</v>
      </c>
      <c r="J50" s="1">
        <f t="shared" si="36"/>
        <v>-1.6712946707632448</v>
      </c>
      <c r="K50" s="1">
        <f t="shared" si="36"/>
        <v>-0.61588087407345082</v>
      </c>
      <c r="L50" s="1">
        <f t="shared" si="36"/>
        <v>0.28232592621518837</v>
      </c>
      <c r="M50" s="1">
        <f t="shared" si="36"/>
        <v>-0.97183173321967631</v>
      </c>
      <c r="N50" s="1">
        <f t="shared" si="36"/>
        <v>1.1807670253251863</v>
      </c>
      <c r="O50" s="1">
        <f t="shared" si="36"/>
        <v>0.61883634453506764</v>
      </c>
      <c r="P50" s="1">
        <f t="shared" si="36"/>
        <v>0.31408695909285117</v>
      </c>
      <c r="Q50" s="1">
        <f t="shared" si="36"/>
        <v>1.9918967610890519</v>
      </c>
      <c r="S50" s="1">
        <f t="shared" si="39"/>
        <v>0.10080852446748723</v>
      </c>
      <c r="T50" s="1">
        <f t="shared" si="37"/>
        <v>1.016235860531197E-2</v>
      </c>
      <c r="Y50" s="3">
        <v>-9</v>
      </c>
      <c r="Z50" t="s">
        <v>75</v>
      </c>
    </row>
    <row r="51" spans="1:39" x14ac:dyDescent="0.25">
      <c r="A51" s="1" t="s">
        <v>43</v>
      </c>
      <c r="B51" s="1">
        <f t="shared" si="38"/>
        <v>0.31634448182508718</v>
      </c>
      <c r="C51" s="1">
        <f t="shared" si="36"/>
        <v>-0.70723785452476506</v>
      </c>
      <c r="D51" s="1">
        <f t="shared" si="36"/>
        <v>0.21452545908656656</v>
      </c>
      <c r="E51" s="1">
        <f t="shared" si="36"/>
        <v>-1.0223870610614769</v>
      </c>
      <c r="F51" s="1">
        <f t="shared" si="36"/>
        <v>-1.6053163717495809</v>
      </c>
      <c r="G51" s="1">
        <f t="shared" si="36"/>
        <v>0.75499900519790641</v>
      </c>
      <c r="H51" s="1">
        <f t="shared" si="36"/>
        <v>1.0729418947040421</v>
      </c>
      <c r="I51" s="1">
        <f t="shared" si="36"/>
        <v>4.8444232496034224E-4</v>
      </c>
      <c r="J51" s="1">
        <f t="shared" si="36"/>
        <v>1.1097304755017969</v>
      </c>
      <c r="K51" s="1">
        <f t="shared" si="36"/>
        <v>0.62551413874606332</v>
      </c>
      <c r="L51" s="1">
        <f t="shared" si="36"/>
        <v>-1.6838328623183392</v>
      </c>
      <c r="M51" s="1">
        <f t="shared" si="36"/>
        <v>-0.9312951565753117</v>
      </c>
      <c r="N51" s="1">
        <f t="shared" si="36"/>
        <v>0.22469080135018171</v>
      </c>
      <c r="O51" s="1">
        <f t="shared" si="36"/>
        <v>-0.70365348009481321</v>
      </c>
      <c r="P51" s="1">
        <f t="shared" si="36"/>
        <v>0.44553772483933773</v>
      </c>
      <c r="Q51" s="1">
        <f t="shared" si="36"/>
        <v>1.9938263249642008</v>
      </c>
      <c r="S51" s="1">
        <f t="shared" si="39"/>
        <v>0.10487196221585604</v>
      </c>
      <c r="T51" s="1">
        <f t="shared" si="37"/>
        <v>1.0998128459003937E-2</v>
      </c>
      <c r="Z51" t="s">
        <v>76</v>
      </c>
    </row>
    <row r="52" spans="1:39" x14ac:dyDescent="0.25">
      <c r="A52" s="1" t="s">
        <v>44</v>
      </c>
      <c r="B52" s="1">
        <f t="shared" si="38"/>
        <v>0.3734382394187673</v>
      </c>
      <c r="C52" s="1">
        <f t="shared" si="36"/>
        <v>-1.7155989486103844</v>
      </c>
      <c r="D52" s="1">
        <f t="shared" si="36"/>
        <v>-0.90585252935421989</v>
      </c>
      <c r="E52" s="1">
        <f t="shared" si="36"/>
        <v>1.024133583424689</v>
      </c>
      <c r="F52" s="1">
        <f t="shared" si="36"/>
        <v>0.91685554599389729</v>
      </c>
      <c r="G52" s="1">
        <f t="shared" si="36"/>
        <v>-0.31882904509308091</v>
      </c>
      <c r="H52" s="1">
        <f t="shared" si="36"/>
        <v>-0.39605074291601761</v>
      </c>
      <c r="I52" s="1">
        <f t="shared" si="36"/>
        <v>7.5137089756572846E-4</v>
      </c>
      <c r="J52" s="1">
        <f t="shared" si="36"/>
        <v>-0.36449264235168966</v>
      </c>
      <c r="K52" s="1">
        <f t="shared" si="36"/>
        <v>-0.25070153815882112</v>
      </c>
      <c r="L52" s="1">
        <f t="shared" si="36"/>
        <v>0.93635349446698402</v>
      </c>
      <c r="M52" s="1">
        <f t="shared" si="36"/>
        <v>0.92638507090315303</v>
      </c>
      <c r="N52" s="1">
        <f t="shared" si="36"/>
        <v>-0.99842273860347563</v>
      </c>
      <c r="O52" s="1">
        <f t="shared" si="36"/>
        <v>-1.6433419067415493</v>
      </c>
      <c r="P52" s="1">
        <f t="shared" si="36"/>
        <v>0.51953362893579391</v>
      </c>
      <c r="Q52" s="1">
        <f t="shared" si="36"/>
        <v>1.9936077324194121</v>
      </c>
      <c r="S52" s="1">
        <f t="shared" si="39"/>
        <v>9.776857463102373E-2</v>
      </c>
      <c r="T52" s="1">
        <f t="shared" si="37"/>
        <v>9.5586941853820565E-3</v>
      </c>
      <c r="Y52" t="s">
        <v>32</v>
      </c>
    </row>
    <row r="53" spans="1:39" x14ac:dyDescent="0.25">
      <c r="A53" s="1" t="s">
        <v>45</v>
      </c>
      <c r="B53" s="1">
        <f t="shared" si="38"/>
        <v>0.37312847978852104</v>
      </c>
      <c r="C53" s="1">
        <f t="shared" si="36"/>
        <v>-1.7096777642169052</v>
      </c>
      <c r="D53" s="1">
        <f t="shared" si="36"/>
        <v>-0.89830047843992678</v>
      </c>
      <c r="E53" s="1">
        <f t="shared" si="36"/>
        <v>1.0071441015321578</v>
      </c>
      <c r="F53" s="1">
        <f t="shared" si="36"/>
        <v>0.88853675973191981</v>
      </c>
      <c r="G53" s="1">
        <f t="shared" si="36"/>
        <v>-0.29993935253661769</v>
      </c>
      <c r="H53" s="1">
        <f t="shared" si="36"/>
        <v>-0.34046741285330984</v>
      </c>
      <c r="I53" s="1">
        <f t="shared" si="36"/>
        <v>-1.825865259597566E-3</v>
      </c>
      <c r="J53" s="1">
        <f t="shared" si="36"/>
        <v>-0.43683853104254655</v>
      </c>
      <c r="K53" s="1">
        <f t="shared" si="36"/>
        <v>-0.27650056490231573</v>
      </c>
      <c r="L53" s="1">
        <f t="shared" si="36"/>
        <v>1.0012550691637958</v>
      </c>
      <c r="M53" s="1">
        <f t="shared" si="36"/>
        <v>0.97274400876015121</v>
      </c>
      <c r="N53" s="1">
        <f t="shared" si="36"/>
        <v>-1.0342076799993762</v>
      </c>
      <c r="O53" s="1">
        <f t="shared" si="36"/>
        <v>-1.6820296539195201</v>
      </c>
      <c r="P53" s="1">
        <f t="shared" si="36"/>
        <v>0.52557229982768572</v>
      </c>
      <c r="Q53" s="1">
        <f t="shared" si="36"/>
        <v>1.9917726912971392</v>
      </c>
      <c r="S53" s="1">
        <f t="shared" si="39"/>
        <v>8.0366106931255121E-2</v>
      </c>
      <c r="T53" s="1">
        <f t="shared" si="37"/>
        <v>6.4587111432859324E-3</v>
      </c>
      <c r="Y53" s="3">
        <f>6*PI()</f>
        <v>18.849555921538759</v>
      </c>
    </row>
    <row r="54" spans="1:39" x14ac:dyDescent="0.25">
      <c r="A54" s="1" t="s">
        <v>46</v>
      </c>
      <c r="B54" s="1">
        <f t="shared" si="38"/>
        <v>0.31560987213829939</v>
      </c>
      <c r="C54" s="1">
        <f t="shared" si="36"/>
        <v>-0.69535125847974122</v>
      </c>
      <c r="D54" s="1">
        <f t="shared" si="36"/>
        <v>0.22557491026948756</v>
      </c>
      <c r="E54" s="1">
        <f t="shared" si="36"/>
        <v>-1.0363527979118272</v>
      </c>
      <c r="F54" s="1">
        <f t="shared" si="36"/>
        <v>-1.6104883107939574</v>
      </c>
      <c r="G54" s="1">
        <f t="shared" si="36"/>
        <v>0.74825715568659346</v>
      </c>
      <c r="H54" s="1">
        <f t="shared" si="36"/>
        <v>1.033268670952217</v>
      </c>
      <c r="I54" s="1">
        <f t="shared" si="36"/>
        <v>2.6316305194539658E-3</v>
      </c>
      <c r="J54" s="1">
        <f t="shared" si="36"/>
        <v>1.1601325274871288</v>
      </c>
      <c r="K54" s="1">
        <f t="shared" si="36"/>
        <v>0.63390680901325203</v>
      </c>
      <c r="L54" s="1">
        <f t="shared" si="36"/>
        <v>-1.6692933069647737</v>
      </c>
      <c r="M54" s="1">
        <f t="shared" si="36"/>
        <v>-0.89109826139500736</v>
      </c>
      <c r="N54" s="1">
        <f t="shared" si="36"/>
        <v>0.17082359991759333</v>
      </c>
      <c r="O54" s="1">
        <f t="shared" si="36"/>
        <v>-0.78262030939782512</v>
      </c>
      <c r="P54" s="1">
        <f t="shared" si="36"/>
        <v>0.45999535556167853</v>
      </c>
      <c r="Q54" s="1">
        <f t="shared" si="36"/>
        <v>1.9893926366761154</v>
      </c>
      <c r="S54" s="1">
        <f t="shared" si="39"/>
        <v>5.4388923278687606E-2</v>
      </c>
      <c r="T54" s="1">
        <f t="shared" si="37"/>
        <v>2.9581549754149664E-3</v>
      </c>
    </row>
    <row r="55" spans="1:39" x14ac:dyDescent="0.25">
      <c r="A55" s="1" t="s">
        <v>47</v>
      </c>
      <c r="B55" s="1">
        <f t="shared" si="38"/>
        <v>0.20992060354017592</v>
      </c>
      <c r="C55" s="1">
        <f t="shared" si="36"/>
        <v>0.72679394594094349</v>
      </c>
      <c r="D55" s="1">
        <f t="shared" si="36"/>
        <v>1.0689678823258193</v>
      </c>
      <c r="E55" s="1">
        <f t="shared" si="36"/>
        <v>-0.99889523762384858</v>
      </c>
      <c r="F55" s="1">
        <f t="shared" si="36"/>
        <v>0.35854775899605373</v>
      </c>
      <c r="G55" s="1">
        <f t="shared" si="36"/>
        <v>-0.76541911409075503</v>
      </c>
      <c r="H55" s="1">
        <f t="shared" si="36"/>
        <v>-1.5807094130786152</v>
      </c>
      <c r="I55" s="1">
        <f t="shared" si="36"/>
        <v>-3.0616373063055398E-3</v>
      </c>
      <c r="J55" s="1">
        <f t="shared" si="36"/>
        <v>-1.6907245091299157</v>
      </c>
      <c r="K55" s="1">
        <f t="shared" si="36"/>
        <v>-0.61001899989261943</v>
      </c>
      <c r="L55" s="1">
        <f t="shared" si="36"/>
        <v>0.24351372431698648</v>
      </c>
      <c r="M55" s="1">
        <f t="shared" si="36"/>
        <v>-0.99413220205193154</v>
      </c>
      <c r="N55" s="1">
        <f t="shared" si="36"/>
        <v>1.1727583598655666</v>
      </c>
      <c r="O55" s="1">
        <f t="shared" si="36"/>
        <v>0.56971528642328828</v>
      </c>
      <c r="P55" s="1">
        <f t="shared" si="36"/>
        <v>0.32729315420036453</v>
      </c>
      <c r="Q55" s="1">
        <f t="shared" si="36"/>
        <v>1.9877703620738196</v>
      </c>
      <c r="S55" s="1">
        <f t="shared" si="39"/>
        <v>2.231996450902729E-2</v>
      </c>
      <c r="T55" s="1">
        <f t="shared" si="37"/>
        <v>4.981808156842378E-4</v>
      </c>
    </row>
    <row r="56" spans="1:39" x14ac:dyDescent="0.25">
      <c r="A56" s="1" t="s">
        <v>48</v>
      </c>
      <c r="B56" s="1">
        <f t="shared" si="38"/>
        <v>7.24521342848084E-2</v>
      </c>
      <c r="C56" s="1">
        <f t="shared" si="36"/>
        <v>1.720690086385614</v>
      </c>
      <c r="D56" s="1">
        <f t="shared" si="36"/>
        <v>0.59059876277704471</v>
      </c>
      <c r="E56" s="1">
        <f t="shared" si="36"/>
        <v>1.0387884012290076</v>
      </c>
      <c r="F56" s="1">
        <f t="shared" si="36"/>
        <v>1.3374450396740154</v>
      </c>
      <c r="G56" s="1">
        <f t="shared" si="36"/>
        <v>0.33521874607937302</v>
      </c>
      <c r="H56" s="1">
        <f t="shared" si="36"/>
        <v>1.8957878268090789</v>
      </c>
      <c r="I56" s="1">
        <f t="shared" si="36"/>
        <v>3.0090801398049856E-3</v>
      </c>
      <c r="J56" s="1">
        <f t="shared" si="36"/>
        <v>1.953725772898419</v>
      </c>
      <c r="K56" s="1">
        <f t="shared" si="36"/>
        <v>0.22773830960119573</v>
      </c>
      <c r="L56" s="1">
        <f t="shared" si="36"/>
        <v>1.4788935925076172</v>
      </c>
      <c r="M56" s="1">
        <f t="shared" si="36"/>
        <v>0.88386823112856194</v>
      </c>
      <c r="N56" s="1">
        <f t="shared" si="36"/>
        <v>0.73654195620924368</v>
      </c>
      <c r="O56" s="1">
        <f t="shared" si="36"/>
        <v>1.6048716613186653</v>
      </c>
      <c r="P56" s="1">
        <f t="shared" si="36"/>
        <v>0.14136320681529521</v>
      </c>
      <c r="Q56" s="1">
        <f t="shared" si="36"/>
        <v>1.9879817885673554</v>
      </c>
      <c r="S56" s="1">
        <f t="shared" si="39"/>
        <v>16.008974596425102</v>
      </c>
      <c r="T56" s="1">
        <f t="shared" si="37"/>
        <v>256.28726762898424</v>
      </c>
    </row>
    <row r="57" spans="1:39" x14ac:dyDescent="0.25">
      <c r="A57" s="1" t="s">
        <v>49</v>
      </c>
      <c r="B57" s="1">
        <f t="shared" si="38"/>
        <v>-7.5687327562317885E-2</v>
      </c>
      <c r="C57" s="1">
        <f t="shared" si="36"/>
        <v>1.7084189117474173</v>
      </c>
      <c r="D57" s="1">
        <f t="shared" si="36"/>
        <v>-0.61411180750493832</v>
      </c>
      <c r="E57" s="1">
        <f t="shared" si="36"/>
        <v>1.0035396842336251</v>
      </c>
      <c r="F57" s="1">
        <f t="shared" si="36"/>
        <v>-1.376958728623116</v>
      </c>
      <c r="G57" s="1">
        <f t="shared" si="36"/>
        <v>0.29594718144567694</v>
      </c>
      <c r="H57" s="1">
        <f t="shared" si="36"/>
        <v>-1.9192438880953322</v>
      </c>
      <c r="I57" s="1">
        <f t="shared" si="36"/>
        <v>-2.3670974567599149E-3</v>
      </c>
      <c r="J57" s="1">
        <f t="shared" si="36"/>
        <v>-1.9243653581366362</v>
      </c>
      <c r="K57" s="1">
        <f t="shared" si="36"/>
        <v>0.28186096874978139</v>
      </c>
      <c r="L57" s="1">
        <f t="shared" si="36"/>
        <v>-1.3886388419348945</v>
      </c>
      <c r="M57" s="1">
        <f t="shared" si="36"/>
        <v>0.9821792537093742</v>
      </c>
      <c r="N57" s="1">
        <f t="shared" si="36"/>
        <v>-0.62344531981433837</v>
      </c>
      <c r="O57" s="1">
        <f t="shared" si="36"/>
        <v>1.6894382208132832</v>
      </c>
      <c r="P57" s="1">
        <f t="shared" si="36"/>
        <v>-7.3739204458619478E-2</v>
      </c>
      <c r="Q57" s="1">
        <f t="shared" si="36"/>
        <v>1.9902688844106233</v>
      </c>
      <c r="S57" s="1">
        <f t="shared" si="39"/>
        <v>-4.6904468477171335E-2</v>
      </c>
      <c r="T57" s="1">
        <f t="shared" si="37"/>
        <v>2.2000291631259594E-3</v>
      </c>
    </row>
    <row r="58" spans="1:39" x14ac:dyDescent="0.25">
      <c r="A58" s="1" t="s">
        <v>50</v>
      </c>
      <c r="B58" s="1">
        <f t="shared" si="38"/>
        <v>-0.21200933565561161</v>
      </c>
      <c r="C58" s="1">
        <f t="shared" si="36"/>
        <v>0.70422879566700747</v>
      </c>
      <c r="D58" s="1">
        <f t="shared" si="36"/>
        <v>-1.064878470722479</v>
      </c>
      <c r="E58" s="1">
        <f t="shared" si="36"/>
        <v>-1.0259448255101318</v>
      </c>
      <c r="F58" s="1">
        <f t="shared" si="36"/>
        <v>-0.30576691738228989</v>
      </c>
      <c r="G58" s="1">
        <f t="shared" si="36"/>
        <v>-0.75332119756778371</v>
      </c>
      <c r="H58" s="1">
        <f t="shared" si="36"/>
        <v>1.6314778151225688</v>
      </c>
      <c r="I58" s="1">
        <f t="shared" si="36"/>
        <v>1.0286721018658725E-3</v>
      </c>
      <c r="J58" s="1">
        <f t="shared" si="36"/>
        <v>1.6270234574228657</v>
      </c>
      <c r="K58" s="1">
        <f t="shared" si="36"/>
        <v>-0.62771223538912435</v>
      </c>
      <c r="L58" s="1">
        <f t="shared" si="36"/>
        <v>-0.36621827871888568</v>
      </c>
      <c r="M58" s="1">
        <f t="shared" si="36"/>
        <v>-0.92125787341843191</v>
      </c>
      <c r="N58" s="1">
        <f t="shared" si="36"/>
        <v>-1.1952111394408171</v>
      </c>
      <c r="O58" s="1">
        <f t="shared" si="36"/>
        <v>0.72382846107687371</v>
      </c>
      <c r="P58" s="1">
        <f t="shared" si="36"/>
        <v>-0.28432546431661276</v>
      </c>
      <c r="Q58" s="1">
        <f t="shared" si="36"/>
        <v>1.9932806405917765</v>
      </c>
      <c r="S58" s="1">
        <f t="shared" si="39"/>
        <v>-7.5777896139209489E-2</v>
      </c>
      <c r="T58" s="1">
        <f t="shared" si="37"/>
        <v>5.7422895432848202E-3</v>
      </c>
    </row>
    <row r="60" spans="1:39" x14ac:dyDescent="0.25">
      <c r="A60" t="s">
        <v>123</v>
      </c>
    </row>
    <row r="62" spans="1:39" x14ac:dyDescent="0.25">
      <c r="S62" t="s">
        <v>125</v>
      </c>
      <c r="T62" t="s">
        <v>124</v>
      </c>
      <c r="W62" t="s">
        <v>73</v>
      </c>
    </row>
    <row r="63" spans="1:39" x14ac:dyDescent="0.25">
      <c r="A63" s="1" t="s">
        <v>51</v>
      </c>
      <c r="B63" s="1">
        <f>B3*S24-B24*S3</f>
        <v>-0.21315844944191234</v>
      </c>
      <c r="C63" s="1">
        <f t="shared" ref="C63:Q78" si="40">C3*T24-C24*T3</f>
        <v>-1.7213089589229349</v>
      </c>
      <c r="D63" s="1">
        <f t="shared" si="40"/>
        <v>1.0624424538269488</v>
      </c>
      <c r="E63" s="1">
        <f t="shared" si="40"/>
        <v>0.99738913427690934</v>
      </c>
      <c r="F63" s="1">
        <f t="shared" si="40"/>
        <v>-0.27648403511576769</v>
      </c>
      <c r="G63" s="1">
        <f t="shared" si="40"/>
        <v>0.33722040857082147</v>
      </c>
      <c r="H63" s="1">
        <f t="shared" si="40"/>
        <v>-1.6580224690624659</v>
      </c>
      <c r="I63" s="1">
        <f t="shared" si="40"/>
        <v>-7.7507169721670002E-2</v>
      </c>
      <c r="J63" s="1">
        <f t="shared" si="40"/>
        <v>1.5893903892123273</v>
      </c>
      <c r="K63" s="1">
        <f t="shared" si="40"/>
        <v>-0.2248972069440828</v>
      </c>
      <c r="L63" s="1">
        <f t="shared" si="40"/>
        <v>0.43317190320764043</v>
      </c>
      <c r="M63" s="1">
        <f t="shared" si="40"/>
        <v>-0.99795895861339179</v>
      </c>
      <c r="N63" s="1">
        <f t="shared" si="40"/>
        <v>-1.2038558736718175</v>
      </c>
      <c r="O63" s="1">
        <f t="shared" si="40"/>
        <v>1.5998586081529349</v>
      </c>
      <c r="P63" s="1">
        <f t="shared" si="40"/>
        <v>0.25938780956857255</v>
      </c>
      <c r="Q63" s="1">
        <f t="shared" si="40"/>
        <v>0.16877942836995002</v>
      </c>
      <c r="S63" s="1">
        <f>SUM(B63:Q63)</f>
        <v>7.4447013692062025E-2</v>
      </c>
      <c r="T63" s="1">
        <f t="shared" ref="T63:T78" si="41">SUM(B63:Q63)^2</f>
        <v>5.5423578476660705E-3</v>
      </c>
      <c r="V63" s="1">
        <f>20*LOG((T43+T63)^0.5)</f>
        <v>-16.621103420826184</v>
      </c>
      <c r="W63" s="1">
        <f>theta!C1</f>
        <v>-9</v>
      </c>
      <c r="X63">
        <f>20*LOG(($T$43+$T$63)^0.5)</f>
        <v>-16.621103420826184</v>
      </c>
      <c r="Y63">
        <f t="shared" ref="Y63:AM63" si="42">20*LOG(($T$43+$T$63)^0.5)</f>
        <v>-16.621103420826184</v>
      </c>
      <c r="Z63">
        <f t="shared" si="42"/>
        <v>-16.621103420826184</v>
      </c>
      <c r="AA63">
        <f t="shared" si="42"/>
        <v>-16.621103420826184</v>
      </c>
      <c r="AB63">
        <f t="shared" si="42"/>
        <v>-16.621103420826184</v>
      </c>
      <c r="AC63">
        <f t="shared" si="42"/>
        <v>-16.621103420826184</v>
      </c>
      <c r="AD63">
        <f t="shared" si="42"/>
        <v>-16.621103420826184</v>
      </c>
      <c r="AE63">
        <f t="shared" si="42"/>
        <v>-16.621103420826184</v>
      </c>
      <c r="AF63">
        <f t="shared" si="42"/>
        <v>-16.621103420826184</v>
      </c>
      <c r="AG63">
        <f t="shared" si="42"/>
        <v>-16.621103420826184</v>
      </c>
      <c r="AH63">
        <f t="shared" si="42"/>
        <v>-16.621103420826184</v>
      </c>
      <c r="AI63">
        <f t="shared" si="42"/>
        <v>-16.621103420826184</v>
      </c>
      <c r="AJ63">
        <f t="shared" si="42"/>
        <v>-16.621103420826184</v>
      </c>
      <c r="AK63">
        <f t="shared" si="42"/>
        <v>-16.621103420826184</v>
      </c>
      <c r="AL63">
        <f t="shared" si="42"/>
        <v>-16.621103420826184</v>
      </c>
      <c r="AM63">
        <f t="shared" si="42"/>
        <v>-16.621103420826184</v>
      </c>
    </row>
    <row r="64" spans="1:39" x14ac:dyDescent="0.25">
      <c r="A64" s="1" t="s">
        <v>52</v>
      </c>
      <c r="B64" s="1">
        <f t="shared" ref="B64:B78" si="43">B4*S25-B25*S4</f>
        <v>-7.7044420230526933E-2</v>
      </c>
      <c r="C64" s="1">
        <f t="shared" si="40"/>
        <v>-0.73538438384178861</v>
      </c>
      <c r="D64" s="1">
        <f t="shared" si="40"/>
        <v>0.62386440927351239</v>
      </c>
      <c r="E64" s="1">
        <f t="shared" si="40"/>
        <v>1.0491400391018038</v>
      </c>
      <c r="F64" s="1">
        <f t="shared" si="40"/>
        <v>-1.3927879691704115</v>
      </c>
      <c r="G64" s="1">
        <f t="shared" si="40"/>
        <v>-0.76972726735949171</v>
      </c>
      <c r="H64" s="1">
        <f t="shared" si="40"/>
        <v>1.9269947842312847</v>
      </c>
      <c r="I64" s="1">
        <f t="shared" si="40"/>
        <v>7.7438921211874193E-2</v>
      </c>
      <c r="J64" s="1">
        <f t="shared" si="40"/>
        <v>-1.9085335560131718</v>
      </c>
      <c r="K64" s="1">
        <f t="shared" si="40"/>
        <v>0.60255286634866156</v>
      </c>
      <c r="L64" s="1">
        <f t="shared" si="40"/>
        <v>1.3469220863067741</v>
      </c>
      <c r="M64" s="1">
        <f t="shared" si="40"/>
        <v>-0.85240517965297991</v>
      </c>
      <c r="N64" s="1">
        <f t="shared" si="40"/>
        <v>-0.57350246242519065</v>
      </c>
      <c r="O64" s="1">
        <f t="shared" si="40"/>
        <v>0.50946531888959512</v>
      </c>
      <c r="P64" s="1">
        <f t="shared" si="40"/>
        <v>4.4899683630397869E-2</v>
      </c>
      <c r="Q64" s="1">
        <f t="shared" si="40"/>
        <v>0.23723961716472414</v>
      </c>
      <c r="S64" s="1">
        <f t="shared" ref="S64:S78" si="44">SUM(B64:Q64)</f>
        <v>0.10913248746506682</v>
      </c>
      <c r="T64" s="1">
        <f t="shared" si="41"/>
        <v>1.1909899820312967E-2</v>
      </c>
      <c r="V64" s="1">
        <f t="shared" ref="V64:V78" si="45">20*LOG((T44+T64)^0.5)</f>
        <v>-16.782658989889487</v>
      </c>
      <c r="W64" s="1">
        <f>theta!C2</f>
        <v>-7.8</v>
      </c>
      <c r="X64">
        <f>20*LOG(($T$44+$T$64)^0.5)</f>
        <v>-16.782658989889487</v>
      </c>
      <c r="Y64">
        <f t="shared" ref="Y64:AM64" si="46">20*LOG(($T$44+$T$64)^0.5)</f>
        <v>-16.782658989889487</v>
      </c>
      <c r="Z64">
        <f t="shared" si="46"/>
        <v>-16.782658989889487</v>
      </c>
      <c r="AA64">
        <f t="shared" si="46"/>
        <v>-16.782658989889487</v>
      </c>
      <c r="AB64">
        <f t="shared" si="46"/>
        <v>-16.782658989889487</v>
      </c>
      <c r="AC64">
        <f t="shared" si="46"/>
        <v>-16.782658989889487</v>
      </c>
      <c r="AD64">
        <f t="shared" si="46"/>
        <v>-16.782658989889487</v>
      </c>
      <c r="AE64">
        <f t="shared" si="46"/>
        <v>-16.782658989889487</v>
      </c>
      <c r="AF64">
        <f t="shared" si="46"/>
        <v>-16.782658989889487</v>
      </c>
      <c r="AG64">
        <f t="shared" si="46"/>
        <v>-16.782658989889487</v>
      </c>
      <c r="AH64">
        <f t="shared" si="46"/>
        <v>-16.782658989889487</v>
      </c>
      <c r="AI64">
        <f t="shared" si="46"/>
        <v>-16.782658989889487</v>
      </c>
      <c r="AJ64">
        <f t="shared" si="46"/>
        <v>-16.782658989889487</v>
      </c>
      <c r="AK64">
        <f t="shared" si="46"/>
        <v>-16.782658989889487</v>
      </c>
      <c r="AL64">
        <f t="shared" si="46"/>
        <v>-16.782658989889487</v>
      </c>
      <c r="AM64">
        <f t="shared" si="46"/>
        <v>-16.782658989889487</v>
      </c>
    </row>
    <row r="65" spans="1:39" x14ac:dyDescent="0.25">
      <c r="A65" s="1" t="s">
        <v>53</v>
      </c>
      <c r="B65" s="1">
        <f t="shared" si="43"/>
        <v>7.1091725261982402E-2</v>
      </c>
      <c r="C65" s="1">
        <f t="shared" si="40"/>
        <v>0.68071574675130031</v>
      </c>
      <c r="D65" s="1">
        <f t="shared" si="40"/>
        <v>-0.58060343059004926</v>
      </c>
      <c r="E65" s="1">
        <f t="shared" si="40"/>
        <v>-0.9840212708116941</v>
      </c>
      <c r="F65" s="1">
        <f t="shared" si="40"/>
        <v>1.3200965430473319</v>
      </c>
      <c r="G65" s="1">
        <f t="shared" si="40"/>
        <v>0.73954130683194097</v>
      </c>
      <c r="H65" s="1">
        <f t="shared" si="40"/>
        <v>-1.8838515294976386</v>
      </c>
      <c r="I65" s="1">
        <f t="shared" si="40"/>
        <v>-7.7397984887479135E-2</v>
      </c>
      <c r="J65" s="1">
        <f t="shared" si="40"/>
        <v>1.9625239207428282</v>
      </c>
      <c r="K65" s="1">
        <f t="shared" si="40"/>
        <v>-0.64316964815428057</v>
      </c>
      <c r="L65" s="1">
        <f t="shared" si="40"/>
        <v>-1.5128404444322339</v>
      </c>
      <c r="M65" s="1">
        <f t="shared" si="40"/>
        <v>1.0308720580034036</v>
      </c>
      <c r="N65" s="1">
        <f t="shared" si="40"/>
        <v>0.78133731493624192</v>
      </c>
      <c r="O65" s="1">
        <f t="shared" si="40"/>
        <v>-0.87701748804020396</v>
      </c>
      <c r="P65" s="1">
        <f t="shared" si="40"/>
        <v>-0.16911864072626764</v>
      </c>
      <c r="Q65" s="1">
        <f t="shared" si="40"/>
        <v>0.26999313246522971</v>
      </c>
      <c r="S65" s="1">
        <f t="shared" si="44"/>
        <v>0.12815131090041193</v>
      </c>
      <c r="T65" s="1">
        <f t="shared" si="41"/>
        <v>1.6422758485494036E-2</v>
      </c>
      <c r="V65" s="1">
        <f t="shared" si="45"/>
        <v>-17.111617908483691</v>
      </c>
      <c r="W65" s="1">
        <f>theta!C3</f>
        <v>-6.6</v>
      </c>
      <c r="X65">
        <f>20*LOG(($T$45+$T$65)^0.5)</f>
        <v>-17.111617908483691</v>
      </c>
      <c r="Y65">
        <f t="shared" ref="Y65:AM65" si="47">20*LOG(($T$45+$T$65)^0.5)</f>
        <v>-17.111617908483691</v>
      </c>
      <c r="Z65">
        <f t="shared" si="47"/>
        <v>-17.111617908483691</v>
      </c>
      <c r="AA65">
        <f t="shared" si="47"/>
        <v>-17.111617908483691</v>
      </c>
      <c r="AB65">
        <f t="shared" si="47"/>
        <v>-17.111617908483691</v>
      </c>
      <c r="AC65">
        <f t="shared" si="47"/>
        <v>-17.111617908483691</v>
      </c>
      <c r="AD65">
        <f t="shared" si="47"/>
        <v>-17.111617908483691</v>
      </c>
      <c r="AE65">
        <f t="shared" si="47"/>
        <v>-17.111617908483691</v>
      </c>
      <c r="AF65">
        <f t="shared" si="47"/>
        <v>-17.111617908483691</v>
      </c>
      <c r="AG65">
        <f t="shared" si="47"/>
        <v>-17.111617908483691</v>
      </c>
      <c r="AH65">
        <f t="shared" si="47"/>
        <v>-17.111617908483691</v>
      </c>
      <c r="AI65">
        <f t="shared" si="47"/>
        <v>-17.111617908483691</v>
      </c>
      <c r="AJ65">
        <f t="shared" si="47"/>
        <v>-17.111617908483691</v>
      </c>
      <c r="AK65">
        <f t="shared" si="47"/>
        <v>-17.111617908483691</v>
      </c>
      <c r="AL65">
        <f t="shared" si="47"/>
        <v>-17.111617908483691</v>
      </c>
      <c r="AM65">
        <f t="shared" si="47"/>
        <v>-17.111617908483691</v>
      </c>
    </row>
    <row r="66" spans="1:39" x14ac:dyDescent="0.25">
      <c r="A66" s="1" t="s">
        <v>54</v>
      </c>
      <c r="B66" s="1">
        <f t="shared" si="43"/>
        <v>0.20876363516735116</v>
      </c>
      <c r="C66" s="1">
        <f t="shared" si="40"/>
        <v>1.7014606065741271</v>
      </c>
      <c r="D66" s="1">
        <f t="shared" si="40"/>
        <v>-1.071046387371122</v>
      </c>
      <c r="E66" s="1">
        <f t="shared" si="40"/>
        <v>-1.0535566453060781</v>
      </c>
      <c r="F66" s="1">
        <f t="shared" si="40"/>
        <v>0.3875214677725255</v>
      </c>
      <c r="G66" s="1">
        <f t="shared" si="40"/>
        <v>-0.27403063661867505</v>
      </c>
      <c r="H66" s="1">
        <f t="shared" si="40"/>
        <v>1.5512346031962745</v>
      </c>
      <c r="I66" s="1">
        <f t="shared" si="40"/>
        <v>7.739439791870216E-2</v>
      </c>
      <c r="J66" s="1">
        <f t="shared" si="40"/>
        <v>-1.7233545896748037</v>
      </c>
      <c r="K66" s="1">
        <f t="shared" si="40"/>
        <v>0.31071286454761154</v>
      </c>
      <c r="L66" s="1">
        <f t="shared" si="40"/>
        <v>-0.17518658164516343</v>
      </c>
      <c r="M66" s="1">
        <f t="shared" si="40"/>
        <v>0.83861732285108281</v>
      </c>
      <c r="N66" s="1">
        <f t="shared" si="40"/>
        <v>1.1566631549721176</v>
      </c>
      <c r="O66" s="1">
        <f t="shared" si="40"/>
        <v>-1.7253868860154806</v>
      </c>
      <c r="P66" s="1">
        <f t="shared" si="40"/>
        <v>-0.34966870475842732</v>
      </c>
      <c r="Q66" s="1">
        <f t="shared" si="40"/>
        <v>0.2726718406720281</v>
      </c>
      <c r="S66" s="1">
        <f t="shared" si="44"/>
        <v>0.1328094622820703</v>
      </c>
      <c r="T66" s="1">
        <f t="shared" si="41"/>
        <v>1.7638353271652654E-2</v>
      </c>
      <c r="V66" s="1">
        <f t="shared" si="45"/>
        <v>-17.4941590710587</v>
      </c>
      <c r="W66" s="1">
        <f>theta!C4</f>
        <v>-5.3999999999999995</v>
      </c>
      <c r="X66">
        <f>20*LOG(($T$46+$T$66)^0.5)</f>
        <v>-17.4941590710587</v>
      </c>
      <c r="Y66">
        <f t="shared" ref="Y66:AM66" si="48">20*LOG(($T$46+$T$66)^0.5)</f>
        <v>-17.4941590710587</v>
      </c>
      <c r="Z66">
        <f t="shared" si="48"/>
        <v>-17.4941590710587</v>
      </c>
      <c r="AA66">
        <f t="shared" si="48"/>
        <v>-17.4941590710587</v>
      </c>
      <c r="AB66">
        <f t="shared" si="48"/>
        <v>-17.4941590710587</v>
      </c>
      <c r="AC66">
        <f t="shared" si="48"/>
        <v>-17.4941590710587</v>
      </c>
      <c r="AD66">
        <f t="shared" si="48"/>
        <v>-17.4941590710587</v>
      </c>
      <c r="AE66">
        <f t="shared" si="48"/>
        <v>-17.4941590710587</v>
      </c>
      <c r="AF66">
        <f t="shared" si="48"/>
        <v>-17.4941590710587</v>
      </c>
      <c r="AG66">
        <f t="shared" si="48"/>
        <v>-17.4941590710587</v>
      </c>
      <c r="AH66">
        <f t="shared" si="48"/>
        <v>-17.4941590710587</v>
      </c>
      <c r="AI66">
        <f t="shared" si="48"/>
        <v>-17.4941590710587</v>
      </c>
      <c r="AJ66">
        <f t="shared" si="48"/>
        <v>-17.4941590710587</v>
      </c>
      <c r="AK66">
        <f t="shared" si="48"/>
        <v>-17.4941590710587</v>
      </c>
      <c r="AL66">
        <f t="shared" si="48"/>
        <v>-17.4941590710587</v>
      </c>
      <c r="AM66">
        <f t="shared" si="48"/>
        <v>-17.4941590710587</v>
      </c>
    </row>
    <row r="67" spans="1:39" x14ac:dyDescent="0.25">
      <c r="A67" s="1" t="s">
        <v>55</v>
      </c>
      <c r="B67" s="1">
        <f t="shared" si="43"/>
        <v>0.31483329964478818</v>
      </c>
      <c r="C67" s="1">
        <f t="shared" si="40"/>
        <v>1.724860246259847</v>
      </c>
      <c r="D67" s="1">
        <f t="shared" si="40"/>
        <v>-0.23716796560077774</v>
      </c>
      <c r="E67" s="1">
        <f t="shared" si="40"/>
        <v>0.98658227651390118</v>
      </c>
      <c r="F67" s="1">
        <f t="shared" si="40"/>
        <v>-1.6154068600014035</v>
      </c>
      <c r="G67" s="1">
        <f t="shared" si="40"/>
        <v>-0.34874584013843218</v>
      </c>
      <c r="H67" s="1">
        <f t="shared" si="40"/>
        <v>-0.99089581313616315</v>
      </c>
      <c r="I67" s="1">
        <f t="shared" si="40"/>
        <v>-7.7422697554535722E-2</v>
      </c>
      <c r="J67" s="1">
        <f t="shared" si="40"/>
        <v>1.2119192488480661</v>
      </c>
      <c r="K67" s="1">
        <f t="shared" si="40"/>
        <v>0.20838398104711325</v>
      </c>
      <c r="L67" s="1">
        <f t="shared" si="40"/>
        <v>1.6513954217920388</v>
      </c>
      <c r="M67" s="1">
        <f t="shared" si="40"/>
        <v>-1.0247124734272401</v>
      </c>
      <c r="N67" s="1">
        <f t="shared" si="40"/>
        <v>0.11380747500782218</v>
      </c>
      <c r="O67" s="1">
        <f t="shared" si="40"/>
        <v>-1.569652366238099</v>
      </c>
      <c r="P67" s="1">
        <f t="shared" si="40"/>
        <v>-0.47386123144377768</v>
      </c>
      <c r="Q67" s="1">
        <f t="shared" si="40"/>
        <v>0.25074317499601295</v>
      </c>
      <c r="S67" s="1">
        <f t="shared" si="44"/>
        <v>0.12465987656916033</v>
      </c>
      <c r="T67" s="1">
        <f t="shared" si="41"/>
        <v>1.5540084826238289E-2</v>
      </c>
      <c r="V67" s="1">
        <f t="shared" si="45"/>
        <v>-17.892861952382699</v>
      </c>
      <c r="W67" s="1">
        <f>theta!C5</f>
        <v>-4.1999999999999993</v>
      </c>
      <c r="X67">
        <f>20*LOG(($T$47+$T$67)^0.5)</f>
        <v>-17.892861952382699</v>
      </c>
      <c r="Y67">
        <f t="shared" ref="Y67:AM67" si="49">20*LOG(($T$47+$T$67)^0.5)</f>
        <v>-17.892861952382699</v>
      </c>
      <c r="Z67">
        <f t="shared" si="49"/>
        <v>-17.892861952382699</v>
      </c>
      <c r="AA67">
        <f t="shared" si="49"/>
        <v>-17.892861952382699</v>
      </c>
      <c r="AB67">
        <f t="shared" si="49"/>
        <v>-17.892861952382699</v>
      </c>
      <c r="AC67">
        <f t="shared" si="49"/>
        <v>-17.892861952382699</v>
      </c>
      <c r="AD67">
        <f t="shared" si="49"/>
        <v>-17.892861952382699</v>
      </c>
      <c r="AE67">
        <f t="shared" si="49"/>
        <v>-17.892861952382699</v>
      </c>
      <c r="AF67">
        <f t="shared" si="49"/>
        <v>-17.892861952382699</v>
      </c>
      <c r="AG67">
        <f t="shared" si="49"/>
        <v>-17.892861952382699</v>
      </c>
      <c r="AH67">
        <f t="shared" si="49"/>
        <v>-17.892861952382699</v>
      </c>
      <c r="AI67">
        <f t="shared" si="49"/>
        <v>-17.892861952382699</v>
      </c>
      <c r="AJ67">
        <f t="shared" si="49"/>
        <v>-17.892861952382699</v>
      </c>
      <c r="AK67">
        <f t="shared" si="49"/>
        <v>-17.892861952382699</v>
      </c>
      <c r="AL67">
        <f t="shared" si="49"/>
        <v>-17.892861952382699</v>
      </c>
      <c r="AM67">
        <f t="shared" si="49"/>
        <v>-17.892861952382699</v>
      </c>
    </row>
    <row r="68" spans="1:39" x14ac:dyDescent="0.25">
      <c r="A68" s="1" t="s">
        <v>56</v>
      </c>
      <c r="B68" s="1">
        <f t="shared" si="43"/>
        <v>0.37285176360200201</v>
      </c>
      <c r="C68" s="1">
        <f t="shared" si="40"/>
        <v>0.73241163782552487</v>
      </c>
      <c r="D68" s="1">
        <f t="shared" si="40"/>
        <v>0.89156835634957332</v>
      </c>
      <c r="E68" s="1">
        <f t="shared" si="40"/>
        <v>1.0456845855141708</v>
      </c>
      <c r="F68" s="1">
        <f t="shared" si="40"/>
        <v>0.86340717225088959</v>
      </c>
      <c r="G68" s="1">
        <f t="shared" si="40"/>
        <v>0.76825522061897455</v>
      </c>
      <c r="H68" s="1">
        <f t="shared" si="40"/>
        <v>0.29152459621411342</v>
      </c>
      <c r="I68" s="1">
        <f t="shared" si="40"/>
        <v>7.7469301405693691E-2</v>
      </c>
      <c r="J68" s="1">
        <f t="shared" si="40"/>
        <v>-0.4997331682134375</v>
      </c>
      <c r="K68" s="1">
        <f t="shared" si="40"/>
        <v>-0.60518189908672104</v>
      </c>
      <c r="L68" s="1">
        <f t="shared" si="40"/>
        <v>-1.0564119630855038</v>
      </c>
      <c r="M68" s="1">
        <f t="shared" si="40"/>
        <v>-0.86304039478899719</v>
      </c>
      <c r="N68" s="1">
        <f t="shared" si="40"/>
        <v>-1.0630900116612465</v>
      </c>
      <c r="O68" s="1">
        <f t="shared" si="40"/>
        <v>-0.53040528681558052</v>
      </c>
      <c r="P68" s="1">
        <f t="shared" si="40"/>
        <v>-0.52918821929004778</v>
      </c>
      <c r="Q68" s="1">
        <f t="shared" si="40"/>
        <v>0.20958194692266879</v>
      </c>
      <c r="S68" s="1">
        <f t="shared" si="44"/>
        <v>0.10570363776207642</v>
      </c>
      <c r="T68" s="1">
        <f t="shared" si="41"/>
        <v>1.1173259036136267E-2</v>
      </c>
      <c r="V68" s="1">
        <f t="shared" si="45"/>
        <v>-18.29575427293539</v>
      </c>
      <c r="W68" s="1">
        <f>theta!C6</f>
        <v>-2.9999999999999991</v>
      </c>
      <c r="X68">
        <f>20*LOG(($T$48+$T$68)^0.5)</f>
        <v>-18.29575427293539</v>
      </c>
      <c r="Y68">
        <f t="shared" ref="Y68:AM68" si="50">20*LOG(($T$48+$T$68)^0.5)</f>
        <v>-18.29575427293539</v>
      </c>
      <c r="Z68">
        <f t="shared" si="50"/>
        <v>-18.29575427293539</v>
      </c>
      <c r="AA68">
        <f t="shared" si="50"/>
        <v>-18.29575427293539</v>
      </c>
      <c r="AB68">
        <f t="shared" si="50"/>
        <v>-18.29575427293539</v>
      </c>
      <c r="AC68">
        <f t="shared" si="50"/>
        <v>-18.29575427293539</v>
      </c>
      <c r="AD68">
        <f t="shared" si="50"/>
        <v>-18.29575427293539</v>
      </c>
      <c r="AE68">
        <f t="shared" si="50"/>
        <v>-18.29575427293539</v>
      </c>
      <c r="AF68">
        <f t="shared" si="50"/>
        <v>-18.29575427293539</v>
      </c>
      <c r="AG68">
        <f t="shared" si="50"/>
        <v>-18.29575427293539</v>
      </c>
      <c r="AH68">
        <f t="shared" si="50"/>
        <v>-18.29575427293539</v>
      </c>
      <c r="AI68">
        <f t="shared" si="50"/>
        <v>-18.29575427293539</v>
      </c>
      <c r="AJ68">
        <f t="shared" si="50"/>
        <v>-18.29575427293539</v>
      </c>
      <c r="AK68">
        <f t="shared" si="50"/>
        <v>-18.29575427293539</v>
      </c>
      <c r="AL68">
        <f t="shared" si="50"/>
        <v>-18.29575427293539</v>
      </c>
      <c r="AM68">
        <f t="shared" si="50"/>
        <v>-18.29575427293539</v>
      </c>
    </row>
    <row r="69" spans="1:39" x14ac:dyDescent="0.25">
      <c r="A69" s="1" t="s">
        <v>57</v>
      </c>
      <c r="B69" s="1">
        <f t="shared" si="43"/>
        <v>0.37370437086979991</v>
      </c>
      <c r="C69" s="1">
        <f t="shared" si="40"/>
        <v>-0.69325738321744257</v>
      </c>
      <c r="D69" s="1">
        <f t="shared" si="40"/>
        <v>0.9123544415194752</v>
      </c>
      <c r="E69" s="1">
        <f t="shared" si="40"/>
        <v>-0.99924744679688682</v>
      </c>
      <c r="F69" s="1">
        <f t="shared" si="40"/>
        <v>0.94134523167613804</v>
      </c>
      <c r="G69" s="1">
        <f t="shared" si="40"/>
        <v>-0.74703807428786306</v>
      </c>
      <c r="H69" s="1">
        <f t="shared" si="40"/>
        <v>0.44448191115124969</v>
      </c>
      <c r="I69" s="1">
        <f t="shared" si="40"/>
        <v>-7.7518421786838626E-2</v>
      </c>
      <c r="J69" s="1">
        <f t="shared" si="40"/>
        <v>-0.30067781778726677</v>
      </c>
      <c r="K69" s="1">
        <f t="shared" si="40"/>
        <v>0.63530455809979947</v>
      </c>
      <c r="L69" s="1">
        <f t="shared" si="40"/>
        <v>-0.87787295610193394</v>
      </c>
      <c r="M69" s="1">
        <f t="shared" si="40"/>
        <v>0.99323381550307221</v>
      </c>
      <c r="N69" s="1">
        <f t="shared" si="40"/>
        <v>-0.9646708553501282</v>
      </c>
      <c r="O69" s="1">
        <f t="shared" si="40"/>
        <v>0.79632297049224798</v>
      </c>
      <c r="P69" s="1">
        <f t="shared" si="40"/>
        <v>-0.51258448805000589</v>
      </c>
      <c r="Q69" s="1">
        <f t="shared" si="40"/>
        <v>0.15457032528674164</v>
      </c>
      <c r="S69" s="1">
        <f t="shared" si="44"/>
        <v>7.8450181220158233E-2</v>
      </c>
      <c r="T69" s="1">
        <f t="shared" si="41"/>
        <v>6.1544309334756672E-3</v>
      </c>
      <c r="V69" s="1">
        <f t="shared" si="45"/>
        <v>24.087374598723436</v>
      </c>
      <c r="W69" s="1">
        <f>theta!C7</f>
        <v>-1.7999999999999992</v>
      </c>
      <c r="X69">
        <f>20*LOG(($T$49+$T$69)^0.5)</f>
        <v>24.087374598723436</v>
      </c>
      <c r="Y69">
        <f t="shared" ref="Y69:AM69" si="51">20*LOG(($T$49+$T$69)^0.5)</f>
        <v>24.087374598723436</v>
      </c>
      <c r="Z69">
        <f t="shared" si="51"/>
        <v>24.087374598723436</v>
      </c>
      <c r="AA69">
        <f t="shared" si="51"/>
        <v>24.087374598723436</v>
      </c>
      <c r="AB69">
        <f t="shared" si="51"/>
        <v>24.087374598723436</v>
      </c>
      <c r="AC69">
        <f t="shared" si="51"/>
        <v>24.087374598723436</v>
      </c>
      <c r="AD69">
        <f t="shared" si="51"/>
        <v>24.087374598723436</v>
      </c>
      <c r="AE69">
        <f t="shared" si="51"/>
        <v>24.087374598723436</v>
      </c>
      <c r="AF69">
        <f t="shared" si="51"/>
        <v>24.087374598723436</v>
      </c>
      <c r="AG69">
        <f t="shared" si="51"/>
        <v>24.087374598723436</v>
      </c>
      <c r="AH69">
        <f t="shared" si="51"/>
        <v>24.087374598723436</v>
      </c>
      <c r="AI69">
        <f t="shared" si="51"/>
        <v>24.087374598723436</v>
      </c>
      <c r="AJ69">
        <f t="shared" si="51"/>
        <v>24.087374598723436</v>
      </c>
      <c r="AK69">
        <f t="shared" si="51"/>
        <v>24.087374598723436</v>
      </c>
      <c r="AL69">
        <f t="shared" si="51"/>
        <v>24.087374598723436</v>
      </c>
      <c r="AM69">
        <f t="shared" si="51"/>
        <v>24.087374598723436</v>
      </c>
    </row>
    <row r="70" spans="1:39" x14ac:dyDescent="0.25">
      <c r="A70" s="1" t="s">
        <v>58</v>
      </c>
      <c r="B70" s="1">
        <f t="shared" si="43"/>
        <v>0.31711289073193283</v>
      </c>
      <c r="C70" s="1">
        <f t="shared" si="40"/>
        <v>-1.7097984549053735</v>
      </c>
      <c r="D70" s="1">
        <f t="shared" si="40"/>
        <v>-0.20288123727691693</v>
      </c>
      <c r="E70" s="1">
        <f t="shared" si="40"/>
        <v>-1.0307963360682084</v>
      </c>
      <c r="F70" s="1">
        <f t="shared" si="40"/>
        <v>-1.599359307168007</v>
      </c>
      <c r="G70" s="1">
        <f t="shared" si="40"/>
        <v>0.30032253427125538</v>
      </c>
      <c r="H70" s="1">
        <f t="shared" si="40"/>
        <v>-1.1139816330041934</v>
      </c>
      <c r="I70" s="1">
        <f t="shared" si="40"/>
        <v>7.755651956496866E-2</v>
      </c>
      <c r="J70" s="1">
        <f t="shared" si="40"/>
        <v>1.0555688841924129</v>
      </c>
      <c r="K70" s="1">
        <f t="shared" si="40"/>
        <v>-0.275984362152847</v>
      </c>
      <c r="L70" s="1">
        <f t="shared" si="40"/>
        <v>1.6964902759526712</v>
      </c>
      <c r="M70" s="1">
        <f t="shared" si="40"/>
        <v>0.90734753240660981</v>
      </c>
      <c r="N70" s="1">
        <f t="shared" si="40"/>
        <v>0.28084362966462045</v>
      </c>
      <c r="O70" s="1">
        <f t="shared" si="40"/>
        <v>1.6813045236719626</v>
      </c>
      <c r="P70" s="1">
        <f t="shared" si="40"/>
        <v>-0.42904055258028484</v>
      </c>
      <c r="Q70" s="1">
        <f t="shared" si="40"/>
        <v>9.1163974779821105E-2</v>
      </c>
      <c r="S70" s="1">
        <f t="shared" si="44"/>
        <v>4.5868882080423862E-2</v>
      </c>
      <c r="T70" s="1">
        <f t="shared" si="41"/>
        <v>2.1039543433078291E-3</v>
      </c>
      <c r="V70" s="1">
        <f t="shared" si="45"/>
        <v>-19.11285959416589</v>
      </c>
      <c r="W70" s="1">
        <f>theta!C8</f>
        <v>-0.5999999999999992</v>
      </c>
      <c r="X70">
        <f>20*LOG(($T$50+$T$70)^0.5)</f>
        <v>-19.11285959416589</v>
      </c>
      <c r="Y70">
        <f t="shared" ref="Y70:AM70" si="52">20*LOG(($T$50+$T$70)^0.5)</f>
        <v>-19.11285959416589</v>
      </c>
      <c r="Z70">
        <f t="shared" si="52"/>
        <v>-19.11285959416589</v>
      </c>
      <c r="AA70">
        <f t="shared" si="52"/>
        <v>-19.11285959416589</v>
      </c>
      <c r="AB70">
        <f t="shared" si="52"/>
        <v>-19.11285959416589</v>
      </c>
      <c r="AC70">
        <f t="shared" si="52"/>
        <v>-19.11285959416589</v>
      </c>
      <c r="AD70">
        <f t="shared" si="52"/>
        <v>-19.11285959416589</v>
      </c>
      <c r="AE70">
        <f t="shared" si="52"/>
        <v>-19.11285959416589</v>
      </c>
      <c r="AF70">
        <f t="shared" si="52"/>
        <v>-19.11285959416589</v>
      </c>
      <c r="AG70">
        <f t="shared" si="52"/>
        <v>-19.11285959416589</v>
      </c>
      <c r="AH70">
        <f t="shared" si="52"/>
        <v>-19.11285959416589</v>
      </c>
      <c r="AI70">
        <f t="shared" si="52"/>
        <v>-19.11285959416589</v>
      </c>
      <c r="AJ70">
        <f t="shared" si="52"/>
        <v>-19.11285959416589</v>
      </c>
      <c r="AK70">
        <f t="shared" si="52"/>
        <v>-19.11285959416589</v>
      </c>
      <c r="AL70">
        <f t="shared" si="52"/>
        <v>-19.11285959416589</v>
      </c>
      <c r="AM70">
        <f t="shared" si="52"/>
        <v>-19.11285959416589</v>
      </c>
    </row>
    <row r="71" spans="1:39" x14ac:dyDescent="0.25">
      <c r="A71" s="1" t="s">
        <v>59</v>
      </c>
      <c r="B71" s="1">
        <f t="shared" si="43"/>
        <v>0.21173199424846967</v>
      </c>
      <c r="C71" s="1">
        <f t="shared" si="40"/>
        <v>-1.7149911923675978</v>
      </c>
      <c r="D71" s="1">
        <f t="shared" si="40"/>
        <v>-1.0654465509624531</v>
      </c>
      <c r="E71" s="1">
        <f t="shared" si="40"/>
        <v>1.0160223914029116</v>
      </c>
      <c r="F71" s="1">
        <f t="shared" si="40"/>
        <v>0.31280892880605604</v>
      </c>
      <c r="G71" s="1">
        <f t="shared" si="40"/>
        <v>0.31688167240930482</v>
      </c>
      <c r="H71" s="1">
        <f t="shared" si="40"/>
        <v>1.6249219501893184</v>
      </c>
      <c r="I71" s="1">
        <f t="shared" si="40"/>
        <v>-7.7575289849563397E-2</v>
      </c>
      <c r="J71" s="1">
        <f t="shared" si="40"/>
        <v>-1.6358330653032396</v>
      </c>
      <c r="K71" s="1">
        <f t="shared" si="40"/>
        <v>-0.25339432004518625</v>
      </c>
      <c r="L71" s="1">
        <f t="shared" si="40"/>
        <v>-0.34999153817208672</v>
      </c>
      <c r="M71" s="1">
        <f t="shared" si="40"/>
        <v>-0.94890768444379736</v>
      </c>
      <c r="N71" s="1">
        <f t="shared" si="40"/>
        <v>1.1927271088589797</v>
      </c>
      <c r="O71" s="1">
        <f t="shared" si="40"/>
        <v>1.647608904621418</v>
      </c>
      <c r="P71" s="1">
        <f t="shared" si="40"/>
        <v>-0.29021121510992143</v>
      </c>
      <c r="Q71" s="1">
        <f t="shared" si="40"/>
        <v>2.4903072389957467E-2</v>
      </c>
      <c r="S71" s="1">
        <f t="shared" si="44"/>
        <v>1.1255166672569969E-2</v>
      </c>
      <c r="T71" s="1">
        <f t="shared" si="41"/>
        <v>1.2667877682732975E-4</v>
      </c>
      <c r="V71" s="1">
        <f t="shared" si="45"/>
        <v>-19.537075054832179</v>
      </c>
      <c r="W71" s="1">
        <f>theta!C9</f>
        <v>0.60000000000000075</v>
      </c>
      <c r="X71">
        <f>20*LOG(($T$51+$T$71)^0.5)</f>
        <v>-19.537075054832179</v>
      </c>
      <c r="Y71">
        <f t="shared" ref="Y71:AM71" si="53">20*LOG(($T$51+$T$71)^0.5)</f>
        <v>-19.537075054832179</v>
      </c>
      <c r="Z71">
        <f t="shared" si="53"/>
        <v>-19.537075054832179</v>
      </c>
      <c r="AA71">
        <f t="shared" si="53"/>
        <v>-19.537075054832179</v>
      </c>
      <c r="AB71">
        <f t="shared" si="53"/>
        <v>-19.537075054832179</v>
      </c>
      <c r="AC71">
        <f t="shared" si="53"/>
        <v>-19.537075054832179</v>
      </c>
      <c r="AD71">
        <f t="shared" si="53"/>
        <v>-19.537075054832179</v>
      </c>
      <c r="AE71">
        <f t="shared" si="53"/>
        <v>-19.537075054832179</v>
      </c>
      <c r="AF71">
        <f t="shared" si="53"/>
        <v>-19.537075054832179</v>
      </c>
      <c r="AG71">
        <f t="shared" si="53"/>
        <v>-19.537075054832179</v>
      </c>
      <c r="AH71">
        <f t="shared" si="53"/>
        <v>-19.537075054832179</v>
      </c>
      <c r="AI71">
        <f t="shared" si="53"/>
        <v>-19.537075054832179</v>
      </c>
      <c r="AJ71">
        <f t="shared" si="53"/>
        <v>-19.537075054832179</v>
      </c>
      <c r="AK71">
        <f t="shared" si="53"/>
        <v>-19.537075054832179</v>
      </c>
      <c r="AL71">
        <f t="shared" si="53"/>
        <v>-19.537075054832179</v>
      </c>
      <c r="AM71">
        <f t="shared" si="53"/>
        <v>-19.537075054832179</v>
      </c>
    </row>
    <row r="72" spans="1:39" x14ac:dyDescent="0.25">
      <c r="A72" s="1" t="s">
        <v>60</v>
      </c>
      <c r="B72" s="1">
        <f t="shared" si="43"/>
        <v>7.3811583843109013E-2</v>
      </c>
      <c r="C72" s="1">
        <f t="shared" si="40"/>
        <v>-0.70576229730566586</v>
      </c>
      <c r="D72" s="1">
        <f t="shared" si="40"/>
        <v>-0.60052370529118304</v>
      </c>
      <c r="E72" s="1">
        <f t="shared" si="40"/>
        <v>1.014261901956157</v>
      </c>
      <c r="F72" s="1">
        <f t="shared" si="40"/>
        <v>1.3543507622208744</v>
      </c>
      <c r="G72" s="1">
        <f t="shared" si="40"/>
        <v>-0.75417871367718969</v>
      </c>
      <c r="H72" s="1">
        <f t="shared" si="40"/>
        <v>-1.9064940237655688</v>
      </c>
      <c r="I72" s="1">
        <f t="shared" si="40"/>
        <v>7.7573163667497017E-2</v>
      </c>
      <c r="J72" s="1">
        <f t="shared" si="40"/>
        <v>1.9428321233365278</v>
      </c>
      <c r="K72" s="1">
        <f t="shared" si="40"/>
        <v>0.62659824286953814</v>
      </c>
      <c r="L72" s="1">
        <f t="shared" si="40"/>
        <v>-1.4425773180022976</v>
      </c>
      <c r="M72" s="1">
        <f t="shared" si="40"/>
        <v>-0.95370182062575715</v>
      </c>
      <c r="N72" s="1">
        <f t="shared" si="40"/>
        <v>0.69009850561932351</v>
      </c>
      <c r="O72" s="1">
        <f t="shared" si="40"/>
        <v>0.71356198061862808</v>
      </c>
      <c r="P72" s="1">
        <f t="shared" si="40"/>
        <v>-0.11318666898268212</v>
      </c>
      <c r="Q72" s="1">
        <f t="shared" si="40"/>
        <v>-3.8623650426131015E-2</v>
      </c>
      <c r="S72" s="1">
        <f t="shared" si="44"/>
        <v>-2.1959933944820167E-2</v>
      </c>
      <c r="T72" s="1">
        <f t="shared" si="41"/>
        <v>4.8223869886086503E-4</v>
      </c>
      <c r="V72" s="1">
        <f t="shared" si="45"/>
        <v>-19.982259358306734</v>
      </c>
      <c r="W72" s="1">
        <f>theta!C10</f>
        <v>1.8000000000000007</v>
      </c>
      <c r="X72">
        <f>20*LOG(($T$52+$T$72)^0.5)</f>
        <v>-19.982259358306734</v>
      </c>
      <c r="Y72">
        <f t="shared" ref="Y72:AM72" si="54">20*LOG(($T$52+$T$72)^0.5)</f>
        <v>-19.982259358306734</v>
      </c>
      <c r="Z72">
        <f t="shared" si="54"/>
        <v>-19.982259358306734</v>
      </c>
      <c r="AA72">
        <f t="shared" si="54"/>
        <v>-19.982259358306734</v>
      </c>
      <c r="AB72">
        <f t="shared" si="54"/>
        <v>-19.982259358306734</v>
      </c>
      <c r="AC72">
        <f t="shared" si="54"/>
        <v>-19.982259358306734</v>
      </c>
      <c r="AD72">
        <f t="shared" si="54"/>
        <v>-19.982259358306734</v>
      </c>
      <c r="AE72">
        <f t="shared" si="54"/>
        <v>-19.982259358306734</v>
      </c>
      <c r="AF72">
        <f t="shared" si="54"/>
        <v>-19.982259358306734</v>
      </c>
      <c r="AG72">
        <f t="shared" si="54"/>
        <v>-19.982259358306734</v>
      </c>
      <c r="AH72">
        <f t="shared" si="54"/>
        <v>-19.982259358306734</v>
      </c>
      <c r="AI72">
        <f t="shared" si="54"/>
        <v>-19.982259358306734</v>
      </c>
      <c r="AJ72">
        <f t="shared" si="54"/>
        <v>-19.982259358306734</v>
      </c>
      <c r="AK72">
        <f t="shared" si="54"/>
        <v>-19.982259358306734</v>
      </c>
      <c r="AL72">
        <f t="shared" si="54"/>
        <v>-19.982259358306734</v>
      </c>
      <c r="AM72">
        <f t="shared" si="54"/>
        <v>-19.982259358306734</v>
      </c>
    </row>
    <row r="73" spans="1:39" x14ac:dyDescent="0.25">
      <c r="A73" s="1" t="s">
        <v>61</v>
      </c>
      <c r="B73" s="1">
        <f t="shared" si="43"/>
        <v>-7.5361834772808722E-2</v>
      </c>
      <c r="C73" s="1">
        <f t="shared" si="40"/>
        <v>0.71998757997170504</v>
      </c>
      <c r="D73" s="1">
        <f t="shared" si="40"/>
        <v>0.61176284292909455</v>
      </c>
      <c r="E73" s="1">
        <f t="shared" si="40"/>
        <v>-1.031134114073915</v>
      </c>
      <c r="F73" s="1">
        <f t="shared" si="40"/>
        <v>-1.373095956571547</v>
      </c>
      <c r="G73" s="1">
        <f t="shared" si="40"/>
        <v>0.76188836253001047</v>
      </c>
      <c r="H73" s="1">
        <f t="shared" si="40"/>
        <v>1.9172004575430113</v>
      </c>
      <c r="I73" s="1">
        <f t="shared" si="40"/>
        <v>-7.7555312491561668E-2</v>
      </c>
      <c r="J73" s="1">
        <f t="shared" si="40"/>
        <v>-1.9278546738780462</v>
      </c>
      <c r="K73" s="1">
        <f t="shared" si="40"/>
        <v>-0.61564929693055914</v>
      </c>
      <c r="L73" s="1">
        <f t="shared" si="40"/>
        <v>1.3983116503444564</v>
      </c>
      <c r="M73" s="1">
        <f t="shared" si="40"/>
        <v>0.90636943664178926</v>
      </c>
      <c r="N73" s="1">
        <f t="shared" si="40"/>
        <v>-0.63521522891756577</v>
      </c>
      <c r="O73" s="1">
        <f t="shared" si="40"/>
        <v>-0.61686267999669886</v>
      </c>
      <c r="P73" s="1">
        <f t="shared" si="40"/>
        <v>8.0623639736914582E-2</v>
      </c>
      <c r="Q73" s="1">
        <f t="shared" si="40"/>
        <v>-9.3835618704525753E-2</v>
      </c>
      <c r="S73" s="1">
        <f t="shared" si="44"/>
        <v>-5.0420746640246539E-2</v>
      </c>
      <c r="T73" s="1">
        <f t="shared" si="41"/>
        <v>2.5422516917599325E-3</v>
      </c>
      <c r="V73" s="1">
        <f t="shared" si="45"/>
        <v>-20.457110314960538</v>
      </c>
      <c r="W73" s="1">
        <f>theta!C11</f>
        <v>3.0000000000000009</v>
      </c>
      <c r="X73">
        <f>20*LOG(($T$53+$T$73)^0.5)</f>
        <v>-20.457110314960538</v>
      </c>
      <c r="Y73">
        <f t="shared" ref="Y73:AM73" si="55">20*LOG(($T$53+$T$73)^0.5)</f>
        <v>-20.457110314960538</v>
      </c>
      <c r="Z73">
        <f t="shared" si="55"/>
        <v>-20.457110314960538</v>
      </c>
      <c r="AA73">
        <f t="shared" si="55"/>
        <v>-20.457110314960538</v>
      </c>
      <c r="AB73">
        <f t="shared" si="55"/>
        <v>-20.457110314960538</v>
      </c>
      <c r="AC73">
        <f t="shared" si="55"/>
        <v>-20.457110314960538</v>
      </c>
      <c r="AD73">
        <f t="shared" si="55"/>
        <v>-20.457110314960538</v>
      </c>
      <c r="AE73">
        <f t="shared" si="55"/>
        <v>-20.457110314960538</v>
      </c>
      <c r="AF73">
        <f t="shared" si="55"/>
        <v>-20.457110314960538</v>
      </c>
      <c r="AG73">
        <f t="shared" si="55"/>
        <v>-20.457110314960538</v>
      </c>
      <c r="AH73">
        <f t="shared" si="55"/>
        <v>-20.457110314960538</v>
      </c>
      <c r="AI73">
        <f t="shared" si="55"/>
        <v>-20.457110314960538</v>
      </c>
      <c r="AJ73">
        <f t="shared" si="55"/>
        <v>-20.457110314960538</v>
      </c>
      <c r="AK73">
        <f t="shared" si="55"/>
        <v>-20.457110314960538</v>
      </c>
      <c r="AL73">
        <f t="shared" si="55"/>
        <v>-20.457110314960538</v>
      </c>
      <c r="AM73">
        <f t="shared" si="55"/>
        <v>-20.457110314960538</v>
      </c>
    </row>
    <row r="74" spans="1:39" x14ac:dyDescent="0.25">
      <c r="A74" s="1" t="s">
        <v>62</v>
      </c>
      <c r="B74" s="1">
        <f t="shared" si="43"/>
        <v>-0.21282546177199574</v>
      </c>
      <c r="C74" s="1">
        <f t="shared" si="40"/>
        <v>1.7198449930449744</v>
      </c>
      <c r="D74" s="1">
        <f t="shared" si="40"/>
        <v>1.0631620221824152</v>
      </c>
      <c r="E74" s="1">
        <f t="shared" si="40"/>
        <v>-1.0017732681192599</v>
      </c>
      <c r="F74" s="1">
        <f t="shared" si="40"/>
        <v>-0.28498680696491263</v>
      </c>
      <c r="G74" s="1">
        <f t="shared" si="40"/>
        <v>-0.33248867818702516</v>
      </c>
      <c r="H74" s="1">
        <f t="shared" si="40"/>
        <v>-1.650433733067401</v>
      </c>
      <c r="I74" s="1">
        <f t="shared" si="40"/>
        <v>7.7532153332788734E-2</v>
      </c>
      <c r="J74" s="1">
        <f t="shared" si="40"/>
        <v>1.6004824474086443</v>
      </c>
      <c r="K74" s="1">
        <f t="shared" si="40"/>
        <v>0.23160046780830981</v>
      </c>
      <c r="L74" s="1">
        <f t="shared" si="40"/>
        <v>0.41382005792112564</v>
      </c>
      <c r="M74" s="1">
        <f t="shared" si="40"/>
        <v>0.98675242629340332</v>
      </c>
      <c r="N74" s="1">
        <f t="shared" si="40"/>
        <v>-1.2016252369726934</v>
      </c>
      <c r="O74" s="1">
        <f t="shared" si="40"/>
        <v>-1.6115982048747082</v>
      </c>
      <c r="P74" s="1">
        <f t="shared" si="40"/>
        <v>0.26670336798075023</v>
      </c>
      <c r="Q74" s="1">
        <f t="shared" si="40"/>
        <v>-0.13520545208520368</v>
      </c>
      <c r="S74" s="1">
        <f t="shared" si="44"/>
        <v>-7.1038906070788277E-2</v>
      </c>
      <c r="T74" s="1">
        <f t="shared" si="41"/>
        <v>5.0465261757342795E-3</v>
      </c>
      <c r="V74" s="1">
        <f t="shared" si="45"/>
        <v>-20.966559625647086</v>
      </c>
      <c r="W74" s="1">
        <f>theta!C12</f>
        <v>4.2000000000000011</v>
      </c>
      <c r="X74">
        <f>20*LOG(($T$54+$T$74)^0.5)</f>
        <v>-20.966559625647086</v>
      </c>
      <c r="Y74">
        <f t="shared" ref="Y74:AM74" si="56">20*LOG(($T$54+$T$74)^0.5)</f>
        <v>-20.966559625647086</v>
      </c>
      <c r="Z74">
        <f t="shared" si="56"/>
        <v>-20.966559625647086</v>
      </c>
      <c r="AA74">
        <f t="shared" si="56"/>
        <v>-20.966559625647086</v>
      </c>
      <c r="AB74">
        <f t="shared" si="56"/>
        <v>-20.966559625647086</v>
      </c>
      <c r="AC74">
        <f t="shared" si="56"/>
        <v>-20.966559625647086</v>
      </c>
      <c r="AD74">
        <f t="shared" si="56"/>
        <v>-20.966559625647086</v>
      </c>
      <c r="AE74">
        <f t="shared" si="56"/>
        <v>-20.966559625647086</v>
      </c>
      <c r="AF74">
        <f t="shared" si="56"/>
        <v>-20.966559625647086</v>
      </c>
      <c r="AG74">
        <f t="shared" si="56"/>
        <v>-20.966559625647086</v>
      </c>
      <c r="AH74">
        <f t="shared" si="56"/>
        <v>-20.966559625647086</v>
      </c>
      <c r="AI74">
        <f t="shared" si="56"/>
        <v>-20.966559625647086</v>
      </c>
      <c r="AJ74">
        <f t="shared" si="56"/>
        <v>-20.966559625647086</v>
      </c>
      <c r="AK74">
        <f t="shared" si="56"/>
        <v>-20.966559625647086</v>
      </c>
      <c r="AL74">
        <f t="shared" si="56"/>
        <v>-20.966559625647086</v>
      </c>
      <c r="AM74">
        <f t="shared" si="56"/>
        <v>-20.966559625647086</v>
      </c>
    </row>
    <row r="75" spans="1:39" x14ac:dyDescent="0.25">
      <c r="A75" s="1" t="s">
        <v>63</v>
      </c>
      <c r="B75" s="1">
        <f t="shared" si="43"/>
        <v>-0.31754938006386535</v>
      </c>
      <c r="C75" s="1">
        <f t="shared" si="40"/>
        <v>1.7067954572574946</v>
      </c>
      <c r="D75" s="1">
        <f t="shared" si="40"/>
        <v>0.19622739897869135</v>
      </c>
      <c r="E75" s="1">
        <f t="shared" si="40"/>
        <v>1.0391270888156128</v>
      </c>
      <c r="F75" s="1">
        <f t="shared" si="40"/>
        <v>1.5957235298969989</v>
      </c>
      <c r="G75" s="1">
        <f t="shared" si="40"/>
        <v>-0.29081105883936065</v>
      </c>
      <c r="H75" s="1">
        <f t="shared" si="40"/>
        <v>1.1370722954248853</v>
      </c>
      <c r="I75" s="1">
        <f t="shared" si="40"/>
        <v>-7.751636379897231E-2</v>
      </c>
      <c r="J75" s="1">
        <f t="shared" si="40"/>
        <v>-1.0241592552060659</v>
      </c>
      <c r="K75" s="1">
        <f t="shared" si="40"/>
        <v>0.28870995648297265</v>
      </c>
      <c r="L75" s="1">
        <f t="shared" si="40"/>
        <v>-1.7024947139666851</v>
      </c>
      <c r="M75" s="1">
        <f t="shared" si="40"/>
        <v>-0.88285764826528024</v>
      </c>
      <c r="N75" s="1">
        <f t="shared" si="40"/>
        <v>-0.31260476929169506</v>
      </c>
      <c r="O75" s="1">
        <f t="shared" si="40"/>
        <v>-1.6985781745486315</v>
      </c>
      <c r="P75" s="1">
        <f t="shared" si="40"/>
        <v>0.41905322435720127</v>
      </c>
      <c r="Q75" s="1">
        <f t="shared" si="40"/>
        <v>-0.15726590474615412</v>
      </c>
      <c r="S75" s="1">
        <f t="shared" si="44"/>
        <v>-8.1128317512853237E-2</v>
      </c>
      <c r="T75" s="1">
        <f t="shared" si="41"/>
        <v>6.5818039024663289E-3</v>
      </c>
      <c r="V75" s="1">
        <f t="shared" si="45"/>
        <v>-21.499676797156045</v>
      </c>
      <c r="W75" s="1">
        <f>theta!C13</f>
        <v>5.4000000000000012</v>
      </c>
      <c r="X75">
        <f>20*LOG(($T$55+$T$75)^0.5)</f>
        <v>-21.499676797156045</v>
      </c>
      <c r="Y75">
        <f t="shared" ref="Y75:AM75" si="57">20*LOG(($T$55+$T$75)^0.5)</f>
        <v>-21.499676797156045</v>
      </c>
      <c r="Z75">
        <f t="shared" si="57"/>
        <v>-21.499676797156045</v>
      </c>
      <c r="AA75">
        <f t="shared" si="57"/>
        <v>-21.499676797156045</v>
      </c>
      <c r="AB75">
        <f t="shared" si="57"/>
        <v>-21.499676797156045</v>
      </c>
      <c r="AC75">
        <f t="shared" si="57"/>
        <v>-21.499676797156045</v>
      </c>
      <c r="AD75">
        <f t="shared" si="57"/>
        <v>-21.499676797156045</v>
      </c>
      <c r="AE75">
        <f t="shared" si="57"/>
        <v>-21.499676797156045</v>
      </c>
      <c r="AF75">
        <f t="shared" si="57"/>
        <v>-21.499676797156045</v>
      </c>
      <c r="AG75">
        <f t="shared" si="57"/>
        <v>-21.499676797156045</v>
      </c>
      <c r="AH75">
        <f t="shared" si="57"/>
        <v>-21.499676797156045</v>
      </c>
      <c r="AI75">
        <f t="shared" si="57"/>
        <v>-21.499676797156045</v>
      </c>
      <c r="AJ75">
        <f t="shared" si="57"/>
        <v>-21.499676797156045</v>
      </c>
      <c r="AK75">
        <f t="shared" si="57"/>
        <v>-21.499676797156045</v>
      </c>
      <c r="AL75">
        <f t="shared" si="57"/>
        <v>-21.499676797156045</v>
      </c>
      <c r="AM75">
        <f t="shared" si="57"/>
        <v>-21.499676797156045</v>
      </c>
    </row>
    <row r="76" spans="1:39" x14ac:dyDescent="0.25">
      <c r="A76" s="1" t="s">
        <v>64</v>
      </c>
      <c r="B76" s="1">
        <f t="shared" si="43"/>
        <v>-0.37370437086979991</v>
      </c>
      <c r="C76" s="1">
        <f t="shared" si="40"/>
        <v>0.69325738321744246</v>
      </c>
      <c r="D76" s="1">
        <f t="shared" si="40"/>
        <v>-0.9123544415194752</v>
      </c>
      <c r="E76" s="1">
        <f t="shared" si="40"/>
        <v>0.99924744679688682</v>
      </c>
      <c r="F76" s="1">
        <f t="shared" si="40"/>
        <v>-0.94134523167613804</v>
      </c>
      <c r="G76" s="1">
        <f t="shared" si="40"/>
        <v>0.74703807428786317</v>
      </c>
      <c r="H76" s="1">
        <f t="shared" si="40"/>
        <v>-0.44448191115124946</v>
      </c>
      <c r="I76" s="1">
        <f t="shared" si="40"/>
        <v>7.7518421786838626E-2</v>
      </c>
      <c r="J76" s="1">
        <f t="shared" si="40"/>
        <v>0.30067781778726677</v>
      </c>
      <c r="K76" s="1">
        <f t="shared" si="40"/>
        <v>-0.63530455809979947</v>
      </c>
      <c r="L76" s="1">
        <f t="shared" si="40"/>
        <v>0.87787295610193394</v>
      </c>
      <c r="M76" s="1">
        <f t="shared" si="40"/>
        <v>-0.99323381550307221</v>
      </c>
      <c r="N76" s="1">
        <f t="shared" si="40"/>
        <v>0.9646708553501282</v>
      </c>
      <c r="O76" s="1">
        <f t="shared" si="40"/>
        <v>-0.79632297049224798</v>
      </c>
      <c r="P76" s="1">
        <f t="shared" si="40"/>
        <v>0.51258448805000578</v>
      </c>
      <c r="Q76" s="1">
        <f t="shared" si="40"/>
        <v>-0.15457032528674164</v>
      </c>
      <c r="S76" s="1">
        <f t="shared" si="44"/>
        <v>-7.8450181220158122E-2</v>
      </c>
      <c r="T76" s="1">
        <f t="shared" si="41"/>
        <v>6.1544309334756499E-3</v>
      </c>
      <c r="V76" s="1">
        <f t="shared" si="45"/>
        <v>24.087374598723436</v>
      </c>
      <c r="W76" s="1">
        <f>theta!C14</f>
        <v>6.6000000000000014</v>
      </c>
      <c r="X76">
        <f>20*LOG(($T$56+$T$76)^0.5)</f>
        <v>24.087374598723436</v>
      </c>
      <c r="Y76">
        <f t="shared" ref="Y76:AM76" si="58">20*LOG(($T$56+$T$76)^0.5)</f>
        <v>24.087374598723436</v>
      </c>
      <c r="Z76">
        <f t="shared" si="58"/>
        <v>24.087374598723436</v>
      </c>
      <c r="AA76">
        <f t="shared" si="58"/>
        <v>24.087374598723436</v>
      </c>
      <c r="AB76">
        <f t="shared" si="58"/>
        <v>24.087374598723436</v>
      </c>
      <c r="AC76">
        <f t="shared" si="58"/>
        <v>24.087374598723436</v>
      </c>
      <c r="AD76">
        <f t="shared" si="58"/>
        <v>24.087374598723436</v>
      </c>
      <c r="AE76">
        <f t="shared" si="58"/>
        <v>24.087374598723436</v>
      </c>
      <c r="AF76">
        <f t="shared" si="58"/>
        <v>24.087374598723436</v>
      </c>
      <c r="AG76">
        <f t="shared" si="58"/>
        <v>24.087374598723436</v>
      </c>
      <c r="AH76">
        <f t="shared" si="58"/>
        <v>24.087374598723436</v>
      </c>
      <c r="AI76">
        <f t="shared" si="58"/>
        <v>24.087374598723436</v>
      </c>
      <c r="AJ76">
        <f t="shared" si="58"/>
        <v>24.087374598723436</v>
      </c>
      <c r="AK76">
        <f t="shared" si="58"/>
        <v>24.087374598723436</v>
      </c>
      <c r="AL76">
        <f t="shared" si="58"/>
        <v>24.087374598723436</v>
      </c>
      <c r="AM76">
        <f t="shared" si="58"/>
        <v>24.087374598723436</v>
      </c>
    </row>
    <row r="77" spans="1:39" x14ac:dyDescent="0.25">
      <c r="A77" s="1" t="s">
        <v>65</v>
      </c>
      <c r="B77" s="1">
        <f t="shared" si="43"/>
        <v>-0.37306259128474845</v>
      </c>
      <c r="C77" s="1">
        <f t="shared" si="40"/>
        <v>-0.72296956696322834</v>
      </c>
      <c r="D77" s="1">
        <f t="shared" si="40"/>
        <v>-0.89669627714020694</v>
      </c>
      <c r="E77" s="1">
        <f t="shared" si="40"/>
        <v>-1.0346424042278042</v>
      </c>
      <c r="F77" s="1">
        <f t="shared" si="40"/>
        <v>-0.88253880312235711</v>
      </c>
      <c r="G77" s="1">
        <f t="shared" si="40"/>
        <v>-0.76344794056510867</v>
      </c>
      <c r="H77" s="1">
        <f t="shared" si="40"/>
        <v>-0.32875302527409433</v>
      </c>
      <c r="I77" s="1">
        <f t="shared" si="40"/>
        <v>-7.7540680479604926E-2</v>
      </c>
      <c r="J77" s="1">
        <f t="shared" si="40"/>
        <v>0.45196185038174796</v>
      </c>
      <c r="K77" s="1">
        <f t="shared" si="40"/>
        <v>0.61321367686788131</v>
      </c>
      <c r="L77" s="1">
        <f t="shared" si="40"/>
        <v>1.0146276911680214</v>
      </c>
      <c r="M77" s="1">
        <f t="shared" si="40"/>
        <v>0.89613636007028563</v>
      </c>
      <c r="N77" s="1">
        <f t="shared" si="40"/>
        <v>1.0413452096303537</v>
      </c>
      <c r="O77" s="1">
        <f t="shared" si="40"/>
        <v>0.59627327685598863</v>
      </c>
      <c r="P77" s="1">
        <f t="shared" si="40"/>
        <v>0.52658232343708644</v>
      </c>
      <c r="Q77" s="1">
        <f t="shared" si="40"/>
        <v>-0.12162789516226916</v>
      </c>
      <c r="S77" s="1">
        <f t="shared" si="44"/>
        <v>-6.1138795808057728E-2</v>
      </c>
      <c r="T77" s="1">
        <f t="shared" si="41"/>
        <v>3.7379523528593772E-3</v>
      </c>
      <c r="V77" s="1">
        <f t="shared" si="45"/>
        <v>-22.263611586291738</v>
      </c>
      <c r="W77" s="1">
        <f>theta!C15</f>
        <v>7.8000000000000016</v>
      </c>
      <c r="X77">
        <f>20*LOG(($T$57+$T$77)^0.5)</f>
        <v>-22.263611586291738</v>
      </c>
      <c r="Y77">
        <f t="shared" ref="Y77:AM77" si="59">20*LOG(($T$57+$T$77)^0.5)</f>
        <v>-22.263611586291738</v>
      </c>
      <c r="Z77">
        <f t="shared" si="59"/>
        <v>-22.263611586291738</v>
      </c>
      <c r="AA77">
        <f t="shared" si="59"/>
        <v>-22.263611586291738</v>
      </c>
      <c r="AB77">
        <f t="shared" si="59"/>
        <v>-22.263611586291738</v>
      </c>
      <c r="AC77">
        <f t="shared" si="59"/>
        <v>-22.263611586291738</v>
      </c>
      <c r="AD77">
        <f t="shared" si="59"/>
        <v>-22.263611586291738</v>
      </c>
      <c r="AE77">
        <f t="shared" si="59"/>
        <v>-22.263611586291738</v>
      </c>
      <c r="AF77">
        <f t="shared" si="59"/>
        <v>-22.263611586291738</v>
      </c>
      <c r="AG77">
        <f t="shared" si="59"/>
        <v>-22.263611586291738</v>
      </c>
      <c r="AH77">
        <f t="shared" si="59"/>
        <v>-22.263611586291738</v>
      </c>
      <c r="AI77">
        <f t="shared" si="59"/>
        <v>-22.263611586291738</v>
      </c>
      <c r="AJ77">
        <f t="shared" si="59"/>
        <v>-22.263611586291738</v>
      </c>
      <c r="AK77">
        <f t="shared" si="59"/>
        <v>-22.263611586291738</v>
      </c>
      <c r="AL77">
        <f t="shared" si="59"/>
        <v>-22.263611586291738</v>
      </c>
      <c r="AM77">
        <f t="shared" si="59"/>
        <v>-22.263611586291738</v>
      </c>
    </row>
    <row r="78" spans="1:39" x14ac:dyDescent="0.25">
      <c r="A78" s="1" t="s">
        <v>66</v>
      </c>
      <c r="B78" s="1">
        <f t="shared" si="43"/>
        <v>-0.3161586787745721</v>
      </c>
      <c r="C78" s="1">
        <f t="shared" si="40"/>
        <v>-1.7162289987424826</v>
      </c>
      <c r="D78" s="1">
        <f t="shared" si="40"/>
        <v>0.21732778963088006</v>
      </c>
      <c r="E78" s="1">
        <f t="shared" si="40"/>
        <v>-1.0124297592756744</v>
      </c>
      <c r="F78" s="1">
        <f t="shared" si="40"/>
        <v>1.6066725464706748</v>
      </c>
      <c r="G78" s="1">
        <f t="shared" si="40"/>
        <v>0.3208499111014157</v>
      </c>
      <c r="H78" s="1">
        <f t="shared" si="40"/>
        <v>1.0629467495510052</v>
      </c>
      <c r="I78" s="1">
        <f t="shared" si="40"/>
        <v>7.7569982037620902E-2</v>
      </c>
      <c r="J78" s="1">
        <f t="shared" si="40"/>
        <v>-1.12260688346036</v>
      </c>
      <c r="K78" s="1">
        <f t="shared" si="40"/>
        <v>-0.24789911001288456</v>
      </c>
      <c r="L78" s="1">
        <f t="shared" si="40"/>
        <v>-1.6803783375619346</v>
      </c>
      <c r="M78" s="1">
        <f t="shared" si="40"/>
        <v>0.95865551316501174</v>
      </c>
      <c r="N78" s="1">
        <f t="shared" si="40"/>
        <v>-0.21107876391307434</v>
      </c>
      <c r="O78" s="1">
        <f t="shared" si="40"/>
        <v>1.6388458382570383</v>
      </c>
      <c r="P78" s="1">
        <f t="shared" si="40"/>
        <v>0.4493166411026116</v>
      </c>
      <c r="Q78" s="1">
        <f t="shared" si="40"/>
        <v>-5.2875939488092674E-2</v>
      </c>
      <c r="S78" s="1">
        <f t="shared" si="44"/>
        <v>-2.747149991281729E-2</v>
      </c>
      <c r="T78" s="1">
        <f t="shared" si="41"/>
        <v>7.546833074599204E-4</v>
      </c>
      <c r="V78" s="1">
        <f t="shared" si="45"/>
        <v>-21.872889480409086</v>
      </c>
      <c r="W78" s="1">
        <f>theta!C16</f>
        <v>9.0000000000000018</v>
      </c>
      <c r="X78">
        <f>20*LOG(($T$58+$T$78)^0.5)</f>
        <v>-21.872889480409086</v>
      </c>
      <c r="Y78">
        <f t="shared" ref="Y78:AM78" si="60">20*LOG(($T$58+$T$78)^0.5)</f>
        <v>-21.872889480409086</v>
      </c>
      <c r="Z78">
        <f t="shared" si="60"/>
        <v>-21.872889480409086</v>
      </c>
      <c r="AA78">
        <f t="shared" si="60"/>
        <v>-21.872889480409086</v>
      </c>
      <c r="AB78">
        <f t="shared" si="60"/>
        <v>-21.872889480409086</v>
      </c>
      <c r="AC78">
        <f t="shared" si="60"/>
        <v>-21.872889480409086</v>
      </c>
      <c r="AD78">
        <f t="shared" si="60"/>
        <v>-21.872889480409086</v>
      </c>
      <c r="AE78">
        <f t="shared" si="60"/>
        <v>-21.872889480409086</v>
      </c>
      <c r="AF78">
        <f t="shared" si="60"/>
        <v>-21.872889480409086</v>
      </c>
      <c r="AG78">
        <f t="shared" si="60"/>
        <v>-21.872889480409086</v>
      </c>
      <c r="AH78">
        <f t="shared" si="60"/>
        <v>-21.872889480409086</v>
      </c>
      <c r="AI78">
        <f t="shared" si="60"/>
        <v>-21.872889480409086</v>
      </c>
      <c r="AJ78">
        <f t="shared" si="60"/>
        <v>-21.872889480409086</v>
      </c>
      <c r="AK78">
        <f t="shared" si="60"/>
        <v>-21.872889480409086</v>
      </c>
      <c r="AL78">
        <f t="shared" si="60"/>
        <v>-21.872889480409086</v>
      </c>
      <c r="AM78">
        <f t="shared" si="60"/>
        <v>-21.872889480409086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5"/>
  <sheetViews>
    <sheetView zoomScale="80" zoomScaleNormal="80" workbookViewId="0">
      <pane xSplit="6" ySplit="3" topLeftCell="P4" activePane="bottomRight" state="frozen"/>
      <selection pane="topRight" activeCell="G1" sqref="G1"/>
      <selection pane="bottomLeft" activeCell="A4" sqref="A4"/>
      <selection pane="bottomRight" activeCell="U22" sqref="U22"/>
    </sheetView>
  </sheetViews>
  <sheetFormatPr defaultRowHeight="15" x14ac:dyDescent="0.25"/>
  <cols>
    <col min="3" max="3" width="13.140625" customWidth="1"/>
    <col min="4" max="4" width="12.5703125" customWidth="1"/>
    <col min="7" max="7" width="14.85546875" customWidth="1"/>
    <col min="8" max="8" width="16.7109375" customWidth="1"/>
    <col min="10" max="10" width="26.28515625" customWidth="1"/>
    <col min="13" max="13" width="12.28515625" customWidth="1"/>
    <col min="14" max="14" width="22.140625" customWidth="1"/>
    <col min="15" max="15" width="13.140625" customWidth="1"/>
    <col min="19" max="19" width="14.7109375" customWidth="1"/>
    <col min="20" max="20" width="19.140625" customWidth="1"/>
    <col min="21" max="22" width="15.28515625" customWidth="1"/>
    <col min="23" max="23" width="18" customWidth="1"/>
    <col min="24" max="24" width="17.140625" customWidth="1"/>
    <col min="26" max="26" width="14.28515625" customWidth="1"/>
  </cols>
  <sheetData>
    <row r="1" spans="3:42" x14ac:dyDescent="0.25">
      <c r="L1" t="s">
        <v>146</v>
      </c>
      <c r="V1" t="s">
        <v>146</v>
      </c>
      <c r="AA1" t="s">
        <v>116</v>
      </c>
    </row>
    <row r="2" spans="3:42" ht="32.25" thickBot="1" x14ac:dyDescent="0.55000000000000004">
      <c r="C2" s="14" t="s">
        <v>77</v>
      </c>
      <c r="D2">
        <v>6</v>
      </c>
      <c r="G2" s="4" t="s">
        <v>78</v>
      </c>
      <c r="L2" t="s">
        <v>147</v>
      </c>
      <c r="P2" s="4" t="s">
        <v>79</v>
      </c>
      <c r="V2" t="s">
        <v>150</v>
      </c>
      <c r="AA2">
        <f>AA5*PI()/180</f>
        <v>-0.23070241681909684</v>
      </c>
      <c r="AB2">
        <f t="shared" ref="AB2:AP2" si="0">AB5*PI()/180</f>
        <v>-0.17606129581465005</v>
      </c>
      <c r="AC2">
        <f t="shared" si="0"/>
        <v>-0.14688256405656186</v>
      </c>
      <c r="AD2">
        <f t="shared" si="0"/>
        <v>-0.13589372736613009</v>
      </c>
      <c r="AE2">
        <f t="shared" si="0"/>
        <v>-0.13557340456922434</v>
      </c>
      <c r="AF2">
        <f t="shared" si="0"/>
        <v>-0.13824497903310112</v>
      </c>
      <c r="AG2">
        <f t="shared" si="0"/>
        <v>-0.13617509930210392</v>
      </c>
      <c r="AH2">
        <f t="shared" si="0"/>
        <v>-0.12167411818516498</v>
      </c>
      <c r="AI2">
        <f t="shared" si="0"/>
        <v>-6.8343259578009297E-2</v>
      </c>
      <c r="AJ2">
        <f t="shared" si="0"/>
        <v>-1.3702138573561017E-2</v>
      </c>
      <c r="AK2">
        <f t="shared" si="0"/>
        <v>1.5476593184528356E-2</v>
      </c>
      <c r="AL2">
        <f t="shared" si="0"/>
        <v>2.6465429875262549E-2</v>
      </c>
      <c r="AM2">
        <f t="shared" si="0"/>
        <v>2.6785752672168265E-2</v>
      </c>
      <c r="AN2">
        <f t="shared" si="0"/>
        <v>2.4114178207989105E-2</v>
      </c>
      <c r="AO2">
        <f t="shared" si="0"/>
        <v>2.6184057938985129E-2</v>
      </c>
      <c r="AP2">
        <f t="shared" si="0"/>
        <v>4.0685039055922585E-2</v>
      </c>
    </row>
    <row r="3" spans="3:42" ht="60" x14ac:dyDescent="0.25">
      <c r="C3" t="s">
        <v>80</v>
      </c>
      <c r="D3" s="5">
        <v>240</v>
      </c>
      <c r="G3" s="2" t="s">
        <v>81</v>
      </c>
      <c r="H3" s="2" t="s">
        <v>82</v>
      </c>
      <c r="I3" s="2"/>
      <c r="J3" s="2" t="s">
        <v>122</v>
      </c>
      <c r="K3" s="2" t="s">
        <v>144</v>
      </c>
      <c r="L3" s="2" t="s">
        <v>145</v>
      </c>
      <c r="M3" s="2" t="s">
        <v>143</v>
      </c>
      <c r="N3" s="2" t="s">
        <v>83</v>
      </c>
      <c r="O3" s="2" t="s">
        <v>84</v>
      </c>
      <c r="Q3" s="2" t="s">
        <v>85</v>
      </c>
      <c r="R3" s="2" t="s">
        <v>86</v>
      </c>
      <c r="S3" s="2" t="s">
        <v>87</v>
      </c>
      <c r="T3" s="2" t="s">
        <v>88</v>
      </c>
      <c r="U3" s="2" t="s">
        <v>148</v>
      </c>
      <c r="V3" s="15" t="s">
        <v>149</v>
      </c>
      <c r="W3" s="2" t="s">
        <v>89</v>
      </c>
      <c r="X3" s="2" t="s">
        <v>90</v>
      </c>
      <c r="Y3" s="2"/>
      <c r="Z3" s="2" t="s">
        <v>91</v>
      </c>
      <c r="AA3" s="2" t="s">
        <v>92</v>
      </c>
    </row>
    <row r="4" spans="3:42" x14ac:dyDescent="0.25">
      <c r="C4" t="s">
        <v>93</v>
      </c>
      <c r="D4" s="3">
        <v>4.5</v>
      </c>
      <c r="F4" s="6" t="s">
        <v>94</v>
      </c>
      <c r="G4" s="7">
        <f>$D$2/2+G5</f>
        <v>24</v>
      </c>
      <c r="H4" s="8">
        <f>((G4*D$5)^2+D$3^2)^0.5</f>
        <v>241.66820561886749</v>
      </c>
      <c r="I4" s="8"/>
      <c r="J4" s="8"/>
      <c r="L4" s="8"/>
      <c r="M4" s="8"/>
      <c r="O4" s="8"/>
      <c r="S4" s="8">
        <f>((R$5+G4*D$5)^2+Q$5^2)^0.5</f>
        <v>243.8668889772988</v>
      </c>
      <c r="V4" s="16"/>
      <c r="AA4">
        <v>1</v>
      </c>
      <c r="AB4">
        <f t="shared" ref="AB4:AO4" si="1">AA4+1</f>
        <v>2</v>
      </c>
      <c r="AC4">
        <f t="shared" si="1"/>
        <v>3</v>
      </c>
      <c r="AD4">
        <f t="shared" si="1"/>
        <v>4</v>
      </c>
      <c r="AE4">
        <f t="shared" si="1"/>
        <v>5</v>
      </c>
      <c r="AF4">
        <f t="shared" si="1"/>
        <v>6</v>
      </c>
      <c r="AG4">
        <f t="shared" si="1"/>
        <v>7</v>
      </c>
      <c r="AH4">
        <f t="shared" si="1"/>
        <v>8</v>
      </c>
      <c r="AI4">
        <f t="shared" si="1"/>
        <v>9</v>
      </c>
      <c r="AJ4">
        <f t="shared" si="1"/>
        <v>10</v>
      </c>
      <c r="AK4">
        <f t="shared" si="1"/>
        <v>11</v>
      </c>
      <c r="AL4">
        <f t="shared" si="1"/>
        <v>12</v>
      </c>
      <c r="AM4">
        <f t="shared" si="1"/>
        <v>13</v>
      </c>
      <c r="AN4">
        <f t="shared" si="1"/>
        <v>14</v>
      </c>
      <c r="AO4">
        <f t="shared" si="1"/>
        <v>15</v>
      </c>
    </row>
    <row r="5" spans="3:42" x14ac:dyDescent="0.25">
      <c r="C5" t="s">
        <v>95</v>
      </c>
      <c r="D5" s="9">
        <f>30/D6/2.54</f>
        <v>1.1811023622047243</v>
      </c>
      <c r="F5" s="6" t="s">
        <v>96</v>
      </c>
      <c r="G5" s="7">
        <f>$D$2+G6</f>
        <v>21</v>
      </c>
      <c r="H5" s="8">
        <f t="shared" ref="H5:H21" si="2">((G5*D$5)^2+D$3^2)^0.5</f>
        <v>241.27825478147105</v>
      </c>
      <c r="I5" s="8"/>
      <c r="J5" s="8">
        <f>H$4+H5</f>
        <v>482.94646040033854</v>
      </c>
      <c r="K5" s="9">
        <f>J5-MIN(J$5:J$12)</f>
        <v>1.2520999043201186</v>
      </c>
      <c r="L5" s="8">
        <f>M5/35</f>
        <v>10.904001452479207</v>
      </c>
      <c r="M5" s="8">
        <f>360*(K5)/D$5</f>
        <v>381.64005083677222</v>
      </c>
      <c r="N5" s="7">
        <v>22.5</v>
      </c>
      <c r="O5" s="8">
        <f>-2*N5*D$5*SIN(D$4*PI()/180)</f>
        <v>-4.1700700485271911</v>
      </c>
      <c r="Q5" s="9">
        <f>D3*COS(D4*PI()/180)</f>
        <v>239.26016009595071</v>
      </c>
      <c r="R5" s="9">
        <f>D3*SIN(D4*PI()/180)</f>
        <v>18.830182974682785</v>
      </c>
      <c r="S5" s="8">
        <f>((R$5+G5*D$5)^2+Q$5^2)^0.5</f>
        <v>243.20627442823621</v>
      </c>
      <c r="T5" s="8">
        <f t="shared" ref="T5:T12" si="3">S5+S$4</f>
        <v>487.07316340553501</v>
      </c>
      <c r="U5" s="8">
        <f>T5-MIN(T$5:T$12)</f>
        <v>3.9435225841873489</v>
      </c>
      <c r="V5" s="17">
        <f>(U5/D$5)*360/35</f>
        <v>34.342448104580122</v>
      </c>
      <c r="W5" s="9">
        <f t="shared" ref="W5:W20" si="4">J5-T5</f>
        <v>-4.1267030051964753</v>
      </c>
      <c r="X5">
        <f>W5/D$5*360</f>
        <v>-1257.8190759838858</v>
      </c>
      <c r="Z5" s="9">
        <f t="shared" ref="Z5:Z20" si="5">O5-W5</f>
        <v>-4.3367043330715838E-2</v>
      </c>
      <c r="AA5">
        <f>Z5/D$5*360</f>
        <v>-13.218274807202187</v>
      </c>
      <c r="AB5">
        <f>AA6</f>
        <v>-10.087569185783753</v>
      </c>
      <c r="AC5">
        <f>AA7</f>
        <v>-8.4157510045009598</v>
      </c>
      <c r="AD5">
        <f>AA8</f>
        <v>-7.7861370403807104</v>
      </c>
      <c r="AE5">
        <f>AA9</f>
        <v>-7.7677838960361854</v>
      </c>
      <c r="AF5">
        <f>AA10</f>
        <v>-7.9208538374712507</v>
      </c>
      <c r="AG5">
        <f>AA11</f>
        <v>-7.8022584647854361</v>
      </c>
      <c r="AH5">
        <f>AA12</f>
        <v>-6.9714134479859329</v>
      </c>
      <c r="AI5">
        <f>AA13</f>
        <v>-3.915780331986972</v>
      </c>
      <c r="AJ5">
        <f>AA14</f>
        <v>-0.78507471056845246</v>
      </c>
      <c r="AK5">
        <f>AA15</f>
        <v>0.88674347071440929</v>
      </c>
      <c r="AL5">
        <f>AA16</f>
        <v>1.5163574348519846</v>
      </c>
      <c r="AM5">
        <f>AA17</f>
        <v>1.5347105791965086</v>
      </c>
      <c r="AN5">
        <f>AA18</f>
        <v>1.3816406377441184</v>
      </c>
      <c r="AO5">
        <f>AA19</f>
        <v>1.5002360104298649</v>
      </c>
      <c r="AP5">
        <f>AA20</f>
        <v>2.3310810272292835</v>
      </c>
    </row>
    <row r="6" spans="3:42" x14ac:dyDescent="0.25">
      <c r="C6" t="s">
        <v>97</v>
      </c>
      <c r="D6" s="3">
        <v>10</v>
      </c>
      <c r="F6" s="6" t="s">
        <v>98</v>
      </c>
      <c r="G6" s="7">
        <f t="shared" ref="G6" si="6">$D$2+G7</f>
        <v>15</v>
      </c>
      <c r="H6" s="8">
        <f t="shared" si="2"/>
        <v>240.65301915361724</v>
      </c>
      <c r="I6" s="8"/>
      <c r="J6" s="8">
        <f t="shared" ref="J6:J12" si="7">H$4+H6</f>
        <v>482.3212247724847</v>
      </c>
      <c r="K6" s="9">
        <f t="shared" ref="K6:K12" si="8">J6-MIN(J$5:J$12)</f>
        <v>0.62686427646627862</v>
      </c>
      <c r="L6" s="8">
        <f>M6/35</f>
        <v>5.459092327626335</v>
      </c>
      <c r="M6" s="8">
        <f t="shared" ref="M6:M12" si="9">360*(K6)/D$5</f>
        <v>191.06823146692173</v>
      </c>
      <c r="N6" s="7">
        <f>N5-3</f>
        <v>19.5</v>
      </c>
      <c r="O6" s="8">
        <f t="shared" ref="O6:O12" si="10">-2*N6*D$5*SIN(D$4*PI()/180)</f>
        <v>-3.6140607087235659</v>
      </c>
      <c r="Q6" s="9"/>
      <c r="R6" s="9"/>
      <c r="S6" s="8">
        <f>((R$5+G6*D$5)^2+Q$5^2)^0.5</f>
        <v>242.03530080448101</v>
      </c>
      <c r="T6" s="8">
        <f t="shared" si="3"/>
        <v>485.90218978177984</v>
      </c>
      <c r="U6" s="8">
        <f t="shared" ref="U6:U12" si="11">T6-MIN(T$5:T$12)</f>
        <v>2.7725489604321751</v>
      </c>
      <c r="V6" s="17">
        <f t="shared" ref="V6:V12" si="12">(U6/D$5)*360/35</f>
        <v>24.14494066113506</v>
      </c>
      <c r="W6" s="9">
        <f t="shared" si="4"/>
        <v>-3.5809650092951415</v>
      </c>
      <c r="X6">
        <f t="shared" ref="X6:X20" si="13">W6/D$5*360</f>
        <v>-1091.4781348331592</v>
      </c>
      <c r="Z6" s="9">
        <f t="shared" si="5"/>
        <v>-3.3095699428424386E-2</v>
      </c>
      <c r="AA6">
        <f t="shared" ref="AA6:AA20" si="14">Z6/D$5*360</f>
        <v>-10.087569185783753</v>
      </c>
    </row>
    <row r="7" spans="3:42" x14ac:dyDescent="0.25">
      <c r="F7" s="6" t="s">
        <v>99</v>
      </c>
      <c r="G7" s="7">
        <f>$D$2+G8</f>
        <v>9</v>
      </c>
      <c r="H7" s="8">
        <f t="shared" si="2"/>
        <v>240.23529138324048</v>
      </c>
      <c r="I7" s="8"/>
      <c r="J7" s="8">
        <f t="shared" si="7"/>
        <v>481.903497002108</v>
      </c>
      <c r="K7" s="9">
        <f t="shared" si="8"/>
        <v>0.20913650608957823</v>
      </c>
      <c r="L7" s="8">
        <f>M7/35</f>
        <v>1.8212802016029559</v>
      </c>
      <c r="M7" s="8">
        <f t="shared" si="9"/>
        <v>63.744807056103454</v>
      </c>
      <c r="N7" s="7">
        <f t="shared" ref="N7:N12" si="15">N6-3</f>
        <v>16.5</v>
      </c>
      <c r="O7" s="8">
        <f t="shared" si="10"/>
        <v>-3.0580513689199407</v>
      </c>
      <c r="Q7" s="9"/>
      <c r="R7" s="9"/>
      <c r="S7" s="8">
        <f>((R$5+G7*D$5)^2+Q$5^2)^0.5</f>
        <v>241.06704866208707</v>
      </c>
      <c r="T7" s="8">
        <f t="shared" si="3"/>
        <v>484.93393763938587</v>
      </c>
      <c r="U7" s="8">
        <f t="shared" si="11"/>
        <v>1.8042968180382104</v>
      </c>
      <c r="V7" s="17">
        <f t="shared" si="12"/>
        <v>15.712847718229902</v>
      </c>
      <c r="W7" s="9">
        <f t="shared" si="4"/>
        <v>-3.0304406372778772</v>
      </c>
      <c r="X7">
        <f t="shared" si="13"/>
        <v>-923.67830624229703</v>
      </c>
      <c r="Z7" s="9">
        <f t="shared" si="5"/>
        <v>-2.7610731642063513E-2</v>
      </c>
      <c r="AA7">
        <f t="shared" si="14"/>
        <v>-8.4157510045009598</v>
      </c>
    </row>
    <row r="8" spans="3:42" x14ac:dyDescent="0.25">
      <c r="F8" s="6" t="s">
        <v>100</v>
      </c>
      <c r="G8" s="7">
        <f>$D$2/2</f>
        <v>3</v>
      </c>
      <c r="H8" s="8">
        <f t="shared" si="2"/>
        <v>240.02615487715093</v>
      </c>
      <c r="I8" s="8"/>
      <c r="J8" s="8">
        <f t="shared" si="7"/>
        <v>481.69436049601842</v>
      </c>
      <c r="K8" s="9">
        <f t="shared" si="8"/>
        <v>0</v>
      </c>
      <c r="L8" s="8">
        <f t="shared" ref="L8:L12" si="16">M8/35</f>
        <v>0</v>
      </c>
      <c r="M8" s="8">
        <f t="shared" si="9"/>
        <v>0</v>
      </c>
      <c r="N8" s="7">
        <f t="shared" si="15"/>
        <v>13.5</v>
      </c>
      <c r="O8" s="8">
        <f t="shared" si="10"/>
        <v>-2.502042029116315</v>
      </c>
      <c r="Q8" s="9"/>
      <c r="R8" s="9"/>
      <c r="S8" s="8">
        <f>((R$5+G8*D$5)^2+Q$5^2)^0.5</f>
        <v>240.30396847880584</v>
      </c>
      <c r="T8" s="8">
        <f t="shared" si="3"/>
        <v>484.17085745610461</v>
      </c>
      <c r="U8" s="8">
        <f t="shared" si="11"/>
        <v>1.0412166347569496</v>
      </c>
      <c r="V8" s="17">
        <f t="shared" si="12"/>
        <v>9.0675094363976658</v>
      </c>
      <c r="W8" s="9">
        <f t="shared" si="4"/>
        <v>-2.4764969600861946</v>
      </c>
      <c r="X8">
        <f t="shared" si="13"/>
        <v>-754.83627343427213</v>
      </c>
      <c r="Z8" s="9">
        <f t="shared" si="5"/>
        <v>-2.5545069030120438E-2</v>
      </c>
      <c r="AA8">
        <f t="shared" si="14"/>
        <v>-7.7861370403807104</v>
      </c>
    </row>
    <row r="9" spans="3:42" x14ac:dyDescent="0.25">
      <c r="F9" s="6" t="s">
        <v>101</v>
      </c>
      <c r="G9" s="7">
        <v>3</v>
      </c>
      <c r="H9" s="8">
        <f t="shared" si="2"/>
        <v>240.02615487715093</v>
      </c>
      <c r="I9" s="8"/>
      <c r="J9" s="8">
        <f t="shared" si="7"/>
        <v>481.69436049601842</v>
      </c>
      <c r="K9" s="9">
        <f t="shared" si="8"/>
        <v>0</v>
      </c>
      <c r="L9" s="8">
        <f t="shared" si="16"/>
        <v>0</v>
      </c>
      <c r="M9" s="8">
        <f t="shared" si="9"/>
        <v>0</v>
      </c>
      <c r="N9" s="7">
        <f t="shared" si="15"/>
        <v>10.5</v>
      </c>
      <c r="O9" s="8">
        <f t="shared" si="10"/>
        <v>-1.9460326893126894</v>
      </c>
      <c r="Q9" s="9"/>
      <c r="R9" s="9"/>
      <c r="S9" s="8">
        <f>((R$5-G9*D$5)^2+Q$5^2)^0.5</f>
        <v>239.74801935273038</v>
      </c>
      <c r="T9" s="8">
        <f t="shared" si="3"/>
        <v>483.61490833002915</v>
      </c>
      <c r="U9" s="8">
        <f t="shared" si="11"/>
        <v>0.48526750868148838</v>
      </c>
      <c r="V9" s="17">
        <f t="shared" si="12"/>
        <v>4.2259867613176469</v>
      </c>
      <c r="W9" s="9">
        <f t="shared" si="4"/>
        <v>-1.9205478340107334</v>
      </c>
      <c r="X9">
        <f t="shared" si="13"/>
        <v>-585.38297980647155</v>
      </c>
      <c r="Z9" s="9">
        <f t="shared" si="5"/>
        <v>-2.5484855301955989E-2</v>
      </c>
      <c r="AA9">
        <f t="shared" si="14"/>
        <v>-7.7677838960361854</v>
      </c>
    </row>
    <row r="10" spans="3:42" x14ac:dyDescent="0.25">
      <c r="F10" s="6" t="s">
        <v>102</v>
      </c>
      <c r="G10" s="7">
        <v>9</v>
      </c>
      <c r="H10" s="8">
        <f t="shared" si="2"/>
        <v>240.23529138324048</v>
      </c>
      <c r="I10" s="8"/>
      <c r="J10" s="8">
        <f t="shared" si="7"/>
        <v>481.903497002108</v>
      </c>
      <c r="K10" s="9">
        <f t="shared" si="8"/>
        <v>0.20913650608957823</v>
      </c>
      <c r="L10" s="8">
        <f t="shared" si="16"/>
        <v>1.8212802016029559</v>
      </c>
      <c r="M10" s="8">
        <f t="shared" si="9"/>
        <v>63.744807056103454</v>
      </c>
      <c r="N10" s="7">
        <f t="shared" si="15"/>
        <v>7.5</v>
      </c>
      <c r="O10" s="8">
        <f t="shared" si="10"/>
        <v>-1.3900233495090637</v>
      </c>
      <c r="Q10" s="9"/>
      <c r="R10" s="9"/>
      <c r="S10" s="8">
        <f>((R$5-G10*D$5)^2+Q$5^2)^0.5</f>
        <v>239.40064432104572</v>
      </c>
      <c r="T10" s="8">
        <f t="shared" si="3"/>
        <v>483.26753329834452</v>
      </c>
      <c r="U10" s="8">
        <f t="shared" si="11"/>
        <v>0.13789247699685347</v>
      </c>
      <c r="V10" s="17">
        <f t="shared" si="12"/>
        <v>1.2008464853897411</v>
      </c>
      <c r="W10" s="9">
        <f t="shared" si="4"/>
        <v>-1.3640362962365202</v>
      </c>
      <c r="X10">
        <f t="shared" si="13"/>
        <v>-415.75826309289135</v>
      </c>
      <c r="Z10" s="9">
        <f t="shared" si="5"/>
        <v>-2.598705327254347E-2</v>
      </c>
      <c r="AA10">
        <f t="shared" si="14"/>
        <v>-7.9208538374712507</v>
      </c>
    </row>
    <row r="11" spans="3:42" x14ac:dyDescent="0.25">
      <c r="F11" s="6" t="s">
        <v>103</v>
      </c>
      <c r="G11" s="7">
        <v>15</v>
      </c>
      <c r="H11" s="8">
        <f t="shared" si="2"/>
        <v>240.65301915361724</v>
      </c>
      <c r="I11" s="8"/>
      <c r="J11" s="8">
        <f t="shared" si="7"/>
        <v>482.3212247724847</v>
      </c>
      <c r="K11" s="9">
        <f t="shared" si="8"/>
        <v>0.62686427646627862</v>
      </c>
      <c r="L11" s="8">
        <f t="shared" si="16"/>
        <v>5.459092327626335</v>
      </c>
      <c r="M11" s="8">
        <f t="shared" si="9"/>
        <v>191.06823146692173</v>
      </c>
      <c r="N11" s="7">
        <f t="shared" si="15"/>
        <v>4.5</v>
      </c>
      <c r="O11" s="8">
        <f t="shared" si="10"/>
        <v>-0.83401400970543826</v>
      </c>
      <c r="Q11" s="9"/>
      <c r="R11" s="9"/>
      <c r="S11" s="8">
        <f>((R$5-G11*D$5)^2+Q$5^2)^0.5</f>
        <v>239.26275184404886</v>
      </c>
      <c r="T11" s="8">
        <f t="shared" si="3"/>
        <v>483.12964082134766</v>
      </c>
      <c r="U11" s="8">
        <f t="shared" si="11"/>
        <v>0</v>
      </c>
      <c r="V11" s="17">
        <f t="shared" si="12"/>
        <v>0</v>
      </c>
      <c r="W11" s="9">
        <f t="shared" si="4"/>
        <v>-0.80841604886296636</v>
      </c>
      <c r="X11">
        <f t="shared" si="13"/>
        <v>-246.40521169343216</v>
      </c>
      <c r="Z11" s="9">
        <f t="shared" si="5"/>
        <v>-2.5597960842471901E-2</v>
      </c>
      <c r="AA11">
        <f t="shared" si="14"/>
        <v>-7.8022584647854361</v>
      </c>
    </row>
    <row r="12" spans="3:42" ht="15.75" thickBot="1" x14ac:dyDescent="0.3">
      <c r="F12" s="6" t="s">
        <v>104</v>
      </c>
      <c r="G12" s="7">
        <v>21</v>
      </c>
      <c r="H12" s="8">
        <f t="shared" si="2"/>
        <v>241.27825478147105</v>
      </c>
      <c r="I12" s="8"/>
      <c r="J12" s="8">
        <f t="shared" si="7"/>
        <v>482.94646040033854</v>
      </c>
      <c r="K12" s="9">
        <f t="shared" si="8"/>
        <v>1.2520999043201186</v>
      </c>
      <c r="L12" s="8">
        <f t="shared" si="16"/>
        <v>10.904001452479207</v>
      </c>
      <c r="M12" s="8">
        <f t="shared" si="9"/>
        <v>381.64005083677222</v>
      </c>
      <c r="N12" s="7">
        <f t="shared" si="15"/>
        <v>1.5</v>
      </c>
      <c r="O12" s="8">
        <f t="shared" si="10"/>
        <v>-0.27800466990181277</v>
      </c>
      <c r="Q12" s="9"/>
      <c r="R12" s="9"/>
      <c r="S12" s="8">
        <f>((R$5-G12*D$5)^2+Q$5^2)^0.5</f>
        <v>239.33470400157677</v>
      </c>
      <c r="T12" s="8">
        <f t="shared" si="3"/>
        <v>483.20159297887557</v>
      </c>
      <c r="U12" s="8">
        <f t="shared" si="11"/>
        <v>7.1952157527903182E-2</v>
      </c>
      <c r="V12" s="18">
        <f t="shared" si="12"/>
        <v>0.62660050327156835</v>
      </c>
      <c r="W12" s="9">
        <f t="shared" si="4"/>
        <v>-0.25513257853702953</v>
      </c>
      <c r="X12">
        <f t="shared" si="13"/>
        <v>-77.764409938086615</v>
      </c>
      <c r="Z12" s="9">
        <f t="shared" si="5"/>
        <v>-2.2872091364783242E-2</v>
      </c>
      <c r="AA12">
        <f t="shared" si="14"/>
        <v>-6.9714134479859329</v>
      </c>
    </row>
    <row r="13" spans="3:42" x14ac:dyDescent="0.25">
      <c r="F13" s="10" t="s">
        <v>105</v>
      </c>
      <c r="G13">
        <v>21</v>
      </c>
      <c r="H13" s="9">
        <f t="shared" si="2"/>
        <v>241.27825478147105</v>
      </c>
      <c r="I13" s="9"/>
      <c r="J13" s="9">
        <f t="shared" ref="J13:J19" si="17">H$21+H13</f>
        <v>482.94646040033854</v>
      </c>
      <c r="L13" s="9"/>
      <c r="M13" s="8"/>
      <c r="N13">
        <v>1.5</v>
      </c>
      <c r="O13" s="11">
        <f t="shared" ref="O13:O20" si="18">2*N13*D$5*SIN(D$4*PI()/180)</f>
        <v>0.27800466990181277</v>
      </c>
      <c r="Q13" s="9"/>
      <c r="R13" s="9"/>
      <c r="S13" s="9">
        <f>((R$5+G13*D$5)^2+Q$5^2)^0.5</f>
        <v>243.20627442823621</v>
      </c>
      <c r="T13" s="9">
        <f t="shared" ref="T13:T20" si="19">S$21+S13</f>
        <v>482.65560868210343</v>
      </c>
      <c r="U13" s="9"/>
      <c r="V13" s="9"/>
      <c r="W13" s="9">
        <f t="shared" si="4"/>
        <v>0.29085171823510336</v>
      </c>
      <c r="X13">
        <f t="shared" si="13"/>
        <v>88.651603718059505</v>
      </c>
      <c r="Z13" s="9">
        <f t="shared" si="5"/>
        <v>-1.2847048333290589E-2</v>
      </c>
      <c r="AA13">
        <f t="shared" si="14"/>
        <v>-3.915780331986972</v>
      </c>
    </row>
    <row r="14" spans="3:42" x14ac:dyDescent="0.25">
      <c r="F14" s="10" t="s">
        <v>106</v>
      </c>
      <c r="G14">
        <f>G11</f>
        <v>15</v>
      </c>
      <c r="H14" s="9">
        <f t="shared" si="2"/>
        <v>240.65301915361724</v>
      </c>
      <c r="I14" s="9"/>
      <c r="J14" s="9">
        <f t="shared" si="17"/>
        <v>482.3212247724847</v>
      </c>
      <c r="L14" s="9"/>
      <c r="M14" s="8"/>
      <c r="N14">
        <f>N13+3</f>
        <v>4.5</v>
      </c>
      <c r="O14" s="11">
        <f t="shared" si="18"/>
        <v>0.83401400970543826</v>
      </c>
      <c r="Q14" s="9"/>
      <c r="R14" s="9"/>
      <c r="S14" s="9">
        <f>((R$5+G14*D$5)^2+Q$5^2)^0.5</f>
        <v>242.03530080448101</v>
      </c>
      <c r="T14" s="9">
        <f t="shared" si="19"/>
        <v>481.48463505834826</v>
      </c>
      <c r="U14" s="9"/>
      <c r="V14" s="9"/>
      <c r="W14" s="9">
        <f t="shared" si="4"/>
        <v>0.83658971413643712</v>
      </c>
      <c r="X14">
        <f t="shared" si="13"/>
        <v>254.99254486878604</v>
      </c>
      <c r="Z14" s="9">
        <f t="shared" si="5"/>
        <v>-2.5757044309988597E-3</v>
      </c>
      <c r="AA14">
        <f t="shared" si="14"/>
        <v>-0.78507471056845246</v>
      </c>
    </row>
    <row r="15" spans="3:42" x14ac:dyDescent="0.25">
      <c r="F15" s="10" t="s">
        <v>107</v>
      </c>
      <c r="G15">
        <f>G10</f>
        <v>9</v>
      </c>
      <c r="H15" s="9">
        <f t="shared" si="2"/>
        <v>240.23529138324048</v>
      </c>
      <c r="I15" s="9"/>
      <c r="J15" s="9">
        <f t="shared" si="17"/>
        <v>481.903497002108</v>
      </c>
      <c r="L15" s="9" t="s">
        <v>115</v>
      </c>
      <c r="M15" s="8"/>
      <c r="N15">
        <f t="shared" ref="N15:N20" si="20">N14+3</f>
        <v>7.5</v>
      </c>
      <c r="O15" s="11">
        <f t="shared" si="18"/>
        <v>1.3900233495090637</v>
      </c>
      <c r="Q15" s="9"/>
      <c r="R15" s="9"/>
      <c r="S15" s="9">
        <f>((R$5+G15*D$5)^2+Q$5^2)^0.5</f>
        <v>241.06704866208707</v>
      </c>
      <c r="T15" s="9">
        <f t="shared" si="19"/>
        <v>480.5163829159543</v>
      </c>
      <c r="U15" s="9"/>
      <c r="V15" s="9"/>
      <c r="W15" s="9">
        <f t="shared" si="4"/>
        <v>1.3871140861537015</v>
      </c>
      <c r="X15">
        <f t="shared" si="13"/>
        <v>422.79237345964827</v>
      </c>
      <c r="Z15" s="9">
        <f t="shared" si="5"/>
        <v>2.9092633553622349E-3</v>
      </c>
      <c r="AA15">
        <f t="shared" si="14"/>
        <v>0.88674347071440929</v>
      </c>
    </row>
    <row r="16" spans="3:42" x14ac:dyDescent="0.25">
      <c r="F16" s="10" t="s">
        <v>108</v>
      </c>
      <c r="G16">
        <f>G9</f>
        <v>3</v>
      </c>
      <c r="H16" s="9">
        <f t="shared" si="2"/>
        <v>240.02615487715093</v>
      </c>
      <c r="I16" s="9"/>
      <c r="J16" s="9">
        <f t="shared" si="17"/>
        <v>481.69436049601842</v>
      </c>
      <c r="L16" s="9"/>
      <c r="M16" s="8"/>
      <c r="N16">
        <f t="shared" si="20"/>
        <v>10.5</v>
      </c>
      <c r="O16" s="11">
        <f t="shared" si="18"/>
        <v>1.9460326893126894</v>
      </c>
      <c r="Q16" s="9"/>
      <c r="R16" s="9"/>
      <c r="S16" s="9">
        <f>((R$5+G16*D$5)^2+Q$5^2)^0.5</f>
        <v>240.30396847880584</v>
      </c>
      <c r="T16" s="9">
        <f t="shared" si="19"/>
        <v>479.75330273267309</v>
      </c>
      <c r="U16" s="9"/>
      <c r="V16" s="9"/>
      <c r="W16" s="9">
        <f t="shared" si="4"/>
        <v>1.9410577633453272</v>
      </c>
      <c r="X16">
        <f t="shared" si="13"/>
        <v>591.63440626765578</v>
      </c>
      <c r="Z16" s="9">
        <f t="shared" si="5"/>
        <v>4.9749259673621538E-3</v>
      </c>
      <c r="AA16">
        <f t="shared" si="14"/>
        <v>1.5163574348519846</v>
      </c>
    </row>
    <row r="17" spans="5:27" x14ac:dyDescent="0.25">
      <c r="F17" s="10" t="s">
        <v>109</v>
      </c>
      <c r="G17">
        <f>G8</f>
        <v>3</v>
      </c>
      <c r="H17" s="9">
        <f t="shared" si="2"/>
        <v>240.02615487715093</v>
      </c>
      <c r="I17" s="9"/>
      <c r="J17" s="9">
        <f t="shared" si="17"/>
        <v>481.69436049601842</v>
      </c>
      <c r="L17" s="9"/>
      <c r="M17" s="8"/>
      <c r="N17">
        <f t="shared" si="20"/>
        <v>13.5</v>
      </c>
      <c r="O17" s="11">
        <f t="shared" si="18"/>
        <v>2.502042029116315</v>
      </c>
      <c r="Q17" s="9"/>
      <c r="R17" s="9"/>
      <c r="S17" s="9">
        <f>((R$5-G17*D$5)^2+Q$5^2)^0.5</f>
        <v>239.74801935273038</v>
      </c>
      <c r="T17" s="9">
        <f t="shared" si="19"/>
        <v>479.19735360659763</v>
      </c>
      <c r="U17" s="9"/>
      <c r="V17" s="9"/>
      <c r="W17" s="9">
        <f t="shared" si="4"/>
        <v>2.4970068894207884</v>
      </c>
      <c r="X17">
        <f t="shared" si="13"/>
        <v>761.08769989545635</v>
      </c>
      <c r="Z17" s="9">
        <f t="shared" si="5"/>
        <v>5.0351396955266026E-3</v>
      </c>
      <c r="AA17">
        <f t="shared" si="14"/>
        <v>1.5347105791965086</v>
      </c>
    </row>
    <row r="18" spans="5:27" x14ac:dyDescent="0.25">
      <c r="F18" s="10" t="s">
        <v>110</v>
      </c>
      <c r="G18">
        <f>G7</f>
        <v>9</v>
      </c>
      <c r="H18" s="9">
        <f t="shared" si="2"/>
        <v>240.23529138324048</v>
      </c>
      <c r="I18" s="9"/>
      <c r="J18" s="9">
        <f t="shared" si="17"/>
        <v>481.903497002108</v>
      </c>
      <c r="L18" s="9"/>
      <c r="M18" s="8"/>
      <c r="N18">
        <f t="shared" si="20"/>
        <v>16.5</v>
      </c>
      <c r="O18" s="11">
        <f t="shared" si="18"/>
        <v>3.0580513689199407</v>
      </c>
      <c r="Q18" s="9"/>
      <c r="R18" s="9"/>
      <c r="S18" s="9">
        <f>((R$5-G18*D$5)^2+Q$5^2)^0.5</f>
        <v>239.40064432104572</v>
      </c>
      <c r="T18" s="9">
        <f t="shared" si="19"/>
        <v>478.84997857491294</v>
      </c>
      <c r="U18" s="9"/>
      <c r="V18" s="9"/>
      <c r="W18" s="9">
        <f t="shared" si="4"/>
        <v>3.0535184271950584</v>
      </c>
      <c r="X18">
        <f t="shared" si="13"/>
        <v>930.71241660905389</v>
      </c>
      <c r="Z18" s="9">
        <f t="shared" si="5"/>
        <v>4.5329417248822779E-3</v>
      </c>
      <c r="AA18">
        <f t="shared" si="14"/>
        <v>1.3816406377441184</v>
      </c>
    </row>
    <row r="19" spans="5:27" x14ac:dyDescent="0.25">
      <c r="F19" s="10" t="s">
        <v>111</v>
      </c>
      <c r="G19">
        <f>G6</f>
        <v>15</v>
      </c>
      <c r="H19" s="9">
        <f t="shared" si="2"/>
        <v>240.65301915361724</v>
      </c>
      <c r="I19" s="9"/>
      <c r="J19" s="9">
        <f t="shared" si="17"/>
        <v>482.3212247724847</v>
      </c>
      <c r="L19" s="9"/>
      <c r="M19" s="8"/>
      <c r="N19">
        <f t="shared" si="20"/>
        <v>19.5</v>
      </c>
      <c r="O19" s="11">
        <f t="shared" si="18"/>
        <v>3.6140607087235659</v>
      </c>
      <c r="Q19" s="9"/>
      <c r="R19" s="9"/>
      <c r="S19" s="9">
        <f>((R$5-G19*D$5)^2+Q$5^2)^0.5</f>
        <v>239.26275184404886</v>
      </c>
      <c r="T19" s="9">
        <f t="shared" si="19"/>
        <v>478.71208609791609</v>
      </c>
      <c r="U19" s="9"/>
      <c r="V19" s="9"/>
      <c r="W19" s="9">
        <f t="shared" si="4"/>
        <v>3.6091386745686123</v>
      </c>
      <c r="X19">
        <f t="shared" si="13"/>
        <v>1100.0654680085131</v>
      </c>
      <c r="Z19" s="9">
        <f t="shared" si="5"/>
        <v>4.9220341549536251E-3</v>
      </c>
      <c r="AA19">
        <f t="shared" si="14"/>
        <v>1.5002360104298649</v>
      </c>
    </row>
    <row r="20" spans="5:27" x14ac:dyDescent="0.25">
      <c r="F20" s="10" t="s">
        <v>112</v>
      </c>
      <c r="G20">
        <f>G5</f>
        <v>21</v>
      </c>
      <c r="H20" s="9">
        <f t="shared" si="2"/>
        <v>241.27825478147105</v>
      </c>
      <c r="I20" s="9"/>
      <c r="J20" s="9">
        <f>H$21+H20</f>
        <v>482.94646040033854</v>
      </c>
      <c r="L20" s="9"/>
      <c r="M20" s="8"/>
      <c r="N20">
        <f t="shared" si="20"/>
        <v>22.5</v>
      </c>
      <c r="O20" s="11">
        <f t="shared" si="18"/>
        <v>4.1700700485271911</v>
      </c>
      <c r="Q20" s="9"/>
      <c r="R20" s="9"/>
      <c r="S20" s="9">
        <f>((R$5-G20*D$5)^2+Q$5^2)^0.5</f>
        <v>239.33470400157677</v>
      </c>
      <c r="T20" s="9">
        <f t="shared" si="19"/>
        <v>478.78403825544399</v>
      </c>
      <c r="U20" s="9"/>
      <c r="V20" s="9"/>
      <c r="W20" s="9">
        <f t="shared" si="4"/>
        <v>4.1624221448945491</v>
      </c>
      <c r="X20">
        <f t="shared" si="13"/>
        <v>1268.7062697638587</v>
      </c>
      <c r="Z20" s="9">
        <f t="shared" si="5"/>
        <v>7.6479036326420058E-3</v>
      </c>
      <c r="AA20">
        <f t="shared" si="14"/>
        <v>2.3310810272292835</v>
      </c>
    </row>
    <row r="21" spans="5:27" x14ac:dyDescent="0.25">
      <c r="F21" s="10" t="s">
        <v>113</v>
      </c>
      <c r="G21">
        <f>G4</f>
        <v>24</v>
      </c>
      <c r="H21" s="9">
        <f t="shared" si="2"/>
        <v>241.66820561886749</v>
      </c>
      <c r="I21" s="9"/>
      <c r="J21" s="9"/>
      <c r="L21" s="9"/>
      <c r="M21" s="9"/>
      <c r="O21" s="9"/>
      <c r="S21" s="9">
        <f>((R$5-G21*D$5)^2+Q$5^2)^0.5</f>
        <v>239.44933425386725</v>
      </c>
      <c r="U21" s="9"/>
      <c r="V21" s="9"/>
    </row>
    <row r="22" spans="5:27" x14ac:dyDescent="0.25">
      <c r="H22" s="9"/>
      <c r="I22" s="9"/>
      <c r="J22" s="9"/>
      <c r="K22" s="9"/>
      <c r="L22" s="9"/>
      <c r="M22" s="9"/>
    </row>
    <row r="23" spans="5:27" x14ac:dyDescent="0.25">
      <c r="U23" s="9"/>
      <c r="V23" s="9"/>
      <c r="X23" s="9"/>
    </row>
    <row r="25" spans="5:27" x14ac:dyDescent="0.25">
      <c r="E25" t="s">
        <v>114</v>
      </c>
      <c r="G25" s="9">
        <f>2*D3*SIN(D4*PI()/180)</f>
        <v>37.66036594936557</v>
      </c>
      <c r="N25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Basis Functions</vt:lpstr>
      <vt:lpstr>Image</vt:lpstr>
      <vt:lpstr>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studentpro</dc:creator>
  <cp:lastModifiedBy>studentpro</cp:lastModifiedBy>
  <dcterms:created xsi:type="dcterms:W3CDTF">2014-11-10T16:16:04Z</dcterms:created>
  <dcterms:modified xsi:type="dcterms:W3CDTF">2016-10-09T19:32:26Z</dcterms:modified>
</cp:coreProperties>
</file>