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eener\OneDrive - WVNET\time-tracking\"/>
    </mc:Choice>
  </mc:AlternateContent>
  <xr:revisionPtr revIDLastSave="0" documentId="13_ncr:1_{A0486401-3EC6-4EC5-95FF-0BE2C0BE2900}" xr6:coauthVersionLast="47" xr6:coauthVersionMax="47" xr10:uidLastSave="{00000000-0000-0000-0000-000000000000}"/>
  <bookViews>
    <workbookView xWindow="120" yWindow="132" windowWidth="22680" windowHeight="12132" activeTab="3" xr2:uid="{1DE4C170-BA90-447D-A8C8-6916616F02B3}"/>
  </bookViews>
  <sheets>
    <sheet name="Key" sheetId="2" r:id="rId1"/>
    <sheet name="Wk 01, 02" sheetId="1" r:id="rId2"/>
    <sheet name="Wk 51, 52" sheetId="4" r:id="rId3"/>
    <sheet name="Wk 49, 50" sheetId="5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5" l="1"/>
  <c r="P24" i="5"/>
  <c r="O24" i="5"/>
  <c r="P23" i="5"/>
  <c r="O23" i="5"/>
  <c r="P22" i="5"/>
  <c r="O22" i="5"/>
  <c r="O21" i="5"/>
  <c r="P21" i="5" s="1"/>
  <c r="P20" i="5"/>
  <c r="O20" i="5"/>
  <c r="P19" i="5"/>
  <c r="O19" i="5"/>
  <c r="O18" i="5"/>
  <c r="B16" i="5"/>
  <c r="E28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A8" i="5"/>
  <c r="A9" i="5" s="1"/>
  <c r="O7" i="5"/>
  <c r="E27" i="4"/>
  <c r="P24" i="4"/>
  <c r="O24" i="4"/>
  <c r="P23" i="4"/>
  <c r="O23" i="4"/>
  <c r="O22" i="4"/>
  <c r="P22" i="4" s="1"/>
  <c r="P21" i="4"/>
  <c r="O21" i="4"/>
  <c r="O20" i="4"/>
  <c r="P20" i="4" s="1"/>
  <c r="P19" i="4"/>
  <c r="O19" i="4"/>
  <c r="O18" i="4"/>
  <c r="O25" i="4" s="1"/>
  <c r="F28" i="4" s="1"/>
  <c r="B16" i="4"/>
  <c r="E28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A8" i="4"/>
  <c r="A9" i="4" s="1"/>
  <c r="O7" i="4"/>
  <c r="O14" i="4" s="1"/>
  <c r="F27" i="4" s="1"/>
  <c r="E1" i="4"/>
  <c r="E1" i="1"/>
  <c r="E27" i="1"/>
  <c r="O24" i="1"/>
  <c r="O25" i="1" s="1"/>
  <c r="F28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B16" i="1"/>
  <c r="E28" i="1" s="1"/>
  <c r="O14" i="1"/>
  <c r="F27" i="1" s="1"/>
  <c r="P13" i="1"/>
  <c r="O13" i="1"/>
  <c r="O12" i="1"/>
  <c r="P12" i="1" s="1"/>
  <c r="P11" i="1"/>
  <c r="O11" i="1"/>
  <c r="O10" i="1"/>
  <c r="P10" i="1" s="1"/>
  <c r="P9" i="1"/>
  <c r="O9" i="1"/>
  <c r="O8" i="1"/>
  <c r="P8" i="1" s="1"/>
  <c r="A8" i="1"/>
  <c r="A9" i="1" s="1"/>
  <c r="P7" i="1"/>
  <c r="O7" i="1"/>
  <c r="O25" i="5" l="1"/>
  <c r="F28" i="5" s="1"/>
  <c r="I28" i="5" s="1"/>
  <c r="O14" i="5"/>
  <c r="F27" i="5" s="1"/>
  <c r="H27" i="5" s="1"/>
  <c r="E1" i="5"/>
  <c r="B9" i="5"/>
  <c r="A10" i="5"/>
  <c r="P18" i="5"/>
  <c r="P25" i="5" s="1"/>
  <c r="P7" i="5"/>
  <c r="P14" i="5" s="1"/>
  <c r="B8" i="5"/>
  <c r="I27" i="4"/>
  <c r="H27" i="4"/>
  <c r="F31" i="4"/>
  <c r="G27" i="4"/>
  <c r="B9" i="4"/>
  <c r="A10" i="4"/>
  <c r="I28" i="4"/>
  <c r="H28" i="4"/>
  <c r="G28" i="4"/>
  <c r="P18" i="4"/>
  <c r="P25" i="4" s="1"/>
  <c r="P7" i="4"/>
  <c r="P14" i="4" s="1"/>
  <c r="B8" i="4"/>
  <c r="B8" i="1"/>
  <c r="B9" i="1"/>
  <c r="A10" i="1"/>
  <c r="P14" i="1"/>
  <c r="I27" i="1"/>
  <c r="H27" i="1"/>
  <c r="F31" i="1"/>
  <c r="G27" i="1"/>
  <c r="I28" i="1"/>
  <c r="H28" i="1"/>
  <c r="G28" i="1"/>
  <c r="P24" i="1"/>
  <c r="P25" i="1" s="1"/>
  <c r="H28" i="5" l="1"/>
  <c r="G28" i="5"/>
  <c r="F31" i="5"/>
  <c r="I31" i="5" s="1"/>
  <c r="G27" i="5"/>
  <c r="I27" i="5"/>
  <c r="A11" i="5"/>
  <c r="B10" i="5"/>
  <c r="A11" i="4"/>
  <c r="B10" i="4"/>
  <c r="I31" i="4"/>
  <c r="H31" i="4"/>
  <c r="G31" i="4"/>
  <c r="B10" i="1"/>
  <c r="A11" i="1"/>
  <c r="I31" i="1"/>
  <c r="H31" i="1"/>
  <c r="G31" i="1"/>
  <c r="G31" i="5" l="1"/>
  <c r="H31" i="5"/>
  <c r="B11" i="5"/>
  <c r="A12" i="5"/>
  <c r="A12" i="4"/>
  <c r="B11" i="4"/>
  <c r="B11" i="1"/>
  <c r="A12" i="1"/>
  <c r="A13" i="5" l="1"/>
  <c r="B12" i="5"/>
  <c r="A13" i="4"/>
  <c r="B12" i="4"/>
  <c r="A13" i="1"/>
  <c r="B12" i="1"/>
  <c r="B13" i="5" l="1"/>
  <c r="A18" i="5"/>
  <c r="A18" i="4"/>
  <c r="B13" i="4"/>
  <c r="B13" i="1"/>
  <c r="A18" i="1"/>
  <c r="B18" i="5" l="1"/>
  <c r="A19" i="5"/>
  <c r="B18" i="4"/>
  <c r="A19" i="4"/>
  <c r="B18" i="1"/>
  <c r="A19" i="1"/>
  <c r="A20" i="5" l="1"/>
  <c r="B19" i="5"/>
  <c r="A20" i="4"/>
  <c r="B19" i="4"/>
  <c r="A20" i="1"/>
  <c r="B19" i="1"/>
  <c r="B20" i="5" l="1"/>
  <c r="A21" i="5"/>
  <c r="B20" i="4"/>
  <c r="A21" i="4"/>
  <c r="B20" i="1"/>
  <c r="A21" i="1"/>
  <c r="A22" i="5" l="1"/>
  <c r="B21" i="5"/>
  <c r="A22" i="4"/>
  <c r="B21" i="4"/>
  <c r="A22" i="1"/>
  <c r="B21" i="1"/>
  <c r="B22" i="5" l="1"/>
  <c r="A23" i="5"/>
  <c r="B22" i="4"/>
  <c r="A23" i="4"/>
  <c r="B22" i="1"/>
  <c r="A23" i="1"/>
  <c r="A24" i="5" l="1"/>
  <c r="B23" i="5"/>
  <c r="A24" i="4"/>
  <c r="B23" i="4"/>
  <c r="A24" i="1"/>
  <c r="B23" i="1"/>
</calcChain>
</file>

<file path=xl/sharedStrings.xml><?xml version="1.0" encoding="utf-8"?>
<sst xmlns="http://schemas.openxmlformats.org/spreadsheetml/2006/main" count="220" uniqueCount="42">
  <si>
    <t>Alternating rows have color</t>
  </si>
  <si>
    <t>Key</t>
  </si>
  <si>
    <t>Day begins 08:30, ends 17:00 with 1 hr lunch (assumed for timesheet, PTO requests, etc.)</t>
  </si>
  <si>
    <t>Begin Pay Period</t>
  </si>
  <si>
    <t>(For PTO)</t>
  </si>
  <si>
    <t>Week:</t>
  </si>
  <si>
    <t>Slot 1</t>
  </si>
  <si>
    <t>Slot 2</t>
  </si>
  <si>
    <t>Slot 3</t>
  </si>
  <si>
    <t>Slot 4</t>
  </si>
  <si>
    <t>Slot 5</t>
  </si>
  <si>
    <t>Slot 6</t>
  </si>
  <si>
    <t>(e.g. "16:00" - 1 hr lnch)</t>
  </si>
  <si>
    <t>Date</t>
  </si>
  <si>
    <t>Day</t>
  </si>
  <si>
    <t>Start</t>
  </si>
  <si>
    <t>End</t>
  </si>
  <si>
    <t>Start2</t>
  </si>
  <si>
    <t>End2</t>
  </si>
  <si>
    <t>Start3</t>
  </si>
  <si>
    <t>End3</t>
  </si>
  <si>
    <t>Start4</t>
  </si>
  <si>
    <t>End4</t>
  </si>
  <si>
    <t>Start5</t>
  </si>
  <si>
    <t>End5</t>
  </si>
  <si>
    <t>Start6</t>
  </si>
  <si>
    <t>End6</t>
  </si>
  <si>
    <t>Total</t>
  </si>
  <si>
    <t>Over/Under</t>
  </si>
  <si>
    <t>Week total (decimal):</t>
  </si>
  <si>
    <t>Sat</t>
  </si>
  <si>
    <t>End: Friday is Pay Date</t>
  </si>
  <si>
    <t>Totals</t>
  </si>
  <si>
    <t>Decimal</t>
  </si>
  <si>
    <t>hh:mm</t>
  </si>
  <si>
    <t>≥ 37.5 hrs</t>
  </si>
  <si>
    <t>≥ 75.0 hrs</t>
  </si>
  <si>
    <t>Pay Period Total:</t>
  </si>
  <si>
    <t>(Expected is 37.5 which is 37:30:00)</t>
  </si>
  <si>
    <t>(PP Expected is 75.0 which is 75:00:00)</t>
  </si>
  <si>
    <t>Following, created 09:40 on 2020 08 31, indicates how this spreadsheet is designed</t>
  </si>
  <si>
    <t>Comments (if any):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</si>
</sst>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 mm\ dd;@"/>
    <numFmt numFmtId="165" formatCode="h:mm:ss;@"/>
    <numFmt numFmtId="166" formatCode="00"/>
    <numFmt numFmtId="167" formatCode="ddd"/>
    <numFmt numFmtId="168" formatCode="h:mm;@"/>
    <numFmt numFmtId="169" formatCode="[hh]:mm"/>
    <numFmt numFmtId="170" formatCode="[hh]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6"/>
      <color theme="1"/>
      <name val="Arial"/>
      <family val="2"/>
    </font>
    <font>
      <i/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0"/>
      <color theme="4" tint="-0.249977111117893"/>
      <name val="Calibri"/>
      <family val="2"/>
      <scheme val="minor"/>
    </font>
    <font>
      <b/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 applyProtection="1">
      <protection locked="0"/>
    </xf>
    <xf numFmtId="168" fontId="0" fillId="0" borderId="10" xfId="0" applyNumberFormat="1" applyBorder="1" applyProtection="1">
      <protection locked="0"/>
    </xf>
    <xf numFmtId="168" fontId="0" fillId="0" borderId="12" xfId="0" applyNumberFormat="1" applyBorder="1" applyProtection="1">
      <protection locked="0"/>
    </xf>
    <xf numFmtId="168" fontId="0" fillId="0" borderId="13" xfId="0" applyNumberFormat="1" applyBorder="1" applyProtection="1">
      <protection locked="0"/>
    </xf>
    <xf numFmtId="168" fontId="0" fillId="0" borderId="14" xfId="0" applyNumberFormat="1" applyBorder="1" applyProtection="1">
      <protection locked="0"/>
    </xf>
    <xf numFmtId="168" fontId="0" fillId="0" borderId="15" xfId="0" applyNumberFormat="1" applyBorder="1" applyProtection="1">
      <protection locked="0"/>
    </xf>
    <xf numFmtId="168" fontId="0" fillId="0" borderId="18" xfId="0" applyNumberFormat="1" applyBorder="1" applyProtection="1">
      <protection locked="0"/>
    </xf>
    <xf numFmtId="168" fontId="0" fillId="0" borderId="20" xfId="0" applyNumberFormat="1" applyBorder="1" applyProtection="1">
      <protection locked="0"/>
    </xf>
    <xf numFmtId="168" fontId="0" fillId="0" borderId="21" xfId="0" applyNumberFormat="1" applyBorder="1" applyProtection="1">
      <protection locked="0"/>
    </xf>
    <xf numFmtId="165" fontId="14" fillId="0" borderId="8" xfId="0" applyNumberFormat="1" applyFont="1" applyBorder="1" applyAlignment="1" applyProtection="1">
      <alignment horizontal="center" vertical="center"/>
      <protection hidden="1"/>
    </xf>
    <xf numFmtId="165" fontId="14" fillId="0" borderId="5" xfId="0" applyNumberFormat="1" applyFont="1" applyBorder="1" applyAlignment="1" applyProtection="1">
      <alignment horizontal="center" vertical="center"/>
      <protection hidden="1"/>
    </xf>
    <xf numFmtId="2" fontId="14" fillId="0" borderId="29" xfId="0" applyNumberFormat="1" applyFont="1" applyBorder="1" applyAlignment="1" applyProtection="1">
      <alignment horizontal="center"/>
      <protection hidden="1"/>
    </xf>
    <xf numFmtId="2" fontId="14" fillId="0" borderId="28" xfId="0" applyNumberFormat="1" applyFont="1" applyBorder="1" applyAlignment="1" applyProtection="1">
      <alignment horizontal="center"/>
      <protection hidden="1"/>
    </xf>
    <xf numFmtId="2" fontId="14" fillId="0" borderId="34" xfId="0" applyNumberFormat="1" applyFont="1" applyBorder="1" applyAlignment="1" applyProtection="1">
      <alignment horizontal="center"/>
      <protection hidden="1"/>
    </xf>
    <xf numFmtId="2" fontId="14" fillId="0" borderId="33" xfId="0" applyNumberFormat="1" applyFont="1" applyBorder="1" applyAlignment="1" applyProtection="1">
      <alignment horizontal="center"/>
      <protection hidden="1"/>
    </xf>
    <xf numFmtId="2" fontId="14" fillId="0" borderId="35" xfId="0" applyNumberFormat="1" applyFont="1" applyBorder="1" applyAlignment="1" applyProtection="1">
      <alignment horizontal="center"/>
      <protection hidden="1"/>
    </xf>
    <xf numFmtId="164" fontId="0" fillId="4" borderId="10" xfId="0" applyNumberFormat="1" applyFill="1" applyBorder="1" applyProtection="1">
      <protection locked="0"/>
    </xf>
    <xf numFmtId="164" fontId="3" fillId="0" borderId="0" xfId="0" applyNumberFormat="1" applyFont="1" applyProtection="1"/>
    <xf numFmtId="164" fontId="0" fillId="0" borderId="0" xfId="0" applyNumberFormat="1" applyProtection="1"/>
    <xf numFmtId="0" fontId="0" fillId="0" borderId="0" xfId="0" applyProtection="1"/>
    <xf numFmtId="0" fontId="4" fillId="0" borderId="0" xfId="0" applyFont="1" applyProtection="1"/>
    <xf numFmtId="165" fontId="0" fillId="0" borderId="0" xfId="0" applyNumberFormat="1" applyProtection="1"/>
    <xf numFmtId="0" fontId="2" fillId="0" borderId="0" xfId="0" applyFont="1" applyProtection="1"/>
    <xf numFmtId="0" fontId="5" fillId="0" borderId="0" xfId="0" applyFont="1" applyProtection="1"/>
    <xf numFmtId="164" fontId="6" fillId="0" borderId="0" xfId="0" applyNumberFormat="1" applyFont="1" applyAlignment="1" applyProtection="1">
      <alignment horizontal="right"/>
    </xf>
    <xf numFmtId="0" fontId="7" fillId="0" borderId="0" xfId="0" applyFont="1" applyProtection="1"/>
    <xf numFmtId="0" fontId="7" fillId="0" borderId="1" xfId="0" applyFont="1" applyBorder="1" applyProtection="1"/>
    <xf numFmtId="0" fontId="7" fillId="3" borderId="0" xfId="0" applyFont="1" applyFill="1" applyProtection="1"/>
    <xf numFmtId="0" fontId="8" fillId="3" borderId="2" xfId="0" applyFont="1" applyFill="1" applyBorder="1" applyAlignment="1" applyProtection="1">
      <alignment horizontal="left"/>
    </xf>
    <xf numFmtId="0" fontId="6" fillId="0" borderId="0" xfId="0" applyFont="1" applyProtection="1"/>
    <xf numFmtId="164" fontId="9" fillId="0" borderId="3" xfId="0" applyNumberFormat="1" applyFont="1" applyBorder="1" applyProtection="1"/>
    <xf numFmtId="164" fontId="9" fillId="0" borderId="4" xfId="0" applyNumberFormat="1" applyFont="1" applyBorder="1" applyProtection="1"/>
    <xf numFmtId="0" fontId="9" fillId="0" borderId="3" xfId="0" applyFont="1" applyBorder="1" applyProtection="1"/>
    <xf numFmtId="0" fontId="9" fillId="0" borderId="5" xfId="0" applyFont="1" applyBorder="1" applyProtection="1"/>
    <xf numFmtId="0" fontId="9" fillId="0" borderId="6" xfId="0" applyFont="1" applyBorder="1" applyProtection="1"/>
    <xf numFmtId="0" fontId="9" fillId="0" borderId="7" xfId="0" applyFont="1" applyBorder="1" applyProtection="1"/>
    <xf numFmtId="0" fontId="9" fillId="0" borderId="8" xfId="0" applyFont="1" applyBorder="1" applyProtection="1"/>
    <xf numFmtId="0" fontId="9" fillId="0" borderId="9" xfId="0" applyFont="1" applyBorder="1" applyProtection="1"/>
    <xf numFmtId="0" fontId="8" fillId="0" borderId="2" xfId="0" applyFont="1" applyFill="1" applyBorder="1" applyAlignment="1" applyProtection="1">
      <alignment horizontal="left"/>
    </xf>
    <xf numFmtId="0" fontId="9" fillId="0" borderId="0" xfId="0" applyFont="1" applyProtection="1"/>
    <xf numFmtId="167" fontId="0" fillId="0" borderId="11" xfId="0" applyNumberFormat="1" applyBorder="1" applyAlignment="1" applyProtection="1">
      <alignment horizontal="right"/>
    </xf>
    <xf numFmtId="168" fontId="0" fillId="0" borderId="16" xfId="0" applyNumberFormat="1" applyBorder="1" applyProtection="1"/>
    <xf numFmtId="2" fontId="1" fillId="2" borderId="17" xfId="1" applyNumberFormat="1" applyBorder="1" applyProtection="1"/>
    <xf numFmtId="0" fontId="3" fillId="0" borderId="0" xfId="0" applyFont="1" applyProtection="1"/>
    <xf numFmtId="164" fontId="10" fillId="0" borderId="18" xfId="0" applyNumberFormat="1" applyFont="1" applyBorder="1" applyProtection="1"/>
    <xf numFmtId="167" fontId="10" fillId="0" borderId="19" xfId="0" applyNumberFormat="1" applyFont="1" applyBorder="1" applyProtection="1"/>
    <xf numFmtId="2" fontId="0" fillId="0" borderId="17" xfId="0" applyNumberFormat="1" applyBorder="1" applyProtection="1"/>
    <xf numFmtId="164" fontId="0" fillId="0" borderId="18" xfId="0" applyNumberFormat="1" applyBorder="1" applyProtection="1"/>
    <xf numFmtId="167" fontId="0" fillId="0" borderId="19" xfId="0" applyNumberFormat="1" applyBorder="1" applyProtection="1"/>
    <xf numFmtId="165" fontId="11" fillId="0" borderId="0" xfId="0" applyNumberFormat="1" applyFont="1" applyAlignment="1" applyProtection="1">
      <alignment horizontal="right"/>
    </xf>
    <xf numFmtId="2" fontId="11" fillId="0" borderId="0" xfId="0" applyNumberFormat="1" applyFont="1" applyProtection="1"/>
    <xf numFmtId="2" fontId="3" fillId="0" borderId="0" xfId="0" applyNumberFormat="1" applyFont="1" applyProtection="1"/>
    <xf numFmtId="0" fontId="12" fillId="0" borderId="0" xfId="0" applyFont="1" applyProtection="1"/>
    <xf numFmtId="166" fontId="6" fillId="0" borderId="0" xfId="0" applyNumberFormat="1" applyFont="1" applyAlignment="1" applyProtection="1">
      <alignment horizontal="left"/>
    </xf>
    <xf numFmtId="20" fontId="9" fillId="0" borderId="7" xfId="0" applyNumberFormat="1" applyFont="1" applyBorder="1" applyProtection="1"/>
    <xf numFmtId="164" fontId="0" fillId="0" borderId="10" xfId="0" applyNumberFormat="1" applyBorder="1" applyProtection="1"/>
    <xf numFmtId="167" fontId="0" fillId="0" borderId="11" xfId="0" applyNumberFormat="1" applyBorder="1" applyProtection="1"/>
    <xf numFmtId="167" fontId="0" fillId="0" borderId="19" xfId="0" applyNumberFormat="1" applyBorder="1" applyAlignment="1" applyProtection="1">
      <alignment horizontal="right"/>
    </xf>
    <xf numFmtId="165" fontId="0" fillId="0" borderId="22" xfId="0" applyNumberFormat="1" applyBorder="1" applyProtection="1"/>
    <xf numFmtId="165" fontId="13" fillId="0" borderId="23" xfId="0" applyNumberFormat="1" applyFont="1" applyBorder="1" applyAlignment="1" applyProtection="1">
      <alignment horizontal="center" vertical="center"/>
    </xf>
    <xf numFmtId="165" fontId="10" fillId="0" borderId="24" xfId="0" applyNumberFormat="1" applyFont="1" applyBorder="1" applyAlignment="1" applyProtection="1">
      <alignment horizontal="right" vertical="center"/>
    </xf>
    <xf numFmtId="165" fontId="10" fillId="0" borderId="5" xfId="0" applyNumberFormat="1" applyFont="1" applyBorder="1" applyAlignment="1" applyProtection="1">
      <alignment horizontal="right" vertical="center"/>
    </xf>
    <xf numFmtId="165" fontId="11" fillId="0" borderId="0" xfId="0" applyNumberFormat="1" applyFont="1" applyProtection="1"/>
    <xf numFmtId="165" fontId="0" fillId="0" borderId="25" xfId="0" applyNumberFormat="1" applyBorder="1" applyProtection="1"/>
    <xf numFmtId="165" fontId="11" fillId="0" borderId="26" xfId="0" applyNumberFormat="1" applyFont="1" applyBorder="1" applyAlignment="1" applyProtection="1">
      <alignment horizontal="right"/>
    </xf>
    <xf numFmtId="2" fontId="15" fillId="0" borderId="27" xfId="0" applyNumberFormat="1" applyFont="1" applyBorder="1" applyProtection="1"/>
    <xf numFmtId="169" fontId="15" fillId="0" borderId="28" xfId="0" applyNumberFormat="1" applyFont="1" applyBorder="1" applyAlignment="1" applyProtection="1">
      <alignment horizontal="right"/>
    </xf>
    <xf numFmtId="165" fontId="0" fillId="0" borderId="30" xfId="0" applyNumberFormat="1" applyBorder="1" applyProtection="1"/>
    <xf numFmtId="165" fontId="11" fillId="0" borderId="31" xfId="0" applyNumberFormat="1" applyFont="1" applyBorder="1" applyAlignment="1" applyProtection="1">
      <alignment horizontal="right"/>
    </xf>
    <xf numFmtId="2" fontId="15" fillId="0" borderId="32" xfId="0" applyNumberFormat="1" applyFont="1" applyBorder="1" applyProtection="1"/>
    <xf numFmtId="169" fontId="15" fillId="0" borderId="33" xfId="0" applyNumberFormat="1" applyFont="1" applyBorder="1" applyAlignment="1" applyProtection="1">
      <alignment horizontal="right"/>
    </xf>
    <xf numFmtId="2" fontId="0" fillId="0" borderId="0" xfId="0" applyNumberFormat="1" applyProtection="1"/>
    <xf numFmtId="165" fontId="0" fillId="0" borderId="35" xfId="0" applyNumberFormat="1" applyBorder="1" applyProtection="1"/>
    <xf numFmtId="165" fontId="11" fillId="0" borderId="35" xfId="0" applyNumberFormat="1" applyFont="1" applyBorder="1" applyAlignment="1" applyProtection="1">
      <alignment horizontal="right"/>
    </xf>
    <xf numFmtId="2" fontId="15" fillId="0" borderId="35" xfId="0" applyNumberFormat="1" applyFont="1" applyBorder="1" applyProtection="1"/>
    <xf numFmtId="170" fontId="15" fillId="0" borderId="35" xfId="0" applyNumberFormat="1" applyFont="1" applyBorder="1" applyAlignment="1" applyProtection="1">
      <alignment horizontal="right"/>
    </xf>
    <xf numFmtId="165" fontId="3" fillId="0" borderId="0" xfId="0" applyNumberFormat="1" applyFont="1" applyProtection="1"/>
    <xf numFmtId="166" fontId="6" fillId="4" borderId="0" xfId="0" applyNumberFormat="1" applyFont="1" applyFill="1" applyAlignment="1" applyProtection="1">
      <alignment horizontal="left"/>
      <protection locked="0"/>
    </xf>
    <xf numFmtId="165" fontId="2" fillId="0" borderId="0" xfId="0" applyNumberFormat="1" applyFont="1" applyBorder="1" applyProtection="1"/>
    <xf numFmtId="2" fontId="18" fillId="0" borderId="0" xfId="0" applyNumberFormat="1" applyFont="1" applyBorder="1" applyAlignment="1" applyProtection="1">
      <alignment horizontal="center"/>
      <protection hidden="1"/>
    </xf>
    <xf numFmtId="2" fontId="17" fillId="0" borderId="35" xfId="0" applyNumberFormat="1" applyFont="1" applyBorder="1" applyAlignment="1" applyProtection="1">
      <alignment horizontal="center"/>
      <protection hidden="1"/>
    </xf>
    <xf numFmtId="165" fontId="16" fillId="0" borderId="35" xfId="0" applyNumberFormat="1" applyFont="1" applyBorder="1" applyProtection="1"/>
  </cellXfs>
  <cellStyles count="2">
    <cellStyle name="40% - Accent2" xfId="1" builtinId="35"/>
    <cellStyle name="Normal" xfId="0" builtinId="0"/>
  </cellStyles>
  <dxfs count="123"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/>
    </dxf>
    <dxf>
      <numFmt numFmtId="168" formatCode="h:mm;@"/>
      <border diagonalUp="0" diagonalDown="0">
        <left style="thick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d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/>
        <vertical/>
        <horizontal/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 mm\ dd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/>
    </dxf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protection locked="1"/>
    </dxf>
    <dxf>
      <numFmt numFmtId="168" formatCode="h:mm;@"/>
      <border diagonalUp="0" diagonalDown="0">
        <left/>
        <right style="thin">
          <color rgb="FF000000"/>
        </right>
        <top style="thin">
          <color indexed="64"/>
        </top>
        <bottom style="thin">
          <color indexed="64"/>
        </bottom>
      </border>
      <protection locked="1"/>
    </dxf>
    <dxf>
      <font>
        <i val="0"/>
      </font>
      <numFmt numFmtId="168" formatCode="h:mm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 style="medium">
          <color indexed="64"/>
        </left>
        <right/>
        <top style="thin">
          <color indexed="64"/>
        </top>
        <bottom/>
      </border>
      <protection locked="0" hidden="0"/>
    </dxf>
    <dxf>
      <numFmt numFmtId="168" formatCode="h:mm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d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/>
        <vertical/>
        <horizontal/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 mm\ dd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/>
    </dxf>
    <dxf>
      <fill>
        <patternFill>
          <bgColor theme="7" tint="0.59996337778862885"/>
        </patternFill>
      </fill>
    </dxf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/>
    </dxf>
    <dxf>
      <numFmt numFmtId="168" formatCode="h:mm;@"/>
      <border diagonalUp="0" diagonalDown="0">
        <left style="thick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d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/>
        <vertical/>
        <horizontal/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 mm\ dd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/>
    </dxf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protection locked="1"/>
    </dxf>
    <dxf>
      <numFmt numFmtId="168" formatCode="h:mm;@"/>
      <border diagonalUp="0" diagonalDown="0">
        <left/>
        <right style="thin">
          <color rgb="FF000000"/>
        </right>
        <top style="thin">
          <color indexed="64"/>
        </top>
        <bottom style="thin">
          <color indexed="64"/>
        </bottom>
      </border>
      <protection locked="1"/>
    </dxf>
    <dxf>
      <font>
        <i val="0"/>
      </font>
      <numFmt numFmtId="168" formatCode="h:mm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 style="medium">
          <color indexed="64"/>
        </left>
        <right/>
        <top style="thin">
          <color indexed="64"/>
        </top>
        <bottom/>
      </border>
      <protection locked="0" hidden="0"/>
    </dxf>
    <dxf>
      <numFmt numFmtId="168" formatCode="h:mm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d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/>
        <vertical/>
        <horizontal/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 mm\ dd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/>
    </dxf>
    <dxf>
      <fill>
        <patternFill>
          <bgColor theme="7" tint="0.59996337778862885"/>
        </patternFill>
      </fill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font>
        <i val="0"/>
      </font>
      <numFmt numFmtId="168" formatCode="h:mm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/>
      </border>
      <protection locked="0" hidden="0"/>
    </dxf>
    <dxf>
      <font>
        <i val="0"/>
      </font>
      <numFmt numFmtId="168" formatCode="h:mm;@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i val="0"/>
      </font>
      <numFmt numFmtId="168" formatCode="h:mm;@"/>
      <border diagonalUp="0" diagonalDown="0">
        <left style="medium">
          <color indexed="64"/>
        </left>
        <right/>
        <top style="thin">
          <color indexed="64"/>
        </top>
        <bottom/>
      </border>
      <protection locked="0" hidden="0"/>
    </dxf>
    <dxf>
      <numFmt numFmtId="168" formatCode="h:mm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168" formatCode="h:mm;@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0" hidden="0"/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/>
    </dxf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/>
    </dxf>
    <dxf>
      <numFmt numFmtId="168" formatCode="h:mm;@"/>
      <border diagonalUp="0" diagonalDown="0">
        <left style="thick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d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/>
        <vertical/>
        <horizontal/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 mm\ dd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/>
    </dxf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protection locked="1"/>
    </dxf>
    <dxf>
      <numFmt numFmtId="168" formatCode="h:mm;@"/>
      <border diagonalUp="0" diagonalDown="0">
        <left/>
        <right style="thin">
          <color rgb="FF000000"/>
        </right>
        <top style="thin">
          <color indexed="64"/>
        </top>
        <bottom style="thin">
          <color indexed="64"/>
        </bottom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d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/>
        <vertical/>
        <horizontal/>
      </border>
      <protection locked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 mm\ dd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  <protection locked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12700</xdr:rowOff>
    </xdr:from>
    <xdr:to>
      <xdr:col>19</xdr:col>
      <xdr:colOff>114300</xdr:colOff>
      <xdr:row>13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96B18E-3D57-4286-AF81-EB043FE6D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917"/>
                  </a14:imgEffect>
                  <a14:imgEffect>
                    <a14:brightnessContrast bright="-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78460"/>
          <a:ext cx="11449050" cy="2170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6C07E-9F0F-4BD7-806B-D4BB68462E1C}" name="Table438101214161820222426283032343638404224810121416182022242628303234363840444648505254" displayName="Table438101214161820222426283032343638404224810121416182022242628303234363840444648505254" ref="A6:P13" totalsRowShown="0" headerRowDxfId="113" dataDxfId="112" headerRowBorderDxfId="121" tableBorderDxfId="120">
  <tableColumns count="16">
    <tableColumn id="1" xr3:uid="{235A07B5-90B8-4C42-86B1-054D31CF8FF4}" name="Date" dataDxfId="117"/>
    <tableColumn id="15" xr3:uid="{109DDACC-38DC-4534-8ADD-930E98085245}" name="Day" dataDxfId="116">
      <calculatedColumnFormula>Table438101214161820222426283032343638404224810121416182022242628303234363840444648505254[[#This Row],[Date]]</calculatedColumnFormula>
    </tableColumn>
    <tableColumn id="2" xr3:uid="{413815B2-B520-4C23-9265-965AC2C1D709}" name="Start" dataDxfId="105"/>
    <tableColumn id="3" xr3:uid="{053BDA1E-B708-430D-83FA-6AE104EE6867}" name="End" dataDxfId="104"/>
    <tableColumn id="4" xr3:uid="{A035D41C-7B27-47AB-9F80-5AD08882A96B}" name="Start2" dataDxfId="103"/>
    <tableColumn id="5" xr3:uid="{4169E055-5E56-4C96-BE05-A08284CA5E30}" name="End2" dataDxfId="102"/>
    <tableColumn id="6" xr3:uid="{A9EA6243-23EE-47A2-B9CF-3552BFADA686}" name="Start3" dataDxfId="101"/>
    <tableColumn id="7" xr3:uid="{77001BA2-848D-43EF-98C7-8C8536ED0798}" name="End3" dataDxfId="100"/>
    <tableColumn id="8" xr3:uid="{E4F0159F-072F-4BE4-8774-792C27D73853}" name="Start4" dataDxfId="99"/>
    <tableColumn id="9" xr3:uid="{FDA28213-D633-452C-A61E-7344E4AE74BA}" name="End4" dataDxfId="98"/>
    <tableColumn id="10" xr3:uid="{8340C3C1-888B-436A-AA42-0399B7A5170C}" name="Start5" dataDxfId="97"/>
    <tableColumn id="11" xr3:uid="{50969B48-7663-4569-B988-1162917AD81F}" name="End5" dataDxfId="96"/>
    <tableColumn id="12" xr3:uid="{1BF27D80-0620-41D0-A1B6-AF2311497DBE}" name="Start6" dataDxfId="95"/>
    <tableColumn id="13" xr3:uid="{7E35A784-E699-415D-9AD6-F96570FCDF73}" name="End6" dataDxfId="94"/>
    <tableColumn id="14" xr3:uid="{FEA5EA77-FDBE-4CEF-9F58-C4FC5D3137F5}" name="Total" dataDxfId="115">
      <calculatedColumnFormula>IF( IFERROR( D7-C7+F7-E7+H7-G7+J7-I7+L7-K7+N7-M7, 0) &lt; 0, 0,  IFERROR( D7-C7+F7-E7+H7-G7+J7-I7+L7-K7+N7-M7, 0))</calculatedColumnFormula>
    </tableColumn>
    <tableColumn id="16" xr3:uid="{5F12E633-5EC7-42F7-A90E-B7BF969CD711}" name="Over/Under" dataDxfId="114">
      <calculatedColumnFormula>IF((Table438101214161820222426283032343638404224810121416182022242628303234363840444648505254[[#This Row],[Total]])=0, 0, (Table438101214161820222426283032343638404224810121416182022242628303234363840444648505254[[#This Row],[Total]]*24 - 7.5))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E6B48B-DD90-425D-A807-2C7F41CE1138}" name="Table4249111315171921232527293133353739414335911131517192123252729313335373941454749515355" displayName="Table4249111315171921232527293133353739414335911131517192123252729313335373941454749515355" ref="A17:P24" totalsRowShown="0" headerRowDxfId="107" dataDxfId="106" headerRowBorderDxfId="119" tableBorderDxfId="118">
  <tableColumns count="16">
    <tableColumn id="1" xr3:uid="{21AD9A9E-EB49-4758-BB56-93996A9A877A}" name="Date" dataDxfId="111"/>
    <tableColumn id="15" xr3:uid="{7BD7F02B-EF8D-44EC-B643-6B6B4B702BF2}" name="Day" dataDxfId="110">
      <calculatedColumnFormula>Table4249111315171921232527293133353739414335911131517192123252729313335373941454749515355[[#This Row],[Date]]</calculatedColumnFormula>
    </tableColumn>
    <tableColumn id="2" xr3:uid="{5F7E70F0-7540-4A4F-B081-11153BA75A06}" name="Start" dataDxfId="93"/>
    <tableColumn id="3" xr3:uid="{203CC46A-4A60-470E-A040-1847FFA3968F}" name="End" dataDxfId="92"/>
    <tableColumn id="4" xr3:uid="{71FA0D0A-3F92-405A-B69F-C7707B2966CB}" name="Start2" dataDxfId="91"/>
    <tableColumn id="5" xr3:uid="{C8750140-A3B8-4727-B541-607480CC1FC2}" name="End2" dataDxfId="90"/>
    <tableColumn id="6" xr3:uid="{4366574E-9990-4FCA-99D0-1971FEEB76E0}" name="Start3" dataDxfId="89"/>
    <tableColumn id="7" xr3:uid="{8AF9AE0D-8AB8-4C1B-8D78-594BCFE2FC25}" name="End3" dataDxfId="88"/>
    <tableColumn id="8" xr3:uid="{69BC043B-1FDE-4DD7-9FE5-E131094DC770}" name="Start4" dataDxfId="87"/>
    <tableColumn id="9" xr3:uid="{13BF02B1-2F42-43E0-A464-8A2D81F86CA6}" name="End4" dataDxfId="86"/>
    <tableColumn id="10" xr3:uid="{73021457-6F8F-4627-9FE7-940C0F18BFD1}" name="Start5" dataDxfId="85"/>
    <tableColumn id="11" xr3:uid="{59A5B58C-E837-44D1-BED0-307088489DAC}" name="End5" dataDxfId="84"/>
    <tableColumn id="12" xr3:uid="{283C64FA-0A7D-4943-877A-AC511FCD9E96}" name="Start6" dataDxfId="83"/>
    <tableColumn id="13" xr3:uid="{5B230A46-A7B4-400A-BA49-28D5FFF4AC0B}" name="End6" dataDxfId="82"/>
    <tableColumn id="14" xr3:uid="{BA88E5DF-6C16-4BE9-A26F-2EC26F00AA59}" name="Total" dataDxfId="109">
      <calculatedColumnFormula>IF( IFERROR( D18-C18+F18-E18+H18-G18+J18-I18+L18-K18+N18-M18, 0) &lt; 0, 0,  IFERROR( D18-C18+F18-E18+H18-G18+J18-I18+L18-K18+N18-M18, 0))</calculatedColumnFormula>
    </tableColumn>
    <tableColumn id="16" xr3:uid="{FDB451FE-471C-483D-A75C-E12106B1C0C8}" name="Over/Under" dataDxfId="108">
      <calculatedColumnFormula>IF((Table4249111315171921232527293133353739414335911131517192123252729313335373941454749515355[[#This Row],[Total]])=0, 0, (Table4249111315171921232527293133353739414335911131517192123252729313335373941454749515355[[#This Row],[Total]]*24-7.5))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14255-1D49-4613-AE2D-07E56B88D90C}" name="Table4381012141618202224262830323436384042248101214161820222426283032343638404446485052544" displayName="Table4381012141618202224262830323436384042248101214161820222426283032343638404446485052544" ref="A6:P13" totalsRowShown="0" headerRowDxfId="80" dataDxfId="79" headerRowBorderDxfId="77" tableBorderDxfId="78">
  <tableColumns count="16">
    <tableColumn id="1" xr3:uid="{58E26B72-5BE2-4DBB-ACC1-1204ADB34E6F}" name="Date" dataDxfId="76"/>
    <tableColumn id="15" xr3:uid="{54BDF16C-0310-4714-A2BA-815C8E4F51A2}" name="Day" dataDxfId="75">
      <calculatedColumnFormula>Table4381012141618202224262830323436384042248101214161820222426283032343638404446485052544[[#This Row],[Date]]</calculatedColumnFormula>
    </tableColumn>
    <tableColumn id="2" xr3:uid="{04779492-B062-4EB6-8DD5-DC97E414F234}" name="Start" dataDxfId="74"/>
    <tableColumn id="3" xr3:uid="{9E72327D-3141-443D-AF5C-C37F2597CB19}" name="End" dataDxfId="73"/>
    <tableColumn id="4" xr3:uid="{43042C52-EA4C-402F-A924-37D9A2DCC248}" name="Start2" dataDxfId="72"/>
    <tableColumn id="5" xr3:uid="{46D486BF-A359-4DDA-922D-624C217F6F22}" name="End2" dataDxfId="71"/>
    <tableColumn id="6" xr3:uid="{E164C78E-649B-4A0C-871D-6771EB85752B}" name="Start3" dataDxfId="70"/>
    <tableColumn id="7" xr3:uid="{E3F45680-040E-419F-8790-B2C965180213}" name="End3" dataDxfId="69"/>
    <tableColumn id="8" xr3:uid="{C3191855-35B2-41C8-9332-E6D7E6B43A6E}" name="Start4" dataDxfId="68"/>
    <tableColumn id="9" xr3:uid="{426ED5C1-4C88-42A1-9FEE-7E790C818587}" name="End4" dataDxfId="67"/>
    <tableColumn id="10" xr3:uid="{5E3D86DE-7B1A-4139-AD51-4E19F3AC495F}" name="Start5" dataDxfId="66"/>
    <tableColumn id="11" xr3:uid="{81C05C56-84AA-426A-8270-59BA856DA415}" name="End5" dataDxfId="65"/>
    <tableColumn id="12" xr3:uid="{46197599-8E4F-4CB1-8344-E661F6AD7C58}" name="Start6" dataDxfId="64"/>
    <tableColumn id="13" xr3:uid="{C9594336-C28B-4864-9471-3F3AB35A5940}" name="End6" dataDxfId="63"/>
    <tableColumn id="14" xr3:uid="{538DEEB2-2DF3-43EE-BF2F-05C7299B161A}" name="Total" dataDxfId="62">
      <calculatedColumnFormula>IF( IFERROR( D7-C7+F7-E7+H7-G7+J7-I7+L7-K7+N7-M7, 0) &lt; 0, 0,  IFERROR( D7-C7+F7-E7+H7-G7+J7-I7+L7-K7+N7-M7, 0))</calculatedColumnFormula>
    </tableColumn>
    <tableColumn id="16" xr3:uid="{FB127D00-5DDB-4147-A9BB-0903621D6E11}" name="Over/Under" dataDxfId="61">
      <calculatedColumnFormula>IF((Table4381012141618202224262830323436384042248101214161820222426283032343638404446485052544[[#This Row],[Total]])=0, 0, (Table4381012141618202224262830323436384042248101214161820222426283032343638404446485052544[[#This Row],[Total]]*24 - 7.5))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96F618-377B-4689-B823-132C1EE78535}" name="Table42491113151719212325272931333537394143359111315171921232527293133353739414547495153555" displayName="Table42491113151719212325272931333537394143359111315171921232527293133353739414547495153555" ref="A17:P24" totalsRowShown="0" headerRowDxfId="60" dataDxfId="59" headerRowBorderDxfId="57" tableBorderDxfId="58">
  <tableColumns count="16">
    <tableColumn id="1" xr3:uid="{0F95A096-E818-4826-9A7A-9BE16186A3AD}" name="Date" dataDxfId="56"/>
    <tableColumn id="15" xr3:uid="{C5E500B9-FD4C-4A2D-8CBD-393BBE040733}" name="Day" dataDxfId="55">
      <calculatedColumnFormula>Table42491113151719212325272931333537394143359111315171921232527293133353739414547495153555[[#This Row],[Date]]</calculatedColumnFormula>
    </tableColumn>
    <tableColumn id="2" xr3:uid="{4DD7F937-2750-4B36-921D-5AC48C07FAD9}" name="Start" dataDxfId="54"/>
    <tableColumn id="3" xr3:uid="{A70C4B02-0945-4299-9279-CCD3FD9F4B73}" name="End" dataDxfId="53"/>
    <tableColumn id="4" xr3:uid="{72CD80B0-EF5D-471E-BC11-2151665677F1}" name="Start2" dataDxfId="52"/>
    <tableColumn id="5" xr3:uid="{A125834F-4BEE-47F3-9364-ED6C936A0FE5}" name="End2" dataDxfId="51"/>
    <tableColumn id="6" xr3:uid="{EF00193C-1F7C-404A-968D-66CCD6FBBC66}" name="Start3" dataDxfId="50"/>
    <tableColumn id="7" xr3:uid="{094A7EC6-3EA4-43B1-9DB4-9311E2496E81}" name="End3" dataDxfId="49"/>
    <tableColumn id="8" xr3:uid="{BBB3BC01-03F8-4EF4-A628-4E3180FB124B}" name="Start4" dataDxfId="48"/>
    <tableColumn id="9" xr3:uid="{7EC959D2-B24F-424D-B1E6-5D333685B758}" name="End4" dataDxfId="47"/>
    <tableColumn id="10" xr3:uid="{DB2AD0E2-E177-4B58-A808-F1A95092EA70}" name="Start5" dataDxfId="46"/>
    <tableColumn id="11" xr3:uid="{99AE0629-9F60-4176-81C1-216F800F333C}" name="End5" dataDxfId="45"/>
    <tableColumn id="12" xr3:uid="{58BEF731-BE67-4490-9AAB-DB89234BE830}" name="Start6" dataDxfId="44"/>
    <tableColumn id="13" xr3:uid="{97F69F01-BB5C-48C2-AB0B-69820DD33029}" name="End6" dataDxfId="43"/>
    <tableColumn id="14" xr3:uid="{3D41E0AD-9613-4ED0-BAF2-F254630EDC18}" name="Total" dataDxfId="42">
      <calculatedColumnFormula>IF( IFERROR( D18-C18+F18-E18+H18-G18+J18-I18+L18-K18+N18-M18, 0) &lt; 0, 0,  IFERROR( D18-C18+F18-E18+H18-G18+J18-I18+L18-K18+N18-M18, 0))</calculatedColumnFormula>
    </tableColumn>
    <tableColumn id="16" xr3:uid="{8C04ECC6-06B6-4300-9B27-6F0372683539}" name="Over/Under" dataDxfId="41">
      <calculatedColumnFormula>IF((Table42491113151719212325272931333537394143359111315171921232527293133353739414547495153555[[#This Row],[Total]])=0, 0, (Table42491113151719212325272931333537394143359111315171921232527293133353739414547495153555[[#This Row],[Total]]*24-7.5))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6AFFE7-16FB-41CD-870F-0956BBC212C4}" name="Table43810121416182022242628303234363840422481012141618202224262830323436384044464850525446" displayName="Table43810121416182022242628303234363840422481012141618202224262830323436384044464850525446" ref="A6:P13" totalsRowShown="0" headerRowDxfId="39" dataDxfId="38" headerRowBorderDxfId="36" tableBorderDxfId="37">
  <tableColumns count="16">
    <tableColumn id="1" xr3:uid="{F82DFA42-8D8B-4DF5-959E-E78D38DC5BAB}" name="Date" dataDxfId="35"/>
    <tableColumn id="15" xr3:uid="{9D72770C-DE14-4708-A14A-4B40FAAD4BD5}" name="Day" dataDxfId="34">
      <calculatedColumnFormula>Table43810121416182022242628303234363840422481012141618202224262830323436384044464850525446[[#This Row],[Date]]</calculatedColumnFormula>
    </tableColumn>
    <tableColumn id="2" xr3:uid="{5C14B0A3-14E3-4393-BEB1-98765A649A04}" name="Start" dataDxfId="33"/>
    <tableColumn id="3" xr3:uid="{B806516F-D000-4013-9A8C-57FD68FE1C2D}" name="End" dataDxfId="32"/>
    <tableColumn id="4" xr3:uid="{7FA71EF0-76EC-4092-8DF6-78CF63D9645C}" name="Start2" dataDxfId="31"/>
    <tableColumn id="5" xr3:uid="{D7963C6B-E8AC-4B3B-B3C3-9478E02BB174}" name="End2" dataDxfId="30"/>
    <tableColumn id="6" xr3:uid="{334040CB-78E8-4B12-93F1-484EB1F79B7E}" name="Start3" dataDxfId="29"/>
    <tableColumn id="7" xr3:uid="{FA49F25A-AC04-463F-B782-8C5ED632A1D4}" name="End3" dataDxfId="28"/>
    <tableColumn id="8" xr3:uid="{44471C02-87BE-461B-9F28-898E7BAF36F1}" name="Start4" dataDxfId="27"/>
    <tableColumn id="9" xr3:uid="{520E8DC2-9929-4CB0-86E5-FD44E0000E90}" name="End4" dataDxfId="26"/>
    <tableColumn id="10" xr3:uid="{A9FDBF27-C8C2-4577-A37D-BDEA1A87C755}" name="Start5" dataDxfId="25"/>
    <tableColumn id="11" xr3:uid="{C0037018-4B9C-4B1C-ADFA-D23EA6B7D74D}" name="End5" dataDxfId="24"/>
    <tableColumn id="12" xr3:uid="{42C725E5-EF67-4B19-B0F8-4BDD5189E6BE}" name="Start6" dataDxfId="23"/>
    <tableColumn id="13" xr3:uid="{A1B3A3DA-F0B1-4598-B77E-E78950DF6EA1}" name="End6" dataDxfId="22"/>
    <tableColumn id="14" xr3:uid="{D5EFA5FE-6CE4-4FB4-BE9E-BFB3392B810F}" name="Total" dataDxfId="21">
      <calculatedColumnFormula>IF( IFERROR( D7-C7+F7-E7+H7-G7+J7-I7+L7-K7+N7-M7, 0) &lt; 0, 0,  IFERROR( D7-C7+F7-E7+H7-G7+J7-I7+L7-K7+N7-M7, 0))</calculatedColumnFormula>
    </tableColumn>
    <tableColumn id="16" xr3:uid="{3D848D85-A102-4854-8C62-FDFE571C6EBA}" name="Over/Under" dataDxfId="20">
      <calculatedColumnFormula>IF((Table43810121416182022242628303234363840422481012141618202224262830323436384044464850525446[[#This Row],[Total]])=0, 0, (Table43810121416182022242628303234363840422481012141618202224262830323436384044464850525446[[#This Row],[Total]]*24 - 7.5))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FBA62D-FAC8-4EED-80F7-02562B68005A}" name="Table424911131517192123252729313335373941433591113151719212325272931333537394145474951535557" displayName="Table424911131517192123252729313335373941433591113151719212325272931333537394145474951535557" ref="A17:P24" totalsRowShown="0" headerRowDxfId="19" dataDxfId="18" headerRowBorderDxfId="16" tableBorderDxfId="17">
  <tableColumns count="16">
    <tableColumn id="1" xr3:uid="{762AEA69-A6D6-4845-BB94-C6F2586D9308}" name="Date" dataDxfId="15"/>
    <tableColumn id="15" xr3:uid="{15A79D65-B6AF-472A-B3A7-F85BA4F26C15}" name="Day" dataDxfId="14">
      <calculatedColumnFormula>Table424911131517192123252729313335373941433591113151719212325272931333537394145474951535557[[#This Row],[Date]]</calculatedColumnFormula>
    </tableColumn>
    <tableColumn id="2" xr3:uid="{92333B18-AB82-4634-99E5-01AB7FE6ACDA}" name="Start" dataDxfId="13"/>
    <tableColumn id="3" xr3:uid="{AF7F5715-DCDF-41EE-AE54-C4EBEEF55E0E}" name="End" dataDxfId="12"/>
    <tableColumn id="4" xr3:uid="{86051450-F5A5-493C-A1BB-659020884C01}" name="Start2" dataDxfId="11"/>
    <tableColumn id="5" xr3:uid="{41CDF32C-1BEB-445B-BB09-1F72EFD06D4A}" name="End2" dataDxfId="10"/>
    <tableColumn id="6" xr3:uid="{6A9A00B7-41E1-4A5D-A591-7576D85BCB02}" name="Start3" dataDxfId="9"/>
    <tableColumn id="7" xr3:uid="{74022088-651E-4AFF-A083-3A15B2CD2550}" name="End3" dataDxfId="8"/>
    <tableColumn id="8" xr3:uid="{3D07B406-96FB-42ED-89DE-27313A8339DF}" name="Start4" dataDxfId="7"/>
    <tableColumn id="9" xr3:uid="{9BD08D92-CA7A-4DBE-9317-1982E394E125}" name="End4" dataDxfId="6"/>
    <tableColumn id="10" xr3:uid="{A94B4F08-ADDE-4363-87EC-47717635E9BA}" name="Start5" dataDxfId="5"/>
    <tableColumn id="11" xr3:uid="{38715D85-77E8-4159-A6C0-9ED833A58E76}" name="End5" dataDxfId="4"/>
    <tableColumn id="12" xr3:uid="{4F7410E4-8FF9-4342-B2EA-5788AEA83C93}" name="Start6" dataDxfId="3"/>
    <tableColumn id="13" xr3:uid="{547A4068-02A3-4E1B-BF9A-D784AD83444E}" name="End6" dataDxfId="2"/>
    <tableColumn id="14" xr3:uid="{EC4ECB71-A040-4E3D-A26F-87764B0568E9}" name="Total" dataDxfId="1">
      <calculatedColumnFormula>IF( IFERROR( D18-C18+F18-E18+H18-G18+J18-I18+L18-K18+N18-M18, 0) &lt; 0, 0,  IFERROR( D18-C18+F18-E18+H18-G18+J18-I18+L18-K18+N18-M18, 0))</calculatedColumnFormula>
    </tableColumn>
    <tableColumn id="16" xr3:uid="{72481138-5AED-458A-A0E6-869719CB7AB0}" name="Over/Under" dataDxfId="0">
      <calculatedColumnFormula>IF((Table424911131517192123252729313335373941433591113151719212325272931333537394145474951535557[[#This Row],[Total]])=0, 0, (Table424911131517192123252729313335373941433591113151719212325272931333537394145474951535557[[#This Row],[Total]]*24-7.5))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AC0A-5BF9-42A4-BC27-8FEA7A6FF977}">
  <dimension ref="A1"/>
  <sheetViews>
    <sheetView workbookViewId="0">
      <selection activeCell="J17" sqref="J17"/>
    </sheetView>
  </sheetViews>
  <sheetFormatPr defaultRowHeight="14.4" x14ac:dyDescent="0.3"/>
  <sheetData>
    <row r="1" spans="1:1" x14ac:dyDescent="0.3">
      <c r="A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64A1-6FE9-433F-9DB0-1F8401E8DB58}">
  <dimension ref="A1:R33"/>
  <sheetViews>
    <sheetView zoomScale="90" workbookViewId="0">
      <selection activeCell="C8" sqref="C8"/>
    </sheetView>
  </sheetViews>
  <sheetFormatPr defaultRowHeight="14.4" x14ac:dyDescent="0.3"/>
  <cols>
    <col min="1" max="1" width="11.6640625" style="18" customWidth="1"/>
    <col min="2" max="2" width="5.44140625" style="18" bestFit="1" customWidth="1"/>
    <col min="3" max="14" width="8.109375" style="22" customWidth="1"/>
    <col min="15" max="15" width="9.109375" style="22" customWidth="1"/>
    <col min="16" max="16" width="11.5546875" style="20" customWidth="1"/>
    <col min="17" max="16384" width="8.88671875" style="20"/>
  </cols>
  <sheetData>
    <row r="1" spans="1:18" ht="28.8" x14ac:dyDescent="0.55000000000000004">
      <c r="B1" s="19"/>
      <c r="C1" s="20"/>
      <c r="D1" s="20"/>
      <c r="E1" s="21" t="str">
        <f>CONCATENATE("Time-Tracking Spreadsheet: Weeks ", B5, " and ", B16)</f>
        <v>Time-Tracking Spreadsheet: Weeks 1 and 2</v>
      </c>
      <c r="F1" s="20"/>
      <c r="G1" s="20"/>
      <c r="H1" s="20"/>
      <c r="I1" s="20"/>
      <c r="J1" s="20"/>
      <c r="K1" s="20"/>
      <c r="M1" s="20"/>
      <c r="N1" s="20"/>
      <c r="O1" s="20"/>
    </row>
    <row r="2" spans="1:18" x14ac:dyDescent="0.3">
      <c r="A2" s="19" t="s">
        <v>0</v>
      </c>
      <c r="B2" s="19"/>
      <c r="C2" s="20"/>
      <c r="D2" s="20"/>
      <c r="E2" s="23"/>
      <c r="F2" s="24" t="s">
        <v>1</v>
      </c>
      <c r="G2" s="20" t="s">
        <v>2</v>
      </c>
      <c r="H2" s="20"/>
      <c r="I2" s="20"/>
      <c r="J2" s="20"/>
      <c r="K2" s="20"/>
      <c r="L2" s="19"/>
      <c r="M2" s="20"/>
      <c r="N2" s="20"/>
      <c r="O2" s="20"/>
    </row>
    <row r="3" spans="1:18" x14ac:dyDescent="0.3">
      <c r="A3" s="19"/>
      <c r="B3" s="19"/>
      <c r="C3" s="20"/>
      <c r="D3" s="20"/>
      <c r="E3" s="23"/>
      <c r="F3" s="20"/>
      <c r="G3" s="18"/>
      <c r="H3" s="20"/>
      <c r="I3" s="20"/>
      <c r="J3" s="20"/>
      <c r="K3" s="20"/>
      <c r="L3" s="19"/>
      <c r="M3" s="20"/>
      <c r="N3" s="20"/>
      <c r="O3" s="20"/>
    </row>
    <row r="4" spans="1:18" x14ac:dyDescent="0.3">
      <c r="A4" s="23" t="s">
        <v>3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 t="s">
        <v>4</v>
      </c>
      <c r="N4" s="20"/>
      <c r="O4" s="20"/>
    </row>
    <row r="5" spans="1:18" s="30" customFormat="1" ht="20.399999999999999" x14ac:dyDescent="0.35">
      <c r="A5" s="25" t="s">
        <v>5</v>
      </c>
      <c r="B5" s="78">
        <v>1</v>
      </c>
      <c r="C5" s="26" t="s">
        <v>6</v>
      </c>
      <c r="D5" s="27"/>
      <c r="E5" s="26" t="s">
        <v>7</v>
      </c>
      <c r="F5" s="27"/>
      <c r="G5" s="26" t="s">
        <v>8</v>
      </c>
      <c r="H5" s="27"/>
      <c r="I5" s="26" t="s">
        <v>9</v>
      </c>
      <c r="J5" s="27"/>
      <c r="K5" s="26" t="s">
        <v>10</v>
      </c>
      <c r="L5" s="27"/>
      <c r="M5" s="28" t="s">
        <v>11</v>
      </c>
      <c r="N5" s="29" t="s">
        <v>12</v>
      </c>
    </row>
    <row r="6" spans="1:18" s="40" customFormat="1" thickBot="1" x14ac:dyDescent="0.35">
      <c r="A6" s="31" t="s">
        <v>13</v>
      </c>
      <c r="B6" s="32" t="s">
        <v>14</v>
      </c>
      <c r="C6" s="33" t="s">
        <v>15</v>
      </c>
      <c r="D6" s="34" t="s">
        <v>16</v>
      </c>
      <c r="E6" s="35" t="s">
        <v>17</v>
      </c>
      <c r="F6" s="36" t="s">
        <v>18</v>
      </c>
      <c r="G6" s="35" t="s">
        <v>19</v>
      </c>
      <c r="H6" s="36" t="s">
        <v>20</v>
      </c>
      <c r="I6" s="35" t="s">
        <v>21</v>
      </c>
      <c r="J6" s="36" t="s">
        <v>22</v>
      </c>
      <c r="K6" s="35" t="s">
        <v>23</v>
      </c>
      <c r="L6" s="36" t="s">
        <v>24</v>
      </c>
      <c r="M6" s="35" t="s">
        <v>25</v>
      </c>
      <c r="N6" s="34" t="s">
        <v>26</v>
      </c>
      <c r="O6" s="37" t="s">
        <v>27</v>
      </c>
      <c r="P6" s="38" t="s">
        <v>28</v>
      </c>
      <c r="Q6" s="39" t="s">
        <v>41</v>
      </c>
    </row>
    <row r="7" spans="1:18" x14ac:dyDescent="0.3">
      <c r="A7" s="17">
        <v>44563</v>
      </c>
      <c r="B7" s="41">
        <v>44563</v>
      </c>
      <c r="C7" s="2"/>
      <c r="D7" s="3"/>
      <c r="E7" s="4"/>
      <c r="F7" s="5"/>
      <c r="G7" s="4"/>
      <c r="H7" s="5"/>
      <c r="I7" s="4"/>
      <c r="J7" s="5"/>
      <c r="K7" s="4"/>
      <c r="L7" s="5"/>
      <c r="M7" s="4"/>
      <c r="N7" s="6"/>
      <c r="O7" s="42">
        <f t="shared" ref="O7:O13" si="0">IF( IFERROR( D7-C7+F7-E7+H7-G7+J7-I7+L7-K7+N7-M7, 0) &lt; 0, 0,  IFERROR( D7-C7+F7-E7+H7-G7+J7-I7+L7-K7+N7-M7, 0))</f>
        <v>0</v>
      </c>
      <c r="P7" s="43">
        <f>IF((Table438101214161820222426283032343638404224810121416182022242628303234363840444648505254[[#This Row],[Total]])=0, 0, (Table438101214161820222426283032343638404224810121416182022242628303234363840444648505254[[#This Row],[Total]]*24))</f>
        <v>0</v>
      </c>
      <c r="Q7" s="44"/>
      <c r="R7" s="44"/>
    </row>
    <row r="8" spans="1:18" x14ac:dyDescent="0.3">
      <c r="A8" s="45">
        <f>A7+1</f>
        <v>44564</v>
      </c>
      <c r="B8" s="46">
        <f>Table438101214161820222426283032343638404224810121416182022242628303234363840444648505254[[#This Row],[Date]]</f>
        <v>44564</v>
      </c>
      <c r="C8" s="7">
        <v>0.35416666666666669</v>
      </c>
      <c r="D8" s="3">
        <v>0.66666666666666663</v>
      </c>
      <c r="E8" s="8"/>
      <c r="F8" s="9"/>
      <c r="G8" s="8"/>
      <c r="H8" s="9"/>
      <c r="I8" s="8"/>
      <c r="J8" s="9"/>
      <c r="K8" s="8"/>
      <c r="L8" s="9"/>
      <c r="M8" s="8"/>
      <c r="N8" s="3"/>
      <c r="O8" s="42">
        <f t="shared" si="0"/>
        <v>0.31249999999999994</v>
      </c>
      <c r="P8" s="47">
        <f>IF((Table438101214161820222426283032343638404224810121416182022242628303234363840444648505254[[#This Row],[Total]])=0, 0, (Table438101214161820222426283032343638404224810121416182022242628303234363840444648505254[[#This Row],[Total]]*24 - 7.5))</f>
        <v>-1.7763568394002505E-15</v>
      </c>
      <c r="Q8" s="44"/>
      <c r="R8" s="44"/>
    </row>
    <row r="9" spans="1:18" x14ac:dyDescent="0.3">
      <c r="A9" s="45">
        <f t="shared" ref="A9:A13" si="1">A8+1</f>
        <v>44565</v>
      </c>
      <c r="B9" s="46">
        <f>Table438101214161820222426283032343638404224810121416182022242628303234363840444648505254[[#This Row],[Date]]</f>
        <v>44565</v>
      </c>
      <c r="C9" s="7">
        <v>0.35416666666666669</v>
      </c>
      <c r="D9" s="3">
        <v>0.66666666666666663</v>
      </c>
      <c r="E9" s="8"/>
      <c r="F9" s="9"/>
      <c r="G9" s="8"/>
      <c r="H9" s="9"/>
      <c r="I9" s="8"/>
      <c r="J9" s="9"/>
      <c r="K9" s="8"/>
      <c r="L9" s="9"/>
      <c r="M9" s="8"/>
      <c r="N9" s="3"/>
      <c r="O9" s="42">
        <f t="shared" si="0"/>
        <v>0.31249999999999994</v>
      </c>
      <c r="P9" s="47">
        <f>IF((Table438101214161820222426283032343638404224810121416182022242628303234363840444648505254[[#This Row],[Total]])=0, 0, (Table438101214161820222426283032343638404224810121416182022242628303234363840444648505254[[#This Row],[Total]]*24 - 7.5))</f>
        <v>-1.7763568394002505E-15</v>
      </c>
      <c r="Q9" s="44"/>
      <c r="R9" s="44"/>
    </row>
    <row r="10" spans="1:18" x14ac:dyDescent="0.3">
      <c r="A10" s="45">
        <f t="shared" si="1"/>
        <v>44566</v>
      </c>
      <c r="B10" s="46">
        <f>Table438101214161820222426283032343638404224810121416182022242628303234363840444648505254[[#This Row],[Date]]</f>
        <v>44566</v>
      </c>
      <c r="C10" s="7">
        <v>0.35416666666666669</v>
      </c>
      <c r="D10" s="3">
        <v>0.66666666666666663</v>
      </c>
      <c r="E10" s="8"/>
      <c r="F10" s="9"/>
      <c r="G10" s="8"/>
      <c r="H10" s="9"/>
      <c r="I10" s="8"/>
      <c r="J10" s="9"/>
      <c r="K10" s="8"/>
      <c r="L10" s="9"/>
      <c r="M10" s="8"/>
      <c r="N10" s="3"/>
      <c r="O10" s="42">
        <f t="shared" si="0"/>
        <v>0.31249999999999994</v>
      </c>
      <c r="P10" s="47">
        <f>IF((Table438101214161820222426283032343638404224810121416182022242628303234363840444648505254[[#This Row],[Total]])=0, 0, (Table438101214161820222426283032343638404224810121416182022242628303234363840444648505254[[#This Row],[Total]]*24 - 7.5))</f>
        <v>-1.7763568394002505E-15</v>
      </c>
      <c r="Q10" s="44"/>
      <c r="R10" s="44"/>
    </row>
    <row r="11" spans="1:18" x14ac:dyDescent="0.3">
      <c r="A11" s="45">
        <f t="shared" si="1"/>
        <v>44567</v>
      </c>
      <c r="B11" s="46">
        <f>Table438101214161820222426283032343638404224810121416182022242628303234363840444648505254[[#This Row],[Date]]</f>
        <v>44567</v>
      </c>
      <c r="C11" s="7">
        <v>0.35416666666666669</v>
      </c>
      <c r="D11" s="3">
        <v>0.66666666666666663</v>
      </c>
      <c r="E11" s="8"/>
      <c r="F11" s="9"/>
      <c r="G11" s="8"/>
      <c r="H11" s="9"/>
      <c r="I11" s="8"/>
      <c r="J11" s="9"/>
      <c r="K11" s="8"/>
      <c r="L11" s="9"/>
      <c r="M11" s="8"/>
      <c r="N11" s="3"/>
      <c r="O11" s="42">
        <f t="shared" si="0"/>
        <v>0.31249999999999994</v>
      </c>
      <c r="P11" s="47">
        <f>IF((Table438101214161820222426283032343638404224810121416182022242628303234363840444648505254[[#This Row],[Total]])=0, 0, (Table438101214161820222426283032343638404224810121416182022242628303234363840444648505254[[#This Row],[Total]]*24 - 7.5))</f>
        <v>-1.7763568394002505E-15</v>
      </c>
      <c r="Q11" s="44"/>
      <c r="R11" s="44"/>
    </row>
    <row r="12" spans="1:18" x14ac:dyDescent="0.3">
      <c r="A12" s="45">
        <f t="shared" si="1"/>
        <v>44568</v>
      </c>
      <c r="B12" s="46">
        <f>Table438101214161820222426283032343638404224810121416182022242628303234363840444648505254[[#This Row],[Date]]</f>
        <v>44568</v>
      </c>
      <c r="C12" s="7">
        <v>0.35416666666666669</v>
      </c>
      <c r="D12" s="3">
        <v>0.66666666666666663</v>
      </c>
      <c r="E12" s="8"/>
      <c r="F12" s="9"/>
      <c r="G12" s="8"/>
      <c r="H12" s="9"/>
      <c r="I12" s="8"/>
      <c r="J12" s="9"/>
      <c r="K12" s="8"/>
      <c r="L12" s="9"/>
      <c r="M12" s="8"/>
      <c r="N12" s="3"/>
      <c r="O12" s="42">
        <f t="shared" si="0"/>
        <v>0.31249999999999994</v>
      </c>
      <c r="P12" s="47">
        <f>IF((Table438101214161820222426283032343638404224810121416182022242628303234363840444648505254[[#This Row],[Total]])=0, 0, (Table438101214161820222426283032343638404224810121416182022242628303234363840444648505254[[#This Row],[Total]]*24 - 7.5))</f>
        <v>-1.7763568394002505E-15</v>
      </c>
      <c r="Q12" s="44"/>
      <c r="R12" s="44"/>
    </row>
    <row r="13" spans="1:18" x14ac:dyDescent="0.3">
      <c r="A13" s="48">
        <f t="shared" si="1"/>
        <v>44569</v>
      </c>
      <c r="B13" s="49">
        <f>Table438101214161820222426283032343638404224810121416182022242628303234363840444648505254[[#This Row],[Date]]</f>
        <v>44569</v>
      </c>
      <c r="C13" s="7"/>
      <c r="D13" s="3"/>
      <c r="E13" s="8"/>
      <c r="F13" s="9"/>
      <c r="G13" s="8"/>
      <c r="H13" s="9"/>
      <c r="I13" s="8"/>
      <c r="J13" s="9"/>
      <c r="K13" s="8"/>
      <c r="L13" s="9"/>
      <c r="M13" s="8"/>
      <c r="N13" s="3"/>
      <c r="O13" s="42">
        <f t="shared" si="0"/>
        <v>0</v>
      </c>
      <c r="P13" s="43">
        <f>IF((Table438101214161820222426283032343638404224810121416182022242628303234363840444648505254[[#This Row],[Total]])=0, 0, (Table438101214161820222426283032343638404224810121416182022242628303234363840444648505254[[#This Row],[Total]]*24))</f>
        <v>0</v>
      </c>
      <c r="Q13" s="44"/>
      <c r="R13" s="44"/>
    </row>
    <row r="14" spans="1:18" ht="15.6" x14ac:dyDescent="0.3">
      <c r="N14" s="50" t="s">
        <v>29</v>
      </c>
      <c r="O14" s="51">
        <f>(SUM(O8:O13)+O7)*24</f>
        <v>37.499999999999993</v>
      </c>
      <c r="P14" s="52">
        <f>SUM(P7:P12)+P13</f>
        <v>-8.8817841970012523E-15</v>
      </c>
      <c r="Q14" s="44"/>
    </row>
    <row r="15" spans="1:18" x14ac:dyDescent="0.3">
      <c r="M15" s="22" t="s">
        <v>4</v>
      </c>
      <c r="P15" s="53"/>
      <c r="Q15" s="44"/>
    </row>
    <row r="16" spans="1:18" ht="20.399999999999999" x14ac:dyDescent="0.35">
      <c r="A16" s="25" t="s">
        <v>5</v>
      </c>
      <c r="B16" s="54">
        <f>B5+1</f>
        <v>2</v>
      </c>
      <c r="C16" s="26" t="s">
        <v>6</v>
      </c>
      <c r="D16" s="27"/>
      <c r="E16" s="26" t="s">
        <v>7</v>
      </c>
      <c r="F16" s="27"/>
      <c r="G16" s="26" t="s">
        <v>8</v>
      </c>
      <c r="H16" s="27"/>
      <c r="I16" s="26" t="s">
        <v>9</v>
      </c>
      <c r="J16" s="27"/>
      <c r="K16" s="26" t="s">
        <v>10</v>
      </c>
      <c r="L16" s="27"/>
      <c r="M16" s="28" t="s">
        <v>11</v>
      </c>
      <c r="N16" s="29" t="s">
        <v>12</v>
      </c>
      <c r="O16" s="30"/>
      <c r="Q16" s="44"/>
    </row>
    <row r="17" spans="1:18" s="40" customFormat="1" thickBot="1" x14ac:dyDescent="0.35">
      <c r="A17" s="31" t="s">
        <v>13</v>
      </c>
      <c r="B17" s="32" t="s">
        <v>14</v>
      </c>
      <c r="C17" s="33" t="s">
        <v>15</v>
      </c>
      <c r="D17" s="34" t="s">
        <v>16</v>
      </c>
      <c r="E17" s="35" t="s">
        <v>17</v>
      </c>
      <c r="F17" s="55" t="s">
        <v>18</v>
      </c>
      <c r="G17" s="35" t="s">
        <v>19</v>
      </c>
      <c r="H17" s="36" t="s">
        <v>20</v>
      </c>
      <c r="I17" s="35" t="s">
        <v>21</v>
      </c>
      <c r="J17" s="36" t="s">
        <v>22</v>
      </c>
      <c r="K17" s="35" t="s">
        <v>23</v>
      </c>
      <c r="L17" s="36" t="s">
        <v>24</v>
      </c>
      <c r="M17" s="35" t="s">
        <v>25</v>
      </c>
      <c r="N17" s="34" t="s">
        <v>26</v>
      </c>
      <c r="O17" s="37" t="s">
        <v>27</v>
      </c>
      <c r="P17" s="38" t="s">
        <v>28</v>
      </c>
      <c r="Q17" s="39" t="s">
        <v>41</v>
      </c>
    </row>
    <row r="18" spans="1:18" x14ac:dyDescent="0.3">
      <c r="A18" s="56">
        <f>A13+1</f>
        <v>44570</v>
      </c>
      <c r="B18" s="57">
        <f>Table4249111315171921232527293133353739414335911131517192123252729313335373941454749515355[[#This Row],[Date]]</f>
        <v>44570</v>
      </c>
      <c r="C18" s="2"/>
      <c r="D18" s="3"/>
      <c r="E18" s="4"/>
      <c r="F18" s="5"/>
      <c r="G18" s="4"/>
      <c r="H18" s="5"/>
      <c r="I18" s="4"/>
      <c r="J18" s="5"/>
      <c r="K18" s="4"/>
      <c r="L18" s="5"/>
      <c r="M18" s="4"/>
      <c r="N18" s="6"/>
      <c r="O18" s="42">
        <f t="shared" ref="O18:O24" si="2">IF( IFERROR( D18-C18+F18-E18+H18-G18+J18-I18+L18-K18+N18-M18, 0) &lt; 0, 0,  IFERROR( D18-C18+F18-E18+H18-G18+J18-I18+L18-K18+N18-M18, 0))</f>
        <v>0</v>
      </c>
      <c r="P18" s="43">
        <f>IF((Table4249111315171921232527293133353739414335911131517192123252729313335373941454749515355[[#This Row],[Total]])=0, 0, (Table4249111315171921232527293133353739414335911131517192123252729313335373941454749515355[[#This Row],[Total]]*24))</f>
        <v>0</v>
      </c>
      <c r="Q18" s="1"/>
      <c r="R18" s="1"/>
    </row>
    <row r="19" spans="1:18" x14ac:dyDescent="0.3">
      <c r="A19" s="45">
        <f>A18+1</f>
        <v>44571</v>
      </c>
      <c r="B19" s="46">
        <f>Table4249111315171921232527293133353739414335911131517192123252729313335373941454749515355[[#This Row],[Date]]</f>
        <v>44571</v>
      </c>
      <c r="C19" s="7">
        <v>0.35416666666666669</v>
      </c>
      <c r="D19" s="3">
        <v>0.66666666666666663</v>
      </c>
      <c r="E19" s="8"/>
      <c r="F19" s="9"/>
      <c r="G19" s="8"/>
      <c r="H19" s="9"/>
      <c r="I19" s="8"/>
      <c r="J19" s="9"/>
      <c r="K19" s="8"/>
      <c r="L19" s="9"/>
      <c r="M19" s="8"/>
      <c r="N19" s="3"/>
      <c r="O19" s="42">
        <f t="shared" si="2"/>
        <v>0.31249999999999994</v>
      </c>
      <c r="P19" s="47">
        <f>IF((Table4249111315171921232527293133353739414335911131517192123252729313335373941454749515355[[#This Row],[Total]])=0, 0, (Table4249111315171921232527293133353739414335911131517192123252729313335373941454749515355[[#This Row],[Total]]*24-7.5))</f>
        <v>-1.7763568394002505E-15</v>
      </c>
      <c r="Q19" s="1"/>
      <c r="R19" s="1"/>
    </row>
    <row r="20" spans="1:18" x14ac:dyDescent="0.3">
      <c r="A20" s="45">
        <f t="shared" ref="A20:A24" si="3">A19+1</f>
        <v>44572</v>
      </c>
      <c r="B20" s="46">
        <f>Table4249111315171921232527293133353739414335911131517192123252729313335373941454749515355[[#This Row],[Date]]</f>
        <v>44572</v>
      </c>
      <c r="C20" s="7">
        <v>0.35416666666666669</v>
      </c>
      <c r="D20" s="3">
        <v>0.66666666666666663</v>
      </c>
      <c r="E20" s="8"/>
      <c r="F20" s="9"/>
      <c r="G20" s="8"/>
      <c r="H20" s="9"/>
      <c r="I20" s="8"/>
      <c r="J20" s="9"/>
      <c r="K20" s="8"/>
      <c r="L20" s="9"/>
      <c r="M20" s="8"/>
      <c r="N20" s="3"/>
      <c r="O20" s="42">
        <f t="shared" si="2"/>
        <v>0.31249999999999994</v>
      </c>
      <c r="P20" s="47">
        <f>IF((Table4249111315171921232527293133353739414335911131517192123252729313335373941454749515355[[#This Row],[Total]])=0, 0, (Table4249111315171921232527293133353739414335911131517192123252729313335373941454749515355[[#This Row],[Total]]*24-7.5))</f>
        <v>-1.7763568394002505E-15</v>
      </c>
      <c r="Q20" s="1"/>
      <c r="R20" s="1"/>
    </row>
    <row r="21" spans="1:18" x14ac:dyDescent="0.3">
      <c r="A21" s="45">
        <f t="shared" si="3"/>
        <v>44573</v>
      </c>
      <c r="B21" s="46">
        <f>Table4249111315171921232527293133353739414335911131517192123252729313335373941454749515355[[#This Row],[Date]]</f>
        <v>44573</v>
      </c>
      <c r="C21" s="7">
        <v>0.35416666666666669</v>
      </c>
      <c r="D21" s="3">
        <v>0.66666666666666663</v>
      </c>
      <c r="E21" s="8"/>
      <c r="F21" s="9"/>
      <c r="G21" s="8"/>
      <c r="H21" s="9"/>
      <c r="I21" s="8"/>
      <c r="J21" s="9"/>
      <c r="K21" s="8"/>
      <c r="L21" s="9"/>
      <c r="M21" s="8"/>
      <c r="N21" s="3"/>
      <c r="O21" s="42">
        <f t="shared" si="2"/>
        <v>0.31249999999999994</v>
      </c>
      <c r="P21" s="47">
        <f>IF((Table4249111315171921232527293133353739414335911131517192123252729313335373941454749515355[[#This Row],[Total]])=0, 0, (Table4249111315171921232527293133353739414335911131517192123252729313335373941454749515355[[#This Row],[Total]]*24-7.5))</f>
        <v>-1.7763568394002505E-15</v>
      </c>
      <c r="Q21" s="1"/>
      <c r="R21" s="1"/>
    </row>
    <row r="22" spans="1:18" x14ac:dyDescent="0.3">
      <c r="A22" s="45">
        <f t="shared" si="3"/>
        <v>44574</v>
      </c>
      <c r="B22" s="46">
        <f>Table4249111315171921232527293133353739414335911131517192123252729313335373941454749515355[[#This Row],[Date]]</f>
        <v>44574</v>
      </c>
      <c r="C22" s="7">
        <v>0.35416666666666669</v>
      </c>
      <c r="D22" s="3">
        <v>0.66666666666666663</v>
      </c>
      <c r="E22" s="8"/>
      <c r="F22" s="9"/>
      <c r="G22" s="8"/>
      <c r="H22" s="9"/>
      <c r="I22" s="8"/>
      <c r="J22" s="9"/>
      <c r="K22" s="8"/>
      <c r="L22" s="9"/>
      <c r="M22" s="8"/>
      <c r="N22" s="3"/>
      <c r="O22" s="42">
        <f t="shared" si="2"/>
        <v>0.31249999999999994</v>
      </c>
      <c r="P22" s="47">
        <f>IF((Table4249111315171921232527293133353739414335911131517192123252729313335373941454749515355[[#This Row],[Total]])=0, 0, (Table4249111315171921232527293133353739414335911131517192123252729313335373941454749515355[[#This Row],[Total]]*24-7.5))</f>
        <v>-1.7763568394002505E-15</v>
      </c>
      <c r="Q22" s="1"/>
      <c r="R22" s="1"/>
    </row>
    <row r="23" spans="1:18" x14ac:dyDescent="0.3">
      <c r="A23" s="45">
        <f t="shared" si="3"/>
        <v>44575</v>
      </c>
      <c r="B23" s="46">
        <f>Table4249111315171921232527293133353739414335911131517192123252729313335373941454749515355[[#This Row],[Date]]</f>
        <v>44575</v>
      </c>
      <c r="C23" s="7">
        <v>0.35416666666666669</v>
      </c>
      <c r="D23" s="3">
        <v>0.66666666666666663</v>
      </c>
      <c r="E23" s="8"/>
      <c r="F23" s="9"/>
      <c r="G23" s="8"/>
      <c r="H23" s="9"/>
      <c r="I23" s="8"/>
      <c r="J23" s="9"/>
      <c r="K23" s="8"/>
      <c r="L23" s="9"/>
      <c r="M23" s="8"/>
      <c r="N23" s="3"/>
      <c r="O23" s="42">
        <f t="shared" si="2"/>
        <v>0.31249999999999994</v>
      </c>
      <c r="P23" s="47">
        <f>IF((Table4249111315171921232527293133353739414335911131517192123252729313335373941454749515355[[#This Row],[Total]])=0, 0, (Table4249111315171921232527293133353739414335911131517192123252729313335373941454749515355[[#This Row],[Total]]*24-7.5))</f>
        <v>-1.7763568394002505E-15</v>
      </c>
      <c r="Q23" s="1"/>
      <c r="R23" s="1"/>
    </row>
    <row r="24" spans="1:18" x14ac:dyDescent="0.3">
      <c r="A24" s="48">
        <f t="shared" si="3"/>
        <v>44576</v>
      </c>
      <c r="B24" s="58" t="s">
        <v>30</v>
      </c>
      <c r="C24" s="7"/>
      <c r="D24" s="3"/>
      <c r="E24" s="8"/>
      <c r="F24" s="9"/>
      <c r="G24" s="8"/>
      <c r="H24" s="9"/>
      <c r="I24" s="8"/>
      <c r="J24" s="9"/>
      <c r="K24" s="8"/>
      <c r="L24" s="9"/>
      <c r="M24" s="8"/>
      <c r="N24" s="3"/>
      <c r="O24" s="42">
        <f t="shared" si="2"/>
        <v>0</v>
      </c>
      <c r="P24" s="43">
        <f>IF((Table4249111315171921232527293133353739414335911131517192123252729313335373941454749515355[[#This Row],[Total]])=0, 0, (Table4249111315171921232527293133353739414335911131517192123252729313335373941454749515355[[#This Row],[Total]]*24))</f>
        <v>0</v>
      </c>
      <c r="Q24" s="1"/>
      <c r="R24" s="1"/>
    </row>
    <row r="25" spans="1:18" ht="15.6" x14ac:dyDescent="0.3">
      <c r="A25" s="23" t="s">
        <v>31</v>
      </c>
      <c r="N25" s="50" t="s">
        <v>29</v>
      </c>
      <c r="O25" s="51">
        <f>(SUM(O18:O23)+O24)*24</f>
        <v>37.499999999999993</v>
      </c>
      <c r="P25" s="52">
        <f>SUM(P18:P23)+P24</f>
        <v>-8.8817841970012523E-15</v>
      </c>
    </row>
    <row r="26" spans="1:18" ht="18.600000000000001" thickBot="1" x14ac:dyDescent="0.35">
      <c r="D26" s="59"/>
      <c r="E26" s="60" t="s">
        <v>32</v>
      </c>
      <c r="F26" s="61" t="s">
        <v>33</v>
      </c>
      <c r="G26" s="62" t="s">
        <v>34</v>
      </c>
      <c r="H26" s="10" t="s">
        <v>35</v>
      </c>
      <c r="I26" s="11" t="s">
        <v>28</v>
      </c>
      <c r="N26" s="50"/>
      <c r="O26" s="63"/>
    </row>
    <row r="27" spans="1:18" ht="15.6" x14ac:dyDescent="0.3">
      <c r="D27" s="64"/>
      <c r="E27" s="65" t="str">
        <f>CONCATENATE("Week ", B5, " total:")</f>
        <v>Week 1 total:</v>
      </c>
      <c r="F27" s="66">
        <f>O14</f>
        <v>37.499999999999993</v>
      </c>
      <c r="G27" s="67">
        <f>F27/24</f>
        <v>1.5624999999999998</v>
      </c>
      <c r="H27" s="12" t="str">
        <f>IF(F27 &gt;= 37.5, "OK", "not met")</f>
        <v>OK</v>
      </c>
      <c r="I27" s="13">
        <f>F27-37.5</f>
        <v>0</v>
      </c>
    </row>
    <row r="28" spans="1:18" ht="15.6" x14ac:dyDescent="0.3">
      <c r="D28" s="68"/>
      <c r="E28" s="69" t="str">
        <f>CONCATENATE("Week ",B16," total:")</f>
        <v>Week 2 total:</v>
      </c>
      <c r="F28" s="70">
        <f>O25</f>
        <v>37.499999999999993</v>
      </c>
      <c r="G28" s="71">
        <f>F28/24</f>
        <v>1.5624999999999998</v>
      </c>
      <c r="H28" s="14" t="str">
        <f>IF(F28 &gt;= 37.5, "OK", "not met")</f>
        <v>OK</v>
      </c>
      <c r="I28" s="15">
        <f>F28-37.5</f>
        <v>0</v>
      </c>
      <c r="O28" s="72"/>
    </row>
    <row r="29" spans="1:18" ht="15.6" x14ac:dyDescent="0.3">
      <c r="D29" s="73"/>
      <c r="E29" s="74"/>
      <c r="F29" s="75"/>
      <c r="G29" s="76"/>
      <c r="H29" s="16"/>
      <c r="I29" s="16"/>
      <c r="O29" s="72"/>
    </row>
    <row r="30" spans="1:18" ht="18.600000000000001" thickBot="1" x14ac:dyDescent="0.35">
      <c r="D30" s="59"/>
      <c r="E30" s="60" t="s">
        <v>27</v>
      </c>
      <c r="F30" s="61" t="s">
        <v>33</v>
      </c>
      <c r="G30" s="62" t="s">
        <v>34</v>
      </c>
      <c r="H30" s="10" t="s">
        <v>36</v>
      </c>
      <c r="I30" s="11" t="s">
        <v>28</v>
      </c>
      <c r="O30" s="72"/>
    </row>
    <row r="31" spans="1:18" ht="15.6" x14ac:dyDescent="0.3">
      <c r="D31" s="68"/>
      <c r="E31" s="69" t="s">
        <v>37</v>
      </c>
      <c r="F31" s="70">
        <f>SUM(F27:F28)</f>
        <v>74.999999999999986</v>
      </c>
      <c r="G31" s="71">
        <f>F31/24</f>
        <v>3.1249999999999996</v>
      </c>
      <c r="H31" s="14" t="str">
        <f>IF(F31 &gt;= (37.5*2), "OK", "not met")</f>
        <v>OK</v>
      </c>
      <c r="I31" s="15">
        <f>F31-(37.5*2)</f>
        <v>0</v>
      </c>
    </row>
    <row r="32" spans="1:18" x14ac:dyDescent="0.3">
      <c r="B32" s="77" t="s">
        <v>38</v>
      </c>
      <c r="H32" s="82"/>
      <c r="I32" s="81"/>
      <c r="J32" s="72"/>
    </row>
    <row r="33" spans="2:9" x14ac:dyDescent="0.3">
      <c r="B33" s="77" t="s">
        <v>39</v>
      </c>
      <c r="H33" s="79"/>
      <c r="I33" s="80"/>
    </row>
  </sheetData>
  <sheetProtection sheet="1" formatCells="0" sort="0"/>
  <conditionalFormatting sqref="A18:O24 A7:O13">
    <cfRule type="expression" dxfId="122" priority="1">
      <formula>IF($A7 = TODAY(), TRUE, FALSE)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877E-0E03-4866-AD37-B1C520171C16}">
  <dimension ref="A1:R33"/>
  <sheetViews>
    <sheetView zoomScale="90" workbookViewId="0">
      <selection activeCell="B6" sqref="B6"/>
    </sheetView>
  </sheetViews>
  <sheetFormatPr defaultRowHeight="14.4" x14ac:dyDescent="0.3"/>
  <cols>
    <col min="1" max="1" width="11.6640625" style="18" customWidth="1"/>
    <col min="2" max="2" width="5.44140625" style="18" bestFit="1" customWidth="1"/>
    <col min="3" max="14" width="8.109375" style="22" customWidth="1"/>
    <col min="15" max="15" width="9.109375" style="22" customWidth="1"/>
    <col min="16" max="16" width="11.5546875" style="20" customWidth="1"/>
    <col min="17" max="16384" width="8.88671875" style="20"/>
  </cols>
  <sheetData>
    <row r="1" spans="1:18" ht="28.8" x14ac:dyDescent="0.55000000000000004">
      <c r="B1" s="19"/>
      <c r="C1" s="20"/>
      <c r="D1" s="20"/>
      <c r="E1" s="21" t="str">
        <f>CONCATENATE("Time-Tracking Spreadsheet: Weeks ", B5, " and ", B16)</f>
        <v>Time-Tracking Spreadsheet: Weeks 51 and 52</v>
      </c>
      <c r="F1" s="20"/>
      <c r="G1" s="20"/>
      <c r="H1" s="20"/>
      <c r="I1" s="20"/>
      <c r="J1" s="20"/>
      <c r="K1" s="20"/>
      <c r="M1" s="20"/>
      <c r="N1" s="20"/>
      <c r="O1" s="20"/>
    </row>
    <row r="2" spans="1:18" x14ac:dyDescent="0.3">
      <c r="A2" s="19" t="s">
        <v>0</v>
      </c>
      <c r="B2" s="19"/>
      <c r="C2" s="20"/>
      <c r="D2" s="20"/>
      <c r="E2" s="23"/>
      <c r="F2" s="24" t="s">
        <v>1</v>
      </c>
      <c r="G2" s="20" t="s">
        <v>2</v>
      </c>
      <c r="H2" s="20"/>
      <c r="I2" s="20"/>
      <c r="J2" s="20"/>
      <c r="K2" s="20"/>
      <c r="L2" s="19"/>
      <c r="M2" s="20"/>
      <c r="N2" s="20"/>
      <c r="O2" s="20"/>
    </row>
    <row r="3" spans="1:18" x14ac:dyDescent="0.3">
      <c r="A3" s="19"/>
      <c r="B3" s="19"/>
      <c r="C3" s="20"/>
      <c r="D3" s="20"/>
      <c r="E3" s="23"/>
      <c r="F3" s="20"/>
      <c r="G3" s="18"/>
      <c r="H3" s="20"/>
      <c r="I3" s="20"/>
      <c r="J3" s="20"/>
      <c r="K3" s="20"/>
      <c r="L3" s="19"/>
      <c r="M3" s="20"/>
      <c r="N3" s="20"/>
      <c r="O3" s="20"/>
    </row>
    <row r="4" spans="1:18" x14ac:dyDescent="0.3">
      <c r="A4" s="23" t="s">
        <v>3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 t="s">
        <v>4</v>
      </c>
      <c r="N4" s="20"/>
      <c r="O4" s="20"/>
    </row>
    <row r="5" spans="1:18" s="30" customFormat="1" ht="20.399999999999999" x14ac:dyDescent="0.35">
      <c r="A5" s="25" t="s">
        <v>5</v>
      </c>
      <c r="B5" s="78">
        <v>51</v>
      </c>
      <c r="C5" s="26" t="s">
        <v>6</v>
      </c>
      <c r="D5" s="27"/>
      <c r="E5" s="26" t="s">
        <v>7</v>
      </c>
      <c r="F5" s="27"/>
      <c r="G5" s="26" t="s">
        <v>8</v>
      </c>
      <c r="H5" s="27"/>
      <c r="I5" s="26" t="s">
        <v>9</v>
      </c>
      <c r="J5" s="27"/>
      <c r="K5" s="26" t="s">
        <v>10</v>
      </c>
      <c r="L5" s="27"/>
      <c r="M5" s="28" t="s">
        <v>11</v>
      </c>
      <c r="N5" s="29" t="s">
        <v>12</v>
      </c>
    </row>
    <row r="6" spans="1:18" s="40" customFormat="1" thickBot="1" x14ac:dyDescent="0.35">
      <c r="A6" s="31" t="s">
        <v>13</v>
      </c>
      <c r="B6" s="32" t="s">
        <v>14</v>
      </c>
      <c r="C6" s="33" t="s">
        <v>15</v>
      </c>
      <c r="D6" s="34" t="s">
        <v>16</v>
      </c>
      <c r="E6" s="35" t="s">
        <v>17</v>
      </c>
      <c r="F6" s="36" t="s">
        <v>18</v>
      </c>
      <c r="G6" s="35" t="s">
        <v>19</v>
      </c>
      <c r="H6" s="36" t="s">
        <v>20</v>
      </c>
      <c r="I6" s="35" t="s">
        <v>21</v>
      </c>
      <c r="J6" s="36" t="s">
        <v>22</v>
      </c>
      <c r="K6" s="35" t="s">
        <v>23</v>
      </c>
      <c r="L6" s="36" t="s">
        <v>24</v>
      </c>
      <c r="M6" s="35" t="s">
        <v>25</v>
      </c>
      <c r="N6" s="34" t="s">
        <v>26</v>
      </c>
      <c r="O6" s="37" t="s">
        <v>27</v>
      </c>
      <c r="P6" s="38" t="s">
        <v>28</v>
      </c>
      <c r="Q6" s="39" t="s">
        <v>41</v>
      </c>
    </row>
    <row r="7" spans="1:18" x14ac:dyDescent="0.3">
      <c r="A7" s="17">
        <v>44549</v>
      </c>
      <c r="B7" s="41">
        <v>44563</v>
      </c>
      <c r="C7" s="2"/>
      <c r="D7" s="3"/>
      <c r="E7" s="4"/>
      <c r="F7" s="5"/>
      <c r="G7" s="4"/>
      <c r="H7" s="5"/>
      <c r="I7" s="4"/>
      <c r="J7" s="5"/>
      <c r="K7" s="4"/>
      <c r="L7" s="5"/>
      <c r="M7" s="4"/>
      <c r="N7" s="6"/>
      <c r="O7" s="42">
        <f t="shared" ref="O7:O13" si="0">IF( IFERROR( D7-C7+F7-E7+H7-G7+J7-I7+L7-K7+N7-M7, 0) &lt; 0, 0,  IFERROR( D7-C7+F7-E7+H7-G7+J7-I7+L7-K7+N7-M7, 0))</f>
        <v>0</v>
      </c>
      <c r="P7" s="43">
        <f>IF((Table4381012141618202224262830323436384042248101214161820222426283032343638404446485052544[[#This Row],[Total]])=0, 0, (Table4381012141618202224262830323436384042248101214161820222426283032343638404446485052544[[#This Row],[Total]]*24))</f>
        <v>0</v>
      </c>
      <c r="Q7" s="44"/>
      <c r="R7" s="44"/>
    </row>
    <row r="8" spans="1:18" x14ac:dyDescent="0.3">
      <c r="A8" s="45">
        <f>A7+1</f>
        <v>44550</v>
      </c>
      <c r="B8" s="46">
        <f>Table4381012141618202224262830323436384042248101214161820222426283032343638404446485052544[[#This Row],[Date]]</f>
        <v>44550</v>
      </c>
      <c r="C8" s="7">
        <v>0.35416666666666669</v>
      </c>
      <c r="D8" s="3">
        <v>0.66666666666666663</v>
      </c>
      <c r="E8" s="8"/>
      <c r="F8" s="9"/>
      <c r="G8" s="8"/>
      <c r="H8" s="9"/>
      <c r="I8" s="8"/>
      <c r="J8" s="9"/>
      <c r="K8" s="8"/>
      <c r="L8" s="9"/>
      <c r="M8" s="8"/>
      <c r="N8" s="3"/>
      <c r="O8" s="42">
        <f t="shared" si="0"/>
        <v>0.31249999999999994</v>
      </c>
      <c r="P8" s="47">
        <f>IF((Table4381012141618202224262830323436384042248101214161820222426283032343638404446485052544[[#This Row],[Total]])=0, 0, (Table4381012141618202224262830323436384042248101214161820222426283032343638404446485052544[[#This Row],[Total]]*24 - 7.5))</f>
        <v>-1.7763568394002505E-15</v>
      </c>
      <c r="Q8" s="44"/>
      <c r="R8" s="44"/>
    </row>
    <row r="9" spans="1:18" x14ac:dyDescent="0.3">
      <c r="A9" s="45">
        <f t="shared" ref="A9:A13" si="1">A8+1</f>
        <v>44551</v>
      </c>
      <c r="B9" s="46">
        <f>Table4381012141618202224262830323436384042248101214161820222426283032343638404446485052544[[#This Row],[Date]]</f>
        <v>44551</v>
      </c>
      <c r="C9" s="7">
        <v>0.35416666666666669</v>
      </c>
      <c r="D9" s="3">
        <v>0.66666666666666663</v>
      </c>
      <c r="E9" s="8"/>
      <c r="F9" s="9"/>
      <c r="G9" s="8"/>
      <c r="H9" s="9"/>
      <c r="I9" s="8"/>
      <c r="J9" s="9"/>
      <c r="K9" s="8"/>
      <c r="L9" s="9"/>
      <c r="M9" s="8"/>
      <c r="N9" s="3"/>
      <c r="O9" s="42">
        <f t="shared" si="0"/>
        <v>0.31249999999999994</v>
      </c>
      <c r="P9" s="47">
        <f>IF((Table4381012141618202224262830323436384042248101214161820222426283032343638404446485052544[[#This Row],[Total]])=0, 0, (Table4381012141618202224262830323436384042248101214161820222426283032343638404446485052544[[#This Row],[Total]]*24 - 7.5))</f>
        <v>-1.7763568394002505E-15</v>
      </c>
      <c r="Q9" s="44"/>
      <c r="R9" s="44"/>
    </row>
    <row r="10" spans="1:18" x14ac:dyDescent="0.3">
      <c r="A10" s="45">
        <f t="shared" si="1"/>
        <v>44552</v>
      </c>
      <c r="B10" s="46">
        <f>Table4381012141618202224262830323436384042248101214161820222426283032343638404446485052544[[#This Row],[Date]]</f>
        <v>44552</v>
      </c>
      <c r="C10" s="7">
        <v>0.35416666666666669</v>
      </c>
      <c r="D10" s="3">
        <v>0.66666666666666663</v>
      </c>
      <c r="E10" s="8"/>
      <c r="F10" s="9"/>
      <c r="G10" s="8"/>
      <c r="H10" s="9"/>
      <c r="I10" s="8"/>
      <c r="J10" s="9"/>
      <c r="K10" s="8"/>
      <c r="L10" s="9"/>
      <c r="M10" s="8"/>
      <c r="N10" s="3"/>
      <c r="O10" s="42">
        <f t="shared" si="0"/>
        <v>0.31249999999999994</v>
      </c>
      <c r="P10" s="47">
        <f>IF((Table4381012141618202224262830323436384042248101214161820222426283032343638404446485052544[[#This Row],[Total]])=0, 0, (Table4381012141618202224262830323436384042248101214161820222426283032343638404446485052544[[#This Row],[Total]]*24 - 7.5))</f>
        <v>-1.7763568394002505E-15</v>
      </c>
      <c r="Q10" s="44"/>
      <c r="R10" s="44"/>
    </row>
    <row r="11" spans="1:18" x14ac:dyDescent="0.3">
      <c r="A11" s="45">
        <f t="shared" si="1"/>
        <v>44553</v>
      </c>
      <c r="B11" s="46">
        <f>Table4381012141618202224262830323436384042248101214161820222426283032343638404446485052544[[#This Row],[Date]]</f>
        <v>44553</v>
      </c>
      <c r="C11" s="7">
        <v>0.35416666666666669</v>
      </c>
      <c r="D11" s="3">
        <v>0.66666666666666663</v>
      </c>
      <c r="E11" s="8"/>
      <c r="F11" s="9"/>
      <c r="G11" s="8"/>
      <c r="H11" s="9"/>
      <c r="I11" s="8"/>
      <c r="J11" s="9"/>
      <c r="K11" s="8"/>
      <c r="L11" s="9"/>
      <c r="M11" s="8"/>
      <c r="N11" s="3"/>
      <c r="O11" s="42">
        <f t="shared" si="0"/>
        <v>0.31249999999999994</v>
      </c>
      <c r="P11" s="47">
        <f>IF((Table4381012141618202224262830323436384042248101214161820222426283032343638404446485052544[[#This Row],[Total]])=0, 0, (Table4381012141618202224262830323436384042248101214161820222426283032343638404446485052544[[#This Row],[Total]]*24 - 7.5))</f>
        <v>-1.7763568394002505E-15</v>
      </c>
      <c r="Q11" s="44"/>
      <c r="R11" s="44"/>
    </row>
    <row r="12" spans="1:18" x14ac:dyDescent="0.3">
      <c r="A12" s="45">
        <f t="shared" si="1"/>
        <v>44554</v>
      </c>
      <c r="B12" s="46">
        <f>Table4381012141618202224262830323436384042248101214161820222426283032343638404446485052544[[#This Row],[Date]]</f>
        <v>44554</v>
      </c>
      <c r="C12" s="7">
        <v>0.35416666666666669</v>
      </c>
      <c r="D12" s="3">
        <v>0.66666666666666663</v>
      </c>
      <c r="E12" s="8"/>
      <c r="F12" s="9"/>
      <c r="G12" s="8"/>
      <c r="H12" s="9"/>
      <c r="I12" s="8"/>
      <c r="J12" s="9"/>
      <c r="K12" s="8"/>
      <c r="L12" s="9"/>
      <c r="M12" s="8"/>
      <c r="N12" s="3"/>
      <c r="O12" s="42">
        <f t="shared" si="0"/>
        <v>0.31249999999999994</v>
      </c>
      <c r="P12" s="47">
        <f>IF((Table4381012141618202224262830323436384042248101214161820222426283032343638404446485052544[[#This Row],[Total]])=0, 0, (Table4381012141618202224262830323436384042248101214161820222426283032343638404446485052544[[#This Row],[Total]]*24 - 7.5))</f>
        <v>-1.7763568394002505E-15</v>
      </c>
      <c r="Q12" s="44"/>
      <c r="R12" s="44"/>
    </row>
    <row r="13" spans="1:18" x14ac:dyDescent="0.3">
      <c r="A13" s="48">
        <f t="shared" si="1"/>
        <v>44555</v>
      </c>
      <c r="B13" s="49">
        <f>Table4381012141618202224262830323436384042248101214161820222426283032343638404446485052544[[#This Row],[Date]]</f>
        <v>44555</v>
      </c>
      <c r="C13" s="7"/>
      <c r="D13" s="3"/>
      <c r="E13" s="8"/>
      <c r="F13" s="9"/>
      <c r="G13" s="8"/>
      <c r="H13" s="9"/>
      <c r="I13" s="8"/>
      <c r="J13" s="9"/>
      <c r="K13" s="8"/>
      <c r="L13" s="9"/>
      <c r="M13" s="8"/>
      <c r="N13" s="3"/>
      <c r="O13" s="42">
        <f t="shared" si="0"/>
        <v>0</v>
      </c>
      <c r="P13" s="43">
        <f>IF((Table4381012141618202224262830323436384042248101214161820222426283032343638404446485052544[[#This Row],[Total]])=0, 0, (Table4381012141618202224262830323436384042248101214161820222426283032343638404446485052544[[#This Row],[Total]]*24))</f>
        <v>0</v>
      </c>
      <c r="Q13" s="44"/>
      <c r="R13" s="44"/>
    </row>
    <row r="14" spans="1:18" ht="15.6" x14ac:dyDescent="0.3">
      <c r="N14" s="50" t="s">
        <v>29</v>
      </c>
      <c r="O14" s="51">
        <f>(SUM(O8:O13)+O7)*24</f>
        <v>37.499999999999993</v>
      </c>
      <c r="P14" s="52">
        <f>SUM(P7:P12)+P13</f>
        <v>-8.8817841970012523E-15</v>
      </c>
      <c r="Q14" s="44"/>
    </row>
    <row r="15" spans="1:18" x14ac:dyDescent="0.3">
      <c r="M15" s="22" t="s">
        <v>4</v>
      </c>
      <c r="P15" s="53"/>
      <c r="Q15" s="44"/>
    </row>
    <row r="16" spans="1:18" ht="20.399999999999999" x14ac:dyDescent="0.35">
      <c r="A16" s="25" t="s">
        <v>5</v>
      </c>
      <c r="B16" s="54">
        <f>B5+1</f>
        <v>52</v>
      </c>
      <c r="C16" s="26" t="s">
        <v>6</v>
      </c>
      <c r="D16" s="27"/>
      <c r="E16" s="26" t="s">
        <v>7</v>
      </c>
      <c r="F16" s="27"/>
      <c r="G16" s="26" t="s">
        <v>8</v>
      </c>
      <c r="H16" s="27"/>
      <c r="I16" s="26" t="s">
        <v>9</v>
      </c>
      <c r="J16" s="27"/>
      <c r="K16" s="26" t="s">
        <v>10</v>
      </c>
      <c r="L16" s="27"/>
      <c r="M16" s="28" t="s">
        <v>11</v>
      </c>
      <c r="N16" s="29" t="s">
        <v>12</v>
      </c>
      <c r="O16" s="30"/>
      <c r="Q16" s="44"/>
    </row>
    <row r="17" spans="1:18" s="40" customFormat="1" thickBot="1" x14ac:dyDescent="0.35">
      <c r="A17" s="31" t="s">
        <v>13</v>
      </c>
      <c r="B17" s="32" t="s">
        <v>14</v>
      </c>
      <c r="C17" s="33" t="s">
        <v>15</v>
      </c>
      <c r="D17" s="34" t="s">
        <v>16</v>
      </c>
      <c r="E17" s="35" t="s">
        <v>17</v>
      </c>
      <c r="F17" s="55" t="s">
        <v>18</v>
      </c>
      <c r="G17" s="35" t="s">
        <v>19</v>
      </c>
      <c r="H17" s="36" t="s">
        <v>20</v>
      </c>
      <c r="I17" s="35" t="s">
        <v>21</v>
      </c>
      <c r="J17" s="36" t="s">
        <v>22</v>
      </c>
      <c r="K17" s="35" t="s">
        <v>23</v>
      </c>
      <c r="L17" s="36" t="s">
        <v>24</v>
      </c>
      <c r="M17" s="35" t="s">
        <v>25</v>
      </c>
      <c r="N17" s="34" t="s">
        <v>26</v>
      </c>
      <c r="O17" s="37" t="s">
        <v>27</v>
      </c>
      <c r="P17" s="38" t="s">
        <v>28</v>
      </c>
      <c r="Q17" s="39" t="s">
        <v>41</v>
      </c>
    </row>
    <row r="18" spans="1:18" x14ac:dyDescent="0.3">
      <c r="A18" s="56">
        <f>A13+1</f>
        <v>44556</v>
      </c>
      <c r="B18" s="57">
        <f>Table42491113151719212325272931333537394143359111315171921232527293133353739414547495153555[[#This Row],[Date]]</f>
        <v>44556</v>
      </c>
      <c r="C18" s="2"/>
      <c r="D18" s="3"/>
      <c r="E18" s="4"/>
      <c r="F18" s="5"/>
      <c r="G18" s="4"/>
      <c r="H18" s="5"/>
      <c r="I18" s="4"/>
      <c r="J18" s="5"/>
      <c r="K18" s="4"/>
      <c r="L18" s="5"/>
      <c r="M18" s="4"/>
      <c r="N18" s="6"/>
      <c r="O18" s="42">
        <f t="shared" ref="O18:O24" si="2">IF( IFERROR( D18-C18+F18-E18+H18-G18+J18-I18+L18-K18+N18-M18, 0) &lt; 0, 0,  IFERROR( D18-C18+F18-E18+H18-G18+J18-I18+L18-K18+N18-M18, 0))</f>
        <v>0</v>
      </c>
      <c r="P18" s="43">
        <f>IF((Table42491113151719212325272931333537394143359111315171921232527293133353739414547495153555[[#This Row],[Total]])=0, 0, (Table42491113151719212325272931333537394143359111315171921232527293133353739414547495153555[[#This Row],[Total]]*24))</f>
        <v>0</v>
      </c>
      <c r="Q18" s="1"/>
      <c r="R18" s="1"/>
    </row>
    <row r="19" spans="1:18" x14ac:dyDescent="0.3">
      <c r="A19" s="45">
        <f>A18+1</f>
        <v>44557</v>
      </c>
      <c r="B19" s="46">
        <f>Table42491113151719212325272931333537394143359111315171921232527293133353739414547495153555[[#This Row],[Date]]</f>
        <v>44557</v>
      </c>
      <c r="C19" s="7">
        <v>0.35416666666666669</v>
      </c>
      <c r="D19" s="3">
        <v>0.66666666666666663</v>
      </c>
      <c r="E19" s="8"/>
      <c r="F19" s="9"/>
      <c r="G19" s="8"/>
      <c r="H19" s="9"/>
      <c r="I19" s="8"/>
      <c r="J19" s="9"/>
      <c r="K19" s="8"/>
      <c r="L19" s="9"/>
      <c r="M19" s="8"/>
      <c r="N19" s="3"/>
      <c r="O19" s="42">
        <f t="shared" si="2"/>
        <v>0.31249999999999994</v>
      </c>
      <c r="P19" s="47">
        <f>IF((Table42491113151719212325272931333537394143359111315171921232527293133353739414547495153555[[#This Row],[Total]])=0, 0, (Table42491113151719212325272931333537394143359111315171921232527293133353739414547495153555[[#This Row],[Total]]*24-7.5))</f>
        <v>-1.7763568394002505E-15</v>
      </c>
      <c r="Q19" s="1"/>
      <c r="R19" s="1"/>
    </row>
    <row r="20" spans="1:18" x14ac:dyDescent="0.3">
      <c r="A20" s="45">
        <f t="shared" ref="A20:A24" si="3">A19+1</f>
        <v>44558</v>
      </c>
      <c r="B20" s="46">
        <f>Table42491113151719212325272931333537394143359111315171921232527293133353739414547495153555[[#This Row],[Date]]</f>
        <v>44558</v>
      </c>
      <c r="C20" s="7">
        <v>0.35416666666666669</v>
      </c>
      <c r="D20" s="3">
        <v>0.66666666666666663</v>
      </c>
      <c r="E20" s="8"/>
      <c r="F20" s="9"/>
      <c r="G20" s="8"/>
      <c r="H20" s="9"/>
      <c r="I20" s="8"/>
      <c r="J20" s="9"/>
      <c r="K20" s="8"/>
      <c r="L20" s="9"/>
      <c r="M20" s="8"/>
      <c r="N20" s="3"/>
      <c r="O20" s="42">
        <f t="shared" si="2"/>
        <v>0.31249999999999994</v>
      </c>
      <c r="P20" s="47">
        <f>IF((Table42491113151719212325272931333537394143359111315171921232527293133353739414547495153555[[#This Row],[Total]])=0, 0, (Table42491113151719212325272931333537394143359111315171921232527293133353739414547495153555[[#This Row],[Total]]*24-7.5))</f>
        <v>-1.7763568394002505E-15</v>
      </c>
      <c r="Q20" s="1"/>
      <c r="R20" s="1"/>
    </row>
    <row r="21" spans="1:18" x14ac:dyDescent="0.3">
      <c r="A21" s="45">
        <f t="shared" si="3"/>
        <v>44559</v>
      </c>
      <c r="B21" s="46">
        <f>Table42491113151719212325272931333537394143359111315171921232527293133353739414547495153555[[#This Row],[Date]]</f>
        <v>44559</v>
      </c>
      <c r="C21" s="7">
        <v>0.35416666666666669</v>
      </c>
      <c r="D21" s="3">
        <v>0.66666666666666663</v>
      </c>
      <c r="E21" s="8"/>
      <c r="F21" s="9"/>
      <c r="G21" s="8"/>
      <c r="H21" s="9"/>
      <c r="I21" s="8"/>
      <c r="J21" s="9"/>
      <c r="K21" s="8"/>
      <c r="L21" s="9"/>
      <c r="M21" s="8"/>
      <c r="N21" s="3"/>
      <c r="O21" s="42">
        <f t="shared" si="2"/>
        <v>0.31249999999999994</v>
      </c>
      <c r="P21" s="47">
        <f>IF((Table42491113151719212325272931333537394143359111315171921232527293133353739414547495153555[[#This Row],[Total]])=0, 0, (Table42491113151719212325272931333537394143359111315171921232527293133353739414547495153555[[#This Row],[Total]]*24-7.5))</f>
        <v>-1.7763568394002505E-15</v>
      </c>
      <c r="Q21" s="1"/>
      <c r="R21" s="1"/>
    </row>
    <row r="22" spans="1:18" x14ac:dyDescent="0.3">
      <c r="A22" s="45">
        <f t="shared" si="3"/>
        <v>44560</v>
      </c>
      <c r="B22" s="46">
        <f>Table42491113151719212325272931333537394143359111315171921232527293133353739414547495153555[[#This Row],[Date]]</f>
        <v>44560</v>
      </c>
      <c r="C22" s="7">
        <v>0.35416666666666669</v>
      </c>
      <c r="D22" s="3">
        <v>0.66666666666666663</v>
      </c>
      <c r="E22" s="8"/>
      <c r="F22" s="9"/>
      <c r="G22" s="8"/>
      <c r="H22" s="9"/>
      <c r="I22" s="8"/>
      <c r="J22" s="9"/>
      <c r="K22" s="8"/>
      <c r="L22" s="9"/>
      <c r="M22" s="8"/>
      <c r="N22" s="3"/>
      <c r="O22" s="42">
        <f t="shared" si="2"/>
        <v>0.31249999999999994</v>
      </c>
      <c r="P22" s="47">
        <f>IF((Table42491113151719212325272931333537394143359111315171921232527293133353739414547495153555[[#This Row],[Total]])=0, 0, (Table42491113151719212325272931333537394143359111315171921232527293133353739414547495153555[[#This Row],[Total]]*24-7.5))</f>
        <v>-1.7763568394002505E-15</v>
      </c>
      <c r="Q22" s="1"/>
      <c r="R22" s="1"/>
    </row>
    <row r="23" spans="1:18" x14ac:dyDescent="0.3">
      <c r="A23" s="45">
        <f t="shared" si="3"/>
        <v>44561</v>
      </c>
      <c r="B23" s="46">
        <f>Table42491113151719212325272931333537394143359111315171921232527293133353739414547495153555[[#This Row],[Date]]</f>
        <v>44561</v>
      </c>
      <c r="C23" s="7">
        <v>0.35416666666666669</v>
      </c>
      <c r="D23" s="3">
        <v>0.66666666666666663</v>
      </c>
      <c r="E23" s="8"/>
      <c r="F23" s="9"/>
      <c r="G23" s="8"/>
      <c r="H23" s="9"/>
      <c r="I23" s="8"/>
      <c r="J23" s="9"/>
      <c r="K23" s="8"/>
      <c r="L23" s="9"/>
      <c r="M23" s="8"/>
      <c r="N23" s="3"/>
      <c r="O23" s="42">
        <f t="shared" si="2"/>
        <v>0.31249999999999994</v>
      </c>
      <c r="P23" s="47">
        <f>IF((Table42491113151719212325272931333537394143359111315171921232527293133353739414547495153555[[#This Row],[Total]])=0, 0, (Table42491113151719212325272931333537394143359111315171921232527293133353739414547495153555[[#This Row],[Total]]*24-7.5))</f>
        <v>-1.7763568394002505E-15</v>
      </c>
      <c r="Q23" s="1"/>
      <c r="R23" s="1"/>
    </row>
    <row r="24" spans="1:18" x14ac:dyDescent="0.3">
      <c r="A24" s="48">
        <f t="shared" si="3"/>
        <v>44562</v>
      </c>
      <c r="B24" s="58" t="s">
        <v>30</v>
      </c>
      <c r="C24" s="7"/>
      <c r="D24" s="3"/>
      <c r="E24" s="8"/>
      <c r="F24" s="9"/>
      <c r="G24" s="8"/>
      <c r="H24" s="9"/>
      <c r="I24" s="8"/>
      <c r="J24" s="9"/>
      <c r="K24" s="8"/>
      <c r="L24" s="9"/>
      <c r="M24" s="8"/>
      <c r="N24" s="3"/>
      <c r="O24" s="42">
        <f t="shared" si="2"/>
        <v>0</v>
      </c>
      <c r="P24" s="43">
        <f>IF((Table42491113151719212325272931333537394143359111315171921232527293133353739414547495153555[[#This Row],[Total]])=0, 0, (Table42491113151719212325272931333537394143359111315171921232527293133353739414547495153555[[#This Row],[Total]]*24))</f>
        <v>0</v>
      </c>
      <c r="Q24" s="1"/>
      <c r="R24" s="1"/>
    </row>
    <row r="25" spans="1:18" ht="15.6" x14ac:dyDescent="0.3">
      <c r="A25" s="23" t="s">
        <v>31</v>
      </c>
      <c r="N25" s="50" t="s">
        <v>29</v>
      </c>
      <c r="O25" s="51">
        <f>(SUM(O18:O23)+O24)*24</f>
        <v>37.499999999999993</v>
      </c>
      <c r="P25" s="52">
        <f>SUM(P18:P23)+P24</f>
        <v>-8.8817841970012523E-15</v>
      </c>
    </row>
    <row r="26" spans="1:18" ht="18.600000000000001" thickBot="1" x14ac:dyDescent="0.35">
      <c r="D26" s="59"/>
      <c r="E26" s="60" t="s">
        <v>32</v>
      </c>
      <c r="F26" s="61" t="s">
        <v>33</v>
      </c>
      <c r="G26" s="62" t="s">
        <v>34</v>
      </c>
      <c r="H26" s="10" t="s">
        <v>35</v>
      </c>
      <c r="I26" s="11" t="s">
        <v>28</v>
      </c>
      <c r="N26" s="50"/>
      <c r="O26" s="63"/>
    </row>
    <row r="27" spans="1:18" ht="15.6" x14ac:dyDescent="0.3">
      <c r="D27" s="64"/>
      <c r="E27" s="65" t="str">
        <f>CONCATENATE("Week ", B5, " total:")</f>
        <v>Week 51 total:</v>
      </c>
      <c r="F27" s="66">
        <f>O14</f>
        <v>37.499999999999993</v>
      </c>
      <c r="G27" s="67">
        <f>F27/24</f>
        <v>1.5624999999999998</v>
      </c>
      <c r="H27" s="12" t="str">
        <f>IF(F27 &gt;= 37.5, "OK", "not met")</f>
        <v>OK</v>
      </c>
      <c r="I27" s="13">
        <f>F27-37.5</f>
        <v>0</v>
      </c>
    </row>
    <row r="28" spans="1:18" ht="15.6" x14ac:dyDescent="0.3">
      <c r="D28" s="68"/>
      <c r="E28" s="69" t="str">
        <f>CONCATENATE("Week ",B16," total:")</f>
        <v>Week 52 total:</v>
      </c>
      <c r="F28" s="70">
        <f>O25</f>
        <v>37.499999999999993</v>
      </c>
      <c r="G28" s="71">
        <f>F28/24</f>
        <v>1.5624999999999998</v>
      </c>
      <c r="H28" s="14" t="str">
        <f>IF(F28 &gt;= 37.5, "OK", "not met")</f>
        <v>OK</v>
      </c>
      <c r="I28" s="15">
        <f>F28-37.5</f>
        <v>0</v>
      </c>
      <c r="O28" s="72"/>
    </row>
    <row r="29" spans="1:18" ht="15.6" x14ac:dyDescent="0.3">
      <c r="D29" s="73"/>
      <c r="E29" s="74"/>
      <c r="F29" s="75"/>
      <c r="G29" s="76"/>
      <c r="H29" s="16"/>
      <c r="I29" s="16"/>
      <c r="O29" s="72"/>
    </row>
    <row r="30" spans="1:18" ht="18.600000000000001" thickBot="1" x14ac:dyDescent="0.35">
      <c r="D30" s="59"/>
      <c r="E30" s="60" t="s">
        <v>27</v>
      </c>
      <c r="F30" s="61" t="s">
        <v>33</v>
      </c>
      <c r="G30" s="62" t="s">
        <v>34</v>
      </c>
      <c r="H30" s="10" t="s">
        <v>36</v>
      </c>
      <c r="I30" s="11" t="s">
        <v>28</v>
      </c>
      <c r="O30" s="72"/>
    </row>
    <row r="31" spans="1:18" ht="15.6" x14ac:dyDescent="0.3">
      <c r="D31" s="68"/>
      <c r="E31" s="69" t="s">
        <v>37</v>
      </c>
      <c r="F31" s="70">
        <f>SUM(F27:F28)</f>
        <v>74.999999999999986</v>
      </c>
      <c r="G31" s="71">
        <f>F31/24</f>
        <v>3.1249999999999996</v>
      </c>
      <c r="H31" s="14" t="str">
        <f>IF(F31 &gt;= (37.5*2), "OK", "not met")</f>
        <v>OK</v>
      </c>
      <c r="I31" s="15">
        <f>F31-(37.5*2)</f>
        <v>0</v>
      </c>
    </row>
    <row r="32" spans="1:18" x14ac:dyDescent="0.3">
      <c r="B32" s="77" t="s">
        <v>38</v>
      </c>
      <c r="H32" s="82"/>
      <c r="I32" s="81"/>
      <c r="J32" s="72"/>
    </row>
    <row r="33" spans="2:9" x14ac:dyDescent="0.3">
      <c r="B33" s="77" t="s">
        <v>39</v>
      </c>
      <c r="H33" s="79"/>
      <c r="I33" s="80"/>
    </row>
  </sheetData>
  <sheetProtection sheet="1" formatCells="0" sort="0"/>
  <conditionalFormatting sqref="A18:O24 A7:O13">
    <cfRule type="expression" dxfId="81" priority="1">
      <formula>IF($A7 = TODAY(), TRUE, FALSE)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75FA-B6FD-451D-B5EB-7217713A5908}">
  <dimension ref="A1:R33"/>
  <sheetViews>
    <sheetView tabSelected="1" zoomScale="90" workbookViewId="0">
      <selection activeCell="C21" sqref="C21"/>
    </sheetView>
  </sheetViews>
  <sheetFormatPr defaultRowHeight="14.4" x14ac:dyDescent="0.3"/>
  <cols>
    <col min="1" max="1" width="11.6640625" style="18" customWidth="1"/>
    <col min="2" max="2" width="5.44140625" style="18" bestFit="1" customWidth="1"/>
    <col min="3" max="14" width="8.109375" style="22" customWidth="1"/>
    <col min="15" max="15" width="9.109375" style="22" customWidth="1"/>
    <col min="16" max="16" width="11.5546875" style="20" customWidth="1"/>
    <col min="17" max="16384" width="8.88671875" style="20"/>
  </cols>
  <sheetData>
    <row r="1" spans="1:18" ht="28.8" x14ac:dyDescent="0.55000000000000004">
      <c r="B1" s="19"/>
      <c r="C1" s="20"/>
      <c r="D1" s="20"/>
      <c r="E1" s="21" t="str">
        <f>CONCATENATE("Time-Tracking Spreadsheet: Weeks ", B5, " and ", B16)</f>
        <v>Time-Tracking Spreadsheet: Weeks 49 and 50</v>
      </c>
      <c r="F1" s="20"/>
      <c r="G1" s="20"/>
      <c r="H1" s="20"/>
      <c r="I1" s="20"/>
      <c r="J1" s="20"/>
      <c r="K1" s="20"/>
      <c r="M1" s="20"/>
      <c r="N1" s="20"/>
      <c r="O1" s="20"/>
    </row>
    <row r="2" spans="1:18" x14ac:dyDescent="0.3">
      <c r="A2" s="19" t="s">
        <v>0</v>
      </c>
      <c r="B2" s="19"/>
      <c r="C2" s="20"/>
      <c r="D2" s="20"/>
      <c r="E2" s="23"/>
      <c r="F2" s="24" t="s">
        <v>1</v>
      </c>
      <c r="G2" s="20" t="s">
        <v>2</v>
      </c>
      <c r="H2" s="20"/>
      <c r="I2" s="20"/>
      <c r="J2" s="20"/>
      <c r="K2" s="20"/>
      <c r="L2" s="19"/>
      <c r="M2" s="20"/>
      <c r="N2" s="20"/>
      <c r="O2" s="20"/>
    </row>
    <row r="3" spans="1:18" x14ac:dyDescent="0.3">
      <c r="A3" s="19"/>
      <c r="B3" s="19"/>
      <c r="C3" s="20"/>
      <c r="D3" s="20"/>
      <c r="E3" s="23"/>
      <c r="F3" s="20"/>
      <c r="G3" s="18"/>
      <c r="H3" s="20"/>
      <c r="I3" s="20"/>
      <c r="J3" s="20"/>
      <c r="K3" s="20"/>
      <c r="L3" s="19"/>
      <c r="M3" s="20"/>
      <c r="N3" s="20"/>
      <c r="O3" s="20"/>
    </row>
    <row r="4" spans="1:18" x14ac:dyDescent="0.3">
      <c r="A4" s="23" t="s">
        <v>3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 t="s">
        <v>4</v>
      </c>
      <c r="N4" s="20"/>
      <c r="O4" s="20"/>
    </row>
    <row r="5" spans="1:18" s="30" customFormat="1" ht="20.399999999999999" x14ac:dyDescent="0.35">
      <c r="A5" s="25" t="s">
        <v>5</v>
      </c>
      <c r="B5" s="78">
        <v>49</v>
      </c>
      <c r="C5" s="26" t="s">
        <v>6</v>
      </c>
      <c r="D5" s="27"/>
      <c r="E5" s="26" t="s">
        <v>7</v>
      </c>
      <c r="F5" s="27"/>
      <c r="G5" s="26" t="s">
        <v>8</v>
      </c>
      <c r="H5" s="27"/>
      <c r="I5" s="26" t="s">
        <v>9</v>
      </c>
      <c r="J5" s="27"/>
      <c r="K5" s="26" t="s">
        <v>10</v>
      </c>
      <c r="L5" s="27"/>
      <c r="M5" s="28" t="s">
        <v>11</v>
      </c>
      <c r="N5" s="29" t="s">
        <v>12</v>
      </c>
    </row>
    <row r="6" spans="1:18" s="40" customFormat="1" thickBot="1" x14ac:dyDescent="0.35">
      <c r="A6" s="31" t="s">
        <v>13</v>
      </c>
      <c r="B6" s="32" t="s">
        <v>14</v>
      </c>
      <c r="C6" s="33" t="s">
        <v>15</v>
      </c>
      <c r="D6" s="34" t="s">
        <v>16</v>
      </c>
      <c r="E6" s="35" t="s">
        <v>17</v>
      </c>
      <c r="F6" s="36" t="s">
        <v>18</v>
      </c>
      <c r="G6" s="35" t="s">
        <v>19</v>
      </c>
      <c r="H6" s="36" t="s">
        <v>20</v>
      </c>
      <c r="I6" s="35" t="s">
        <v>21</v>
      </c>
      <c r="J6" s="36" t="s">
        <v>22</v>
      </c>
      <c r="K6" s="35" t="s">
        <v>23</v>
      </c>
      <c r="L6" s="36" t="s">
        <v>24</v>
      </c>
      <c r="M6" s="35" t="s">
        <v>25</v>
      </c>
      <c r="N6" s="34" t="s">
        <v>26</v>
      </c>
      <c r="O6" s="37" t="s">
        <v>27</v>
      </c>
      <c r="P6" s="38" t="s">
        <v>28</v>
      </c>
      <c r="Q6" s="39" t="s">
        <v>41</v>
      </c>
    </row>
    <row r="7" spans="1:18" x14ac:dyDescent="0.3">
      <c r="A7" s="17">
        <v>44535</v>
      </c>
      <c r="B7" s="41">
        <v>44563</v>
      </c>
      <c r="C7" s="2"/>
      <c r="D7" s="3"/>
      <c r="E7" s="4"/>
      <c r="F7" s="5"/>
      <c r="G7" s="4"/>
      <c r="H7" s="5"/>
      <c r="I7" s="4"/>
      <c r="J7" s="5"/>
      <c r="K7" s="4"/>
      <c r="L7" s="5"/>
      <c r="M7" s="4"/>
      <c r="N7" s="6"/>
      <c r="O7" s="42">
        <f t="shared" ref="O7:O13" si="0">IF( IFERROR( D7-C7+F7-E7+H7-G7+J7-I7+L7-K7+N7-M7, 0) &lt; 0, 0,  IFERROR( D7-C7+F7-E7+H7-G7+J7-I7+L7-K7+N7-M7, 0))</f>
        <v>0</v>
      </c>
      <c r="P7" s="43">
        <f>IF((Table43810121416182022242628303234363840422481012141618202224262830323436384044464850525446[[#This Row],[Total]])=0, 0, (Table43810121416182022242628303234363840422481012141618202224262830323436384044464850525446[[#This Row],[Total]]*24))</f>
        <v>0</v>
      </c>
      <c r="Q7" s="44"/>
      <c r="R7" s="44"/>
    </row>
    <row r="8" spans="1:18" x14ac:dyDescent="0.3">
      <c r="A8" s="45">
        <f>A7+1</f>
        <v>44536</v>
      </c>
      <c r="B8" s="46">
        <f>Table43810121416182022242628303234363840422481012141618202224262830323436384044464850525446[[#This Row],[Date]]</f>
        <v>44536</v>
      </c>
      <c r="C8" s="7">
        <v>0.35416666666666669</v>
      </c>
      <c r="D8" s="3">
        <v>0.66666666666666663</v>
      </c>
      <c r="E8" s="8"/>
      <c r="F8" s="9"/>
      <c r="G8" s="8"/>
      <c r="H8" s="9"/>
      <c r="I8" s="8"/>
      <c r="J8" s="9"/>
      <c r="K8" s="8"/>
      <c r="L8" s="9"/>
      <c r="M8" s="8"/>
      <c r="N8" s="3"/>
      <c r="O8" s="42">
        <f t="shared" si="0"/>
        <v>0.31249999999999994</v>
      </c>
      <c r="P8" s="47">
        <f>IF((Table43810121416182022242628303234363840422481012141618202224262830323436384044464850525446[[#This Row],[Total]])=0, 0, (Table43810121416182022242628303234363840422481012141618202224262830323436384044464850525446[[#This Row],[Total]]*24 - 7.5))</f>
        <v>-1.7763568394002505E-15</v>
      </c>
      <c r="Q8" s="44"/>
      <c r="R8" s="44"/>
    </row>
    <row r="9" spans="1:18" x14ac:dyDescent="0.3">
      <c r="A9" s="45">
        <f t="shared" ref="A9:A13" si="1">A8+1</f>
        <v>44537</v>
      </c>
      <c r="B9" s="46">
        <f>Table43810121416182022242628303234363840422481012141618202224262830323436384044464850525446[[#This Row],[Date]]</f>
        <v>44537</v>
      </c>
      <c r="C9" s="7">
        <v>0.35416666666666669</v>
      </c>
      <c r="D9" s="3">
        <v>0.66666666666666663</v>
      </c>
      <c r="E9" s="8"/>
      <c r="F9" s="9"/>
      <c r="G9" s="8"/>
      <c r="H9" s="9"/>
      <c r="I9" s="8"/>
      <c r="J9" s="9"/>
      <c r="K9" s="8"/>
      <c r="L9" s="9"/>
      <c r="M9" s="8"/>
      <c r="N9" s="3"/>
      <c r="O9" s="42">
        <f t="shared" si="0"/>
        <v>0.31249999999999994</v>
      </c>
      <c r="P9" s="47">
        <f>IF((Table43810121416182022242628303234363840422481012141618202224262830323436384044464850525446[[#This Row],[Total]])=0, 0, (Table43810121416182022242628303234363840422481012141618202224262830323436384044464850525446[[#This Row],[Total]]*24 - 7.5))</f>
        <v>-1.7763568394002505E-15</v>
      </c>
      <c r="Q9" s="44"/>
      <c r="R9" s="44"/>
    </row>
    <row r="10" spans="1:18" x14ac:dyDescent="0.3">
      <c r="A10" s="45">
        <f t="shared" si="1"/>
        <v>44538</v>
      </c>
      <c r="B10" s="46">
        <f>Table43810121416182022242628303234363840422481012141618202224262830323436384044464850525446[[#This Row],[Date]]</f>
        <v>44538</v>
      </c>
      <c r="C10" s="7">
        <v>0.35416666666666669</v>
      </c>
      <c r="D10" s="3">
        <v>0.66666666666666663</v>
      </c>
      <c r="E10" s="8"/>
      <c r="F10" s="9"/>
      <c r="G10" s="8"/>
      <c r="H10" s="9"/>
      <c r="I10" s="8"/>
      <c r="J10" s="9"/>
      <c r="K10" s="8"/>
      <c r="L10" s="9"/>
      <c r="M10" s="8"/>
      <c r="N10" s="3"/>
      <c r="O10" s="42">
        <f t="shared" si="0"/>
        <v>0.31249999999999994</v>
      </c>
      <c r="P10" s="47">
        <f>IF((Table43810121416182022242628303234363840422481012141618202224262830323436384044464850525446[[#This Row],[Total]])=0, 0, (Table43810121416182022242628303234363840422481012141618202224262830323436384044464850525446[[#This Row],[Total]]*24 - 7.5))</f>
        <v>-1.7763568394002505E-15</v>
      </c>
      <c r="Q10" s="44"/>
      <c r="R10" s="44"/>
    </row>
    <row r="11" spans="1:18" x14ac:dyDescent="0.3">
      <c r="A11" s="45">
        <f t="shared" si="1"/>
        <v>44539</v>
      </c>
      <c r="B11" s="46">
        <f>Table43810121416182022242628303234363840422481012141618202224262830323436384044464850525446[[#This Row],[Date]]</f>
        <v>44539</v>
      </c>
      <c r="C11" s="7">
        <v>0.35416666666666669</v>
      </c>
      <c r="D11" s="3">
        <v>0.66666666666666663</v>
      </c>
      <c r="E11" s="8"/>
      <c r="F11" s="9"/>
      <c r="G11" s="8"/>
      <c r="H11" s="9"/>
      <c r="I11" s="8"/>
      <c r="J11" s="9"/>
      <c r="K11" s="8"/>
      <c r="L11" s="9"/>
      <c r="M11" s="8"/>
      <c r="N11" s="3"/>
      <c r="O11" s="42">
        <f t="shared" si="0"/>
        <v>0.31249999999999994</v>
      </c>
      <c r="P11" s="47">
        <f>IF((Table43810121416182022242628303234363840422481012141618202224262830323436384044464850525446[[#This Row],[Total]])=0, 0, (Table43810121416182022242628303234363840422481012141618202224262830323436384044464850525446[[#This Row],[Total]]*24 - 7.5))</f>
        <v>-1.7763568394002505E-15</v>
      </c>
      <c r="Q11" s="44"/>
      <c r="R11" s="44"/>
    </row>
    <row r="12" spans="1:18" x14ac:dyDescent="0.3">
      <c r="A12" s="45">
        <f t="shared" si="1"/>
        <v>44540</v>
      </c>
      <c r="B12" s="46">
        <f>Table43810121416182022242628303234363840422481012141618202224262830323436384044464850525446[[#This Row],[Date]]</f>
        <v>44540</v>
      </c>
      <c r="C12" s="7">
        <v>0.35416666666666669</v>
      </c>
      <c r="D12" s="3">
        <v>0.66666666666666663</v>
      </c>
      <c r="E12" s="8"/>
      <c r="F12" s="9"/>
      <c r="G12" s="8"/>
      <c r="H12" s="9"/>
      <c r="I12" s="8"/>
      <c r="J12" s="9"/>
      <c r="K12" s="8"/>
      <c r="L12" s="9"/>
      <c r="M12" s="8"/>
      <c r="N12" s="3"/>
      <c r="O12" s="42">
        <f t="shared" si="0"/>
        <v>0.31249999999999994</v>
      </c>
      <c r="P12" s="47">
        <f>IF((Table43810121416182022242628303234363840422481012141618202224262830323436384044464850525446[[#This Row],[Total]])=0, 0, (Table43810121416182022242628303234363840422481012141618202224262830323436384044464850525446[[#This Row],[Total]]*24 - 7.5))</f>
        <v>-1.7763568394002505E-15</v>
      </c>
      <c r="Q12" s="44"/>
      <c r="R12" s="44"/>
    </row>
    <row r="13" spans="1:18" x14ac:dyDescent="0.3">
      <c r="A13" s="48">
        <f t="shared" si="1"/>
        <v>44541</v>
      </c>
      <c r="B13" s="49">
        <f>Table43810121416182022242628303234363840422481012141618202224262830323436384044464850525446[[#This Row],[Date]]</f>
        <v>44541</v>
      </c>
      <c r="C13" s="7"/>
      <c r="D13" s="3"/>
      <c r="E13" s="8"/>
      <c r="F13" s="9"/>
      <c r="G13" s="8"/>
      <c r="H13" s="9"/>
      <c r="I13" s="8"/>
      <c r="J13" s="9"/>
      <c r="K13" s="8"/>
      <c r="L13" s="9"/>
      <c r="M13" s="8"/>
      <c r="N13" s="3"/>
      <c r="O13" s="42">
        <f t="shared" si="0"/>
        <v>0</v>
      </c>
      <c r="P13" s="43">
        <f>IF((Table43810121416182022242628303234363840422481012141618202224262830323436384044464850525446[[#This Row],[Total]])=0, 0, (Table43810121416182022242628303234363840422481012141618202224262830323436384044464850525446[[#This Row],[Total]]*24))</f>
        <v>0</v>
      </c>
      <c r="Q13" s="44"/>
      <c r="R13" s="44"/>
    </row>
    <row r="14" spans="1:18" ht="15.6" x14ac:dyDescent="0.3">
      <c r="N14" s="50" t="s">
        <v>29</v>
      </c>
      <c r="O14" s="51">
        <f>(SUM(O8:O13)+O7)*24</f>
        <v>37.499999999999993</v>
      </c>
      <c r="P14" s="52">
        <f>SUM(P7:P12)+P13</f>
        <v>-8.8817841970012523E-15</v>
      </c>
      <c r="Q14" s="44"/>
    </row>
    <row r="15" spans="1:18" x14ac:dyDescent="0.3">
      <c r="M15" s="22" t="s">
        <v>4</v>
      </c>
      <c r="P15" s="53"/>
      <c r="Q15" s="44"/>
    </row>
    <row r="16" spans="1:18" ht="20.399999999999999" x14ac:dyDescent="0.35">
      <c r="A16" s="25" t="s">
        <v>5</v>
      </c>
      <c r="B16" s="54">
        <f>B5+1</f>
        <v>50</v>
      </c>
      <c r="C16" s="26" t="s">
        <v>6</v>
      </c>
      <c r="D16" s="27"/>
      <c r="E16" s="26" t="s">
        <v>7</v>
      </c>
      <c r="F16" s="27"/>
      <c r="G16" s="26" t="s">
        <v>8</v>
      </c>
      <c r="H16" s="27"/>
      <c r="I16" s="26" t="s">
        <v>9</v>
      </c>
      <c r="J16" s="27"/>
      <c r="K16" s="26" t="s">
        <v>10</v>
      </c>
      <c r="L16" s="27"/>
      <c r="M16" s="28" t="s">
        <v>11</v>
      </c>
      <c r="N16" s="29" t="s">
        <v>12</v>
      </c>
      <c r="O16" s="30"/>
      <c r="Q16" s="44"/>
    </row>
    <row r="17" spans="1:18" s="40" customFormat="1" thickBot="1" x14ac:dyDescent="0.35">
      <c r="A17" s="31" t="s">
        <v>13</v>
      </c>
      <c r="B17" s="32" t="s">
        <v>14</v>
      </c>
      <c r="C17" s="33" t="s">
        <v>15</v>
      </c>
      <c r="D17" s="34" t="s">
        <v>16</v>
      </c>
      <c r="E17" s="35" t="s">
        <v>17</v>
      </c>
      <c r="F17" s="55" t="s">
        <v>18</v>
      </c>
      <c r="G17" s="35" t="s">
        <v>19</v>
      </c>
      <c r="H17" s="36" t="s">
        <v>20</v>
      </c>
      <c r="I17" s="35" t="s">
        <v>21</v>
      </c>
      <c r="J17" s="36" t="s">
        <v>22</v>
      </c>
      <c r="K17" s="35" t="s">
        <v>23</v>
      </c>
      <c r="L17" s="36" t="s">
        <v>24</v>
      </c>
      <c r="M17" s="35" t="s">
        <v>25</v>
      </c>
      <c r="N17" s="34" t="s">
        <v>26</v>
      </c>
      <c r="O17" s="37" t="s">
        <v>27</v>
      </c>
      <c r="P17" s="38" t="s">
        <v>28</v>
      </c>
      <c r="Q17" s="39" t="s">
        <v>41</v>
      </c>
    </row>
    <row r="18" spans="1:18" x14ac:dyDescent="0.3">
      <c r="A18" s="56">
        <f>A13+1</f>
        <v>44542</v>
      </c>
      <c r="B18" s="57">
        <f>Table424911131517192123252729313335373941433591113151719212325272931333537394145474951535557[[#This Row],[Date]]</f>
        <v>44542</v>
      </c>
      <c r="C18" s="2"/>
      <c r="D18" s="3"/>
      <c r="E18" s="4"/>
      <c r="F18" s="5"/>
      <c r="G18" s="4"/>
      <c r="H18" s="5"/>
      <c r="I18" s="4"/>
      <c r="J18" s="5"/>
      <c r="K18" s="4"/>
      <c r="L18" s="5"/>
      <c r="M18" s="4"/>
      <c r="N18" s="6"/>
      <c r="O18" s="42">
        <f t="shared" ref="O18:O24" si="2">IF( IFERROR( D18-C18+F18-E18+H18-G18+J18-I18+L18-K18+N18-M18, 0) &lt; 0, 0,  IFERROR( D18-C18+F18-E18+H18-G18+J18-I18+L18-K18+N18-M18, 0))</f>
        <v>0</v>
      </c>
      <c r="P18" s="43">
        <f>IF((Table424911131517192123252729313335373941433591113151719212325272931333537394145474951535557[[#This Row],[Total]])=0, 0, (Table424911131517192123252729313335373941433591113151719212325272931333537394145474951535557[[#This Row],[Total]]*24))</f>
        <v>0</v>
      </c>
      <c r="Q18" s="1"/>
      <c r="R18" s="1"/>
    </row>
    <row r="19" spans="1:18" x14ac:dyDescent="0.3">
      <c r="A19" s="45">
        <f>A18+1</f>
        <v>44543</v>
      </c>
      <c r="B19" s="46">
        <f>Table424911131517192123252729313335373941433591113151719212325272931333537394145474951535557[[#This Row],[Date]]</f>
        <v>44543</v>
      </c>
      <c r="C19" s="7">
        <v>0.35416666666666669</v>
      </c>
      <c r="D19" s="3">
        <v>0.66666666666666663</v>
      </c>
      <c r="E19" s="8"/>
      <c r="F19" s="9"/>
      <c r="G19" s="8"/>
      <c r="H19" s="9"/>
      <c r="I19" s="8"/>
      <c r="J19" s="9"/>
      <c r="K19" s="8"/>
      <c r="L19" s="9"/>
      <c r="M19" s="8"/>
      <c r="N19" s="3"/>
      <c r="O19" s="42">
        <f t="shared" si="2"/>
        <v>0.31249999999999994</v>
      </c>
      <c r="P19" s="47">
        <f>IF((Table424911131517192123252729313335373941433591113151719212325272931333537394145474951535557[[#This Row],[Total]])=0, 0, (Table424911131517192123252729313335373941433591113151719212325272931333537394145474951535557[[#This Row],[Total]]*24-7.5))</f>
        <v>-1.7763568394002505E-15</v>
      </c>
      <c r="Q19" s="1"/>
      <c r="R19" s="1"/>
    </row>
    <row r="20" spans="1:18" x14ac:dyDescent="0.3">
      <c r="A20" s="45">
        <f t="shared" ref="A20:A24" si="3">A19+1</f>
        <v>44544</v>
      </c>
      <c r="B20" s="46">
        <f>Table424911131517192123252729313335373941433591113151719212325272931333537394145474951535557[[#This Row],[Date]]</f>
        <v>44544</v>
      </c>
      <c r="C20" s="7">
        <v>0.35416666666666669</v>
      </c>
      <c r="D20" s="3">
        <v>0.66666666666666663</v>
      </c>
      <c r="E20" s="8"/>
      <c r="F20" s="9"/>
      <c r="G20" s="8"/>
      <c r="H20" s="9"/>
      <c r="I20" s="8"/>
      <c r="J20" s="9"/>
      <c r="K20" s="8"/>
      <c r="L20" s="9"/>
      <c r="M20" s="8"/>
      <c r="N20" s="3"/>
      <c r="O20" s="42">
        <f t="shared" si="2"/>
        <v>0.31249999999999994</v>
      </c>
      <c r="P20" s="47">
        <f>IF((Table424911131517192123252729313335373941433591113151719212325272931333537394145474951535557[[#This Row],[Total]])=0, 0, (Table424911131517192123252729313335373941433591113151719212325272931333537394145474951535557[[#This Row],[Total]]*24-7.5))</f>
        <v>-1.7763568394002505E-15</v>
      </c>
      <c r="Q20" s="1"/>
      <c r="R20" s="1"/>
    </row>
    <row r="21" spans="1:18" x14ac:dyDescent="0.3">
      <c r="A21" s="45">
        <f t="shared" si="3"/>
        <v>44545</v>
      </c>
      <c r="B21" s="46">
        <f>Table424911131517192123252729313335373941433591113151719212325272931333537394145474951535557[[#This Row],[Date]]</f>
        <v>44545</v>
      </c>
      <c r="C21" s="7">
        <v>0.35416666666666669</v>
      </c>
      <c r="D21" s="3">
        <v>0.66666666666666663</v>
      </c>
      <c r="E21" s="8"/>
      <c r="F21" s="9"/>
      <c r="G21" s="8"/>
      <c r="H21" s="9"/>
      <c r="I21" s="8"/>
      <c r="J21" s="9"/>
      <c r="K21" s="8"/>
      <c r="L21" s="9"/>
      <c r="M21" s="8"/>
      <c r="N21" s="3"/>
      <c r="O21" s="42">
        <f t="shared" si="2"/>
        <v>0.31249999999999994</v>
      </c>
      <c r="P21" s="47">
        <f>IF((Table424911131517192123252729313335373941433591113151719212325272931333537394145474951535557[[#This Row],[Total]])=0, 0, (Table424911131517192123252729313335373941433591113151719212325272931333537394145474951535557[[#This Row],[Total]]*24-7.5))</f>
        <v>-1.7763568394002505E-15</v>
      </c>
      <c r="Q21" s="1"/>
      <c r="R21" s="1"/>
    </row>
    <row r="22" spans="1:18" x14ac:dyDescent="0.3">
      <c r="A22" s="45">
        <f t="shared" si="3"/>
        <v>44546</v>
      </c>
      <c r="B22" s="46">
        <f>Table424911131517192123252729313335373941433591113151719212325272931333537394145474951535557[[#This Row],[Date]]</f>
        <v>44546</v>
      </c>
      <c r="C22" s="7">
        <v>0.35416666666666669</v>
      </c>
      <c r="D22" s="3">
        <v>0.66666666666666663</v>
      </c>
      <c r="E22" s="8"/>
      <c r="F22" s="9"/>
      <c r="G22" s="8"/>
      <c r="H22" s="9"/>
      <c r="I22" s="8"/>
      <c r="J22" s="9"/>
      <c r="K22" s="8"/>
      <c r="L22" s="9"/>
      <c r="M22" s="8"/>
      <c r="N22" s="3"/>
      <c r="O22" s="42">
        <f t="shared" si="2"/>
        <v>0.31249999999999994</v>
      </c>
      <c r="P22" s="47">
        <f>IF((Table424911131517192123252729313335373941433591113151719212325272931333537394145474951535557[[#This Row],[Total]])=0, 0, (Table424911131517192123252729313335373941433591113151719212325272931333537394145474951535557[[#This Row],[Total]]*24-7.5))</f>
        <v>-1.7763568394002505E-15</v>
      </c>
      <c r="Q22" s="1"/>
      <c r="R22" s="1"/>
    </row>
    <row r="23" spans="1:18" x14ac:dyDescent="0.3">
      <c r="A23" s="45">
        <f t="shared" si="3"/>
        <v>44547</v>
      </c>
      <c r="B23" s="46">
        <f>Table424911131517192123252729313335373941433591113151719212325272931333537394145474951535557[[#This Row],[Date]]</f>
        <v>44547</v>
      </c>
      <c r="C23" s="7">
        <v>0.35416666666666669</v>
      </c>
      <c r="D23" s="3">
        <v>0.66666666666666663</v>
      </c>
      <c r="E23" s="8"/>
      <c r="F23" s="9"/>
      <c r="G23" s="8"/>
      <c r="H23" s="9"/>
      <c r="I23" s="8"/>
      <c r="J23" s="9"/>
      <c r="K23" s="8"/>
      <c r="L23" s="9"/>
      <c r="M23" s="8"/>
      <c r="N23" s="3"/>
      <c r="O23" s="42">
        <f t="shared" si="2"/>
        <v>0.31249999999999994</v>
      </c>
      <c r="P23" s="47">
        <f>IF((Table424911131517192123252729313335373941433591113151719212325272931333537394145474951535557[[#This Row],[Total]])=0, 0, (Table424911131517192123252729313335373941433591113151719212325272931333537394145474951535557[[#This Row],[Total]]*24-7.5))</f>
        <v>-1.7763568394002505E-15</v>
      </c>
      <c r="Q23" s="1"/>
      <c r="R23" s="1"/>
    </row>
    <row r="24" spans="1:18" x14ac:dyDescent="0.3">
      <c r="A24" s="48">
        <f t="shared" si="3"/>
        <v>44548</v>
      </c>
      <c r="B24" s="58" t="s">
        <v>30</v>
      </c>
      <c r="C24" s="7"/>
      <c r="D24" s="3"/>
      <c r="E24" s="8"/>
      <c r="F24" s="9"/>
      <c r="G24" s="8"/>
      <c r="H24" s="9"/>
      <c r="I24" s="8"/>
      <c r="J24" s="9"/>
      <c r="K24" s="8"/>
      <c r="L24" s="9"/>
      <c r="M24" s="8"/>
      <c r="N24" s="3"/>
      <c r="O24" s="42">
        <f t="shared" si="2"/>
        <v>0</v>
      </c>
      <c r="P24" s="43">
        <f>IF((Table424911131517192123252729313335373941433591113151719212325272931333537394145474951535557[[#This Row],[Total]])=0, 0, (Table424911131517192123252729313335373941433591113151719212325272931333537394145474951535557[[#This Row],[Total]]*24))</f>
        <v>0</v>
      </c>
      <c r="Q24" s="1"/>
      <c r="R24" s="1"/>
    </row>
    <row r="25" spans="1:18" ht="15.6" x14ac:dyDescent="0.3">
      <c r="A25" s="23" t="s">
        <v>31</v>
      </c>
      <c r="N25" s="50" t="s">
        <v>29</v>
      </c>
      <c r="O25" s="51">
        <f>(SUM(O18:O23)+O24)*24</f>
        <v>37.499999999999993</v>
      </c>
      <c r="P25" s="52">
        <f>SUM(P18:P23)+P24</f>
        <v>-8.8817841970012523E-15</v>
      </c>
    </row>
    <row r="26" spans="1:18" ht="18.600000000000001" thickBot="1" x14ac:dyDescent="0.35">
      <c r="D26" s="59"/>
      <c r="E26" s="60" t="s">
        <v>32</v>
      </c>
      <c r="F26" s="61" t="s">
        <v>33</v>
      </c>
      <c r="G26" s="62" t="s">
        <v>34</v>
      </c>
      <c r="H26" s="10" t="s">
        <v>35</v>
      </c>
      <c r="I26" s="11" t="s">
        <v>28</v>
      </c>
      <c r="N26" s="50"/>
      <c r="O26" s="63"/>
    </row>
    <row r="27" spans="1:18" ht="15.6" x14ac:dyDescent="0.3">
      <c r="D27" s="64"/>
      <c r="E27" s="65" t="str">
        <f>CONCATENATE("Week ", B5, " total:")</f>
        <v>Week 49 total:</v>
      </c>
      <c r="F27" s="66">
        <f>O14</f>
        <v>37.499999999999993</v>
      </c>
      <c r="G27" s="67">
        <f>F27/24</f>
        <v>1.5624999999999998</v>
      </c>
      <c r="H27" s="12" t="str">
        <f>IF(F27 &gt;= 37.5, "OK", "not met")</f>
        <v>OK</v>
      </c>
      <c r="I27" s="13">
        <f>F27-37.5</f>
        <v>0</v>
      </c>
    </row>
    <row r="28" spans="1:18" ht="15.6" x14ac:dyDescent="0.3">
      <c r="D28" s="68"/>
      <c r="E28" s="69" t="str">
        <f>CONCATENATE("Week ",B16," total:")</f>
        <v>Week 50 total:</v>
      </c>
      <c r="F28" s="70">
        <f>O25</f>
        <v>37.499999999999993</v>
      </c>
      <c r="G28" s="71">
        <f>F28/24</f>
        <v>1.5624999999999998</v>
      </c>
      <c r="H28" s="14" t="str">
        <f>IF(F28 &gt;= 37.5, "OK", "not met")</f>
        <v>OK</v>
      </c>
      <c r="I28" s="15">
        <f>F28-37.5</f>
        <v>0</v>
      </c>
      <c r="O28" s="72"/>
    </row>
    <row r="29" spans="1:18" ht="15.6" x14ac:dyDescent="0.3">
      <c r="D29" s="73"/>
      <c r="E29" s="74"/>
      <c r="F29" s="75"/>
      <c r="G29" s="76"/>
      <c r="H29" s="16"/>
      <c r="I29" s="16"/>
      <c r="O29" s="72"/>
    </row>
    <row r="30" spans="1:18" ht="18.600000000000001" thickBot="1" x14ac:dyDescent="0.35">
      <c r="D30" s="59"/>
      <c r="E30" s="60" t="s">
        <v>27</v>
      </c>
      <c r="F30" s="61" t="s">
        <v>33</v>
      </c>
      <c r="G30" s="62" t="s">
        <v>34</v>
      </c>
      <c r="H30" s="10" t="s">
        <v>36</v>
      </c>
      <c r="I30" s="11" t="s">
        <v>28</v>
      </c>
      <c r="O30" s="72"/>
    </row>
    <row r="31" spans="1:18" ht="15.6" x14ac:dyDescent="0.3">
      <c r="D31" s="68"/>
      <c r="E31" s="69" t="s">
        <v>37</v>
      </c>
      <c r="F31" s="70">
        <f>SUM(F27:F28)</f>
        <v>74.999999999999986</v>
      </c>
      <c r="G31" s="71">
        <f>F31/24</f>
        <v>3.1249999999999996</v>
      </c>
      <c r="H31" s="14" t="str">
        <f>IF(F31 &gt;= (37.5*2), "OK", "not met")</f>
        <v>OK</v>
      </c>
      <c r="I31" s="15">
        <f>F31-(37.5*2)</f>
        <v>0</v>
      </c>
    </row>
    <row r="32" spans="1:18" x14ac:dyDescent="0.3">
      <c r="B32" s="77" t="s">
        <v>38</v>
      </c>
      <c r="H32" s="82"/>
      <c r="I32" s="81"/>
      <c r="J32" s="72"/>
    </row>
    <row r="33" spans="2:9" x14ac:dyDescent="0.3">
      <c r="B33" s="77" t="s">
        <v>39</v>
      </c>
      <c r="H33" s="79"/>
      <c r="I33" s="80"/>
    </row>
  </sheetData>
  <sheetProtection sheet="1" formatCells="0" sort="0"/>
  <conditionalFormatting sqref="A18:O24 A7:O13">
    <cfRule type="expression" dxfId="40" priority="1">
      <formula>IF($A7 = TODAY(), TRUE, FALSE)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Wk 01, 02</vt:lpstr>
      <vt:lpstr>Wk 51, 52</vt:lpstr>
      <vt:lpstr>Wk 49,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Keener</dc:creator>
  <cp:lastModifiedBy>Gustavo Keener</cp:lastModifiedBy>
  <dcterms:created xsi:type="dcterms:W3CDTF">2021-12-06T17:53:50Z</dcterms:created>
  <dcterms:modified xsi:type="dcterms:W3CDTF">2021-12-15T19:14:32Z</dcterms:modified>
</cp:coreProperties>
</file>