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5"/>
    <sheet state="visible" name="dados junho" sheetId="2" r:id="rId6"/>
    <sheet state="visible" name="Registro dor" sheetId="3" r:id="rId7"/>
    <sheet state="visible" name="Página5" sheetId="4" r:id="rId8"/>
    <sheet state="visible" name="Variáveis" sheetId="5" r:id="rId9"/>
    <sheet state="visible" name="PSE" sheetId="6" r:id="rId10"/>
    <sheet state="visible" name="PSR" sheetId="7" r:id="rId11"/>
    <sheet state="visible" name="TSS" sheetId="8" r:id="rId12"/>
    <sheet state="visible" name="ciclo 2" sheetId="9" r:id="rId13"/>
    <sheet state="visible" name="base" sheetId="10" r:id="rId14"/>
    <sheet state="visible" name="forms" sheetId="11" r:id="rId15"/>
    <sheet state="visible" name="X" sheetId="12" r:id="rId16"/>
  </sheets>
  <definedNames/>
  <calcPr/>
</workbook>
</file>

<file path=xl/sharedStrings.xml><?xml version="1.0" encoding="utf-8"?>
<sst xmlns="http://schemas.openxmlformats.org/spreadsheetml/2006/main" count="405" uniqueCount="164">
  <si>
    <t>data</t>
  </si>
  <si>
    <t>Dia da semana</t>
  </si>
  <si>
    <t>Qualidade sono</t>
  </si>
  <si>
    <t>Sensação ao acordar</t>
  </si>
  <si>
    <t>Reg. Sono Relógio</t>
  </si>
  <si>
    <t>PSR</t>
  </si>
  <si>
    <t>PSE</t>
  </si>
  <si>
    <t>Escala de DOR(2a. tabela)</t>
  </si>
  <si>
    <t>Estresse</t>
  </si>
  <si>
    <t>Minutos treino</t>
  </si>
  <si>
    <t>Valor Sono</t>
  </si>
  <si>
    <t>HRV</t>
  </si>
  <si>
    <t>qua</t>
  </si>
  <si>
    <t>ter</t>
  </si>
  <si>
    <t>treino</t>
  </si>
  <si>
    <t>dias de treino</t>
  </si>
  <si>
    <t>avaliação sono</t>
  </si>
  <si>
    <t>Escala de DOR</t>
  </si>
  <si>
    <t>Pont relógio</t>
  </si>
  <si>
    <t>% Recup. sono</t>
  </si>
  <si>
    <t>Dia semana</t>
  </si>
  <si>
    <t>Min</t>
  </si>
  <si>
    <t>TRIMP</t>
  </si>
  <si>
    <t>TSS</t>
  </si>
  <si>
    <t>TSS Cronico</t>
  </si>
  <si>
    <t>ATL (TRIMP)</t>
  </si>
  <si>
    <t>CTL</t>
  </si>
  <si>
    <t>TSB</t>
  </si>
  <si>
    <t>soma diaria</t>
  </si>
  <si>
    <t>Soma Semanal</t>
  </si>
  <si>
    <t>Mono diaria</t>
  </si>
  <si>
    <t>Strain</t>
  </si>
  <si>
    <t>Nivel Prontidão</t>
  </si>
  <si>
    <t>monotonia sem</t>
  </si>
  <si>
    <t>Coef. de variação</t>
  </si>
  <si>
    <t>lim inferior</t>
  </si>
  <si>
    <t>lim superior</t>
  </si>
  <si>
    <t>Fator esc. TSS</t>
  </si>
  <si>
    <t>[(10 - PSE) + (10 - Dor) + (10 - Fadiga) + (10 - Estresse) + Média_Sono + Hidratação] / 6 * 2</t>
  </si>
  <si>
    <t>C.Med</t>
  </si>
  <si>
    <t>TT min</t>
  </si>
  <si>
    <t>Pearson PSE PSR</t>
  </si>
  <si>
    <t>Pearson PSE Sono</t>
  </si>
  <si>
    <t>Pearson PSR Sono</t>
  </si>
  <si>
    <t>AVALIAÇÃO CICLO</t>
  </si>
  <si>
    <t>Pearson TSS e TSS Cronico</t>
  </si>
  <si>
    <t>DIA</t>
  </si>
  <si>
    <t>MINUTOS DE TREINO</t>
  </si>
  <si>
    <t>FATOR DE ESCALA</t>
  </si>
  <si>
    <t>TSS (N)</t>
  </si>
  <si>
    <t>TSS CRÔNICO (O) - MÉDIA MÓVEL DE 7 DIAS</t>
  </si>
  <si>
    <t>VARIÁVEL</t>
  </si>
  <si>
    <t>AVALIA</t>
  </si>
  <si>
    <t>AUTOR(ES) ORIGINAL(IS)</t>
  </si>
  <si>
    <t>QUEM FOI O AUTOR</t>
  </si>
  <si>
    <t>Perceived Stress Recovery</t>
  </si>
  <si>
    <t>Kellmann &amp; Kallus, 2001</t>
  </si>
  <si>
    <t>Kellmann &amp; Kallus: Kellmann é um psicólogo do esporte conhecido por seu trabalho em recuperação e estresse no esporte. Kallus também contribuiu significativamente para a psicologia do esporte, com foco em avaliação e recuperação.</t>
  </si>
  <si>
    <t>Perceived Stress and Energy</t>
  </si>
  <si>
    <t>Kellmann &amp; Kallus: (Veja acima)</t>
  </si>
  <si>
    <t>Training Impulse</t>
  </si>
  <si>
    <t>Eric Banister, 1991</t>
  </si>
  <si>
    <t>Eric Banister: Um pesquisador que desenvolveu o modelo TRIMP para quantificar o volume de treinamento baseado na frequência cardíaca.</t>
  </si>
  <si>
    <t>Training Stress Score</t>
  </si>
  <si>
    <t>Andrew Coggan</t>
  </si>
  <si>
    <t>Andrew Coggan: Cientista do exercício e autor, conhecido por seu trabalho em treinamento de ciclismo e desenvolvimento de métricas de desempenho.</t>
  </si>
  <si>
    <t>TSS Crônico</t>
  </si>
  <si>
    <t>Chronic Training Stress Score (Carga de treinamento crônica)</t>
  </si>
  <si>
    <t>Andrew Coggan: (Veja acima)</t>
  </si>
  <si>
    <t>ATL</t>
  </si>
  <si>
    <t>Acute Training Load (Carga de treinamento aguda)</t>
  </si>
  <si>
    <t>Chronic Training Load (Carga de treinamento crônica)</t>
  </si>
  <si>
    <t>Training Stress Balance (Balanço de estresse de treinamento)</t>
  </si>
  <si>
    <t>Monotonia de Treino</t>
  </si>
  <si>
    <t>Monotony of Training</t>
  </si>
  <si>
    <t>Foster, 1998</t>
  </si>
  <si>
    <t>Carl Foster: Um cientista do esporte e professor, conhecido por seu trabalho em fisiologia do exercício e treinamento esportivo.</t>
  </si>
  <si>
    <t>ESCALA BORG CR10</t>
  </si>
  <si>
    <t>PERCEPÇÃO DE ESFORÇO</t>
  </si>
  <si>
    <t>% ESTIMADO DO VO2 MÁXIMO</t>
  </si>
  <si>
    <t>INTENSIDADE DO EXERCÍCIO</t>
  </si>
  <si>
    <t>Nenhum esforço</t>
  </si>
  <si>
    <t>Repouso</t>
  </si>
  <si>
    <t>Muito leve</t>
  </si>
  <si>
    <t>20-30%</t>
  </si>
  <si>
    <t>Leve</t>
  </si>
  <si>
    <t>30-40%</t>
  </si>
  <si>
    <t>Moderado</t>
  </si>
  <si>
    <t>40-60%</t>
  </si>
  <si>
    <t>Difícil</t>
  </si>
  <si>
    <t>60-70%</t>
  </si>
  <si>
    <t>Intenso</t>
  </si>
  <si>
    <t>Muito difícil</t>
  </si>
  <si>
    <t>70-85%</t>
  </si>
  <si>
    <t>Muito intenso</t>
  </si>
  <si>
    <t>Esforço máximo</t>
  </si>
  <si>
    <t>85-100%</t>
  </si>
  <si>
    <t>Máximo</t>
  </si>
  <si>
    <t>CATEGORIA</t>
  </si>
  <si>
    <t>ESCALA LIKERT</t>
  </si>
  <si>
    <t>INTERPRETAÇÃO</t>
  </si>
  <si>
    <t>Muito Baixo Estresse/Alta Recuperação</t>
  </si>
  <si>
    <t>Indica uma percepção muito baixa de estresse e uma excelente recuperação. Ideal para alto desempenho e bem-estar.</t>
  </si>
  <si>
    <t>Baixo Estresse/Boa Recuperação</t>
  </si>
  <si>
    <t>Indica baixo estresse e boa recuperação. Situação desejável para a maioria das atividades diárias e recuperação adequada.</t>
  </si>
  <si>
    <t>Moderado Estresse/Moderada Recuperação</t>
  </si>
  <si>
    <t>Níveis moderados de estresse e recuperação. Pode ser sustentável a curto prazo, mas pode exigir ajustes para evitar desgaste.</t>
  </si>
  <si>
    <t>Alto Estresse/Baixa Recuperação</t>
  </si>
  <si>
    <t>Indica alto estresse e recuperação insuficiente. Sinal de alerta para a necessidade de intervenção para melhorar a recuperação.</t>
  </si>
  <si>
    <t>Muito Alto Estresse/Muito Baixa Recuperação</t>
  </si>
  <si>
    <t>Níveis críticos de estresse com recuperação muito baixa. Intervenção imediata necessária para prevenir problemas de saúde e desempenho.</t>
  </si>
  <si>
    <t>TSS POR SESSÃO</t>
  </si>
  <si>
    <t>0 - 150</t>
  </si>
  <si>
    <t>Baixo: Recuperação ativa ou treino leve. Pode ser realizado diariamente sem causar fadiga excessiva.</t>
  </si>
  <si>
    <t>150 - 300</t>
  </si>
  <si>
    <t>Moderado: Treino de endurance ou sessões mais intensas. Exige recuperação adequada.</t>
  </si>
  <si>
    <t>300 - 450</t>
  </si>
  <si>
    <t>Alto: Sessões muito desafiadoras que exigem dias de recuperação e são usadas com moderação no treinamento.</t>
  </si>
  <si>
    <t>&gt; 450</t>
  </si>
  <si>
    <t>Muito Alto: Sessões extremamente duras que exigem recuperação prolongada e são raramente realizadas, a menos que em competições ou situações específicas de treinamento.</t>
  </si>
  <si>
    <t>valores sono</t>
  </si>
  <si>
    <t>Mono</t>
  </si>
  <si>
    <t>seg</t>
  </si>
  <si>
    <t>qui</t>
  </si>
  <si>
    <t>sex</t>
  </si>
  <si>
    <t>sab</t>
  </si>
  <si>
    <t>dom</t>
  </si>
  <si>
    <t>Dom</t>
  </si>
  <si>
    <t>ITEM</t>
  </si>
  <si>
    <t>DESCRIÇÃO</t>
  </si>
  <si>
    <t>PONTUAÇÃO (0-5)</t>
  </si>
  <si>
    <t>valor</t>
  </si>
  <si>
    <t>Qualidade do sono</t>
  </si>
  <si>
    <t>0 = Muito ruim; 1 = Ruim; 2 = Regular; 3 = Bom; 4 = Muito bom; 5 = Excelente</t>
  </si>
  <si>
    <t>0 = Muito cansado(a); 1 = Cansado(a); 2 = Pouco cansado(a); 3 = Descansado(a); 4 = Muito descansado(a); 5 = Completamente revitalizado(a)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</si>
  <si>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</si>
  <si>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</si>
  <si>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</si>
  <si>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</si>
  <si>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</si>
  <si>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</si>
  <si>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</si>
  <si>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</si>
  <si>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</si>
  <si>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</si>
  <si>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</si>
  <si>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</si>
  <si>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</si>
  <si>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</si>
  <si>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</si>
  <si>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</si>
  <si>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</si>
  <si>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</si>
  <si>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</si>
  <si>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</si>
  <si>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</si>
  <si>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</si>
  <si>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</si>
  <si>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</si>
  <si>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</si>
  <si>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</si>
  <si>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</si>
  <si>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</si>
  <si>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% Rec Sono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</si>
</sst>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dd/MM/yyyy"/>
    <numFmt numFmtId="166" formatCode="0.0"/>
    <numFmt numFmtId="167" formatCode="dd/mm/yyyy"/>
    <numFmt numFmtId="168" formatCode="d-m"/>
    <numFmt numFmtId="169" formatCode="dd/mm"/>
  </numFmts>
  <fonts count="28">
    <font>
      <sz val="10.0"/>
      <color rgb="FF000000"/>
      <name val="Arial"/>
      <scheme val="minor"/>
    </font>
    <font>
      <sz val="13.0"/>
      <color rgb="FFFFFFFF"/>
      <name val="Oswald"/>
    </font>
    <font>
      <color theme="1"/>
      <name val="Arial"/>
    </font>
    <font>
      <sz val="9.0"/>
      <color theme="1"/>
      <name val="Helvetica Neue"/>
    </font>
    <font>
      <color theme="1"/>
      <name val="Arial"/>
      <scheme val="minor"/>
    </font>
    <font>
      <color theme="1"/>
      <name val="&quot;Helvetica Neue&quot;"/>
    </font>
    <font>
      <color rgb="FFFFFFFF"/>
      <name val="Arial"/>
    </font>
    <font>
      <sz val="8.0"/>
      <color theme="1"/>
      <name val="Helvetica Neue"/>
    </font>
    <font>
      <color theme="1"/>
      <name val="Helvetica Neue"/>
    </font>
    <font>
      <sz val="8.0"/>
      <color theme="1"/>
      <name val="Arial"/>
      <scheme val="minor"/>
    </font>
    <font>
      <b/>
      <sz val="8.0"/>
      <color theme="1"/>
      <name val="Nunito"/>
    </font>
    <font>
      <sz val="8.0"/>
      <color theme="1"/>
      <name val="Nunito"/>
    </font>
    <font>
      <sz val="9.0"/>
      <color rgb="FF000000"/>
      <name val="&quot;Google Sans Mono&quot;"/>
    </font>
    <font>
      <b/>
      <color rgb="FFFFFFFF"/>
      <name val="Arial"/>
      <scheme val="minor"/>
    </font>
    <font>
      <b/>
      <color theme="1"/>
      <name val="Helvetica Neue"/>
    </font>
    <font>
      <b/>
      <sz val="10.0"/>
      <color theme="1"/>
      <name val="Helvetica Neue"/>
    </font>
    <font>
      <b/>
      <color theme="1"/>
      <name val="&quot;Helvetica Neue&quot;"/>
    </font>
    <font>
      <b/>
      <sz val="8.0"/>
      <color rgb="FF000000"/>
      <name val="Nunito"/>
    </font>
    <font>
      <sz val="8.0"/>
      <color theme="1"/>
      <name val="Arial"/>
    </font>
    <font>
      <b/>
      <sz val="10.0"/>
      <color rgb="FF000000"/>
      <name val="Helvetica Neue"/>
    </font>
    <font>
      <b/>
      <sz val="12.0"/>
      <color theme="1"/>
      <name val="Helvetica Neue"/>
    </font>
    <font>
      <color rgb="FF000000"/>
      <name val="__Kumbh_Sans_c0e133"/>
    </font>
    <font>
      <color rgb="FF000000"/>
      <name val="Ui-monospace"/>
    </font>
    <font>
      <sz val="12.0"/>
      <color rgb="FFFFFFFF"/>
      <name val="Helvetica Neue"/>
    </font>
    <font>
      <color rgb="FF000000"/>
      <name val="Helvetica Neue"/>
    </font>
    <font>
      <sz val="11.0"/>
      <color rgb="FF000000"/>
      <name val="Helvetica Neue"/>
    </font>
    <font>
      <sz val="11.0"/>
      <color rgb="FFFFFFFF"/>
      <name val="Helvetica Neue"/>
    </font>
    <font>
      <b/>
      <sz val="8.0"/>
      <color rgb="FFFFFFFF"/>
      <name val="Nunito"/>
    </font>
  </fonts>
  <fills count="22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9FC5E8"/>
        <bgColor rgb="FF9FC5E8"/>
      </patternFill>
    </fill>
    <fill>
      <patternFill patternType="solid">
        <fgColor rgb="FFCC0000"/>
        <bgColor rgb="FFCC0000"/>
      </patternFill>
    </fill>
    <fill>
      <patternFill patternType="solid">
        <fgColor rgb="FFEBEFF1"/>
        <bgColor rgb="FFEBEFF1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68BC7C"/>
        <bgColor rgb="FF68BC7C"/>
      </patternFill>
    </fill>
    <fill>
      <patternFill patternType="solid">
        <fgColor rgb="FFF0A06D"/>
        <bgColor rgb="FFF0A06D"/>
      </patternFill>
    </fill>
    <fill>
      <patternFill patternType="solid">
        <fgColor rgb="FFB6D7A8"/>
        <bgColor rgb="FFB6D7A8"/>
      </patternFill>
    </fill>
    <fill>
      <patternFill patternType="solid">
        <fgColor rgb="FF99BC54"/>
        <bgColor rgb="FF99BC54"/>
      </patternFill>
    </fill>
  </fills>
  <borders count="3">
    <border/>
    <border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textRotation="90" vertical="bottom"/>
    </xf>
    <xf borderId="0" fillId="2" fontId="1" numFmtId="0" xfId="0" applyAlignment="1" applyFill="1" applyFont="1">
      <alignment horizontal="center" readingOrder="0" textRotation="90" vertical="bottom"/>
    </xf>
    <xf borderId="0" fillId="2" fontId="2" numFmtId="0" xfId="0" applyAlignment="1" applyFill="1" applyFont="1">
      <alignment vertical="bottom"/>
    </xf>
    <xf borderId="0" fillId="0" fontId="3" numFmtId="0" xfId="0" applyFont="1"/>
    <xf borderId="0" fillId="3" fontId="4" numFmtId="164" xfId="0" applyAlignment="1" applyFill="1" applyFont="1" applyNumberFormat="1">
      <alignment readingOrder="0"/>
    </xf>
    <xf borderId="0" fillId="3" fontId="4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0" fontId="4" numFmtId="4" xfId="0" applyFont="1" applyNumberFormat="1"/>
    <xf borderId="0" fillId="0" fontId="2" numFmtId="0" xfId="0" applyAlignment="1" applyFont="1">
      <alignment vertical="bottom"/>
    </xf>
    <xf borderId="0" fillId="3" fontId="4" numFmtId="0" xfId="0" applyFill="1" applyFont="1"/>
    <xf borderId="0" fillId="3" fontId="5" numFmtId="165" xfId="0" applyAlignment="1" applyFill="1" applyFont="1" applyNumberFormat="1">
      <alignment horizontal="right" vertical="bottom"/>
    </xf>
    <xf borderId="0" fillId="3" fontId="5" numFmtId="0" xfId="0" applyAlignment="1" applyFill="1" applyFont="1">
      <alignment horizontal="right" readingOrder="0" vertical="bottom"/>
    </xf>
    <xf borderId="0" fillId="3" fontId="6" numFmtId="0" xfId="0" applyAlignment="1" applyFill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5" fontId="7" numFmtId="0" xfId="0" applyAlignment="1" applyFill="1" applyFont="1">
      <alignment readingOrder="0" textRotation="90" vertical="bottom"/>
    </xf>
    <xf borderId="0" fillId="5" fontId="7" numFmtId="0" xfId="0" applyAlignment="1" applyFill="1" applyFont="1">
      <alignment horizontal="left" readingOrder="0" textRotation="90" vertical="bottom"/>
    </xf>
    <xf borderId="0" fillId="0" fontId="7" numFmtId="0" xfId="0" applyAlignment="1" applyFont="1">
      <alignment readingOrder="0" textRotation="90" vertical="bottom"/>
    </xf>
    <xf borderId="0" fillId="0" fontId="7" numFmtId="3" xfId="0" applyAlignment="1" applyFont="1" applyNumberFormat="1">
      <alignment readingOrder="0" textRotation="90" vertical="bottom"/>
    </xf>
    <xf borderId="0" fillId="0" fontId="7" numFmtId="1" xfId="0" applyAlignment="1" applyFont="1" applyNumberFormat="1">
      <alignment readingOrder="0" textRotation="90" vertical="bottom"/>
    </xf>
    <xf borderId="0" fillId="0" fontId="7" numFmtId="0" xfId="0" applyAlignment="1" applyFont="1">
      <alignment readingOrder="0" textRotation="90"/>
    </xf>
    <xf borderId="0" fillId="6" fontId="8" numFmtId="0" xfId="0" applyAlignment="1" applyFill="1" applyFont="1">
      <alignment readingOrder="0" textRotation="90"/>
    </xf>
    <xf borderId="0" fillId="6" fontId="4" numFmtId="0" xfId="0" applyFill="1" applyFont="1"/>
    <xf borderId="0" fillId="6" fontId="4" numFmtId="0" xfId="0" applyAlignment="1" applyFill="1" applyFont="1">
      <alignment readingOrder="0"/>
    </xf>
    <xf borderId="0" fillId="6" fontId="4" numFmtId="0" xfId="0" applyFill="1" applyFont="1"/>
    <xf borderId="0" fillId="0" fontId="9" numFmtId="0" xfId="0" applyFont="1"/>
    <xf borderId="0" fillId="7" fontId="10" numFmtId="165" xfId="0" applyAlignment="1" applyFill="1" applyFont="1" applyNumberFormat="1">
      <alignment readingOrder="0"/>
    </xf>
    <xf borderId="0" fillId="7" fontId="10" numFmtId="3" xfId="0" applyAlignment="1" applyFill="1" applyFont="1" applyNumberFormat="1">
      <alignment readingOrder="0"/>
    </xf>
    <xf borderId="0" fillId="5" fontId="10" numFmtId="0" xfId="0" applyAlignment="1" applyFill="1" applyFont="1">
      <alignment readingOrder="0"/>
    </xf>
    <xf borderId="0" fillId="4" fontId="2" numFmtId="4" xfId="0" applyAlignment="1" applyFill="1" applyFont="1" applyNumberFormat="1">
      <alignment readingOrder="0" vertical="bottom"/>
    </xf>
    <xf borderId="0" fillId="4" fontId="2" numFmtId="0" xfId="0" applyAlignment="1" applyFill="1" applyFont="1">
      <alignment readingOrder="0" vertical="bottom"/>
    </xf>
    <xf borderId="0" fillId="5" fontId="10" numFmtId="0" xfId="0" applyAlignment="1" applyFill="1" applyFont="1">
      <alignment horizontal="right" readingOrder="0" vertical="bottom"/>
    </xf>
    <xf borderId="0" fillId="0" fontId="11" numFmtId="3" xfId="0" applyAlignment="1" applyFont="1" applyNumberFormat="1">
      <alignment readingOrder="0"/>
    </xf>
    <xf borderId="0" fillId="0" fontId="4" numFmtId="1" xfId="0" applyFont="1" applyNumberFormat="1"/>
    <xf borderId="0" fillId="0" fontId="4" numFmtId="1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8" fontId="11" numFmtId="0" xfId="0" applyAlignment="1" applyFill="1" applyFont="1">
      <alignment readingOrder="0"/>
    </xf>
    <xf borderId="0" fillId="0" fontId="7" numFmtId="4" xfId="0" applyAlignment="1" applyFont="1" applyNumberFormat="1">
      <alignment readingOrder="0"/>
    </xf>
    <xf borderId="0" fillId="0" fontId="7" numFmtId="1" xfId="0" applyFont="1" applyNumberFormat="1"/>
    <xf borderId="0" fillId="0" fontId="4" numFmtId="0" xfId="0" applyFont="1"/>
    <xf borderId="0" fillId="6" fontId="4" numFmtId="0" xfId="0" applyFill="1" applyFont="1"/>
    <xf borderId="0" fillId="6" fontId="4" numFmtId="0" xfId="0" applyFill="1" applyFont="1"/>
    <xf borderId="0" fillId="6" fontId="4" numFmtId="1" xfId="0" applyFill="1" applyFont="1" applyNumberFormat="1"/>
    <xf borderId="0" fillId="6" fontId="4" numFmtId="2" xfId="0" applyFill="1" applyFont="1" applyNumberFormat="1"/>
    <xf borderId="0" fillId="6" fontId="4" numFmtId="4" xfId="0" applyFill="1" applyFont="1" applyNumberFormat="1"/>
    <xf borderId="0" fillId="7" fontId="10" numFmtId="1" xfId="0" applyAlignment="1" applyFill="1" applyFont="1" applyNumberFormat="1">
      <alignment readingOrder="0"/>
    </xf>
    <xf borderId="0" fillId="0" fontId="7" numFmtId="4" xfId="0" applyFont="1" applyNumberFormat="1"/>
    <xf borderId="0" fillId="6" fontId="4" numFmtId="166" xfId="0" applyFill="1" applyFont="1" applyNumberFormat="1"/>
    <xf borderId="0" fillId="8" fontId="11" numFmtId="166" xfId="0" applyAlignment="1" applyFill="1" applyFont="1" applyNumberFormat="1">
      <alignment horizontal="center" readingOrder="0"/>
    </xf>
    <xf borderId="0" fillId="0" fontId="10" numFmtId="0" xfId="0" applyAlignment="1" applyFont="1">
      <alignment horizontal="center" readingOrder="0"/>
    </xf>
    <xf borderId="0" fillId="3" fontId="12" numFmtId="0" xfId="0" applyFill="1" applyFont="1"/>
    <xf borderId="0" fillId="9" fontId="13" numFmtId="0" xfId="0" applyAlignment="1" applyFill="1" applyFont="1">
      <alignment horizontal="center" readingOrder="0"/>
    </xf>
    <xf borderId="0" fillId="6" fontId="14" numFmtId="0" xfId="0" applyAlignment="1" applyFill="1" applyFont="1">
      <alignment readingOrder="0"/>
    </xf>
    <xf borderId="0" fillId="6" fontId="14" numFmtId="0" xfId="0" applyFill="1" applyFont="1"/>
    <xf borderId="0" fillId="0" fontId="14" numFmtId="0" xfId="0" applyFont="1"/>
    <xf borderId="0" fillId="6" fontId="15" numFmtId="4" xfId="0" applyFill="1" applyFont="1" applyNumberFormat="1"/>
    <xf borderId="0" fillId="3" fontId="16" numFmtId="0" xfId="0" applyAlignment="1" applyFill="1" applyFont="1">
      <alignment shrinkToFit="0" vertical="bottom" wrapText="0"/>
    </xf>
    <xf borderId="0" fillId="3" fontId="2" numFmtId="0" xfId="0" applyAlignment="1" applyFill="1" applyFont="1">
      <alignment vertical="bottom"/>
    </xf>
    <xf borderId="0" fillId="10" fontId="2" numFmtId="0" xfId="0" applyAlignment="1" applyFill="1" applyFont="1">
      <alignment vertical="bottom"/>
    </xf>
    <xf borderId="0" fillId="3" fontId="16" numFmtId="4" xfId="0" applyAlignment="1" applyFill="1" applyFont="1" applyNumberFormat="1">
      <alignment horizontal="right" vertical="bottom"/>
    </xf>
    <xf borderId="0" fillId="11" fontId="10" numFmtId="3" xfId="0" applyAlignment="1" applyFill="1" applyFont="1" applyNumberFormat="1">
      <alignment readingOrder="0"/>
    </xf>
    <xf borderId="0" fillId="11" fontId="17" numFmtId="165" xfId="0" applyAlignment="1" applyFill="1" applyFont="1" applyNumberFormat="1">
      <alignment readingOrder="0"/>
    </xf>
    <xf borderId="0" fillId="0" fontId="11" numFmtId="0" xfId="0" applyAlignment="1" applyFont="1">
      <alignment readingOrder="0"/>
    </xf>
    <xf borderId="0" fillId="0" fontId="11" numFmtId="4" xfId="0" applyAlignment="1" applyFont="1" applyNumberFormat="1">
      <alignment readingOrder="0"/>
    </xf>
    <xf borderId="0" fillId="6" fontId="11" numFmtId="0" xfId="0" applyAlignment="1" applyFill="1" applyFont="1">
      <alignment readingOrder="0"/>
    </xf>
    <xf borderId="0" fillId="0" fontId="18" numFmtId="0" xfId="0" applyAlignment="1" applyFont="1">
      <alignment vertical="bottom"/>
    </xf>
    <xf borderId="0" fillId="8" fontId="11" numFmtId="166" xfId="0" applyAlignment="1" applyFill="1" applyFont="1" applyNumberFormat="1">
      <alignment readingOrder="0"/>
    </xf>
    <xf borderId="0" fillId="3" fontId="19" numFmtId="4" xfId="0" applyAlignment="1" applyFill="1" applyFont="1" applyNumberFormat="1">
      <alignment horizontal="left"/>
    </xf>
    <xf borderId="0" fillId="3" fontId="17" numFmtId="165" xfId="0" applyAlignment="1" applyFill="1" applyFont="1" applyNumberFormat="1">
      <alignment readingOrder="0"/>
    </xf>
    <xf borderId="0" fillId="3" fontId="11" numFmtId="0" xfId="0" applyAlignment="1" applyFill="1" applyFont="1">
      <alignment readingOrder="0"/>
    </xf>
    <xf borderId="0" fillId="3" fontId="11" numFmtId="4" xfId="0" applyAlignment="1" applyFill="1" applyFont="1" applyNumberFormat="1">
      <alignment readingOrder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3" fontId="10" numFmtId="167" xfId="0" applyAlignment="1" applyFill="1" applyFont="1" applyNumberFormat="1">
      <alignment readingOrder="0"/>
    </xf>
    <xf borderId="0" fillId="3" fontId="10" numFmtId="3" xfId="0" applyAlignment="1" applyFill="1" applyFont="1" applyNumberFormat="1">
      <alignment readingOrder="0"/>
    </xf>
    <xf borderId="0" fillId="3" fontId="10" numFmtId="0" xfId="0" applyAlignment="1" applyFill="1" applyFont="1">
      <alignment readingOrder="0"/>
    </xf>
    <xf borderId="0" fillId="3" fontId="10" numFmtId="0" xfId="0" applyAlignment="1" applyFill="1" applyFont="1">
      <alignment horizontal="right" readingOrder="0" vertical="bottom"/>
    </xf>
    <xf borderId="0" fillId="3" fontId="11" numFmtId="3" xfId="0" applyAlignment="1" applyFill="1" applyFont="1" applyNumberFormat="1">
      <alignment readingOrder="0"/>
    </xf>
    <xf borderId="0" fillId="3" fontId="4" numFmtId="1" xfId="0" applyFill="1" applyFont="1" applyNumberFormat="1"/>
    <xf borderId="0" fillId="3" fontId="4" numFmtId="1" xfId="0" applyAlignment="1" applyFill="1" applyFont="1" applyNumberFormat="1">
      <alignment readingOrder="0"/>
    </xf>
    <xf borderId="0" fillId="3" fontId="9" numFmtId="0" xfId="0" applyAlignment="1" applyFill="1" applyFont="1">
      <alignment readingOrder="0"/>
    </xf>
    <xf borderId="0" fillId="3" fontId="7" numFmtId="4" xfId="0" applyFill="1" applyFont="1" applyNumberFormat="1"/>
    <xf borderId="0" fillId="3" fontId="18" numFmtId="0" xfId="0" applyAlignment="1" applyFill="1" applyFont="1">
      <alignment vertical="bottom"/>
    </xf>
    <xf borderId="0" fillId="6" fontId="20" numFmtId="0" xfId="0" applyAlignment="1" applyFill="1" applyFont="1">
      <alignment readingOrder="0"/>
    </xf>
    <xf borderId="0" fillId="3" fontId="10" numFmtId="4" xfId="0" applyAlignment="1" applyFill="1" applyFont="1" applyNumberFormat="1">
      <alignment readingOrder="0"/>
    </xf>
    <xf borderId="0" fillId="3" fontId="11" numFmtId="0" xfId="0" applyFill="1" applyFont="1"/>
    <xf borderId="0" fillId="6" fontId="11" numFmtId="0" xfId="0" applyFill="1" applyFont="1"/>
    <xf borderId="0" fillId="3" fontId="18" numFmtId="0" xfId="0" applyAlignment="1" applyFill="1" applyFont="1">
      <alignment vertical="bottom"/>
    </xf>
    <xf borderId="0" fillId="3" fontId="9" numFmtId="0" xfId="0" applyFill="1" applyFont="1"/>
    <xf borderId="0" fillId="6" fontId="9" numFmtId="0" xfId="0" applyFill="1" applyFont="1"/>
    <xf borderId="0" fillId="6" fontId="14" numFmtId="0" xfId="0" applyFill="1" applyFont="1"/>
    <xf borderId="0" fillId="7" fontId="10" numFmtId="167" xfId="0" applyAlignment="1" applyFill="1" applyFont="1" applyNumberFormat="1">
      <alignment readingOrder="0"/>
    </xf>
    <xf borderId="0" fillId="0" fontId="9" numFmtId="3" xfId="0" applyFont="1" applyNumberFormat="1"/>
    <xf borderId="0" fillId="0" fontId="9" numFmtId="1" xfId="0" applyFont="1" applyNumberFormat="1"/>
    <xf borderId="0" fillId="0" fontId="18" numFmtId="0" xfId="0" applyAlignment="1" applyFont="1">
      <alignment vertical="bottom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/>
    </xf>
    <xf borderId="0" fillId="0" fontId="8" numFmtId="0" xfId="0" applyFont="1"/>
    <xf borderId="0" fillId="4" fontId="8" numFmtId="165" xfId="0" applyAlignment="1" applyFill="1" applyFont="1" applyNumberFormat="1">
      <alignment readingOrder="0"/>
    </xf>
    <xf borderId="0" fillId="4" fontId="8" numFmtId="0" xfId="0" applyFill="1" applyFont="1"/>
    <xf borderId="0" fillId="12" fontId="8" numFmtId="165" xfId="0" applyAlignment="1" applyFill="1" applyFont="1" applyNumberFormat="1">
      <alignment readingOrder="0"/>
    </xf>
    <xf borderId="0" fillId="12" fontId="8" numFmtId="0" xfId="0" applyFill="1" applyFont="1"/>
    <xf borderId="0" fillId="5" fontId="8" numFmtId="165" xfId="0" applyAlignment="1" applyFill="1" applyFont="1" applyNumberFormat="1">
      <alignment readingOrder="0"/>
    </xf>
    <xf borderId="0" fillId="5" fontId="8" numFmtId="0" xfId="0" applyFill="1" applyFont="1"/>
    <xf borderId="0" fillId="0" fontId="8" numFmtId="165" xfId="0" applyAlignment="1" applyFont="1" applyNumberFormat="1">
      <alignment readingOrder="0"/>
    </xf>
    <xf borderId="0" fillId="0" fontId="8" numFmtId="0" xfId="0" applyFont="1"/>
    <xf borderId="1" fillId="3" fontId="21" numFmtId="0" xfId="0" applyAlignment="1" applyBorder="1" applyFill="1" applyFont="1">
      <alignment horizontal="center" readingOrder="0" vertical="bottom"/>
    </xf>
    <xf borderId="1" fillId="3" fontId="21" numFmtId="0" xfId="0" applyAlignment="1" applyBorder="1" applyFill="1" applyFont="1">
      <alignment horizontal="left" readingOrder="0"/>
    </xf>
    <xf borderId="1" fillId="3" fontId="22" numFmtId="0" xfId="0" applyAlignment="1" applyBorder="1" applyFill="1" applyFont="1">
      <alignment horizontal="left"/>
    </xf>
    <xf borderId="0" fillId="3" fontId="21" numFmtId="0" xfId="0" applyAlignment="1" applyFill="1" applyFont="1">
      <alignment horizontal="left" readingOrder="0"/>
    </xf>
    <xf borderId="0" fillId="3" fontId="22" numFmtId="0" xfId="0" applyAlignment="1" applyFill="1" applyFont="1">
      <alignment horizontal="left"/>
    </xf>
    <xf borderId="2" fillId="2" fontId="23" numFmtId="0" xfId="0" applyAlignment="1" applyBorder="1" applyFill="1" applyFont="1">
      <alignment horizontal="center" readingOrder="0" shrinkToFit="0" vertical="center" wrapText="1"/>
    </xf>
    <xf borderId="2" fillId="12" fontId="24" numFmtId="0" xfId="0" applyAlignment="1" applyBorder="1" applyFill="1" applyFont="1">
      <alignment horizontal="left" readingOrder="0" shrinkToFit="0" vertical="center" wrapText="1"/>
    </xf>
    <xf borderId="2" fillId="5" fontId="24" numFmtId="0" xfId="0" applyAlignment="1" applyBorder="1" applyFill="1" applyFont="1">
      <alignment horizontal="left" readingOrder="0" shrinkToFit="0" vertical="center" wrapText="1"/>
    </xf>
    <xf borderId="2" fillId="13" fontId="24" numFmtId="0" xfId="0" applyAlignment="1" applyBorder="1" applyFill="1" applyFont="1">
      <alignment horizontal="left" readingOrder="0" shrinkToFit="0" vertical="center" wrapText="1"/>
    </xf>
    <xf borderId="2" fillId="14" fontId="24" numFmtId="0" xfId="0" applyAlignment="1" applyBorder="1" applyFill="1" applyFont="1">
      <alignment horizontal="left" readingOrder="0" shrinkToFit="0" vertical="center" wrapText="1"/>
    </xf>
    <xf borderId="2" fillId="5" fontId="24" numFmtId="0" xfId="0" applyAlignment="1" applyBorder="1" applyFill="1" applyFont="1">
      <alignment horizontal="left" shrinkToFit="0" vertical="center" wrapText="1"/>
    </xf>
    <xf borderId="2" fillId="13" fontId="24" numFmtId="0" xfId="0" applyAlignment="1" applyBorder="1" applyFill="1" applyFont="1">
      <alignment horizontal="left" shrinkToFit="0" vertical="center" wrapText="1"/>
    </xf>
    <xf borderId="2" fillId="14" fontId="24" numFmtId="0" xfId="0" applyAlignment="1" applyBorder="1" applyFill="1" applyFont="1">
      <alignment horizontal="left" shrinkToFit="0" vertical="center" wrapText="1"/>
    </xf>
    <xf borderId="2" fillId="0" fontId="4" numFmtId="0" xfId="0" applyBorder="1" applyFont="1"/>
    <xf borderId="2" fillId="3" fontId="25" numFmtId="0" xfId="0" applyAlignment="1" applyBorder="1" applyFill="1" applyFont="1">
      <alignment horizontal="center" readingOrder="0" vertical="bottom"/>
    </xf>
    <xf borderId="2" fillId="7" fontId="24" numFmtId="0" xfId="0" applyAlignment="1" applyBorder="1" applyFill="1" applyFont="1">
      <alignment horizontal="left" readingOrder="0"/>
    </xf>
    <xf borderId="2" fillId="7" fontId="24" numFmtId="9" xfId="0" applyAlignment="1" applyBorder="1" applyFill="1" applyFont="1" applyNumberFormat="1">
      <alignment horizontal="left" readingOrder="0"/>
    </xf>
    <xf borderId="2" fillId="12" fontId="24" numFmtId="0" xfId="0" applyAlignment="1" applyBorder="1" applyFill="1" applyFont="1">
      <alignment horizontal="left" readingOrder="0"/>
    </xf>
    <xf borderId="2" fillId="5" fontId="24" numFmtId="168" xfId="0" applyAlignment="1" applyBorder="1" applyFill="1" applyFont="1" applyNumberFormat="1">
      <alignment horizontal="left" readingOrder="0"/>
    </xf>
    <xf borderId="2" fillId="5" fontId="24" numFmtId="0" xfId="0" applyAlignment="1" applyBorder="1" applyFill="1" applyFont="1">
      <alignment horizontal="left" readingOrder="0"/>
    </xf>
    <xf borderId="2" fillId="13" fontId="24" numFmtId="168" xfId="0" applyAlignment="1" applyBorder="1" applyFill="1" applyFont="1" applyNumberFormat="1">
      <alignment horizontal="left" readingOrder="0"/>
    </xf>
    <xf borderId="2" fillId="13" fontId="24" numFmtId="0" xfId="0" applyAlignment="1" applyBorder="1" applyFill="1" applyFont="1">
      <alignment horizontal="left" readingOrder="0"/>
    </xf>
    <xf borderId="2" fillId="14" fontId="24" numFmtId="168" xfId="0" applyAlignment="1" applyBorder="1" applyFill="1" applyFont="1" applyNumberFormat="1">
      <alignment horizontal="left" readingOrder="0"/>
    </xf>
    <xf borderId="2" fillId="14" fontId="24" numFmtId="0" xfId="0" applyAlignment="1" applyBorder="1" applyFill="1" applyFont="1">
      <alignment horizontal="left" readingOrder="0"/>
    </xf>
    <xf borderId="2" fillId="15" fontId="24" numFmtId="0" xfId="0" applyAlignment="1" applyBorder="1" applyFill="1" applyFont="1">
      <alignment horizontal="left" readingOrder="0"/>
    </xf>
    <xf borderId="2" fillId="2" fontId="26" numFmtId="0" xfId="0" applyAlignment="1" applyBorder="1" applyFill="1" applyFont="1">
      <alignment horizontal="center" readingOrder="0" vertical="bottom"/>
    </xf>
    <xf borderId="2" fillId="3" fontId="26" numFmtId="0" xfId="0" applyAlignment="1" applyBorder="1" applyFill="1" applyFont="1">
      <alignment horizontal="center" readingOrder="0" vertical="bottom"/>
    </xf>
    <xf borderId="2" fillId="7" fontId="24" numFmtId="168" xfId="0" applyAlignment="1" applyBorder="1" applyFill="1" applyFont="1" applyNumberFormat="1">
      <alignment horizontal="left" readingOrder="0"/>
    </xf>
    <xf borderId="2" fillId="7" fontId="24" numFmtId="0" xfId="0" applyAlignment="1" applyBorder="1" applyFill="1" applyFont="1">
      <alignment horizontal="left" readingOrder="0" shrinkToFit="0" wrapText="1"/>
    </xf>
    <xf borderId="2" fillId="3" fontId="24" numFmtId="0" xfId="0" applyAlignment="1" applyBorder="1" applyFill="1" applyFont="1">
      <alignment horizontal="left" readingOrder="0"/>
    </xf>
    <xf borderId="2" fillId="12" fontId="24" numFmtId="168" xfId="0" applyAlignment="1" applyBorder="1" applyFill="1" applyFont="1" applyNumberFormat="1">
      <alignment horizontal="left" readingOrder="0"/>
    </xf>
    <xf borderId="2" fillId="12" fontId="24" numFmtId="0" xfId="0" applyAlignment="1" applyBorder="1" applyFill="1" applyFont="1">
      <alignment horizontal="left" readingOrder="0" shrinkToFit="0" wrapText="1"/>
    </xf>
    <xf borderId="2" fillId="5" fontId="24" numFmtId="0" xfId="0" applyAlignment="1" applyBorder="1" applyFill="1" applyFont="1">
      <alignment horizontal="left" readingOrder="0" shrinkToFit="0" wrapText="1"/>
    </xf>
    <xf borderId="2" fillId="13" fontId="24" numFmtId="0" xfId="0" applyAlignment="1" applyBorder="1" applyFill="1" applyFont="1">
      <alignment horizontal="left" readingOrder="0" shrinkToFit="0" wrapText="1"/>
    </xf>
    <xf borderId="2" fillId="3" fontId="24" numFmtId="168" xfId="0" applyAlignment="1" applyBorder="1" applyFill="1" applyFont="1" applyNumberFormat="1">
      <alignment horizontal="left" readingOrder="0"/>
    </xf>
    <xf borderId="2" fillId="3" fontId="4" numFmtId="0" xfId="0" applyBorder="1" applyFill="1" applyFont="1"/>
    <xf borderId="2" fillId="3" fontId="21" numFmtId="0" xfId="0" applyAlignment="1" applyBorder="1" applyFill="1" applyFont="1">
      <alignment horizontal="center" readingOrder="0" vertical="bottom"/>
    </xf>
    <xf borderId="2" fillId="3" fontId="21" numFmtId="0" xfId="0" applyAlignment="1" applyBorder="1" applyFill="1" applyFont="1">
      <alignment horizontal="left" readingOrder="0"/>
    </xf>
    <xf borderId="2" fillId="3" fontId="24" numFmtId="0" xfId="0" applyAlignment="1" applyBorder="1" applyFill="1" applyFont="1">
      <alignment horizontal="left" readingOrder="0" shrinkToFit="0" wrapText="1"/>
    </xf>
    <xf borderId="2" fillId="3" fontId="21" numFmtId="0" xfId="0" applyAlignment="1" applyBorder="1" applyFill="1" applyFont="1">
      <alignment horizontal="center" readingOrder="0" vertical="bottom"/>
    </xf>
    <xf borderId="2" fillId="3" fontId="21" numFmtId="0" xfId="0" applyAlignment="1" applyBorder="1" applyFill="1" applyFont="1">
      <alignment horizontal="left" readingOrder="0"/>
    </xf>
    <xf borderId="0" fillId="5" fontId="10" numFmtId="0" xfId="0" applyAlignment="1" applyFill="1" applyFont="1">
      <alignment readingOrder="0" textRotation="90" vertical="bottom"/>
    </xf>
    <xf borderId="0" fillId="5" fontId="10" numFmtId="0" xfId="0" applyAlignment="1" applyFill="1" applyFont="1">
      <alignment horizontal="left" readingOrder="0" textRotation="90" vertical="bottom"/>
    </xf>
    <xf borderId="0" fillId="0" fontId="10" numFmtId="0" xfId="0" applyAlignment="1" applyFont="1">
      <alignment readingOrder="0" textRotation="90" vertical="bottom"/>
    </xf>
    <xf borderId="0" fillId="0" fontId="10" numFmtId="1" xfId="0" applyAlignment="1" applyFont="1" applyNumberFormat="1">
      <alignment readingOrder="0" textRotation="90" vertical="bottom"/>
    </xf>
    <xf borderId="0" fillId="0" fontId="9" numFmtId="0" xfId="0" applyAlignment="1" applyFont="1">
      <alignment readingOrder="0" textRotation="90" vertical="bottom"/>
    </xf>
    <xf borderId="0" fillId="0" fontId="10" numFmtId="0" xfId="0" applyAlignment="1" applyFont="1">
      <alignment readingOrder="0" textRotation="90"/>
    </xf>
    <xf borderId="0" fillId="6" fontId="4" numFmtId="0" xfId="0" applyAlignment="1" applyFill="1" applyFont="1">
      <alignment readingOrder="0" textRotation="90"/>
    </xf>
    <xf borderId="0" fillId="7" fontId="10" numFmtId="169" xfId="0" applyAlignment="1" applyFill="1" applyFont="1" applyNumberFormat="1">
      <alignment readingOrder="0"/>
    </xf>
    <xf borderId="0" fillId="16" fontId="4" numFmtId="0" xfId="0" applyAlignment="1" applyFill="1" applyFont="1">
      <alignment readingOrder="0"/>
    </xf>
    <xf borderId="0" fillId="17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16" fontId="4" numFmtId="0" xfId="0" applyFill="1" applyFont="1"/>
    <xf borderId="0" fillId="17" fontId="4" numFmtId="0" xfId="0" applyFill="1" applyFont="1"/>
    <xf borderId="0" fillId="5" fontId="17" numFmtId="165" xfId="0" applyAlignment="1" applyFill="1" applyFont="1" applyNumberFormat="1">
      <alignment readingOrder="0"/>
    </xf>
    <xf borderId="0" fillId="0" fontId="4" numFmtId="0" xfId="0" applyFont="1"/>
    <xf borderId="0" fillId="3" fontId="4" numFmtId="0" xfId="0" applyFill="1" applyFont="1"/>
    <xf borderId="0" fillId="3" fontId="9" numFmtId="1" xfId="0" applyFill="1" applyFont="1" applyNumberFormat="1"/>
    <xf borderId="0" fillId="3" fontId="21" numFmtId="0" xfId="0" applyAlignment="1" applyFill="1" applyFont="1">
      <alignment horizontal="center" readingOrder="0" vertical="bottom"/>
    </xf>
    <xf borderId="0" fillId="3" fontId="21" numFmtId="0" xfId="0" applyAlignment="1" applyFill="1" applyFont="1">
      <alignment horizontal="left" readingOrder="0" shrinkToFit="0" wrapText="1"/>
    </xf>
    <xf borderId="0" fillId="18" fontId="2" numFmtId="0" xfId="0" applyAlignment="1" applyFill="1" applyFont="1">
      <alignment horizontal="right" vertical="bottom"/>
    </xf>
    <xf borderId="0" fillId="19" fontId="2" numFmtId="0" xfId="0" applyAlignment="1" applyFill="1" applyFont="1">
      <alignment horizontal="right" vertical="bottom"/>
    </xf>
    <xf borderId="0" fillId="20" fontId="2" numFmtId="0" xfId="0" applyAlignment="1" applyFill="1" applyFont="1">
      <alignment horizontal="right" vertical="bottom"/>
    </xf>
    <xf borderId="0" fillId="21" fontId="2" numFmtId="0" xfId="0" applyAlignment="1" applyFill="1" applyFont="1">
      <alignment horizontal="right" vertical="bottom"/>
    </xf>
    <xf borderId="0" fillId="5" fontId="27" numFmtId="0" xfId="0" applyAlignment="1" applyFill="1" applyFont="1">
      <alignment readingOrder="0"/>
    </xf>
  </cellXfs>
  <cellStyles count="1">
    <cellStyle xfId="0" name="Normal" builtinId="0"/>
  </cellStyles>
  <dxfs count="28">
    <dxf>
      <font>
        <color rgb="FF000000"/>
      </font>
      <fill>
        <patternFill patternType="solid">
          <fgColor rgb="FFCFE2F3"/>
          <bgColor rgb="FFCFE2F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>
        <color rgb="FFF3F3F3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B6D7A8"/>
          <bgColor rgb="FFB6D7A8"/>
        </patternFill>
      </fill>
      <border/>
    </dxf>
    <dxf>
      <font>
        <b/>
        <color rgb="FFFFFFFF"/>
      </font>
      <fill>
        <patternFill patternType="solid">
          <fgColor rgb="FF6AA84F"/>
          <bgColor rgb="FF6AA84F"/>
        </patternFill>
      </fill>
      <border/>
    </dxf>
    <dxf>
      <font>
        <b/>
        <color rgb="FF000000"/>
      </font>
      <fill>
        <patternFill patternType="solid">
          <fgColor rgb="FFFF9900"/>
          <bgColor rgb="FFFF9900"/>
        </patternFill>
      </fill>
      <border/>
    </dxf>
    <dxf>
      <font>
        <b/>
        <color rgb="FFFFFFFF"/>
      </font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>
        <b/>
        <color rgb="FFF3F3F3"/>
      </font>
      <fill>
        <patternFill patternType="solid">
          <fgColor rgb="FFFFFFFF"/>
          <bgColor rgb="FFFFFFFF"/>
        </patternFill>
      </fill>
      <border/>
    </dxf>
    <dxf>
      <font>
        <b/>
        <color rgb="FF000000"/>
      </font>
      <fill>
        <patternFill patternType="solid">
          <fgColor rgb="FF9FC5E8"/>
          <bgColor rgb="FF9FC5E8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>
        <color rgb="FFFFFFFF"/>
      </font>
      <fill>
        <patternFill patternType="solid">
          <fgColor rgb="FF434343"/>
          <bgColor rgb="FF434343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  <tableStyles count="10">
    <tableStyle count="2" pivot="0" name="dados junho-style">
      <tableStyleElement dxfId="2" type="firstRowStripe"/>
      <tableStyleElement dxfId="3" type="secondRowStripe"/>
    </tableStyle>
    <tableStyle count="2" pivot="0" name="dados junho-style 2">
      <tableStyleElement dxfId="3" type="firstRowStripe"/>
      <tableStyleElement dxfId="2" type="secondRowStripe"/>
    </tableStyle>
    <tableStyle count="2" pivot="0" name="dados junho-style 3">
      <tableStyleElement dxfId="3" type="firstRowStripe"/>
      <tableStyleElement dxfId="2" type="secondRowStripe"/>
    </tableStyle>
    <tableStyle count="2" pivot="0" name="dados junho-style 4">
      <tableStyleElement dxfId="3" type="firstRowStripe"/>
      <tableStyleElement dxfId="2" type="secondRowStripe"/>
    </tableStyle>
    <tableStyle count="3" pivot="0" name="Registro dor-style">
      <tableStyleElement dxfId="19" type="headerRow"/>
      <tableStyleElement dxfId="3" type="firstRowStripe"/>
      <tableStyleElement dxfId="20" type="secondRowStripe"/>
    </tableStyle>
    <tableStyle count="2" pivot="0" name="ciclo 2-style">
      <tableStyleElement dxfId="2" type="firstRowStripe"/>
      <tableStyleElement dxfId="3" type="secondRowStripe"/>
    </tableStyle>
    <tableStyle count="2" pivot="0" name="base-style">
      <tableStyleElement dxfId="2" type="firstRowStripe"/>
      <tableStyleElement dxfId="3" type="secondRowStripe"/>
    </tableStyle>
    <tableStyle count="2" pivot="0" name="X-style">
      <tableStyleElement dxfId="2" type="firstRowStripe"/>
      <tableStyleElement dxfId="3" type="secondRowStripe"/>
    </tableStyle>
    <tableStyle count="2" pivot="0" name="X-style 2">
      <tableStyleElement dxfId="3" type="firstRowStripe"/>
      <tableStyleElement dxfId="2" type="secondRowStripe"/>
    </tableStyle>
    <tableStyle count="2" pivot="0" name="X-style 3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Monotonia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v>Monotonia</c:v>
          </c:tx>
          <c:spPr>
            <a:solidFill>
              <a:srgbClr val="4285F4">
                <a:alpha val="30000"/>
              </a:srgbClr>
            </a:solidFill>
            <a:ln cmpd="sng" w="38100">
              <a:solidFill>
                <a:srgbClr val="4285F4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'dados junho'!$W$2:$W$5</c:f>
              <c:numCache/>
            </c:numRef>
          </c:val>
        </c:ser>
        <c:axId val="149553838"/>
        <c:axId val="704653364"/>
      </c:areaChart>
      <c:catAx>
        <c:axId val="14955383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Verdana"/>
              </a:defRPr>
            </a:pPr>
          </a:p>
        </c:txPr>
        <c:crossAx val="704653364"/>
      </c:catAx>
      <c:valAx>
        <c:axId val="70465336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55383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v>TRIMP</c:v>
          </c:tx>
          <c:spPr>
            <a:solidFill>
              <a:srgbClr val="4285F4">
                <a:alpha val="50196"/>
              </a:srgbClr>
            </a:solidFill>
            <a:ln cmpd="sng">
              <a:noFill/>
              <a:prstDash val="solid"/>
            </a:ln>
          </c:spPr>
          <c:invertIfNegative val="0"/>
          <c:cat>
            <c:strRef>
              <c:f>'dados junho'!$H$2:$H$8</c:f>
            </c:strRef>
          </c:cat>
          <c:val>
            <c:numRef>
              <c:f>'dados junho'!$I$2:$I$8</c:f>
              <c:numCache/>
            </c:numRef>
          </c:val>
        </c:ser>
        <c:axId val="1663342747"/>
        <c:axId val="793374159"/>
      </c:barChart>
      <c:catAx>
        <c:axId val="1663342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b="0">
                    <a:solidFill>
                      <a:srgbClr val="000000"/>
                    </a:solidFill>
                    <a:latin typeface="Tahom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 Narrow"/>
              </a:defRPr>
            </a:pPr>
          </a:p>
        </c:txPr>
        <c:crossAx val="793374159"/>
      </c:catAx>
      <c:valAx>
        <c:axId val="7933741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b="0">
                    <a:solidFill>
                      <a:srgbClr val="000000"/>
                    </a:solidFill>
                    <a:latin typeface="Tahom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 Narrow"/>
              </a:defRPr>
            </a:pPr>
          </a:p>
        </c:txPr>
        <c:crossAx val="1663342747"/>
      </c:valAx>
      <c:lineChart>
        <c:ser>
          <c:idx val="1"/>
          <c:order val="1"/>
          <c:tx>
            <c:v>TSS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'dados junho'!$H$2:$H$8</c:f>
            </c:strRef>
          </c:cat>
          <c:val>
            <c:numRef>
              <c:f>'dados junho'!$D$2:$D$8</c:f>
              <c:numCache/>
            </c:numRef>
          </c:val>
          <c:smooth val="1"/>
        </c:ser>
        <c:ser>
          <c:idx val="2"/>
          <c:order val="2"/>
          <c:tx>
            <c:v>MIn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'dados junho'!$H$2:$H$8</c:f>
            </c:strRef>
          </c:cat>
          <c:val>
            <c:numRef>
              <c:f>'dados junho'!$G$2:$G$8</c:f>
              <c:numCache/>
            </c:numRef>
          </c:val>
          <c:smooth val="1"/>
        </c:ser>
        <c:ser>
          <c:idx val="3"/>
          <c:order val="3"/>
          <c:tx>
            <c:v>Min</c:v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'dados junho'!$H$2:$H$8</c:f>
            </c:strRef>
          </c:cat>
          <c:val>
            <c:numRef>
              <c:f>'dados junho'!$L$2:$L$8</c:f>
              <c:numCache/>
            </c:numRef>
          </c:val>
          <c:smooth val="1"/>
        </c:ser>
        <c:axId val="23281312"/>
        <c:axId val="591863217"/>
      </c:lineChart>
      <c:catAx>
        <c:axId val="232813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 Narrow"/>
              </a:defRPr>
            </a:pPr>
          </a:p>
        </c:txPr>
        <c:crossAx val="591863217"/>
      </c:catAx>
      <c:valAx>
        <c:axId val="59186321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b="0">
                    <a:solidFill>
                      <a:srgbClr val="000000"/>
                    </a:solidFill>
                    <a:latin typeface="Tahom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Tahoma"/>
              </a:defRPr>
            </a:pPr>
          </a:p>
        </c:txPr>
        <c:crossAx val="23281312"/>
        <c:crosses val="max"/>
      </c:valAx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v>ATL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'dados junho'!$H$2:$H$8</c:f>
            </c:strRef>
          </c:cat>
          <c:val>
            <c:numRef>
              <c:f>'dados junho'!$O$2:$O$8</c:f>
              <c:numCache/>
            </c:numRef>
          </c:val>
        </c:ser>
        <c:ser>
          <c:idx val="1"/>
          <c:order val="1"/>
          <c:tx>
            <c:v>CTL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'dados junho'!$H$2:$H$8</c:f>
            </c:strRef>
          </c:cat>
          <c:val>
            <c:numRef>
              <c:f>'dados junho'!$P$2:$P$8</c:f>
              <c:numCache/>
            </c:numRef>
          </c:val>
        </c:ser>
        <c:ser>
          <c:idx val="2"/>
          <c:order val="2"/>
          <c:tx>
            <c:v>TSB</c:v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'dados junho'!$H$2:$H$8</c:f>
            </c:strRef>
          </c:cat>
          <c:val>
            <c:numRef>
              <c:f>'dados junho'!$Q$2:$Q$8</c:f>
              <c:numCache/>
            </c:numRef>
          </c:val>
        </c:ser>
        <c:axId val="1069743360"/>
        <c:axId val="970346342"/>
      </c:areaChart>
      <c:catAx>
        <c:axId val="106974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970346342"/>
      </c:catAx>
      <c:valAx>
        <c:axId val="970346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 Narrow"/>
              </a:defRPr>
            </a:pPr>
          </a:p>
        </c:txPr>
        <c:crossAx val="10697433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v>PSR</c:v>
          </c:tx>
          <c:spPr>
            <a:solidFill>
              <a:srgbClr val="4285F4">
                <a:alpha val="50196"/>
              </a:srgbClr>
            </a:solidFill>
            <a:ln cmpd="sng">
              <a:noFill/>
            </a:ln>
          </c:spPr>
          <c:invertIfNegative val="0"/>
          <c:cat>
            <c:strRef>
              <c:f>'dados junho'!$H$2:$H$29</c:f>
            </c:strRef>
          </c:cat>
          <c:val>
            <c:numRef>
              <c:f>'dados junho'!$I$2:$I$29</c:f>
              <c:numCache/>
            </c:numRef>
          </c:val>
        </c:ser>
        <c:axId val="405276820"/>
        <c:axId val="693089221"/>
      </c:barChart>
      <c:lineChart>
        <c:ser>
          <c:idx val="1"/>
          <c:order val="1"/>
          <c:tx>
            <c:v>PSE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'dados junho'!$H$2:$H$29</c:f>
            </c:strRef>
          </c:cat>
          <c:val>
            <c:numRef>
              <c:f>'dados junho'!$J$2:$J$29</c:f>
              <c:numCache/>
            </c:numRef>
          </c:val>
          <c:smooth val="0"/>
        </c:ser>
        <c:ser>
          <c:idx val="2"/>
          <c:order val="2"/>
          <c:tx>
            <c:v>SONO 2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'dados junho'!$H$2:$H$29</c:f>
            </c:strRef>
          </c:cat>
          <c:val>
            <c:numRef>
              <c:f>'dados junho'!$D$2:$D$29</c:f>
              <c:numCache/>
            </c:numRef>
          </c:val>
          <c:smooth val="0"/>
        </c:ser>
        <c:axId val="405276820"/>
        <c:axId val="693089221"/>
      </c:lineChart>
      <c:catAx>
        <c:axId val="4052768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3089221"/>
      </c:catAx>
      <c:valAx>
        <c:axId val="6930892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52768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v>TRIMP</c:v>
          </c:tx>
          <c:spPr>
            <a:solidFill>
              <a:srgbClr val="4285F4">
                <a:alpha val="50196"/>
              </a:srgbClr>
            </a:solidFill>
            <a:ln cmpd="sng">
              <a:noFill/>
              <a:prstDash val="solid"/>
            </a:ln>
          </c:spPr>
          <c:invertIfNegative val="0"/>
          <c:cat>
            <c:strRef>
              <c:f>'dados junho'!$H$2:$H$29</c:f>
            </c:strRef>
          </c:cat>
          <c:val>
            <c:numRef>
              <c:f>'dados junho'!$L$2:$L$29</c:f>
              <c:numCache/>
            </c:numRef>
          </c:val>
        </c:ser>
        <c:axId val="1508128596"/>
        <c:axId val="1288877119"/>
      </c:barChart>
      <c:lineChart>
        <c:varyColors val="0"/>
        <c:ser>
          <c:idx val="1"/>
          <c:order val="1"/>
          <c:tx>
            <c:v>TSS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'dados junho'!$H$2:$H$29</c:f>
            </c:strRef>
          </c:cat>
          <c:val>
            <c:numRef>
              <c:f>'dados junho'!$M$2:$M$29</c:f>
              <c:numCache/>
            </c:numRef>
          </c:val>
          <c:smooth val="0"/>
        </c:ser>
        <c:axId val="1508128596"/>
        <c:axId val="1288877119"/>
      </c:lineChart>
      <c:catAx>
        <c:axId val="15081285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8877119"/>
      </c:catAx>
      <c:valAx>
        <c:axId val="1288877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8128596"/>
      </c:valAx>
      <c:lineChart>
        <c:varyColors val="0"/>
        <c:ser>
          <c:idx val="2"/>
          <c:order val="2"/>
          <c:tx>
            <c:v>PSR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'dados junho'!$H$2:$H$29</c:f>
            </c:strRef>
          </c:cat>
          <c:val>
            <c:numRef>
              <c:f>'dados junho'!$I$2:$I$29</c:f>
              <c:numCache/>
            </c:numRef>
          </c:val>
          <c:smooth val="0"/>
        </c:ser>
        <c:axId val="1433272312"/>
        <c:axId val="1175277791"/>
      </c:lineChart>
      <c:catAx>
        <c:axId val="14332723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5277791"/>
      </c:catAx>
      <c:valAx>
        <c:axId val="117527779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327231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v>ATL</c:v>
          </c:tx>
          <c:spPr>
            <a:solidFill>
              <a:srgbClr val="4285F4">
                <a:alpha val="50196"/>
              </a:srgbClr>
            </a:solidFill>
            <a:ln cmpd="sng">
              <a:noFill/>
            </a:ln>
          </c:spPr>
          <c:invertIfNegative val="0"/>
          <c:dPt>
            <c:idx val="1"/>
          </c:dPt>
          <c:dPt>
            <c:idx val="2"/>
            <c:spPr>
              <a:solidFill>
                <a:srgbClr val="4285F4">
                  <a:alpha val="50196"/>
                </a:srgbClr>
              </a:solidFill>
              <a:ln cmpd="sng">
                <a:noFill/>
              </a:ln>
            </c:spPr>
          </c:dPt>
          <c:cat>
            <c:strRef>
              <c:f>'dados junho'!$H$2:$H$29</c:f>
            </c:strRef>
          </c:cat>
          <c:val>
            <c:numRef>
              <c:f>'dados junho'!$O$2:$O$29</c:f>
              <c:numCache/>
            </c:numRef>
          </c:val>
        </c:ser>
        <c:axId val="793210208"/>
        <c:axId val="1149709870"/>
      </c:barChart>
      <c:lineChart>
        <c:varyColors val="0"/>
        <c:ser>
          <c:idx val="2"/>
          <c:order val="2"/>
          <c:tx>
            <c:v>TSB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'dados junho'!$H$2:$H$29</c:f>
            </c:strRef>
          </c:cat>
          <c:val>
            <c:numRef>
              <c:f>'dados junho'!$Q$2:$Q$29</c:f>
              <c:numCache/>
            </c:numRef>
          </c:val>
          <c:smooth val="0"/>
        </c:ser>
        <c:axId val="793210208"/>
        <c:axId val="1149709870"/>
      </c:lineChart>
      <c:catAx>
        <c:axId val="793210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9709870"/>
      </c:catAx>
      <c:valAx>
        <c:axId val="1149709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3210208"/>
      </c:valAx>
      <c:lineChart>
        <c:varyColors val="0"/>
        <c:ser>
          <c:idx val="1"/>
          <c:order val="1"/>
          <c:tx>
            <c:v>CTL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'dados junho'!$H$2:$H$29</c:f>
            </c:strRef>
          </c:cat>
          <c:val>
            <c:numRef>
              <c:f>'dados junho'!$P$2:$P$29</c:f>
              <c:numCache/>
            </c:numRef>
          </c:val>
          <c:smooth val="0"/>
        </c:ser>
        <c:axId val="2017814169"/>
        <c:axId val="1700067125"/>
      </c:lineChart>
      <c:catAx>
        <c:axId val="201781416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0067125"/>
      </c:catAx>
      <c:valAx>
        <c:axId val="170006712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781416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537955729166669"/>
          <c:y val="0.25202156334231807"/>
          <c:w val="0.8937037760416668"/>
          <c:h val="0.6818059299191375"/>
        </c:manualLayout>
      </c:layout>
      <c:areaChart>
        <c:grouping val="stacked"/>
        <c:ser>
          <c:idx val="0"/>
          <c:order val="0"/>
          <c:tx>
            <c:v>MOno DIa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'dados junho'!$H$2:$H$8</c:f>
            </c:strRef>
          </c:cat>
          <c:val>
            <c:numRef>
              <c:f>'dados junho'!$T$2:$T$8</c:f>
              <c:numCache/>
            </c:numRef>
          </c:val>
        </c:ser>
        <c:ser>
          <c:idx val="1"/>
          <c:order val="1"/>
          <c:tx>
            <c:v>Nvl Pront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'dados junho'!$H$2:$H$8</c:f>
            </c:strRef>
          </c:cat>
          <c:val>
            <c:numRef>
              <c:f>'dados junho'!$V$2:$V$8</c:f>
              <c:numCache/>
            </c:numRef>
          </c:val>
        </c:ser>
        <c:ser>
          <c:idx val="2"/>
          <c:order val="2"/>
          <c:tx>
            <c:v>PSR</c:v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'dados junho'!$H$2:$H$8</c:f>
            </c:strRef>
          </c:cat>
          <c:val>
            <c:numRef>
              <c:f>'dados junho'!$I$2:$I$8</c:f>
              <c:numCache/>
            </c:numRef>
          </c:val>
        </c:ser>
        <c:ser>
          <c:idx val="3"/>
          <c:order val="3"/>
          <c:tx>
            <c:v>TRIMP</c:v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'dados junho'!$H$2:$H$8</c:f>
            </c:strRef>
          </c:cat>
          <c:val>
            <c:numRef>
              <c:f>'dados junho'!$L$2:$L$8</c:f>
              <c:numCache/>
            </c:numRef>
          </c:val>
        </c:ser>
        <c:axId val="133104142"/>
        <c:axId val="1967639802"/>
      </c:areaChart>
      <c:catAx>
        <c:axId val="133104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7639802"/>
      </c:catAx>
      <c:valAx>
        <c:axId val="1967639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133104142"/>
      </c:valAx>
    </c:plotArea>
    <c:legend>
      <c:legendPos val="r"/>
      <c:legendEntry>
        <c:idx val="3"/>
        <c:txPr>
          <a:bodyPr/>
          <a:lstStyle/>
          <a:p>
            <a:pPr lvl="0">
              <a:defRPr sz="1000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v>TRIMP</c:v>
          </c:tx>
          <c:spPr>
            <a:solidFill>
              <a:srgbClr val="4285F4">
                <a:alpha val="50196"/>
              </a:srgbClr>
            </a:solidFill>
            <a:ln cmpd="sng">
              <a:noFill/>
              <a:prstDash val="solid"/>
            </a:ln>
          </c:spPr>
          <c:invertIfNegative val="0"/>
          <c:cat>
            <c:strRef>
              <c:f>'dados junho'!$H$9:$H$15</c:f>
            </c:strRef>
          </c:cat>
          <c:val>
            <c:numRef>
              <c:f>'dados junho'!$I$9:$I$15</c:f>
              <c:numCache/>
            </c:numRef>
          </c:val>
        </c:ser>
        <c:axId val="1436702709"/>
        <c:axId val="692406471"/>
      </c:barChart>
      <c:catAx>
        <c:axId val="1436702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 Narrow"/>
              </a:defRPr>
            </a:pPr>
          </a:p>
        </c:txPr>
        <c:crossAx val="692406471"/>
      </c:catAx>
      <c:valAx>
        <c:axId val="692406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 Narrow"/>
              </a:defRPr>
            </a:pPr>
          </a:p>
        </c:txPr>
        <c:crossAx val="1436702709"/>
      </c:valAx>
      <c:lineChart>
        <c:ser>
          <c:idx val="1"/>
          <c:order val="1"/>
          <c:tx>
            <c:v>TSS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'dados junho'!$H$9:$H$15</c:f>
            </c:strRef>
          </c:cat>
          <c:val>
            <c:numRef>
              <c:f>'dados junho'!$D$9:$D$15</c:f>
              <c:numCache/>
            </c:numRef>
          </c:val>
          <c:smooth val="0"/>
        </c:ser>
        <c:ser>
          <c:idx val="2"/>
          <c:order val="2"/>
          <c:tx>
            <c:v>MIn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'dados junho'!$H$9:$H$15</c:f>
            </c:strRef>
          </c:cat>
          <c:val>
            <c:numRef>
              <c:f>'dados junho'!$G$9:$G$15</c:f>
              <c:numCache/>
            </c:numRef>
          </c:val>
          <c:smooth val="0"/>
        </c:ser>
        <c:ser>
          <c:idx val="3"/>
          <c:order val="3"/>
          <c:tx>
            <c:v>Min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'dados junho'!$H$9:$H$15</c:f>
            </c:strRef>
          </c:cat>
          <c:val>
            <c:numRef>
              <c:f>'dados junho'!$L$9:$L$15</c:f>
              <c:numCache/>
            </c:numRef>
          </c:val>
          <c:smooth val="0"/>
        </c:ser>
        <c:axId val="638552071"/>
        <c:axId val="1151649487"/>
      </c:lineChart>
      <c:catAx>
        <c:axId val="6385520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 Narrow"/>
              </a:defRPr>
            </a:pPr>
          </a:p>
        </c:txPr>
        <c:crossAx val="1151649487"/>
      </c:catAx>
      <c:valAx>
        <c:axId val="115164948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638552071"/>
        <c:crosses val="max"/>
      </c:valAx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v>ATL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'dados junho'!$H$9:$H$15</c:f>
            </c:strRef>
          </c:cat>
          <c:val>
            <c:numRef>
              <c:f>'dados junho'!$O$9:$O$15</c:f>
              <c:numCache/>
            </c:numRef>
          </c:val>
        </c:ser>
        <c:ser>
          <c:idx val="1"/>
          <c:order val="1"/>
          <c:tx>
            <c:v>CTL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'dados junho'!$H$9:$H$15</c:f>
            </c:strRef>
          </c:cat>
          <c:val>
            <c:numRef>
              <c:f>'dados junho'!$P$9:$P$15</c:f>
              <c:numCache/>
            </c:numRef>
          </c:val>
        </c:ser>
        <c:ser>
          <c:idx val="2"/>
          <c:order val="2"/>
          <c:tx>
            <c:v>TSB</c:v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'dados junho'!$H$9:$H$15</c:f>
            </c:strRef>
          </c:cat>
          <c:val>
            <c:numRef>
              <c:f>'dados junho'!$Q$9:$Q$15</c:f>
              <c:numCache/>
            </c:numRef>
          </c:val>
        </c:ser>
        <c:axId val="562960774"/>
        <c:axId val="880056911"/>
      </c:areaChart>
      <c:catAx>
        <c:axId val="562960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880056911"/>
      </c:catAx>
      <c:valAx>
        <c:axId val="8800569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 Narrow"/>
              </a:defRPr>
            </a:pPr>
          </a:p>
        </c:txPr>
        <c:crossAx val="5629607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537955729166669"/>
          <c:y val="0.25202156334231807"/>
          <c:w val="0.8937037760416668"/>
          <c:h val="0.6818059299191375"/>
        </c:manualLayout>
      </c:layout>
      <c:lineChart>
        <c:ser>
          <c:idx val="0"/>
          <c:order val="0"/>
          <c:tx>
            <c:v>MOno DIa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'dados junho'!$H$9:$H$15</c:f>
            </c:strRef>
          </c:cat>
          <c:val>
            <c:numRef>
              <c:f>'dados junho'!$T$9:$T$15</c:f>
              <c:numCache/>
            </c:numRef>
          </c:val>
          <c:smooth val="1"/>
        </c:ser>
        <c:ser>
          <c:idx val="1"/>
          <c:order val="1"/>
          <c:tx>
            <c:v>Nvl Pront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'dados junho'!$H$9:$H$15</c:f>
            </c:strRef>
          </c:cat>
          <c:val>
            <c:numRef>
              <c:f>'dados junho'!$V$9:$V$15</c:f>
              <c:numCache/>
            </c:numRef>
          </c:val>
          <c:smooth val="1"/>
        </c:ser>
        <c:ser>
          <c:idx val="2"/>
          <c:order val="2"/>
          <c:tx>
            <c:v>PSR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'dados junho'!$H$9:$H$15</c:f>
            </c:strRef>
          </c:cat>
          <c:val>
            <c:numRef>
              <c:f>'dados junho'!$I$5:$I$9</c:f>
              <c:numCache/>
            </c:numRef>
          </c:val>
          <c:smooth val="1"/>
        </c:ser>
        <c:ser>
          <c:idx val="3"/>
          <c:order val="3"/>
          <c:tx>
            <c:v>TRIMP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'dados junho'!$H$9:$H$15</c:f>
            </c:strRef>
          </c:cat>
          <c:val>
            <c:numRef>
              <c:f>'dados junho'!$L$9:$L$15</c:f>
              <c:numCache/>
            </c:numRef>
          </c:val>
          <c:smooth val="1"/>
        </c:ser>
        <c:axId val="1761248297"/>
        <c:axId val="1759345362"/>
      </c:lineChart>
      <c:catAx>
        <c:axId val="17612482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345362"/>
      </c:catAx>
      <c:valAx>
        <c:axId val="1759345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1761248297"/>
      </c:valAx>
    </c:plotArea>
    <c:legend>
      <c:legendPos val="r"/>
      <c:legendEntry>
        <c:idx val="3"/>
        <c:txPr>
          <a:bodyPr/>
          <a:lstStyle/>
          <a:p>
            <a:pPr lvl="0">
              <a:defRPr sz="1000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v>TRIMP</c:v>
          </c:tx>
          <c:spPr>
            <a:solidFill>
              <a:srgbClr val="4285F4">
                <a:alpha val="50196"/>
              </a:srgbClr>
            </a:solidFill>
            <a:ln cmpd="sng">
              <a:noFill/>
              <a:prstDash val="solid"/>
            </a:ln>
          </c:spPr>
          <c:invertIfNegative val="0"/>
          <c:cat>
            <c:strRef>
              <c:f>'dados junho'!$H$16:$H$22</c:f>
            </c:strRef>
          </c:cat>
          <c:val>
            <c:numRef>
              <c:f>'dados junho'!$I$16:$I$22</c:f>
              <c:numCache/>
            </c:numRef>
          </c:val>
        </c:ser>
        <c:axId val="2103346704"/>
        <c:axId val="1517329711"/>
      </c:barChart>
      <c:catAx>
        <c:axId val="2103346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 Narrow"/>
              </a:defRPr>
            </a:pPr>
          </a:p>
        </c:txPr>
        <c:crossAx val="1517329711"/>
      </c:catAx>
      <c:valAx>
        <c:axId val="15173297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 Narrow"/>
              </a:defRPr>
            </a:pPr>
          </a:p>
        </c:txPr>
        <c:crossAx val="2103346704"/>
      </c:valAx>
      <c:lineChart>
        <c:ser>
          <c:idx val="1"/>
          <c:order val="1"/>
          <c:tx>
            <c:v>TSS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'dados junho'!$H$16:$H$22</c:f>
            </c:strRef>
          </c:cat>
          <c:val>
            <c:numRef>
              <c:f>'dados junho'!$D$16:$D$22</c:f>
              <c:numCache/>
            </c:numRef>
          </c:val>
          <c:smooth val="0"/>
        </c:ser>
        <c:ser>
          <c:idx val="2"/>
          <c:order val="2"/>
          <c:tx>
            <c:v>MIn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'dados junho'!$H$16:$H$22</c:f>
            </c:strRef>
          </c:cat>
          <c:val>
            <c:numRef>
              <c:f>'dados junho'!$G$16:$G$22</c:f>
              <c:numCache/>
            </c:numRef>
          </c:val>
          <c:smooth val="0"/>
        </c:ser>
        <c:ser>
          <c:idx val="3"/>
          <c:order val="3"/>
          <c:tx>
            <c:v>Min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'dados junho'!$H$16:$H$22</c:f>
            </c:strRef>
          </c:cat>
          <c:val>
            <c:numRef>
              <c:f>'dados junho'!$L$16:$L$22</c:f>
              <c:numCache/>
            </c:numRef>
          </c:val>
          <c:smooth val="0"/>
        </c:ser>
        <c:axId val="950992894"/>
        <c:axId val="2042957707"/>
      </c:lineChart>
      <c:catAx>
        <c:axId val="95099289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 Narrow"/>
              </a:defRPr>
            </a:pPr>
          </a:p>
        </c:txPr>
        <c:crossAx val="2042957707"/>
      </c:catAx>
      <c:valAx>
        <c:axId val="204295770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950992894"/>
        <c:crosses val="max"/>
      </c:valAx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v>ATL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'dados junho'!$H$16:$H$22</c:f>
            </c:strRef>
          </c:cat>
          <c:val>
            <c:numRef>
              <c:f>'dados junho'!$O$16:$O$22</c:f>
              <c:numCache/>
            </c:numRef>
          </c:val>
        </c:ser>
        <c:ser>
          <c:idx val="1"/>
          <c:order val="1"/>
          <c:tx>
            <c:v>CTL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'dados junho'!$H$16:$H$22</c:f>
            </c:strRef>
          </c:cat>
          <c:val>
            <c:numRef>
              <c:f>'dados junho'!$P$16:$P$22</c:f>
              <c:numCache/>
            </c:numRef>
          </c:val>
        </c:ser>
        <c:ser>
          <c:idx val="2"/>
          <c:order val="2"/>
          <c:tx>
            <c:v>TSB</c:v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'dados junho'!$H$16:$H$22</c:f>
            </c:strRef>
          </c:cat>
          <c:val>
            <c:numRef>
              <c:f>'dados junho'!$Q$16:$Q$22</c:f>
              <c:numCache/>
            </c:numRef>
          </c:val>
        </c:ser>
        <c:axId val="264717965"/>
        <c:axId val="1058170775"/>
      </c:areaChart>
      <c:catAx>
        <c:axId val="264717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058170775"/>
      </c:catAx>
      <c:valAx>
        <c:axId val="10581707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 Narrow"/>
              </a:defRPr>
            </a:pPr>
          </a:p>
        </c:txPr>
        <c:crossAx val="2647179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537955729166669"/>
          <c:y val="0.25202156334231807"/>
          <c:w val="0.8937037760416668"/>
          <c:h val="0.6818059299191375"/>
        </c:manualLayout>
      </c:layout>
      <c:lineChart>
        <c:ser>
          <c:idx val="0"/>
          <c:order val="0"/>
          <c:tx>
            <c:v>MOno DIa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'dados junho'!$H$16:$H$22</c:f>
            </c:strRef>
          </c:cat>
          <c:val>
            <c:numRef>
              <c:f>'dados junho'!$T$16:$T$22</c:f>
              <c:numCache/>
            </c:numRef>
          </c:val>
          <c:smooth val="1"/>
        </c:ser>
        <c:ser>
          <c:idx val="1"/>
          <c:order val="1"/>
          <c:tx>
            <c:v>Nvl Pront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'dados junho'!$H$16:$H$22</c:f>
            </c:strRef>
          </c:cat>
          <c:val>
            <c:numRef>
              <c:f>'dados junho'!$V$16:$V$22</c:f>
              <c:numCache/>
            </c:numRef>
          </c:val>
          <c:smooth val="1"/>
        </c:ser>
        <c:ser>
          <c:idx val="2"/>
          <c:order val="2"/>
          <c:tx>
            <c:v>PSR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'dados junho'!$H$16:$H$22</c:f>
            </c:strRef>
          </c:cat>
          <c:val>
            <c:numRef>
              <c:f>'dados junho'!$I$16:$I$22</c:f>
              <c:numCache/>
            </c:numRef>
          </c:val>
          <c:smooth val="1"/>
        </c:ser>
        <c:ser>
          <c:idx val="3"/>
          <c:order val="3"/>
          <c:tx>
            <c:v>TRIMP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'dados junho'!$H$16:$H$22</c:f>
            </c:strRef>
          </c:cat>
          <c:val>
            <c:numRef>
              <c:f>'dados junho'!$L$16:$L$22</c:f>
              <c:numCache/>
            </c:numRef>
          </c:val>
          <c:smooth val="1"/>
        </c:ser>
        <c:axId val="621155254"/>
        <c:axId val="839143796"/>
      </c:lineChart>
      <c:catAx>
        <c:axId val="621155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9143796"/>
      </c:catAx>
      <c:valAx>
        <c:axId val="8391437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621155254"/>
      </c:valAx>
    </c:plotArea>
    <c:legend>
      <c:legendPos val="r"/>
      <c:legendEntry>
        <c:idx val="3"/>
        <c:txPr>
          <a:bodyPr/>
          <a:lstStyle/>
          <a:p>
            <a:pPr lvl="0">
              <a:defRPr sz="1000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v>TRIMP</c:v>
          </c:tx>
          <c:spPr>
            <a:solidFill>
              <a:srgbClr val="4285F4">
                <a:alpha val="50196"/>
              </a:srgbClr>
            </a:solidFill>
            <a:ln cmpd="sng">
              <a:noFill/>
              <a:prstDash val="solid"/>
            </a:ln>
          </c:spPr>
          <c:invertIfNegative val="0"/>
          <c:cat>
            <c:strRef>
              <c:f>'dados junho'!$H$23:$H$29</c:f>
            </c:strRef>
          </c:cat>
          <c:val>
            <c:numRef>
              <c:f>'dados junho'!$I$23:$I$29</c:f>
              <c:numCache/>
            </c:numRef>
          </c:val>
        </c:ser>
        <c:axId val="2138299965"/>
        <c:axId val="1943273159"/>
      </c:barChart>
      <c:catAx>
        <c:axId val="2138299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 Narrow"/>
              </a:defRPr>
            </a:pPr>
          </a:p>
        </c:txPr>
        <c:crossAx val="1943273159"/>
      </c:catAx>
      <c:valAx>
        <c:axId val="19432731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 Narrow"/>
              </a:defRPr>
            </a:pPr>
          </a:p>
        </c:txPr>
        <c:crossAx val="2138299965"/>
      </c:valAx>
      <c:lineChart>
        <c:ser>
          <c:idx val="1"/>
          <c:order val="1"/>
          <c:tx>
            <c:v>TSS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'dados junho'!$H$23:$H$29</c:f>
            </c:strRef>
          </c:cat>
          <c:val>
            <c:numRef>
              <c:f>'dados junho'!$D$23:$D$29</c:f>
              <c:numCache/>
            </c:numRef>
          </c:val>
          <c:smooth val="0"/>
        </c:ser>
        <c:ser>
          <c:idx val="2"/>
          <c:order val="2"/>
          <c:tx>
            <c:v>MIn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'dados junho'!$H$23:$H$29</c:f>
            </c:strRef>
          </c:cat>
          <c:val>
            <c:numRef>
              <c:f>'dados junho'!$G$23:$G$29</c:f>
              <c:numCache/>
            </c:numRef>
          </c:val>
          <c:smooth val="0"/>
        </c:ser>
        <c:ser>
          <c:idx val="3"/>
          <c:order val="3"/>
          <c:tx>
            <c:v>Min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'dados junho'!$H$23:$H$29</c:f>
            </c:strRef>
          </c:cat>
          <c:val>
            <c:numRef>
              <c:f>'dados junho'!$L$23:$L$29</c:f>
              <c:numCache/>
            </c:numRef>
          </c:val>
          <c:smooth val="0"/>
        </c:ser>
        <c:axId val="1179669384"/>
        <c:axId val="251735417"/>
      </c:lineChart>
      <c:catAx>
        <c:axId val="11796693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 Narrow"/>
              </a:defRPr>
            </a:pPr>
          </a:p>
        </c:txPr>
        <c:crossAx val="251735417"/>
      </c:catAx>
      <c:valAx>
        <c:axId val="25173541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179669384"/>
        <c:crosses val="max"/>
      </c:valAx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v>ATL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'dados junho'!$H$23:$H$29</c:f>
            </c:strRef>
          </c:cat>
          <c:val>
            <c:numRef>
              <c:f>'dados junho'!$O$23:$O$29</c:f>
              <c:numCache/>
            </c:numRef>
          </c:val>
        </c:ser>
        <c:ser>
          <c:idx val="1"/>
          <c:order val="1"/>
          <c:tx>
            <c:v>CTL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strRef>
              <c:f>'dados junho'!$H$23:$H$29</c:f>
            </c:strRef>
          </c:cat>
          <c:val>
            <c:numRef>
              <c:f>'dados junho'!$P$23:$P$29</c:f>
              <c:numCache/>
            </c:numRef>
          </c:val>
        </c:ser>
        <c:ser>
          <c:idx val="2"/>
          <c:order val="2"/>
          <c:tx>
            <c:v>TSB</c:v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'dados junho'!$H$23:$H$29</c:f>
            </c:strRef>
          </c:cat>
          <c:val>
            <c:numRef>
              <c:f>'dados junho'!$Q$23:$Q$29</c:f>
              <c:numCache/>
            </c:numRef>
          </c:val>
        </c:ser>
        <c:axId val="372276127"/>
        <c:axId val="1474247260"/>
      </c:areaChart>
      <c:catAx>
        <c:axId val="372276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474247260"/>
      </c:catAx>
      <c:valAx>
        <c:axId val="1474247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 Narrow"/>
              </a:defRPr>
            </a:pPr>
          </a:p>
        </c:txPr>
        <c:crossAx val="3722761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537955729166669"/>
          <c:y val="0.25202156334231807"/>
          <c:w val="0.8937037760416668"/>
          <c:h val="0.6818059299191375"/>
        </c:manualLayout>
      </c:layout>
      <c:lineChart>
        <c:ser>
          <c:idx val="0"/>
          <c:order val="0"/>
          <c:tx>
            <c:v>MOno DIa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'dados junho'!$H$23:$H$29</c:f>
            </c:strRef>
          </c:cat>
          <c:val>
            <c:numRef>
              <c:f>'dados junho'!$T$23:$T$29</c:f>
              <c:numCache/>
            </c:numRef>
          </c:val>
          <c:smooth val="1"/>
        </c:ser>
        <c:ser>
          <c:idx val="1"/>
          <c:order val="1"/>
          <c:tx>
            <c:v>Nvl Pront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'dados junho'!$H$23:$H$29</c:f>
            </c:strRef>
          </c:cat>
          <c:val>
            <c:numRef>
              <c:f>'dados junho'!$V$23:$V$29</c:f>
              <c:numCache/>
            </c:numRef>
          </c:val>
          <c:smooth val="1"/>
        </c:ser>
        <c:ser>
          <c:idx val="2"/>
          <c:order val="2"/>
          <c:tx>
            <c:v>PSR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'dados junho'!$H$23:$H$29</c:f>
            </c:strRef>
          </c:cat>
          <c:val>
            <c:numRef>
              <c:f>'dados junho'!$I$23:$I$29</c:f>
              <c:numCache/>
            </c:numRef>
          </c:val>
          <c:smooth val="1"/>
        </c:ser>
        <c:ser>
          <c:idx val="3"/>
          <c:order val="3"/>
          <c:tx>
            <c:v>TRIMP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'dados junho'!$H$23:$H$29</c:f>
            </c:strRef>
          </c:cat>
          <c:val>
            <c:numRef>
              <c:f>'dados junho'!$L$23:$L$29</c:f>
              <c:numCache/>
            </c:numRef>
          </c:val>
          <c:smooth val="1"/>
        </c:ser>
        <c:axId val="567106655"/>
        <c:axId val="1562564148"/>
      </c:lineChart>
      <c:catAx>
        <c:axId val="567106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2564148"/>
      </c:catAx>
      <c:valAx>
        <c:axId val="15625641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567106655"/>
      </c:valAx>
    </c:plotArea>
    <c:legend>
      <c:legendPos val="r"/>
      <c:legendEntry>
        <c:idx val="3"/>
        <c:txPr>
          <a:bodyPr/>
          <a:lstStyle/>
          <a:p>
            <a:pPr lvl="0">
              <a:defRPr sz="1000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TRIMP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X!$C$2:$C$8</c:f>
            </c:strRef>
          </c:cat>
          <c:val>
            <c:numRef>
              <c:f>X!$K$2:$K$8</c:f>
              <c:numCache/>
            </c:numRef>
          </c:val>
          <c:smooth val="1"/>
        </c:ser>
        <c:axId val="1354013621"/>
        <c:axId val="1401063585"/>
      </c:lineChart>
      <c:catAx>
        <c:axId val="13540136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1063585"/>
      </c:catAx>
      <c:valAx>
        <c:axId val="14010635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40136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PSR e PSE</a:t>
            </a:r>
          </a:p>
        </c:rich>
      </c:tx>
      <c:overlay val="0"/>
    </c:title>
    <c:plotArea>
      <c:layout/>
      <c:lineChart>
        <c:ser>
          <c:idx val="0"/>
          <c:order val="0"/>
          <c:tx>
            <c:v>PSR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X!$C$2:$C$8</c:f>
            </c:strRef>
          </c:cat>
          <c:val>
            <c:numRef>
              <c:f>X!$H$2:$H$8</c:f>
              <c:numCache/>
            </c:numRef>
          </c:val>
          <c:smooth val="1"/>
        </c:ser>
        <c:ser>
          <c:idx val="1"/>
          <c:order val="1"/>
          <c:tx>
            <c:v>PSE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X!$C$2:$C$8</c:f>
            </c:strRef>
          </c:cat>
          <c:val>
            <c:numRef>
              <c:f>X!$I$2:$I$8</c:f>
              <c:numCache/>
            </c:numRef>
          </c:val>
          <c:smooth val="1"/>
        </c:ser>
        <c:ser>
          <c:idx val="2"/>
          <c:order val="2"/>
          <c:tx>
            <c:v>SONO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5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Pt>
            <c:idx val="0"/>
            <c:marker>
              <c:symbol val="none"/>
            </c:marker>
          </c:dPt>
          <c:cat>
            <c:strRef>
              <c:f>X!$C$2:$C$8</c:f>
            </c:strRef>
          </c:cat>
          <c:val>
            <c:numRef>
              <c:f>X!$G$2:$G$8</c:f>
              <c:numCache/>
            </c:numRef>
          </c:val>
          <c:smooth val="1"/>
        </c:ser>
        <c:axId val="453108699"/>
        <c:axId val="2058896245"/>
      </c:lineChart>
      <c:catAx>
        <c:axId val="4531086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8896245"/>
      </c:catAx>
      <c:valAx>
        <c:axId val="20588962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31086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TSS e TSS Cronico</a:t>
            </a:r>
          </a:p>
        </c:rich>
      </c:tx>
      <c:overlay val="0"/>
    </c:title>
    <c:plotArea>
      <c:layout/>
      <c:lineChart>
        <c:ser>
          <c:idx val="0"/>
          <c:order val="0"/>
          <c:tx>
            <c:v>TSS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X!$C$2:$C$8</c:f>
            </c:strRef>
          </c:cat>
          <c:val>
            <c:numRef>
              <c:f>X!$L$2:$L$8</c:f>
              <c:numCache/>
            </c:numRef>
          </c:val>
          <c:smooth val="1"/>
        </c:ser>
        <c:ser>
          <c:idx val="1"/>
          <c:order val="1"/>
          <c:tx>
            <c:v>TSS Cron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X!$C$2:$C$8</c:f>
            </c:strRef>
          </c:cat>
          <c:val>
            <c:numRef>
              <c:f>X!$M$2:$M$8</c:f>
              <c:numCache/>
            </c:numRef>
          </c:val>
          <c:smooth val="1"/>
        </c:ser>
        <c:axId val="135474393"/>
        <c:axId val="510670686"/>
      </c:lineChart>
      <c:catAx>
        <c:axId val="135474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0670686"/>
      </c:catAx>
      <c:valAx>
        <c:axId val="5106706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4743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ATL, CTL e TSB</a:t>
            </a:r>
          </a:p>
        </c:rich>
      </c:tx>
      <c:overlay val="0"/>
    </c:title>
    <c:plotArea>
      <c:layout/>
      <c:lineChart>
        <c:ser>
          <c:idx val="0"/>
          <c:order val="0"/>
          <c:tx>
            <c:v>ATL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X!$C$2:$C$8</c:f>
            </c:strRef>
          </c:cat>
          <c:val>
            <c:numRef>
              <c:f>X!$N$2:$N$8</c:f>
              <c:numCache/>
            </c:numRef>
          </c:val>
          <c:smooth val="1"/>
        </c:ser>
        <c:ser>
          <c:idx val="1"/>
          <c:order val="1"/>
          <c:tx>
            <c:v>CTL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X!$C$2:$C$8</c:f>
            </c:strRef>
          </c:cat>
          <c:val>
            <c:numRef>
              <c:f>X!$O$2:$O$8</c:f>
              <c:numCache/>
            </c:numRef>
          </c:val>
          <c:smooth val="1"/>
        </c:ser>
        <c:ser>
          <c:idx val="2"/>
          <c:order val="2"/>
          <c:tx>
            <c:v>TSB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5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X!$C$2:$C$8</c:f>
            </c:strRef>
          </c:cat>
          <c:val>
            <c:numRef>
              <c:f>X!$P$2:$P$8</c:f>
              <c:numCache/>
            </c:numRef>
          </c:val>
          <c:smooth val="1"/>
        </c:ser>
        <c:axId val="177915524"/>
        <c:axId val="2099973617"/>
      </c:lineChart>
      <c:catAx>
        <c:axId val="177915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9973617"/>
      </c:catAx>
      <c:valAx>
        <c:axId val="20999736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9155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PSR e PSE</a:t>
            </a:r>
          </a:p>
        </c:rich>
      </c:tx>
      <c:overlay val="0"/>
    </c:title>
    <c:plotArea>
      <c:layout/>
      <c:lineChart>
        <c:ser>
          <c:idx val="0"/>
          <c:order val="0"/>
          <c:tx>
            <c:v>PSR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X!$C$9:$C$15</c:f>
            </c:strRef>
          </c:cat>
          <c:val>
            <c:numRef>
              <c:f>X!$H$9:$H$15</c:f>
              <c:numCache/>
            </c:numRef>
          </c:val>
          <c:smooth val="1"/>
        </c:ser>
        <c:ser>
          <c:idx val="1"/>
          <c:order val="1"/>
          <c:tx>
            <c:v>PSE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Pt>
            <c:idx val="1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X!$C$9:$C$15</c:f>
            </c:strRef>
          </c:cat>
          <c:val>
            <c:numRef>
              <c:f>X!$I$9:$I$15</c:f>
              <c:numCache/>
            </c:numRef>
          </c:val>
          <c:smooth val="1"/>
        </c:ser>
        <c:ser>
          <c:idx val="2"/>
          <c:order val="2"/>
          <c:tx>
            <c:v>SONO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5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Pt>
            <c:idx val="1"/>
            <c:marker>
              <c:symbol val="none"/>
            </c:marker>
          </c:dPt>
          <c:cat>
            <c:strRef>
              <c:f>X!$C$9:$C$15</c:f>
            </c:strRef>
          </c:cat>
          <c:val>
            <c:numRef>
              <c:f>X!$G$9:$G$15</c:f>
              <c:numCache/>
            </c:numRef>
          </c:val>
          <c:smooth val="1"/>
        </c:ser>
        <c:axId val="1929130219"/>
        <c:axId val="723103588"/>
      </c:lineChart>
      <c:catAx>
        <c:axId val="19291302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3103588"/>
      </c:catAx>
      <c:valAx>
        <c:axId val="7231035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91302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ATL, CTL e TSB</a:t>
            </a:r>
          </a:p>
        </c:rich>
      </c:tx>
      <c:overlay val="0"/>
    </c:title>
    <c:plotArea>
      <c:layout/>
      <c:lineChart>
        <c:ser>
          <c:idx val="0"/>
          <c:order val="0"/>
          <c:tx>
            <c:v>ATL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X!$C$9:$C$15</c:f>
            </c:strRef>
          </c:cat>
          <c:val>
            <c:numRef>
              <c:f>X!$N$9:$N$15</c:f>
              <c:numCache/>
            </c:numRef>
          </c:val>
          <c:smooth val="1"/>
        </c:ser>
        <c:ser>
          <c:idx val="1"/>
          <c:order val="1"/>
          <c:tx>
            <c:v>CTL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X!$C$9:$C$15</c:f>
            </c:strRef>
          </c:cat>
          <c:val>
            <c:numRef>
              <c:f>X!$O$9:$O$15</c:f>
              <c:numCache/>
            </c:numRef>
          </c:val>
          <c:smooth val="1"/>
        </c:ser>
        <c:ser>
          <c:idx val="2"/>
          <c:order val="2"/>
          <c:tx>
            <c:v>TSB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5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X!$C$9:$C$15</c:f>
            </c:strRef>
          </c:cat>
          <c:val>
            <c:numRef>
              <c:f>X!$P$9:$P$15</c:f>
              <c:numCache/>
            </c:numRef>
          </c:val>
          <c:smooth val="1"/>
        </c:ser>
        <c:axId val="1293918557"/>
        <c:axId val="420635540"/>
      </c:lineChart>
      <c:catAx>
        <c:axId val="12939185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0635540"/>
      </c:catAx>
      <c:valAx>
        <c:axId val="420635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39185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TSS e TSS Cronico</a:t>
            </a:r>
          </a:p>
        </c:rich>
      </c:tx>
      <c:overlay val="0"/>
    </c:title>
    <c:plotArea>
      <c:layout/>
      <c:lineChart>
        <c:ser>
          <c:idx val="0"/>
          <c:order val="0"/>
          <c:tx>
            <c:v>TSS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X!$C$9:$C$15</c:f>
            </c:strRef>
          </c:cat>
          <c:val>
            <c:numRef>
              <c:f>X!$L$9:$L$15</c:f>
              <c:numCache/>
            </c:numRef>
          </c:val>
          <c:smooth val="1"/>
        </c:ser>
        <c:ser>
          <c:idx val="1"/>
          <c:order val="1"/>
          <c:tx>
            <c:v>TSS Cronico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X!$C$9:$C$15</c:f>
            </c:strRef>
          </c:cat>
          <c:val>
            <c:numRef>
              <c:f>X!$M$9:$M$15</c:f>
              <c:numCache/>
            </c:numRef>
          </c:val>
          <c:smooth val="1"/>
        </c:ser>
        <c:axId val="1445221385"/>
        <c:axId val="1022225363"/>
      </c:lineChart>
      <c:catAx>
        <c:axId val="14452213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2225363"/>
      </c:catAx>
      <c:valAx>
        <c:axId val="1022225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52213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TRIMP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X!$C$9:$C$15</c:f>
            </c:strRef>
          </c:cat>
          <c:val>
            <c:numRef>
              <c:f>X!$K$9:$K$15</c:f>
              <c:numCache/>
            </c:numRef>
          </c:val>
          <c:smooth val="1"/>
        </c:ser>
        <c:axId val="1621525482"/>
        <c:axId val="450133413"/>
      </c:lineChart>
      <c:catAx>
        <c:axId val="1621525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0133413"/>
      </c:catAx>
      <c:valAx>
        <c:axId val="450133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15254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Recup. sono, PSR e PSE</a:t>
            </a:r>
          </a:p>
        </c:rich>
      </c:tx>
      <c:overlay val="0"/>
    </c:title>
    <c:plotArea>
      <c:layout/>
      <c:lineChart>
        <c:ser>
          <c:idx val="0"/>
          <c:order val="0"/>
          <c:tx>
            <c:v>SONO</c:v>
          </c:tx>
          <c:spPr>
            <a:ln cmpd="sng">
              <a:solidFill>
                <a:srgbClr val="FBBC04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BBC04">
                  <a:alpha val="100000"/>
                </a:srgbClr>
              </a:solidFill>
              <a:ln cmpd="sng">
                <a:solidFill>
                  <a:srgbClr val="FBBC04">
                    <a:alpha val="100000"/>
                  </a:srgbClr>
                </a:solidFill>
              </a:ln>
            </c:spPr>
          </c:marker>
          <c:dPt>
            <c:idx val="2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X!$C$16:$C$22</c:f>
            </c:strRef>
          </c:cat>
          <c:val>
            <c:numRef>
              <c:f>X!$G$16:$G$22</c:f>
              <c:numCache/>
            </c:numRef>
          </c:val>
          <c:smooth val="1"/>
        </c:ser>
        <c:ser>
          <c:idx val="1"/>
          <c:order val="1"/>
          <c:tx>
            <c:v>PSR</c:v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A86E8">
                  <a:alpha val="100000"/>
                </a:srgbClr>
              </a:solidFill>
              <a:ln cmpd="sng">
                <a:solidFill>
                  <a:srgbClr val="4A86E8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X!$C$16:$C$22</c:f>
            </c:strRef>
          </c:cat>
          <c:val>
            <c:numRef>
              <c:f>X!$H$16:$H$22</c:f>
              <c:numCache/>
            </c:numRef>
          </c:val>
          <c:smooth val="1"/>
        </c:ser>
        <c:ser>
          <c:idx val="2"/>
          <c:order val="2"/>
          <c:tx>
            <c:v>PSE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X!$C$16:$C$22</c:f>
            </c:strRef>
          </c:cat>
          <c:val>
            <c:numRef>
              <c:f>X!$I$16:$I$22</c:f>
              <c:numCache/>
            </c:numRef>
          </c:val>
          <c:smooth val="1"/>
        </c:ser>
        <c:axId val="1391171471"/>
        <c:axId val="750127033"/>
      </c:lineChart>
      <c:catAx>
        <c:axId val="1391171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0127033"/>
      </c:catAx>
      <c:valAx>
        <c:axId val="7501270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11714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ATL, CTL e TSB</a:t>
            </a:r>
          </a:p>
        </c:rich>
      </c:tx>
      <c:overlay val="0"/>
    </c:title>
    <c:plotArea>
      <c:layout/>
      <c:lineChart>
        <c:ser>
          <c:idx val="0"/>
          <c:order val="0"/>
          <c:tx>
            <c:v>ATL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X!$C$16:$C$22</c:f>
            </c:strRef>
          </c:cat>
          <c:val>
            <c:numRef>
              <c:f>X!$N$16:$N$22</c:f>
              <c:numCache/>
            </c:numRef>
          </c:val>
          <c:smooth val="1"/>
        </c:ser>
        <c:ser>
          <c:idx val="1"/>
          <c:order val="1"/>
          <c:tx>
            <c:v>CTL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X!$C$16:$C$22</c:f>
            </c:strRef>
          </c:cat>
          <c:val>
            <c:numRef>
              <c:f>X!$O$16:$O$22</c:f>
              <c:numCache/>
            </c:numRef>
          </c:val>
          <c:smooth val="1"/>
        </c:ser>
        <c:ser>
          <c:idx val="2"/>
          <c:order val="2"/>
          <c:tx>
            <c:v>TSB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5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X!$C$16:$C$22</c:f>
            </c:strRef>
          </c:cat>
          <c:val>
            <c:numRef>
              <c:f>X!$P$16:$P$22</c:f>
              <c:numCache/>
            </c:numRef>
          </c:val>
          <c:smooth val="1"/>
        </c:ser>
        <c:axId val="1318200573"/>
        <c:axId val="1921640804"/>
      </c:lineChart>
      <c:catAx>
        <c:axId val="13182005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1640804"/>
      </c:catAx>
      <c:valAx>
        <c:axId val="19216408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82005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TSS e TSS Cronico</a:t>
            </a:r>
          </a:p>
        </c:rich>
      </c:tx>
      <c:overlay val="0"/>
    </c:title>
    <c:plotArea>
      <c:layout/>
      <c:lineChart>
        <c:ser>
          <c:idx val="0"/>
          <c:order val="0"/>
          <c:tx>
            <c:v>TSS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X!$C$16:$C$22</c:f>
            </c:strRef>
          </c:cat>
          <c:val>
            <c:numRef>
              <c:f>X!$L$16:$L$22</c:f>
              <c:numCache/>
            </c:numRef>
          </c:val>
          <c:smooth val="1"/>
        </c:ser>
        <c:ser>
          <c:idx val="1"/>
          <c:order val="1"/>
          <c:tx>
            <c:v>TSS Cron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Pt>
            <c:idx val="2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X!$C$16:$C$22</c:f>
            </c:strRef>
          </c:cat>
          <c:val>
            <c:numRef>
              <c:f>X!$M$16:$M$22</c:f>
              <c:numCache/>
            </c:numRef>
          </c:val>
          <c:smooth val="1"/>
        </c:ser>
        <c:axId val="1294572833"/>
        <c:axId val="1312252918"/>
      </c:lineChart>
      <c:catAx>
        <c:axId val="12945728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2252918"/>
      </c:catAx>
      <c:valAx>
        <c:axId val="13122529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45728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TRIMP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X!$C$16:$C$22</c:f>
            </c:strRef>
          </c:cat>
          <c:val>
            <c:numRef>
              <c:f>X!$K$16:$K$22</c:f>
              <c:numCache/>
            </c:numRef>
          </c:val>
          <c:smooth val="1"/>
        </c:ser>
        <c:axId val="319488053"/>
        <c:axId val="318483150"/>
      </c:lineChart>
      <c:catAx>
        <c:axId val="3194880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8483150"/>
      </c:catAx>
      <c:valAx>
        <c:axId val="3184831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94880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Recup. sono, PSR e PSE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X!$C$23:$C$29</c:f>
            </c:strRef>
          </c:cat>
          <c:val>
            <c:numRef>
              <c:f>X!$G$23:$G$29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X!$C$23:$C$29</c:f>
            </c:strRef>
          </c:cat>
          <c:val>
            <c:numRef>
              <c:f>X!$H$23:$H$29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circle"/>
            <c:size val="5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Pt>
            <c:idx val="2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X!$C$23:$C$29</c:f>
            </c:strRef>
          </c:cat>
          <c:val>
            <c:numRef>
              <c:f>X!$I$23:$I$29</c:f>
              <c:numCache/>
            </c:numRef>
          </c:val>
          <c:smooth val="0"/>
        </c:ser>
        <c:axId val="849764198"/>
        <c:axId val="871242961"/>
      </c:lineChart>
      <c:catAx>
        <c:axId val="849764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1242961"/>
      </c:catAx>
      <c:valAx>
        <c:axId val="871242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97641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ATL, CTL e TSB</a:t>
            </a:r>
          </a:p>
        </c:rich>
      </c:tx>
      <c:overlay val="0"/>
    </c:title>
    <c:plotArea>
      <c:layout/>
      <c:lineChart>
        <c:ser>
          <c:idx val="0"/>
          <c:order val="0"/>
          <c:tx>
            <c:v>ATL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X!$C$23:$C$29</c:f>
            </c:strRef>
          </c:cat>
          <c:val>
            <c:numRef>
              <c:f>X!$N$23:$N$29</c:f>
              <c:numCache/>
            </c:numRef>
          </c:val>
          <c:smooth val="1"/>
        </c:ser>
        <c:ser>
          <c:idx val="1"/>
          <c:order val="1"/>
          <c:tx>
            <c:v>CTL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Pt>
            <c:idx val="3"/>
            <c:marker>
              <c:symbol val="none"/>
            </c:marker>
          </c:dPt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X!$C$23:$C$29</c:f>
            </c:strRef>
          </c:cat>
          <c:val>
            <c:numRef>
              <c:f>X!$O$23:$O$29</c:f>
              <c:numCache/>
            </c:numRef>
          </c:val>
          <c:smooth val="1"/>
        </c:ser>
        <c:ser>
          <c:idx val="2"/>
          <c:order val="2"/>
          <c:tx>
            <c:v>TSB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5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Pt>
            <c:idx val="3"/>
            <c:marker>
              <c:symbol val="none"/>
            </c:marker>
          </c:dPt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X!$C$23:$C$29</c:f>
            </c:strRef>
          </c:cat>
          <c:val>
            <c:numRef>
              <c:f>X!$P$23:$P$29</c:f>
              <c:numCache/>
            </c:numRef>
          </c:val>
          <c:smooth val="1"/>
        </c:ser>
        <c:axId val="1886299000"/>
        <c:axId val="1970215184"/>
      </c:lineChart>
      <c:catAx>
        <c:axId val="1886299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0215184"/>
      </c:catAx>
      <c:valAx>
        <c:axId val="1970215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62990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TRIMP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X!$C$23:$C$29</c:f>
            </c:strRef>
          </c:cat>
          <c:val>
            <c:numRef>
              <c:f>X!$K$23:$K$29</c:f>
              <c:numCache/>
            </c:numRef>
          </c:val>
          <c:smooth val="0"/>
        </c:ser>
        <c:axId val="1277224223"/>
        <c:axId val="1451679694"/>
      </c:lineChart>
      <c:catAx>
        <c:axId val="1277224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1679694"/>
      </c:catAx>
      <c:valAx>
        <c:axId val="14516796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72242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TSS e TSS Cronico</a:t>
            </a:r>
          </a:p>
        </c:rich>
      </c:tx>
      <c:overlay val="0"/>
    </c:title>
    <c:plotArea>
      <c:layout/>
      <c:lineChart>
        <c:ser>
          <c:idx val="0"/>
          <c:order val="0"/>
          <c:tx>
            <c:v>TSS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X!$C$23:$C$29</c:f>
            </c:strRef>
          </c:cat>
          <c:val>
            <c:numRef>
              <c:f>X!$L$23:$L$29</c:f>
              <c:numCache/>
            </c:numRef>
          </c:val>
          <c:smooth val="1"/>
        </c:ser>
        <c:ser>
          <c:idx val="1"/>
          <c:order val="1"/>
          <c:tx>
            <c:v>TSS Cron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Pt>
            <c:idx val="2"/>
            <c:marker>
              <c:symbol val="none"/>
            </c:marker>
          </c:dPt>
          <c:cat>
            <c:strRef>
              <c:f>X!$C$23:$C$29</c:f>
            </c:strRef>
          </c:cat>
          <c:val>
            <c:numRef>
              <c:f>X!$M$23:$M$29</c:f>
              <c:numCache/>
            </c:numRef>
          </c:val>
          <c:smooth val="1"/>
        </c:ser>
        <c:axId val="88812671"/>
        <c:axId val="1524332879"/>
      </c:lineChart>
      <c:catAx>
        <c:axId val="88812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4332879"/>
      </c:catAx>
      <c:valAx>
        <c:axId val="15243328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888126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PSR e PSE e SONO</a:t>
            </a:r>
          </a:p>
        </c:rich>
      </c:tx>
      <c:overlay val="0"/>
    </c:title>
    <c:plotArea>
      <c:layout/>
      <c:lineChart>
        <c:ser>
          <c:idx val="0"/>
          <c:order val="0"/>
          <c:tx>
            <c:v>PSR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5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X!$C$2:$C$29</c:f>
            </c:strRef>
          </c:cat>
          <c:val>
            <c:numRef>
              <c:f>X!$H$2:$H$29</c:f>
              <c:numCache/>
            </c:numRef>
          </c:val>
          <c:smooth val="1"/>
        </c:ser>
        <c:ser>
          <c:idx val="1"/>
          <c:order val="1"/>
          <c:tx>
            <c:v>PSE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X!$C$2:$C$29</c:f>
            </c:strRef>
          </c:cat>
          <c:val>
            <c:numRef>
              <c:f>X!$I$2:$I$29</c:f>
              <c:numCache/>
            </c:numRef>
          </c:val>
          <c:smooth val="1"/>
        </c:ser>
        <c:ser>
          <c:idx val="2"/>
          <c:order val="2"/>
          <c:tx>
            <c:v>SONO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5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X!$C$2:$C$29</c:f>
            </c:strRef>
          </c:cat>
          <c:val>
            <c:numRef>
              <c:f>X!$G$2:$G$29</c:f>
              <c:numCache/>
            </c:numRef>
          </c:val>
          <c:smooth val="1"/>
        </c:ser>
        <c:axId val="829899848"/>
        <c:axId val="1872872132"/>
      </c:lineChart>
      <c:catAx>
        <c:axId val="829899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2872132"/>
      </c:catAx>
      <c:valAx>
        <c:axId val="18728721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98998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TSS e TSS Cronico</a:t>
            </a:r>
          </a:p>
        </c:rich>
      </c:tx>
      <c:overlay val="0"/>
    </c:title>
    <c:plotArea>
      <c:layout/>
      <c:lineChart>
        <c:ser>
          <c:idx val="0"/>
          <c:order val="0"/>
          <c:tx>
            <c:v>TSS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cat>
            <c:strRef>
              <c:f>X!$C$2:$C$29</c:f>
            </c:strRef>
          </c:cat>
          <c:val>
            <c:numRef>
              <c:f>X!$L$2:$L$29</c:f>
              <c:numCache/>
            </c:numRef>
          </c:val>
          <c:smooth val="1"/>
        </c:ser>
        <c:ser>
          <c:idx val="1"/>
          <c:order val="1"/>
          <c:tx>
            <c:v>TSS CRonico</c:v>
          </c:tx>
          <c:spPr>
            <a:ln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X!$C$2:$C$29</c:f>
            </c:strRef>
          </c:cat>
          <c:val>
            <c:numRef>
              <c:f>X!$M$2:$M$29</c:f>
              <c:numCache/>
            </c:numRef>
          </c:val>
          <c:smooth val="1"/>
        </c:ser>
        <c:axId val="2017261129"/>
        <c:axId val="856412965"/>
      </c:lineChart>
      <c:catAx>
        <c:axId val="2017261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6412965"/>
      </c:catAx>
      <c:valAx>
        <c:axId val="8564129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72611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ATL, CTL e TSB</a:t>
            </a:r>
          </a:p>
        </c:rich>
      </c:tx>
      <c:overlay val="0"/>
    </c:title>
    <c:plotArea>
      <c:layout/>
      <c:lineChart>
        <c:ser>
          <c:idx val="0"/>
          <c:order val="0"/>
          <c:tx>
            <c:v>ATL</c:v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Pt>
            <c:idx val="6"/>
            <c:marker>
              <c:symbol val="none"/>
            </c:marker>
          </c:dPt>
          <c:cat>
            <c:strRef>
              <c:f>X!$C$2:$C$29</c:f>
            </c:strRef>
          </c:cat>
          <c:val>
            <c:numRef>
              <c:f>X!$N$2:$N$29</c:f>
              <c:numCache/>
            </c:numRef>
          </c:val>
          <c:smooth val="1"/>
        </c:ser>
        <c:ser>
          <c:idx val="1"/>
          <c:order val="1"/>
          <c:tx>
            <c:v>CTL</c:v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A86E8">
                  <a:alpha val="100000"/>
                </a:srgbClr>
              </a:solidFill>
              <a:ln cmpd="sng">
                <a:solidFill>
                  <a:srgbClr val="4A86E8">
                    <a:alpha val="100000"/>
                  </a:srgbClr>
                </a:solidFill>
              </a:ln>
            </c:spPr>
          </c:marker>
          <c:dPt>
            <c:idx val="6"/>
            <c:marker>
              <c:symbol val="none"/>
            </c:marker>
          </c:dPt>
          <c:cat>
            <c:strRef>
              <c:f>X!$C$2:$C$29</c:f>
            </c:strRef>
          </c:cat>
          <c:val>
            <c:numRef>
              <c:f>X!$O$2:$O$29</c:f>
              <c:numCache/>
            </c:numRef>
          </c:val>
          <c:smooth val="1"/>
        </c:ser>
        <c:ser>
          <c:idx val="2"/>
          <c:order val="2"/>
          <c:tx>
            <c:v>TSB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5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dPt>
            <c:idx val="6"/>
            <c:marker>
              <c:symbol val="none"/>
            </c:marker>
          </c:dPt>
          <c:cat>
            <c:strRef>
              <c:f>X!$C$2:$C$29</c:f>
            </c:strRef>
          </c:cat>
          <c:val>
            <c:numRef>
              <c:f>X!$P$2:$P$29</c:f>
              <c:numCache/>
            </c:numRef>
          </c:val>
          <c:smooth val="1"/>
        </c:ser>
        <c:axId val="1209929491"/>
        <c:axId val="1427389931"/>
      </c:lineChart>
      <c:catAx>
        <c:axId val="1209929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7389931"/>
      </c:catAx>
      <c:valAx>
        <c:axId val="14273899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99294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chart" Target="../charts/chart16.xml"/><Relationship Id="rId11" Type="http://schemas.openxmlformats.org/officeDocument/2006/relationships/chart" Target="../charts/chart9.xml"/><Relationship Id="rId10" Type="http://schemas.openxmlformats.org/officeDocument/2006/relationships/chart" Target="../charts/chart8.xml"/><Relationship Id="rId13" Type="http://schemas.openxmlformats.org/officeDocument/2006/relationships/image" Target="../media/Chart13.png"/><Relationship Id="rId12" Type="http://schemas.openxmlformats.org/officeDocument/2006/relationships/chart" Target="../charts/chart10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image" Target="../media/Chart9.png"/><Relationship Id="rId15" Type="http://schemas.openxmlformats.org/officeDocument/2006/relationships/chart" Target="../charts/chart12.xml"/><Relationship Id="rId14" Type="http://schemas.openxmlformats.org/officeDocument/2006/relationships/chart" Target="../charts/chart11.xml"/><Relationship Id="rId17" Type="http://schemas.openxmlformats.org/officeDocument/2006/relationships/image" Target="../media/Chart17.png"/><Relationship Id="rId16" Type="http://schemas.openxmlformats.org/officeDocument/2006/relationships/chart" Target="../charts/chart13.xml"/><Relationship Id="rId5" Type="http://schemas.openxmlformats.org/officeDocument/2006/relationships/chart" Target="../charts/chart5.xml"/><Relationship Id="rId19" Type="http://schemas.openxmlformats.org/officeDocument/2006/relationships/chart" Target="../charts/chart15.xml"/><Relationship Id="rId6" Type="http://schemas.openxmlformats.org/officeDocument/2006/relationships/chart" Target="../charts/chart6.xml"/><Relationship Id="rId18" Type="http://schemas.openxmlformats.org/officeDocument/2006/relationships/chart" Target="../charts/chart14.xml"/><Relationship Id="rId7" Type="http://schemas.openxmlformats.org/officeDocument/2006/relationships/image" Target="../media/Chart7.png"/><Relationship Id="rId8" Type="http://schemas.openxmlformats.org/officeDocument/2006/relationships/chart" Target="../charts/chart7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7.xml"/><Relationship Id="rId10" Type="http://schemas.openxmlformats.org/officeDocument/2006/relationships/chart" Target="../charts/chart26.xml"/><Relationship Id="rId13" Type="http://schemas.openxmlformats.org/officeDocument/2006/relationships/chart" Target="../charts/chart29.xml"/><Relationship Id="rId12" Type="http://schemas.openxmlformats.org/officeDocument/2006/relationships/chart" Target="../charts/chart28.xml"/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Relationship Id="rId15" Type="http://schemas.openxmlformats.org/officeDocument/2006/relationships/chart" Target="../charts/chart31.xml"/><Relationship Id="rId14" Type="http://schemas.openxmlformats.org/officeDocument/2006/relationships/chart" Target="../charts/chart30.xml"/><Relationship Id="rId17" Type="http://schemas.openxmlformats.org/officeDocument/2006/relationships/chart" Target="../charts/chart33.xml"/><Relationship Id="rId16" Type="http://schemas.openxmlformats.org/officeDocument/2006/relationships/chart" Target="../charts/chart32.xml"/><Relationship Id="rId5" Type="http://schemas.openxmlformats.org/officeDocument/2006/relationships/chart" Target="../charts/chart21.xml"/><Relationship Id="rId19" Type="http://schemas.openxmlformats.org/officeDocument/2006/relationships/chart" Target="../charts/chart35.xml"/><Relationship Id="rId6" Type="http://schemas.openxmlformats.org/officeDocument/2006/relationships/chart" Target="../charts/chart22.xml"/><Relationship Id="rId18" Type="http://schemas.openxmlformats.org/officeDocument/2006/relationships/chart" Target="../charts/chart34.xml"/><Relationship Id="rId7" Type="http://schemas.openxmlformats.org/officeDocument/2006/relationships/chart" Target="../charts/chart23.xml"/><Relationship Id="rId8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</xdr:colOff>
      <xdr:row>7</xdr:row>
      <xdr:rowOff>161925</xdr:rowOff>
    </xdr:from>
    <xdr:ext cx="3733800" cy="13049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1</xdr:row>
      <xdr:rowOff>514350</xdr:rowOff>
    </xdr:from>
    <xdr:ext cx="3733800" cy="1162050"/>
    <xdr:pic>
      <xdr:nvPicPr>
        <xdr:cNvPr id="0" name="image3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14</xdr:row>
      <xdr:rowOff>66675</xdr:rowOff>
    </xdr:from>
    <xdr:ext cx="3733800" cy="2247900"/>
    <xdr:pic>
      <xdr:nvPicPr>
        <xdr:cNvPr id="0" name="image2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26</xdr:row>
      <xdr:rowOff>133350</xdr:rowOff>
    </xdr:from>
    <xdr:ext cx="4229100" cy="7620000"/>
    <xdr:pic>
      <xdr:nvPicPr>
        <xdr:cNvPr id="0" name="image4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47625</xdr:colOff>
      <xdr:row>29</xdr:row>
      <xdr:rowOff>114300</xdr:rowOff>
    </xdr:from>
    <xdr:ext cx="4438650" cy="18097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38</xdr:col>
      <xdr:colOff>142875</xdr:colOff>
      <xdr:row>0</xdr:row>
      <xdr:rowOff>857250</xdr:rowOff>
    </xdr:from>
    <xdr:ext cx="3171825" cy="12096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49</xdr:col>
      <xdr:colOff>104775</xdr:colOff>
      <xdr:row>0</xdr:row>
      <xdr:rowOff>857250</xdr:rowOff>
    </xdr:from>
    <xdr:ext cx="2943225" cy="12096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27</xdr:col>
      <xdr:colOff>19050</xdr:colOff>
      <xdr:row>31</xdr:row>
      <xdr:rowOff>38100</xdr:rowOff>
    </xdr:from>
    <xdr:ext cx="10048875" cy="12096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27</xdr:col>
      <xdr:colOff>0</xdr:colOff>
      <xdr:row>41</xdr:row>
      <xdr:rowOff>38100</xdr:rowOff>
    </xdr:from>
    <xdr:ext cx="10048875" cy="12096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27</xdr:col>
      <xdr:colOff>19050</xdr:colOff>
      <xdr:row>49</xdr:row>
      <xdr:rowOff>57150</xdr:rowOff>
    </xdr:from>
    <xdr:ext cx="10048875" cy="12096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27</xdr:col>
      <xdr:colOff>152400</xdr:colOff>
      <xdr:row>0</xdr:row>
      <xdr:rowOff>857250</xdr:rowOff>
    </xdr:from>
    <xdr:ext cx="2943225" cy="1209675"/>
    <xdr:pic>
      <xdr:nvPicPr>
        <xdr:cNvPr id="760055647" name="Chart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219075</xdr:colOff>
      <xdr:row>0</xdr:row>
      <xdr:rowOff>857250</xdr:rowOff>
    </xdr:from>
    <xdr:ext cx="2838450" cy="12096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27</xdr:col>
      <xdr:colOff>152400</xdr:colOff>
      <xdr:row>8</xdr:row>
      <xdr:rowOff>0</xdr:rowOff>
    </xdr:from>
    <xdr:ext cx="2943225" cy="1209675"/>
    <xdr:pic>
      <xdr:nvPicPr>
        <xdr:cNvPr id="1126067539" name="Chart9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142875</xdr:colOff>
      <xdr:row>8</xdr:row>
      <xdr:rowOff>0</xdr:rowOff>
    </xdr:from>
    <xdr:ext cx="3171825" cy="1209675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49</xdr:col>
      <xdr:colOff>104775</xdr:colOff>
      <xdr:row>8</xdr:row>
      <xdr:rowOff>0</xdr:rowOff>
    </xdr:from>
    <xdr:ext cx="2943225" cy="12096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58</xdr:col>
      <xdr:colOff>219075</xdr:colOff>
      <xdr:row>8</xdr:row>
      <xdr:rowOff>0</xdr:rowOff>
    </xdr:from>
    <xdr:ext cx="2838450" cy="1209675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27</xdr:col>
      <xdr:colOff>152400</xdr:colOff>
      <xdr:row>15</xdr:row>
      <xdr:rowOff>19050</xdr:rowOff>
    </xdr:from>
    <xdr:ext cx="2943225" cy="1209675"/>
    <xdr:pic>
      <xdr:nvPicPr>
        <xdr:cNvPr id="525268810" name="Chart1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142875</xdr:colOff>
      <xdr:row>15</xdr:row>
      <xdr:rowOff>19050</xdr:rowOff>
    </xdr:from>
    <xdr:ext cx="3171825" cy="1209675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49</xdr:col>
      <xdr:colOff>104775</xdr:colOff>
      <xdr:row>15</xdr:row>
      <xdr:rowOff>9525</xdr:rowOff>
    </xdr:from>
    <xdr:ext cx="2943225" cy="1209675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58</xdr:col>
      <xdr:colOff>219075</xdr:colOff>
      <xdr:row>15</xdr:row>
      <xdr:rowOff>9525</xdr:rowOff>
    </xdr:from>
    <xdr:ext cx="2838450" cy="1209675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27</xdr:col>
      <xdr:colOff>152400</xdr:colOff>
      <xdr:row>22</xdr:row>
      <xdr:rowOff>19050</xdr:rowOff>
    </xdr:from>
    <xdr:ext cx="2943225" cy="1209675"/>
    <xdr:pic>
      <xdr:nvPicPr>
        <xdr:cNvPr id="423875443" name="Chart1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142875</xdr:colOff>
      <xdr:row>22</xdr:row>
      <xdr:rowOff>19050</xdr:rowOff>
    </xdr:from>
    <xdr:ext cx="3171825" cy="1209675"/>
    <xdr:graphicFrame>
      <xdr:nvGraphicFramePr>
        <xdr:cNvPr id="18" name="Chart 1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49</xdr:col>
      <xdr:colOff>104775</xdr:colOff>
      <xdr:row>22</xdr:row>
      <xdr:rowOff>19050</xdr:rowOff>
    </xdr:from>
    <xdr:ext cx="2943225" cy="1209675"/>
    <xdr:graphicFrame>
      <xdr:nvGraphicFramePr>
        <xdr:cNvPr id="1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58</xdr:col>
      <xdr:colOff>219075</xdr:colOff>
      <xdr:row>22</xdr:row>
      <xdr:rowOff>19050</xdr:rowOff>
    </xdr:from>
    <xdr:ext cx="2838450" cy="1209675"/>
    <xdr:graphicFrame>
      <xdr:nvGraphicFramePr>
        <xdr:cNvPr id="20" name="Chart 2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1428750</xdr:colOff>
      <xdr:row>1</xdr:row>
      <xdr:rowOff>19050</xdr:rowOff>
    </xdr:from>
    <xdr:ext cx="3876675" cy="1704975"/>
    <xdr:pic>
      <xdr:nvPicPr>
        <xdr:cNvPr id="0" name="image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51</xdr:col>
      <xdr:colOff>19050</xdr:colOff>
      <xdr:row>0</xdr:row>
      <xdr:rowOff>714375</xdr:rowOff>
    </xdr:from>
    <xdr:ext cx="2752725" cy="1209675"/>
    <xdr:graphicFrame>
      <xdr:nvGraphicFramePr>
        <xdr:cNvPr id="21" name="Chart 2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0</xdr:colOff>
      <xdr:row>0</xdr:row>
      <xdr:rowOff>723900</xdr:rowOff>
    </xdr:from>
    <xdr:ext cx="2667000" cy="1209675"/>
    <xdr:graphicFrame>
      <xdr:nvGraphicFramePr>
        <xdr:cNvPr id="22" name="Chart 2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41</xdr:col>
      <xdr:colOff>295275</xdr:colOff>
      <xdr:row>0</xdr:row>
      <xdr:rowOff>714375</xdr:rowOff>
    </xdr:from>
    <xdr:ext cx="2867025" cy="1209675"/>
    <xdr:graphicFrame>
      <xdr:nvGraphicFramePr>
        <xdr:cNvPr id="23" name="Chart 2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31</xdr:col>
      <xdr:colOff>228600</xdr:colOff>
      <xdr:row>0</xdr:row>
      <xdr:rowOff>714375</xdr:rowOff>
    </xdr:from>
    <xdr:ext cx="2809875" cy="1209675"/>
    <xdr:graphicFrame>
      <xdr:nvGraphicFramePr>
        <xdr:cNvPr id="24" name="Chart 2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22</xdr:col>
      <xdr:colOff>0</xdr:colOff>
      <xdr:row>7</xdr:row>
      <xdr:rowOff>190500</xdr:rowOff>
    </xdr:from>
    <xdr:ext cx="2667000" cy="1162050"/>
    <xdr:graphicFrame>
      <xdr:nvGraphicFramePr>
        <xdr:cNvPr id="25" name="Chart 2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31</xdr:col>
      <xdr:colOff>228600</xdr:colOff>
      <xdr:row>7</xdr:row>
      <xdr:rowOff>190500</xdr:rowOff>
    </xdr:from>
    <xdr:ext cx="2809875" cy="1162050"/>
    <xdr:graphicFrame>
      <xdr:nvGraphicFramePr>
        <xdr:cNvPr id="26" name="Chart 2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41</xdr:col>
      <xdr:colOff>295275</xdr:colOff>
      <xdr:row>7</xdr:row>
      <xdr:rowOff>190500</xdr:rowOff>
    </xdr:from>
    <xdr:ext cx="2867025" cy="1162050"/>
    <xdr:graphicFrame>
      <xdr:nvGraphicFramePr>
        <xdr:cNvPr id="27" name="Chart 2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51</xdr:col>
      <xdr:colOff>19050</xdr:colOff>
      <xdr:row>7</xdr:row>
      <xdr:rowOff>190500</xdr:rowOff>
    </xdr:from>
    <xdr:ext cx="2752725" cy="1162050"/>
    <xdr:graphicFrame>
      <xdr:nvGraphicFramePr>
        <xdr:cNvPr id="28" name="Chart 2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22</xdr:col>
      <xdr:colOff>0</xdr:colOff>
      <xdr:row>14</xdr:row>
      <xdr:rowOff>161925</xdr:rowOff>
    </xdr:from>
    <xdr:ext cx="2667000" cy="1209675"/>
    <xdr:graphicFrame>
      <xdr:nvGraphicFramePr>
        <xdr:cNvPr id="29" name="Chart 2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31</xdr:col>
      <xdr:colOff>228600</xdr:colOff>
      <xdr:row>14</xdr:row>
      <xdr:rowOff>161925</xdr:rowOff>
    </xdr:from>
    <xdr:ext cx="2809875" cy="1209675"/>
    <xdr:graphicFrame>
      <xdr:nvGraphicFramePr>
        <xdr:cNvPr id="30" name="Chart 3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41</xdr:col>
      <xdr:colOff>295275</xdr:colOff>
      <xdr:row>14</xdr:row>
      <xdr:rowOff>161925</xdr:rowOff>
    </xdr:from>
    <xdr:ext cx="2867025" cy="1209675"/>
    <xdr:graphicFrame>
      <xdr:nvGraphicFramePr>
        <xdr:cNvPr id="31" name="Chart 3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51</xdr:col>
      <xdr:colOff>19050</xdr:colOff>
      <xdr:row>14</xdr:row>
      <xdr:rowOff>161925</xdr:rowOff>
    </xdr:from>
    <xdr:ext cx="2752725" cy="1209675"/>
    <xdr:graphicFrame>
      <xdr:nvGraphicFramePr>
        <xdr:cNvPr id="32" name="Chart 3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22</xdr:col>
      <xdr:colOff>0</xdr:colOff>
      <xdr:row>21</xdr:row>
      <xdr:rowOff>180975</xdr:rowOff>
    </xdr:from>
    <xdr:ext cx="2667000" cy="1209675"/>
    <xdr:graphicFrame>
      <xdr:nvGraphicFramePr>
        <xdr:cNvPr id="33" name="Chart 3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31</xdr:col>
      <xdr:colOff>228600</xdr:colOff>
      <xdr:row>21</xdr:row>
      <xdr:rowOff>180975</xdr:rowOff>
    </xdr:from>
    <xdr:ext cx="2809875" cy="1209675"/>
    <xdr:graphicFrame>
      <xdr:nvGraphicFramePr>
        <xdr:cNvPr id="34" name="Chart 3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51</xdr:col>
      <xdr:colOff>19050</xdr:colOff>
      <xdr:row>21</xdr:row>
      <xdr:rowOff>180975</xdr:rowOff>
    </xdr:from>
    <xdr:ext cx="2752725" cy="1209675"/>
    <xdr:graphicFrame>
      <xdr:nvGraphicFramePr>
        <xdr:cNvPr id="35" name="Chart 3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41</xdr:col>
      <xdr:colOff>295275</xdr:colOff>
      <xdr:row>21</xdr:row>
      <xdr:rowOff>180975</xdr:rowOff>
    </xdr:from>
    <xdr:ext cx="2867025" cy="1209675"/>
    <xdr:graphicFrame>
      <xdr:nvGraphicFramePr>
        <xdr:cNvPr id="36" name="Chart 3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22</xdr:col>
      <xdr:colOff>0</xdr:colOff>
      <xdr:row>30</xdr:row>
      <xdr:rowOff>190500</xdr:rowOff>
    </xdr:from>
    <xdr:ext cx="11096625" cy="1762125"/>
    <xdr:graphicFrame>
      <xdr:nvGraphicFramePr>
        <xdr:cNvPr id="37" name="Chart 3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22</xdr:col>
      <xdr:colOff>0</xdr:colOff>
      <xdr:row>41</xdr:row>
      <xdr:rowOff>9525</xdr:rowOff>
    </xdr:from>
    <xdr:ext cx="11096625" cy="1609725"/>
    <xdr:graphicFrame>
      <xdr:nvGraphicFramePr>
        <xdr:cNvPr id="38" name="Chart 3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22</xdr:col>
      <xdr:colOff>0</xdr:colOff>
      <xdr:row>51</xdr:row>
      <xdr:rowOff>9525</xdr:rowOff>
    </xdr:from>
    <xdr:ext cx="11096625" cy="1562100"/>
    <xdr:graphicFrame>
      <xdr:nvGraphicFramePr>
        <xdr:cNvPr id="39" name="Chart 3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N34" displayName="Table_1" name="Table_1" id="1">
  <tableColumns count="4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</tableColumns>
  <tableStyleInfo name="dados junho-style" showColumnStripes="0" showFirstColumn="1" showLastColumn="1" showRowStripes="1"/>
</table>
</file>

<file path=xl/tables/table2.xml><?xml version="1.0" encoding="utf-8"?>
<table xmlns="http://schemas.openxmlformats.org/spreadsheetml/2006/main" headerRowCount="0" ref="C37:H57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ados junho-style 2" showColumnStripes="0" showFirstColumn="1" showLastColumn="1" showRowStripes="1"/>
</table>
</file>

<file path=xl/tables/table3.xml><?xml version="1.0" encoding="utf-8"?>
<table xmlns="http://schemas.openxmlformats.org/spreadsheetml/2006/main" headerRowCount="0" ref="AB41:AN41" displayName="Table_3" name="Table_3" id="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dados junho-style 3" showColumnStripes="0" showFirstColumn="1" showLastColumn="1" showRowStripes="1"/>
</table>
</file>

<file path=xl/tables/table4.xml><?xml version="1.0" encoding="utf-8"?>
<table xmlns="http://schemas.openxmlformats.org/spreadsheetml/2006/main" headerRowCount="0" ref="AB49:AI49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dados junho-style 4" showColumnStripes="0" showFirstColumn="1" showLastColumn="1" showRowStripes="1"/>
</table>
</file>

<file path=xl/tables/table5.xml><?xml version="1.0" encoding="utf-8"?>
<table xmlns="http://schemas.openxmlformats.org/spreadsheetml/2006/main" headerRowCount="0" ref="A2:D32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Registro do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2:AB34" displayName="Table_6" name="Table_6" id="6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ciclo 2-style" showColumnStripes="0" showFirstColumn="1" showLastColumn="1" showRowStripes="1"/>
</table>
</file>

<file path=xl/tables/table7.xml><?xml version="1.0" encoding="utf-8"?>
<table xmlns="http://schemas.openxmlformats.org/spreadsheetml/2006/main" headerRowCount="0" ref="A2:AA35" displayName="Table_7" name="Table_7" id="7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base-style" showColumnStripes="0" showFirstColumn="1" showLastColumn="1" showRowStripes="1"/>
</table>
</file>

<file path=xl/tables/table8.xml><?xml version="1.0" encoding="utf-8"?>
<table xmlns="http://schemas.openxmlformats.org/spreadsheetml/2006/main" headerRowCount="0" ref="A2:AI34" displayName="Table_8" name="Table_8" id="8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X-style" showColumnStripes="0" showFirstColumn="1" showLastColumn="1" showRowStripes="1"/>
</table>
</file>

<file path=xl/tables/table9.xml><?xml version="1.0" encoding="utf-8"?>
<table xmlns="http://schemas.openxmlformats.org/spreadsheetml/2006/main" headerRowCount="0" ref="W41:AI41" displayName="Table_9" name="Table_9" id="9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X-style 2" showColumnStripes="0" showFirstColumn="1" showLastColumn="1" showRowStripes="1"/>
</table>
</file>

<file path=xl/tables/table10.xml><?xml version="1.0" encoding="utf-8"?>
<table xmlns="http://schemas.openxmlformats.org/spreadsheetml/2006/main" headerRowCount="0" ref="W51:AD51" displayName="Table_10" name="Table_10" id="1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X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5" Type="http://schemas.openxmlformats.org/officeDocument/2006/relationships/table" Target="../tables/table8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4.38"/>
    <col customWidth="1" min="3" max="10" width="3.5"/>
    <col customWidth="1" min="11" max="11" width="3.75"/>
    <col customWidth="1" min="12" max="12" width="4.63"/>
  </cols>
  <sheetData>
    <row r="1" ht="71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/>
    </row>
    <row r="2" ht="42.0" customHeight="1">
      <c r="F2" s="2" t="s">
        <v>11</v>
      </c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ht="18.75" customHeight="1">
      <c r="A3" s="5">
        <v>46309.0</v>
      </c>
      <c r="B3" s="6" t="s">
        <v>12</v>
      </c>
      <c r="C3" s="6">
        <v>7.0</v>
      </c>
      <c r="D3" s="6">
        <v>6.0</v>
      </c>
      <c r="E3" s="6">
        <v>81.0</v>
      </c>
      <c r="F3" s="7">
        <v>1.0</v>
      </c>
      <c r="G3" s="6">
        <v>7.0</v>
      </c>
      <c r="H3" s="6">
        <v>1.0</v>
      </c>
      <c r="I3" s="6">
        <v>2.0</v>
      </c>
      <c r="J3" s="6">
        <v>6.0</v>
      </c>
      <c r="K3" s="6">
        <v>1.0</v>
      </c>
      <c r="L3" s="8">
        <f t="shared" ref="L3:L32" si="1">MEDIAN(C3:D3)</f>
        <v>6.5</v>
      </c>
      <c r="M3" s="9"/>
      <c r="T3" s="8"/>
    </row>
    <row r="4">
      <c r="A4" s="10"/>
      <c r="B4" s="6" t="s">
        <v>13</v>
      </c>
      <c r="C4" s="6">
        <v>1.0</v>
      </c>
      <c r="D4" s="6">
        <v>1.0</v>
      </c>
      <c r="E4" s="6">
        <v>1.0</v>
      </c>
      <c r="F4" s="7">
        <v>1.0</v>
      </c>
      <c r="G4" s="6">
        <v>1.0</v>
      </c>
      <c r="H4" s="6">
        <v>1.0</v>
      </c>
      <c r="I4" s="6">
        <v>1.0</v>
      </c>
      <c r="J4" s="6">
        <v>1.0</v>
      </c>
      <c r="K4" s="6">
        <v>3.0</v>
      </c>
      <c r="L4" s="8">
        <f t="shared" si="1"/>
        <v>1</v>
      </c>
      <c r="M4" s="9"/>
    </row>
    <row r="5">
      <c r="A5" s="10"/>
      <c r="B5" s="6" t="s">
        <v>13</v>
      </c>
      <c r="C5" s="6">
        <v>1.0</v>
      </c>
      <c r="D5" s="6">
        <v>1.0</v>
      </c>
      <c r="E5" s="6">
        <v>1.0</v>
      </c>
      <c r="F5" s="7">
        <v>1.0</v>
      </c>
      <c r="G5" s="6">
        <v>1.0</v>
      </c>
      <c r="H5" s="6">
        <v>1.0</v>
      </c>
      <c r="I5" s="6">
        <v>1.0</v>
      </c>
      <c r="J5" s="6">
        <v>1.0</v>
      </c>
      <c r="K5" s="6">
        <v>2.0</v>
      </c>
      <c r="L5" s="8">
        <f t="shared" si="1"/>
        <v>1</v>
      </c>
      <c r="M5" s="9"/>
    </row>
    <row r="6">
      <c r="A6" s="10"/>
      <c r="B6" s="6" t="s">
        <v>13</v>
      </c>
      <c r="C6" s="6">
        <v>1.0</v>
      </c>
      <c r="D6" s="6">
        <v>1.0</v>
      </c>
      <c r="E6" s="6">
        <v>1.0</v>
      </c>
      <c r="F6" s="7">
        <v>1.0</v>
      </c>
      <c r="G6" s="6">
        <v>1.0</v>
      </c>
      <c r="H6" s="6">
        <v>1.0</v>
      </c>
      <c r="I6" s="6">
        <v>1.0</v>
      </c>
      <c r="J6" s="6">
        <v>1.0</v>
      </c>
      <c r="K6" s="6">
        <v>4.0</v>
      </c>
      <c r="L6" s="8">
        <f t="shared" si="1"/>
        <v>1</v>
      </c>
      <c r="M6" s="9"/>
    </row>
    <row r="7">
      <c r="A7" s="10"/>
      <c r="B7" s="6" t="s">
        <v>13</v>
      </c>
      <c r="C7" s="6">
        <v>1.0</v>
      </c>
      <c r="D7" s="6">
        <v>1.0</v>
      </c>
      <c r="E7" s="6">
        <v>1.0</v>
      </c>
      <c r="F7" s="7">
        <v>1.0</v>
      </c>
      <c r="G7" s="6">
        <v>1.0</v>
      </c>
      <c r="H7" s="6">
        <v>1.0</v>
      </c>
      <c r="I7" s="6">
        <v>1.0</v>
      </c>
      <c r="J7" s="6">
        <v>1.0</v>
      </c>
      <c r="K7" s="6">
        <v>5.0</v>
      </c>
      <c r="L7" s="8">
        <f t="shared" si="1"/>
        <v>1</v>
      </c>
      <c r="M7" s="9"/>
    </row>
    <row r="8">
      <c r="A8" s="10"/>
      <c r="B8" s="6" t="s">
        <v>13</v>
      </c>
      <c r="C8" s="6">
        <v>1.0</v>
      </c>
      <c r="D8" s="6">
        <v>1.0</v>
      </c>
      <c r="E8" s="6">
        <v>1.0</v>
      </c>
      <c r="F8" s="7">
        <v>1.0</v>
      </c>
      <c r="G8" s="6">
        <v>1.0</v>
      </c>
      <c r="H8" s="6">
        <v>1.0</v>
      </c>
      <c r="I8" s="6">
        <v>1.0</v>
      </c>
      <c r="J8" s="6">
        <v>1.0</v>
      </c>
      <c r="K8" s="6">
        <v>6.0</v>
      </c>
      <c r="L8" s="8">
        <f t="shared" si="1"/>
        <v>1</v>
      </c>
      <c r="M8" s="9"/>
    </row>
    <row r="9">
      <c r="A9" s="10"/>
      <c r="B9" s="6" t="s">
        <v>13</v>
      </c>
      <c r="C9" s="6">
        <v>1.0</v>
      </c>
      <c r="D9" s="6">
        <v>1.0</v>
      </c>
      <c r="E9" s="6">
        <v>1.0</v>
      </c>
      <c r="F9" s="7">
        <v>1.0</v>
      </c>
      <c r="G9" s="6">
        <v>1.0</v>
      </c>
      <c r="H9" s="6">
        <v>1.0</v>
      </c>
      <c r="I9" s="6">
        <v>1.0</v>
      </c>
      <c r="J9" s="6">
        <v>1.0</v>
      </c>
      <c r="K9" s="6">
        <v>7.0</v>
      </c>
      <c r="L9" s="8">
        <f t="shared" si="1"/>
        <v>1</v>
      </c>
      <c r="M9" s="9"/>
    </row>
    <row r="10">
      <c r="A10" s="10"/>
      <c r="B10" s="6" t="s">
        <v>13</v>
      </c>
      <c r="C10" s="6">
        <v>1.0</v>
      </c>
      <c r="D10" s="6">
        <v>1.0</v>
      </c>
      <c r="E10" s="6">
        <v>1.0</v>
      </c>
      <c r="F10" s="7">
        <v>1.0</v>
      </c>
      <c r="G10" s="6">
        <v>1.0</v>
      </c>
      <c r="H10" s="6">
        <v>1.0</v>
      </c>
      <c r="I10" s="6">
        <v>1.0</v>
      </c>
      <c r="J10" s="6">
        <v>1.0</v>
      </c>
      <c r="K10" s="6">
        <v>8.0</v>
      </c>
      <c r="L10" s="8">
        <f t="shared" si="1"/>
        <v>1</v>
      </c>
      <c r="M10" s="9"/>
    </row>
    <row r="11">
      <c r="A11" s="10"/>
      <c r="B11" s="6" t="s">
        <v>13</v>
      </c>
      <c r="C11" s="6">
        <v>1.0</v>
      </c>
      <c r="D11" s="6">
        <v>1.0</v>
      </c>
      <c r="E11" s="6">
        <v>1.0</v>
      </c>
      <c r="F11" s="7">
        <v>1.0</v>
      </c>
      <c r="G11" s="6">
        <v>1.0</v>
      </c>
      <c r="H11" s="6">
        <v>1.0</v>
      </c>
      <c r="I11" s="6">
        <v>1.0</v>
      </c>
      <c r="J11" s="6">
        <v>1.0</v>
      </c>
      <c r="K11" s="6">
        <v>9.0</v>
      </c>
      <c r="L11" s="8">
        <f t="shared" si="1"/>
        <v>1</v>
      </c>
      <c r="M11" s="9"/>
    </row>
    <row r="12">
      <c r="A12" s="10"/>
      <c r="B12" s="6" t="s">
        <v>13</v>
      </c>
      <c r="C12" s="6">
        <v>1.0</v>
      </c>
      <c r="D12" s="6">
        <v>1.0</v>
      </c>
      <c r="E12" s="6">
        <v>1.0</v>
      </c>
      <c r="F12" s="7">
        <v>1.0</v>
      </c>
      <c r="G12" s="6">
        <v>1.0</v>
      </c>
      <c r="H12" s="6">
        <v>1.0</v>
      </c>
      <c r="I12" s="6">
        <v>1.0</v>
      </c>
      <c r="J12" s="6">
        <v>1.0</v>
      </c>
      <c r="K12" s="6">
        <v>10.0</v>
      </c>
      <c r="L12" s="8">
        <f t="shared" si="1"/>
        <v>1</v>
      </c>
      <c r="M12" s="9"/>
    </row>
    <row r="13">
      <c r="A13" s="10"/>
      <c r="B13" s="6" t="s">
        <v>13</v>
      </c>
      <c r="C13" s="6">
        <v>1.0</v>
      </c>
      <c r="D13" s="6">
        <v>1.0</v>
      </c>
      <c r="E13" s="6">
        <v>1.0</v>
      </c>
      <c r="F13" s="7">
        <v>1.0</v>
      </c>
      <c r="G13" s="6">
        <v>1.0</v>
      </c>
      <c r="H13" s="6">
        <v>1.0</v>
      </c>
      <c r="I13" s="6">
        <v>1.0</v>
      </c>
      <c r="J13" s="6">
        <v>1.0</v>
      </c>
      <c r="K13" s="6">
        <v>11.0</v>
      </c>
      <c r="L13" s="8">
        <f t="shared" si="1"/>
        <v>1</v>
      </c>
      <c r="M13" s="9"/>
    </row>
    <row r="14">
      <c r="A14" s="10"/>
      <c r="B14" s="6" t="s">
        <v>13</v>
      </c>
      <c r="C14" s="6">
        <v>1.0</v>
      </c>
      <c r="D14" s="6">
        <v>1.0</v>
      </c>
      <c r="E14" s="6">
        <v>1.0</v>
      </c>
      <c r="F14" s="7">
        <v>1.0</v>
      </c>
      <c r="G14" s="6">
        <v>1.0</v>
      </c>
      <c r="H14" s="6">
        <v>1.0</v>
      </c>
      <c r="I14" s="6">
        <v>1.0</v>
      </c>
      <c r="J14" s="6">
        <v>1.0</v>
      </c>
      <c r="K14" s="6">
        <v>12.0</v>
      </c>
      <c r="L14" s="8">
        <f t="shared" si="1"/>
        <v>1</v>
      </c>
      <c r="M14" s="9"/>
    </row>
    <row r="15">
      <c r="A15" s="10"/>
      <c r="B15" s="6" t="s">
        <v>13</v>
      </c>
      <c r="C15" s="6">
        <v>1.0</v>
      </c>
      <c r="D15" s="6">
        <v>1.0</v>
      </c>
      <c r="E15" s="6">
        <v>1.0</v>
      </c>
      <c r="F15" s="7">
        <v>1.0</v>
      </c>
      <c r="G15" s="6">
        <v>1.0</v>
      </c>
      <c r="H15" s="6">
        <v>1.0</v>
      </c>
      <c r="I15" s="6">
        <v>1.0</v>
      </c>
      <c r="J15" s="6">
        <v>1.0</v>
      </c>
      <c r="K15" s="6">
        <v>13.0</v>
      </c>
      <c r="L15" s="8">
        <f t="shared" si="1"/>
        <v>1</v>
      </c>
      <c r="M15" s="9"/>
    </row>
    <row r="16">
      <c r="A16" s="10"/>
      <c r="B16" s="6" t="s">
        <v>13</v>
      </c>
      <c r="C16" s="6">
        <v>1.0</v>
      </c>
      <c r="D16" s="6">
        <v>1.0</v>
      </c>
      <c r="E16" s="6">
        <v>1.0</v>
      </c>
      <c r="F16" s="7">
        <v>1.0</v>
      </c>
      <c r="G16" s="6">
        <v>1.0</v>
      </c>
      <c r="H16" s="6">
        <v>1.0</v>
      </c>
      <c r="I16" s="6">
        <v>1.0</v>
      </c>
      <c r="J16" s="6">
        <v>1.0</v>
      </c>
      <c r="K16" s="6">
        <v>14.0</v>
      </c>
      <c r="L16" s="8">
        <f t="shared" si="1"/>
        <v>1</v>
      </c>
      <c r="M16" s="9"/>
    </row>
    <row r="17">
      <c r="A17" s="10"/>
      <c r="B17" s="6" t="s">
        <v>13</v>
      </c>
      <c r="C17" s="6">
        <v>1.0</v>
      </c>
      <c r="D17" s="6">
        <v>1.0</v>
      </c>
      <c r="E17" s="6">
        <v>1.0</v>
      </c>
      <c r="F17" s="7">
        <v>1.0</v>
      </c>
      <c r="G17" s="6">
        <v>1.0</v>
      </c>
      <c r="H17" s="6">
        <v>1.0</v>
      </c>
      <c r="I17" s="6">
        <v>1.0</v>
      </c>
      <c r="J17" s="6">
        <v>1.0</v>
      </c>
      <c r="K17" s="6">
        <v>15.0</v>
      </c>
      <c r="L17" s="8">
        <f t="shared" si="1"/>
        <v>1</v>
      </c>
      <c r="M17" s="9"/>
    </row>
    <row r="18">
      <c r="A18" s="10"/>
      <c r="B18" s="6" t="s">
        <v>13</v>
      </c>
      <c r="C18" s="6">
        <v>1.0</v>
      </c>
      <c r="D18" s="6">
        <v>1.0</v>
      </c>
      <c r="E18" s="6">
        <v>1.0</v>
      </c>
      <c r="F18" s="7">
        <v>1.0</v>
      </c>
      <c r="G18" s="6">
        <v>1.0</v>
      </c>
      <c r="H18" s="6">
        <v>1.0</v>
      </c>
      <c r="I18" s="6">
        <v>1.0</v>
      </c>
      <c r="J18" s="6">
        <v>1.0</v>
      </c>
      <c r="K18" s="6">
        <v>16.0</v>
      </c>
      <c r="L18" s="8">
        <f t="shared" si="1"/>
        <v>1</v>
      </c>
      <c r="M18" s="9"/>
    </row>
    <row r="19">
      <c r="A19" s="10"/>
      <c r="B19" s="6" t="s">
        <v>13</v>
      </c>
      <c r="C19" s="6">
        <v>1.0</v>
      </c>
      <c r="D19" s="6">
        <v>1.0</v>
      </c>
      <c r="E19" s="6">
        <v>1.0</v>
      </c>
      <c r="F19" s="7">
        <v>1.0</v>
      </c>
      <c r="G19" s="6">
        <v>1.0</v>
      </c>
      <c r="H19" s="6">
        <v>1.0</v>
      </c>
      <c r="I19" s="6">
        <v>1.0</v>
      </c>
      <c r="J19" s="6">
        <v>1.0</v>
      </c>
      <c r="K19" s="6">
        <v>17.0</v>
      </c>
      <c r="L19" s="8">
        <f t="shared" si="1"/>
        <v>1</v>
      </c>
      <c r="M19" s="9"/>
    </row>
    <row r="20">
      <c r="A20" s="10"/>
      <c r="B20" s="6" t="s">
        <v>13</v>
      </c>
      <c r="C20" s="6">
        <v>1.0</v>
      </c>
      <c r="D20" s="6">
        <v>1.0</v>
      </c>
      <c r="E20" s="6">
        <v>1.0</v>
      </c>
      <c r="F20" s="7">
        <v>1.0</v>
      </c>
      <c r="G20" s="6">
        <v>1.0</v>
      </c>
      <c r="H20" s="6">
        <v>1.0</v>
      </c>
      <c r="I20" s="6">
        <v>1.0</v>
      </c>
      <c r="J20" s="6">
        <v>1.0</v>
      </c>
      <c r="K20" s="6">
        <v>18.0</v>
      </c>
      <c r="L20" s="8">
        <f t="shared" si="1"/>
        <v>1</v>
      </c>
      <c r="M20" s="9"/>
    </row>
    <row r="21">
      <c r="A21" s="10"/>
      <c r="B21" s="6" t="s">
        <v>13</v>
      </c>
      <c r="C21" s="6">
        <v>1.0</v>
      </c>
      <c r="D21" s="6">
        <v>1.0</v>
      </c>
      <c r="E21" s="6">
        <v>1.0</v>
      </c>
      <c r="F21" s="7">
        <v>1.0</v>
      </c>
      <c r="G21" s="6">
        <v>1.0</v>
      </c>
      <c r="H21" s="6">
        <v>1.0</v>
      </c>
      <c r="I21" s="6">
        <v>1.0</v>
      </c>
      <c r="J21" s="6">
        <v>1.0</v>
      </c>
      <c r="K21" s="6">
        <v>19.0</v>
      </c>
      <c r="L21" s="8">
        <f t="shared" si="1"/>
        <v>1</v>
      </c>
      <c r="M21" s="9"/>
    </row>
    <row r="22">
      <c r="A22" s="10"/>
      <c r="B22" s="6" t="s">
        <v>13</v>
      </c>
      <c r="C22" s="6">
        <v>1.0</v>
      </c>
      <c r="D22" s="6">
        <v>1.0</v>
      </c>
      <c r="E22" s="6">
        <v>1.0</v>
      </c>
      <c r="F22" s="7">
        <v>1.0</v>
      </c>
      <c r="G22" s="6">
        <v>1.0</v>
      </c>
      <c r="H22" s="6">
        <v>1.0</v>
      </c>
      <c r="I22" s="6">
        <v>1.0</v>
      </c>
      <c r="J22" s="6">
        <v>1.0</v>
      </c>
      <c r="K22" s="6">
        <v>20.0</v>
      </c>
      <c r="L22" s="8">
        <f t="shared" si="1"/>
        <v>1</v>
      </c>
      <c r="M22" s="9"/>
    </row>
    <row r="23">
      <c r="A23" s="10"/>
      <c r="B23" s="6" t="s">
        <v>13</v>
      </c>
      <c r="C23" s="6">
        <v>1.0</v>
      </c>
      <c r="D23" s="6">
        <v>1.0</v>
      </c>
      <c r="E23" s="6">
        <v>1.0</v>
      </c>
      <c r="F23" s="7">
        <v>1.0</v>
      </c>
      <c r="G23" s="6">
        <v>1.0</v>
      </c>
      <c r="H23" s="6">
        <v>1.0</v>
      </c>
      <c r="I23" s="6">
        <v>1.0</v>
      </c>
      <c r="J23" s="6">
        <v>1.0</v>
      </c>
      <c r="K23" s="6">
        <v>21.0</v>
      </c>
      <c r="L23" s="8">
        <f t="shared" si="1"/>
        <v>1</v>
      </c>
      <c r="M23" s="9"/>
    </row>
    <row r="24">
      <c r="A24" s="10"/>
      <c r="B24" s="6" t="s">
        <v>13</v>
      </c>
      <c r="C24" s="6">
        <v>1.0</v>
      </c>
      <c r="D24" s="6">
        <v>1.0</v>
      </c>
      <c r="E24" s="6">
        <v>1.0</v>
      </c>
      <c r="F24" s="7">
        <v>1.0</v>
      </c>
      <c r="G24" s="6">
        <v>1.0</v>
      </c>
      <c r="H24" s="6">
        <v>1.0</v>
      </c>
      <c r="I24" s="6">
        <v>1.0</v>
      </c>
      <c r="J24" s="6">
        <v>1.0</v>
      </c>
      <c r="K24" s="6">
        <v>22.0</v>
      </c>
      <c r="L24" s="8">
        <f t="shared" si="1"/>
        <v>1</v>
      </c>
      <c r="M24" s="9"/>
    </row>
    <row r="25">
      <c r="A25" s="10"/>
      <c r="B25" s="6" t="s">
        <v>13</v>
      </c>
      <c r="C25" s="6">
        <v>1.0</v>
      </c>
      <c r="D25" s="6">
        <v>1.0</v>
      </c>
      <c r="E25" s="6">
        <v>1.0</v>
      </c>
      <c r="F25" s="7">
        <v>1.0</v>
      </c>
      <c r="G25" s="6">
        <v>1.0</v>
      </c>
      <c r="H25" s="6">
        <v>1.0</v>
      </c>
      <c r="I25" s="6">
        <v>1.0</v>
      </c>
      <c r="J25" s="6">
        <v>1.0</v>
      </c>
      <c r="K25" s="6">
        <v>23.0</v>
      </c>
      <c r="L25" s="8">
        <f t="shared" si="1"/>
        <v>1</v>
      </c>
      <c r="M25" s="9"/>
    </row>
    <row r="26">
      <c r="A26" s="10"/>
      <c r="B26" s="6" t="s">
        <v>13</v>
      </c>
      <c r="C26" s="6">
        <v>1.0</v>
      </c>
      <c r="D26" s="6">
        <v>1.0</v>
      </c>
      <c r="E26" s="6">
        <v>1.0</v>
      </c>
      <c r="F26" s="7">
        <v>1.0</v>
      </c>
      <c r="G26" s="6">
        <v>1.0</v>
      </c>
      <c r="H26" s="6">
        <v>1.0</v>
      </c>
      <c r="I26" s="6">
        <v>1.0</v>
      </c>
      <c r="J26" s="6">
        <v>1.0</v>
      </c>
      <c r="K26" s="6">
        <v>24.0</v>
      </c>
      <c r="L26" s="8">
        <f t="shared" si="1"/>
        <v>1</v>
      </c>
      <c r="M26" s="9"/>
    </row>
    <row r="27">
      <c r="A27" s="10"/>
      <c r="B27" s="6" t="s">
        <v>13</v>
      </c>
      <c r="C27" s="6">
        <v>1.0</v>
      </c>
      <c r="D27" s="6">
        <v>1.0</v>
      </c>
      <c r="E27" s="6">
        <v>1.0</v>
      </c>
      <c r="F27" s="7">
        <v>1.0</v>
      </c>
      <c r="G27" s="6">
        <v>1.0</v>
      </c>
      <c r="H27" s="6">
        <v>1.0</v>
      </c>
      <c r="I27" s="6">
        <v>1.0</v>
      </c>
      <c r="J27" s="6">
        <v>1.0</v>
      </c>
      <c r="K27" s="6">
        <v>25.0</v>
      </c>
      <c r="L27" s="8">
        <f t="shared" si="1"/>
        <v>1</v>
      </c>
      <c r="M27" s="9"/>
    </row>
    <row r="28">
      <c r="A28" s="10"/>
      <c r="B28" s="6" t="s">
        <v>13</v>
      </c>
      <c r="C28" s="6">
        <v>1.0</v>
      </c>
      <c r="D28" s="6">
        <v>1.0</v>
      </c>
      <c r="E28" s="6">
        <v>1.0</v>
      </c>
      <c r="F28" s="7">
        <v>1.0</v>
      </c>
      <c r="G28" s="6">
        <v>1.0</v>
      </c>
      <c r="H28" s="6">
        <v>1.0</v>
      </c>
      <c r="I28" s="6">
        <v>1.0</v>
      </c>
      <c r="J28" s="6">
        <v>1.0</v>
      </c>
      <c r="K28" s="6">
        <v>26.0</v>
      </c>
      <c r="L28" s="8">
        <f t="shared" si="1"/>
        <v>1</v>
      </c>
      <c r="M28" s="9"/>
    </row>
    <row r="29">
      <c r="A29" s="10"/>
      <c r="B29" s="6" t="s">
        <v>13</v>
      </c>
      <c r="C29" s="6">
        <v>1.0</v>
      </c>
      <c r="D29" s="6">
        <v>1.0</v>
      </c>
      <c r="E29" s="6">
        <v>1.0</v>
      </c>
      <c r="F29" s="7">
        <v>1.0</v>
      </c>
      <c r="G29" s="6">
        <v>1.0</v>
      </c>
      <c r="H29" s="6">
        <v>1.0</v>
      </c>
      <c r="I29" s="6">
        <v>1.0</v>
      </c>
      <c r="J29" s="6">
        <v>1.0</v>
      </c>
      <c r="K29" s="6">
        <v>27.0</v>
      </c>
      <c r="L29" s="8">
        <f t="shared" si="1"/>
        <v>1</v>
      </c>
      <c r="M29" s="9"/>
    </row>
    <row r="30">
      <c r="A30" s="10"/>
      <c r="B30" s="6" t="s">
        <v>13</v>
      </c>
      <c r="C30" s="6">
        <v>1.0</v>
      </c>
      <c r="D30" s="6">
        <v>1.0</v>
      </c>
      <c r="E30" s="6">
        <v>1.0</v>
      </c>
      <c r="F30" s="7">
        <v>1.0</v>
      </c>
      <c r="G30" s="6">
        <v>1.0</v>
      </c>
      <c r="H30" s="6">
        <v>1.0</v>
      </c>
      <c r="I30" s="6">
        <v>1.0</v>
      </c>
      <c r="J30" s="6">
        <v>1.0</v>
      </c>
      <c r="K30" s="6">
        <v>28.0</v>
      </c>
      <c r="L30" s="8">
        <f t="shared" si="1"/>
        <v>1</v>
      </c>
      <c r="M30" s="9"/>
    </row>
    <row r="31">
      <c r="A31" s="10"/>
      <c r="B31" s="6" t="s">
        <v>13</v>
      </c>
      <c r="C31" s="6">
        <v>1.0</v>
      </c>
      <c r="D31" s="6">
        <v>1.0</v>
      </c>
      <c r="E31" s="6">
        <v>1.0</v>
      </c>
      <c r="F31" s="7">
        <v>1.0</v>
      </c>
      <c r="G31" s="6">
        <v>1.0</v>
      </c>
      <c r="H31" s="6">
        <v>1.0</v>
      </c>
      <c r="I31" s="6">
        <v>1.0</v>
      </c>
      <c r="J31" s="6">
        <v>1.0</v>
      </c>
      <c r="K31" s="6">
        <v>29.0</v>
      </c>
      <c r="L31" s="8">
        <f t="shared" si="1"/>
        <v>1</v>
      </c>
      <c r="M31" s="9"/>
    </row>
    <row r="32">
      <c r="A32" s="10"/>
      <c r="B32" s="6" t="s">
        <v>13</v>
      </c>
      <c r="C32" s="6">
        <v>1.0</v>
      </c>
      <c r="D32" s="6">
        <v>1.0</v>
      </c>
      <c r="E32" s="6">
        <v>1.0</v>
      </c>
      <c r="F32" s="7">
        <v>1.0</v>
      </c>
      <c r="G32" s="6">
        <v>1.0</v>
      </c>
      <c r="H32" s="6">
        <v>1.0</v>
      </c>
      <c r="I32" s="6">
        <v>1.0</v>
      </c>
      <c r="J32" s="6">
        <v>1.0</v>
      </c>
      <c r="K32" s="6">
        <v>30.0</v>
      </c>
      <c r="L32" s="8">
        <f t="shared" si="1"/>
        <v>1</v>
      </c>
      <c r="M32" s="9"/>
    </row>
    <row r="33">
      <c r="A33" s="11"/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  <c r="M33" s="9"/>
    </row>
    <row r="34">
      <c r="A34" s="11"/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  <c r="M34" s="9"/>
    </row>
    <row r="35">
      <c r="A35" s="11"/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6">
      <c r="A36" s="11"/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4"/>
    </row>
    <row r="37">
      <c r="A37" s="11"/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4"/>
    </row>
    <row r="38">
      <c r="A38" s="11"/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4"/>
    </row>
    <row r="39">
      <c r="A39" s="11"/>
      <c r="B39" s="12"/>
      <c r="C39" s="13"/>
      <c r="D39" s="13"/>
      <c r="E39" s="13"/>
      <c r="F39" s="13"/>
      <c r="G39" s="13"/>
      <c r="H39" s="13"/>
      <c r="I39" s="13"/>
      <c r="J39" s="13"/>
      <c r="K39" s="13"/>
      <c r="L39" s="14"/>
    </row>
    <row r="40">
      <c r="A40" s="11"/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4"/>
    </row>
    <row r="41">
      <c r="A41" s="11"/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4"/>
    </row>
    <row r="42">
      <c r="A42" s="11"/>
      <c r="B42" s="12"/>
      <c r="C42" s="13"/>
      <c r="D42" s="13"/>
      <c r="E42" s="13"/>
      <c r="F42" s="13"/>
      <c r="G42" s="13"/>
      <c r="H42" s="13"/>
      <c r="I42" s="13"/>
      <c r="J42" s="13"/>
      <c r="K42" s="13"/>
      <c r="L42" s="14"/>
    </row>
    <row r="43">
      <c r="A43" s="11"/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4"/>
    </row>
    <row r="44">
      <c r="A44" s="11"/>
      <c r="B44" s="12"/>
      <c r="C44" s="13"/>
      <c r="D44" s="13"/>
      <c r="E44" s="13"/>
      <c r="F44" s="13"/>
      <c r="G44" s="13"/>
      <c r="H44" s="13"/>
      <c r="I44" s="13"/>
      <c r="J44" s="13"/>
      <c r="K44" s="13"/>
      <c r="L44" s="14"/>
    </row>
    <row r="45">
      <c r="A45" s="11"/>
      <c r="B45" s="12"/>
      <c r="C45" s="13"/>
      <c r="D45" s="13"/>
      <c r="E45" s="13"/>
      <c r="F45" s="13"/>
      <c r="G45" s="13"/>
      <c r="H45" s="13"/>
      <c r="I45" s="13"/>
      <c r="J45" s="13"/>
      <c r="K45" s="13"/>
      <c r="L45" s="14"/>
    </row>
    <row r="46">
      <c r="A46" s="11"/>
      <c r="B46" s="12"/>
      <c r="C46" s="13"/>
      <c r="D46" s="13"/>
      <c r="E46" s="13"/>
      <c r="F46" s="13"/>
      <c r="G46" s="13"/>
      <c r="H46" s="13"/>
      <c r="I46" s="13"/>
      <c r="J46" s="13"/>
      <c r="K46" s="13"/>
      <c r="L46" s="14"/>
    </row>
    <row r="47">
      <c r="A47" s="11"/>
      <c r="B47" s="12"/>
      <c r="C47" s="13"/>
      <c r="D47" s="13"/>
      <c r="E47" s="13"/>
      <c r="F47" s="13"/>
      <c r="G47" s="13"/>
      <c r="H47" s="13"/>
      <c r="I47" s="13"/>
      <c r="J47" s="13"/>
      <c r="K47" s="13"/>
      <c r="L47" s="14"/>
    </row>
    <row r="48">
      <c r="A48" s="11"/>
      <c r="B48" s="12"/>
      <c r="C48" s="13"/>
      <c r="D48" s="13"/>
      <c r="E48" s="13"/>
      <c r="F48" s="13"/>
      <c r="G48" s="13"/>
      <c r="H48" s="13"/>
      <c r="I48" s="13"/>
      <c r="J48" s="13"/>
      <c r="K48" s="13"/>
      <c r="L48" s="14"/>
    </row>
    <row r="49">
      <c r="A49" s="11"/>
      <c r="B49" s="12"/>
      <c r="C49" s="13"/>
      <c r="D49" s="13"/>
      <c r="E49" s="13"/>
      <c r="F49" s="13"/>
      <c r="G49" s="13"/>
      <c r="H49" s="13"/>
      <c r="I49" s="13"/>
      <c r="J49" s="13"/>
      <c r="K49" s="13"/>
      <c r="L49" s="14"/>
    </row>
    <row r="50">
      <c r="A50" s="11"/>
      <c r="B50" s="12"/>
      <c r="C50" s="13"/>
      <c r="D50" s="13"/>
      <c r="E50" s="13"/>
      <c r="F50" s="13"/>
      <c r="G50" s="13"/>
      <c r="H50" s="13"/>
      <c r="I50" s="13"/>
      <c r="J50" s="13"/>
      <c r="K50" s="13"/>
      <c r="L50" s="14"/>
    </row>
    <row r="51">
      <c r="A51" s="11"/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4"/>
    </row>
    <row r="52">
      <c r="A52" s="11"/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4"/>
    </row>
    <row r="53">
      <c r="A53" s="11"/>
      <c r="B53" s="12"/>
      <c r="C53" s="13"/>
      <c r="D53" s="13"/>
      <c r="E53" s="13"/>
      <c r="F53" s="13"/>
      <c r="G53" s="13"/>
      <c r="H53" s="13"/>
      <c r="I53" s="13"/>
      <c r="J53" s="13"/>
      <c r="K53" s="13"/>
      <c r="L53" s="14"/>
    </row>
    <row r="54">
      <c r="A54" s="11"/>
      <c r="B54" s="12"/>
      <c r="C54" s="13"/>
      <c r="D54" s="13"/>
      <c r="E54" s="13"/>
      <c r="F54" s="13"/>
      <c r="G54" s="13"/>
      <c r="H54" s="13"/>
      <c r="I54" s="13"/>
      <c r="J54" s="13"/>
      <c r="K54" s="13"/>
      <c r="L54" s="14"/>
    </row>
    <row r="55">
      <c r="A55" s="11"/>
      <c r="B55" s="12"/>
      <c r="C55" s="13"/>
      <c r="D55" s="13"/>
      <c r="E55" s="13"/>
      <c r="F55" s="13"/>
      <c r="G55" s="13"/>
      <c r="H55" s="13"/>
      <c r="I55" s="13"/>
      <c r="J55" s="13"/>
      <c r="K55" s="13"/>
      <c r="L55" s="14"/>
    </row>
    <row r="56">
      <c r="A56" s="11"/>
      <c r="B56" s="12"/>
      <c r="C56" s="13"/>
      <c r="D56" s="13"/>
      <c r="E56" s="13"/>
      <c r="F56" s="13"/>
      <c r="G56" s="13"/>
      <c r="H56" s="13"/>
      <c r="I56" s="13"/>
      <c r="J56" s="13"/>
      <c r="K56" s="13"/>
      <c r="L56" s="14"/>
    </row>
    <row r="57">
      <c r="A57" s="11"/>
      <c r="B57" s="12"/>
      <c r="C57" s="13"/>
      <c r="D57" s="13"/>
      <c r="E57" s="13"/>
      <c r="F57" s="13"/>
      <c r="G57" s="13"/>
      <c r="H57" s="13"/>
      <c r="I57" s="13"/>
      <c r="J57" s="13"/>
      <c r="K57" s="13"/>
      <c r="L57" s="14"/>
    </row>
    <row r="58">
      <c r="A58" s="11"/>
      <c r="B58" s="12"/>
      <c r="C58" s="13"/>
      <c r="D58" s="13"/>
      <c r="E58" s="13"/>
      <c r="F58" s="13"/>
      <c r="G58" s="13"/>
      <c r="H58" s="13"/>
      <c r="I58" s="13"/>
      <c r="J58" s="13"/>
      <c r="K58" s="13"/>
      <c r="L58" s="14"/>
    </row>
    <row r="59">
      <c r="A59" s="11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>
      <c r="A60" s="11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</sheetData>
  <mergeCells count="11"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G1:G2"/>
    <mergeCell ref="H1:H2"/>
  </mergeCells>
  <conditionalFormatting sqref="C3:F58">
    <cfRule type="cellIs" dxfId="0" priority="1" operator="greaterThan">
      <formula>0</formula>
    </cfRule>
  </conditionalFormatting>
  <conditionalFormatting sqref="G3:K58">
    <cfRule type="cellIs" dxfId="0" priority="2" operator="greaterThan">
      <formula>0</formula>
    </cfRule>
  </conditionalFormatting>
  <dataValidations>
    <dataValidation type="list" allowBlank="1" showErrorMessage="1" sqref="B3:B32">
      <formula1>"seg,ter,qua,qui,sex,sab"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4.5"/>
    <col customWidth="1" min="3" max="7" width="3.38"/>
    <col customWidth="1" min="8" max="8" width="3.75"/>
    <col customWidth="1" min="9" max="9" width="3.25"/>
    <col customWidth="1" min="10" max="11" width="3.38"/>
    <col customWidth="1" min="12" max="12" width="4.25"/>
    <col customWidth="1" min="13" max="13" width="4.63"/>
    <col customWidth="1" min="14" max="16" width="3.38"/>
    <col customWidth="1" min="17" max="17" width="4.75"/>
    <col customWidth="1" min="18" max="19" width="5.25"/>
    <col customWidth="1" min="20" max="24" width="4.13"/>
    <col customWidth="1" min="25" max="32" width="3.38"/>
    <col customWidth="1" min="33" max="33" width="5.0"/>
    <col customWidth="1" min="34" max="39" width="3.38"/>
    <col customWidth="1" min="40" max="40" width="3.88"/>
    <col customWidth="1" min="41" max="43" width="3.38"/>
    <col customWidth="1" min="44" max="58" width="4.13"/>
    <col customWidth="1" min="59" max="60" width="5.13"/>
    <col customWidth="1" min="61" max="63" width="5.25"/>
    <col customWidth="1" min="64" max="65" width="3.38"/>
    <col customWidth="1" min="66" max="66" width="5.0"/>
    <col customWidth="1" min="67" max="67" width="4.38"/>
    <col customWidth="1" min="68" max="68" width="4.63"/>
    <col customWidth="1" min="69" max="69" width="4.75"/>
    <col customWidth="1" min="70" max="70" width="4.38"/>
    <col customWidth="1" min="71" max="71" width="7.63"/>
    <col customWidth="1" min="72" max="72" width="4.75"/>
    <col customWidth="1" min="73" max="73" width="4.38"/>
    <col customWidth="1" min="74" max="74" width="5.25"/>
    <col customWidth="1" min="75" max="77" width="4.63"/>
    <col customWidth="1" min="78" max="78" width="4.38"/>
  </cols>
  <sheetData>
    <row r="1">
      <c r="A1" s="15" t="s">
        <v>0</v>
      </c>
      <c r="B1" s="15" t="s">
        <v>14</v>
      </c>
      <c r="C1" s="16" t="s">
        <v>15</v>
      </c>
      <c r="D1" s="16" t="s">
        <v>16</v>
      </c>
      <c r="E1" s="16" t="s">
        <v>17</v>
      </c>
      <c r="F1" s="16" t="s">
        <v>18</v>
      </c>
      <c r="G1" s="16" t="s">
        <v>19</v>
      </c>
      <c r="H1" s="15" t="s">
        <v>20</v>
      </c>
      <c r="I1" s="17" t="s">
        <v>5</v>
      </c>
      <c r="J1" s="17" t="s">
        <v>6</v>
      </c>
      <c r="K1" s="17" t="s">
        <v>21</v>
      </c>
      <c r="L1" s="18" t="s">
        <v>22</v>
      </c>
      <c r="M1" s="19" t="s">
        <v>23</v>
      </c>
      <c r="N1" s="19" t="s">
        <v>24</v>
      </c>
      <c r="O1" s="17" t="s">
        <v>25</v>
      </c>
      <c r="P1" s="17" t="s">
        <v>26</v>
      </c>
      <c r="Q1" s="17" t="s">
        <v>27</v>
      </c>
      <c r="R1" s="17" t="s">
        <v>28</v>
      </c>
      <c r="S1" s="17" t="s">
        <v>29</v>
      </c>
      <c r="T1" s="20" t="s">
        <v>30</v>
      </c>
      <c r="U1" s="20" t="s">
        <v>31</v>
      </c>
      <c r="V1" s="20" t="s">
        <v>32</v>
      </c>
      <c r="W1" s="20" t="s">
        <v>33</v>
      </c>
      <c r="X1" s="20" t="s">
        <v>34</v>
      </c>
      <c r="Y1" s="21" t="s">
        <v>35</v>
      </c>
      <c r="Z1" s="21" t="s">
        <v>36</v>
      </c>
      <c r="AA1" s="21" t="s">
        <v>37</v>
      </c>
      <c r="AB1" s="22"/>
      <c r="AC1" s="23" t="s">
        <v>38</v>
      </c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4"/>
      <c r="AR1" s="22"/>
      <c r="AS1" s="24"/>
      <c r="AT1" s="24"/>
      <c r="AU1" s="24"/>
      <c r="AV1" s="24"/>
      <c r="AW1" s="24"/>
      <c r="AX1" s="24"/>
      <c r="AY1" s="22"/>
      <c r="AZ1" s="24"/>
      <c r="BA1" s="24"/>
      <c r="BB1" s="24"/>
      <c r="BC1" s="24"/>
      <c r="BD1" s="24"/>
      <c r="BE1" s="24"/>
      <c r="BF1" s="24"/>
      <c r="BG1" s="22"/>
      <c r="BH1" s="24"/>
      <c r="BI1" s="24"/>
      <c r="BJ1" s="24"/>
      <c r="BK1" s="24"/>
      <c r="BL1" s="24"/>
      <c r="BM1" s="24"/>
      <c r="BN1" s="24"/>
      <c r="BO1" s="24"/>
      <c r="BP1" s="24"/>
      <c r="BQ1" s="25"/>
      <c r="BR1" s="25"/>
      <c r="BS1" s="25"/>
      <c r="BT1" s="25"/>
      <c r="BU1" s="25"/>
      <c r="BV1" s="25"/>
      <c r="BW1" s="25"/>
      <c r="BX1" s="25"/>
      <c r="BY1" s="25"/>
      <c r="BZ1" s="25"/>
    </row>
    <row r="2">
      <c r="A2" s="26">
        <f>registro!A3</f>
        <v>46309</v>
      </c>
      <c r="B2" s="27">
        <v>1.0</v>
      </c>
      <c r="C2" s="28">
        <f>COUNTIF(K2:K8,"&lt;&gt;0")</f>
        <v>7</v>
      </c>
      <c r="D2" s="29">
        <f>registro!L3</f>
        <v>6.5</v>
      </c>
      <c r="E2" s="30">
        <f>registro!I3</f>
        <v>2</v>
      </c>
      <c r="F2" s="30">
        <f>registro!E3</f>
        <v>81</v>
      </c>
      <c r="G2" s="31">
        <f t="shared" ref="G2:G29" si="1">F2/10</f>
        <v>8.1</v>
      </c>
      <c r="H2" s="26" t="str">
        <f>IFERROR(__xludf.DUMMYFUNCTION("ARRAYFORMULA(IMPORTRANGE(""https://docs.google.com/spreadsheets/d/1EF54ZJ93jh82ntQQ2yoU0GcWtL4Mf3KldBaQIGhLBaU/edit#gid=341599188&amp;range=B3:B30"", ""b3:b30""))"),"seg")</f>
        <v>seg</v>
      </c>
      <c r="I2" s="28">
        <f>registro!G3</f>
        <v>7</v>
      </c>
      <c r="J2" s="28">
        <f>registro!H3</f>
        <v>1</v>
      </c>
      <c r="K2" s="28">
        <f>registro!K3</f>
        <v>1</v>
      </c>
      <c r="L2" s="32">
        <f t="shared" ref="L2:L29" si="2">J2*K2</f>
        <v>1</v>
      </c>
      <c r="M2" s="33">
        <f t="shared" ref="M2:M29" si="3">(K2*J2*AA2)/10</f>
        <v>0.08</v>
      </c>
      <c r="N2" s="34">
        <v>0.0</v>
      </c>
      <c r="O2" s="35">
        <f t="shared" ref="O2:O29" si="4">L2 * (0.9 ^ (B2 - 1))</f>
        <v>1</v>
      </c>
      <c r="P2" s="35">
        <v>0.0</v>
      </c>
      <c r="Q2" s="36">
        <f t="shared" ref="Q2:Q29" si="5">P2-O2</f>
        <v>-1</v>
      </c>
      <c r="R2" s="36">
        <f t="shared" ref="R2:R29" si="6">J2*K2</f>
        <v>1</v>
      </c>
      <c r="S2" s="36">
        <f>sum(R2:R8)</f>
        <v>28</v>
      </c>
      <c r="T2" s="37">
        <v>0.0</v>
      </c>
      <c r="U2" s="37">
        <v>0.0</v>
      </c>
      <c r="V2" s="38">
        <f t="shared" ref="V2:V29" si="7">(((I2+D2+J2)/30)*100)-(((K2*E2)/1000)*100)</f>
        <v>48.13333333</v>
      </c>
      <c r="W2" s="36">
        <f>IF(R8=0,0.1,S4/(STDEV(R2:R8)))</f>
        <v>1.8516402</v>
      </c>
      <c r="X2" s="39">
        <f>((STDEV(R2:R8))/S4)*100</f>
        <v>54.00617249</v>
      </c>
      <c r="Y2" s="23">
        <v>0.8</v>
      </c>
      <c r="Z2" s="23">
        <v>1.3</v>
      </c>
      <c r="AA2" s="23">
        <v>0.8</v>
      </c>
      <c r="AB2" s="24">
        <f>COUNTIF(R2:R10,"&lt;&gt;0")</f>
        <v>9</v>
      </c>
      <c r="AC2" s="24"/>
      <c r="AD2" s="24"/>
      <c r="AE2" s="24"/>
      <c r="AF2" s="24"/>
      <c r="AG2" s="24"/>
      <c r="AH2" s="24"/>
      <c r="AI2" s="24"/>
      <c r="AJ2" s="40"/>
      <c r="AK2" s="40"/>
      <c r="AL2" s="40"/>
      <c r="AM2" s="40"/>
      <c r="AN2" s="41"/>
      <c r="AO2" s="24"/>
      <c r="AP2" s="24"/>
      <c r="AQ2" s="24"/>
      <c r="AR2" s="24"/>
      <c r="AS2" s="24"/>
      <c r="AT2" s="24"/>
      <c r="AU2" s="24"/>
      <c r="AV2" s="24"/>
      <c r="AW2" s="24"/>
      <c r="AX2" s="42"/>
      <c r="AY2" s="22"/>
      <c r="AZ2" s="24"/>
      <c r="BA2" s="24"/>
      <c r="BB2" s="24"/>
      <c r="BC2" s="24"/>
      <c r="BD2" s="24"/>
      <c r="BE2" s="24"/>
      <c r="BF2" s="43"/>
      <c r="BG2" s="22"/>
      <c r="BH2" s="24"/>
      <c r="BI2" s="24"/>
      <c r="BJ2" s="24"/>
      <c r="BK2" s="44"/>
      <c r="BL2" s="24"/>
      <c r="BM2" s="24"/>
      <c r="BN2" s="24"/>
      <c r="BO2" s="44"/>
      <c r="BP2" s="24"/>
      <c r="BQ2" s="25"/>
      <c r="BR2" s="25"/>
      <c r="BS2" s="25"/>
      <c r="BT2" s="25"/>
      <c r="BU2" s="25"/>
      <c r="BV2" s="25"/>
      <c r="BW2" s="25"/>
      <c r="BX2" s="25"/>
      <c r="BY2" s="25"/>
      <c r="BZ2" s="25"/>
    </row>
    <row r="3">
      <c r="A3" s="26" t="str">
        <f>registro!A4</f>
        <v/>
      </c>
      <c r="B3" s="45">
        <v>2.0</v>
      </c>
      <c r="C3" s="28"/>
      <c r="D3" s="29">
        <f>registro!L4</f>
        <v>1</v>
      </c>
      <c r="E3" s="30">
        <f>registro!I4</f>
        <v>1</v>
      </c>
      <c r="F3" s="30">
        <f>registro!E4</f>
        <v>1</v>
      </c>
      <c r="G3" s="31">
        <f t="shared" si="1"/>
        <v>0.1</v>
      </c>
      <c r="H3" s="26" t="str">
        <f>IFERROR(__xludf.DUMMYFUNCTION("""COMPUTED_VALUE"""),"ter")</f>
        <v>ter</v>
      </c>
      <c r="I3" s="28">
        <f>registro!G4</f>
        <v>1</v>
      </c>
      <c r="J3" s="28">
        <f>registro!H4</f>
        <v>1</v>
      </c>
      <c r="K3" s="28">
        <f>registro!K4</f>
        <v>3</v>
      </c>
      <c r="L3" s="32">
        <f t="shared" si="2"/>
        <v>3</v>
      </c>
      <c r="M3" s="33">
        <f t="shared" si="3"/>
        <v>0.24</v>
      </c>
      <c r="N3" s="34">
        <v>0.0</v>
      </c>
      <c r="O3" s="35">
        <f t="shared" si="4"/>
        <v>2.7</v>
      </c>
      <c r="P3" s="36">
        <f t="shared" ref="P3:P29" si="8">P2+(O3-P2)*(1-EXP(-1/7))</f>
        <v>0.3594296707</v>
      </c>
      <c r="Q3" s="36">
        <f t="shared" si="5"/>
        <v>-2.340570329</v>
      </c>
      <c r="R3" s="36">
        <f t="shared" si="6"/>
        <v>3</v>
      </c>
      <c r="S3" s="36" t="s">
        <v>39</v>
      </c>
      <c r="T3" s="46">
        <f>((SUM($R$2:$R$3)/COUNTIF($R$2:R3,"&lt;&gt;0"))/STDEV($R$2:$R$3))</f>
        <v>1.414213562</v>
      </c>
      <c r="U3" s="46">
        <f>SUM(R2:R3)*T3</f>
        <v>5.656854249</v>
      </c>
      <c r="V3" s="38">
        <f t="shared" si="7"/>
        <v>9.7</v>
      </c>
      <c r="W3" s="36">
        <f>IF(R9=0,0.1,S11/(STDEV(R9:R15)))</f>
        <v>5.092010549</v>
      </c>
      <c r="X3" s="39">
        <f>IF(R15=0,0.1,((STDEV(R9:R15))/S11)*100)</f>
        <v>19.63860818</v>
      </c>
      <c r="Y3" s="23">
        <v>0.8</v>
      </c>
      <c r="Z3" s="23">
        <v>1.3</v>
      </c>
      <c r="AA3" s="23">
        <v>0.8</v>
      </c>
      <c r="AB3" s="24"/>
      <c r="AC3" s="24"/>
      <c r="AD3" s="24"/>
      <c r="AE3" s="24"/>
      <c r="AF3" s="24"/>
      <c r="AG3" s="24"/>
      <c r="AH3" s="24"/>
      <c r="AI3" s="24"/>
      <c r="AJ3" s="41"/>
      <c r="AK3" s="41"/>
      <c r="AL3" s="41"/>
      <c r="AM3" s="41"/>
      <c r="AN3" s="41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47"/>
      <c r="BG3" s="22"/>
      <c r="BH3" s="24"/>
      <c r="BI3" s="24"/>
      <c r="BJ3" s="24"/>
      <c r="BK3" s="44"/>
      <c r="BL3" s="24"/>
      <c r="BM3" s="24"/>
      <c r="BN3" s="24"/>
      <c r="BO3" s="44"/>
      <c r="BP3" s="24"/>
      <c r="BQ3" s="25"/>
      <c r="BR3" s="25"/>
      <c r="BS3" s="25"/>
      <c r="BT3" s="25"/>
      <c r="BU3" s="25"/>
      <c r="BV3" s="25"/>
      <c r="BW3" s="25"/>
      <c r="BX3" s="25"/>
      <c r="BY3" s="25"/>
      <c r="BZ3" s="25"/>
    </row>
    <row r="4">
      <c r="A4" s="26" t="str">
        <f>registro!A5</f>
        <v/>
      </c>
      <c r="B4" s="27">
        <v>3.0</v>
      </c>
      <c r="C4" s="28"/>
      <c r="D4" s="29">
        <f>registro!L5</f>
        <v>1</v>
      </c>
      <c r="E4" s="30">
        <f>registro!I5</f>
        <v>1</v>
      </c>
      <c r="F4" s="30">
        <f>registro!E5</f>
        <v>1</v>
      </c>
      <c r="G4" s="31">
        <f t="shared" si="1"/>
        <v>0.1</v>
      </c>
      <c r="H4" s="26" t="str">
        <f>IFERROR(__xludf.DUMMYFUNCTION("""COMPUTED_VALUE"""),"qua")</f>
        <v>qua</v>
      </c>
      <c r="I4" s="28">
        <f>registro!G5</f>
        <v>1</v>
      </c>
      <c r="J4" s="28">
        <f>registro!H5</f>
        <v>1</v>
      </c>
      <c r="K4" s="28">
        <f>registro!K5</f>
        <v>2</v>
      </c>
      <c r="L4" s="32">
        <f t="shared" si="2"/>
        <v>2</v>
      </c>
      <c r="M4" s="33">
        <f t="shared" si="3"/>
        <v>0.16</v>
      </c>
      <c r="N4" s="34">
        <v>0.0</v>
      </c>
      <c r="O4" s="35">
        <f t="shared" si="4"/>
        <v>1.62</v>
      </c>
      <c r="P4" s="36">
        <f t="shared" si="8"/>
        <v>0.5272394404</v>
      </c>
      <c r="Q4" s="36">
        <f t="shared" si="5"/>
        <v>-1.09276056</v>
      </c>
      <c r="R4" s="36">
        <f t="shared" si="6"/>
        <v>2</v>
      </c>
      <c r="S4" s="48">
        <f>IF(C2=0,"0",(SUM(R2:R8)/C2))</f>
        <v>4</v>
      </c>
      <c r="T4" s="46">
        <f t="shared" ref="T4:T8" si="9">((SUM($R$2:R4)/COUNTIF($R$2:R4,"&lt;&gt;0"))/STDEV($R$2:R4))</f>
        <v>2</v>
      </c>
      <c r="U4" s="46">
        <f>SUM(R2:R4)*T4</f>
        <v>12</v>
      </c>
      <c r="V4" s="38">
        <f t="shared" si="7"/>
        <v>9.8</v>
      </c>
      <c r="W4" s="36">
        <f>IF(R16=0,0.1,S17/(STDEV(R16:R22)))</f>
        <v>8.332380898</v>
      </c>
      <c r="X4" s="39">
        <f>IF(R16=0,0.1,((STDEV(R16:R22))/S17)*100)</f>
        <v>12.00137166</v>
      </c>
      <c r="Y4" s="23">
        <v>0.8</v>
      </c>
      <c r="Z4" s="23">
        <v>1.3</v>
      </c>
      <c r="AA4" s="23">
        <v>0.8</v>
      </c>
      <c r="AB4" s="24"/>
      <c r="AC4" s="24"/>
      <c r="AD4" s="24"/>
      <c r="AE4" s="24"/>
      <c r="AF4" s="24"/>
      <c r="AG4" s="24"/>
      <c r="AH4" s="24"/>
      <c r="AI4" s="24"/>
      <c r="AJ4" s="41"/>
      <c r="AK4" s="41"/>
      <c r="AL4" s="41"/>
      <c r="AM4" s="41"/>
      <c r="AN4" s="41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47"/>
      <c r="BG4" s="22"/>
      <c r="BH4" s="24"/>
      <c r="BI4" s="24"/>
      <c r="BJ4" s="24"/>
      <c r="BK4" s="44"/>
      <c r="BL4" s="24"/>
      <c r="BM4" s="24"/>
      <c r="BN4" s="24"/>
      <c r="BO4" s="44"/>
      <c r="BP4" s="24"/>
      <c r="BQ4" s="25"/>
      <c r="BR4" s="25"/>
      <c r="BS4" s="25"/>
      <c r="BT4" s="25"/>
      <c r="BU4" s="25"/>
      <c r="BV4" s="25"/>
      <c r="BW4" s="25"/>
      <c r="BX4" s="25"/>
      <c r="BY4" s="25"/>
      <c r="BZ4" s="25"/>
    </row>
    <row r="5">
      <c r="A5" s="26" t="str">
        <f>registro!A6</f>
        <v/>
      </c>
      <c r="B5" s="27">
        <v>4.0</v>
      </c>
      <c r="C5" s="28"/>
      <c r="D5" s="29">
        <f>registro!L6</f>
        <v>1</v>
      </c>
      <c r="E5" s="30">
        <f>registro!I6</f>
        <v>1</v>
      </c>
      <c r="F5" s="30">
        <f>registro!E6</f>
        <v>1</v>
      </c>
      <c r="G5" s="31">
        <f t="shared" si="1"/>
        <v>0.1</v>
      </c>
      <c r="H5" s="26" t="str">
        <f>IFERROR(__xludf.DUMMYFUNCTION("""COMPUTED_VALUE"""),"qui")</f>
        <v>qui</v>
      </c>
      <c r="I5" s="28">
        <f>registro!G6</f>
        <v>1</v>
      </c>
      <c r="J5" s="28">
        <f>registro!H6</f>
        <v>1</v>
      </c>
      <c r="K5" s="28">
        <f>registro!K6</f>
        <v>4</v>
      </c>
      <c r="L5" s="32">
        <f t="shared" si="2"/>
        <v>4</v>
      </c>
      <c r="M5" s="33">
        <f t="shared" si="3"/>
        <v>0.32</v>
      </c>
      <c r="N5" s="34">
        <v>0.0</v>
      </c>
      <c r="O5" s="35">
        <f t="shared" si="4"/>
        <v>2.916</v>
      </c>
      <c r="P5" s="36">
        <f t="shared" si="8"/>
        <v>0.8452362631</v>
      </c>
      <c r="Q5" s="36">
        <f t="shared" si="5"/>
        <v>-2.070763737</v>
      </c>
      <c r="R5" s="36">
        <f t="shared" si="6"/>
        <v>4</v>
      </c>
      <c r="S5" s="49" t="s">
        <v>40</v>
      </c>
      <c r="T5" s="46">
        <f t="shared" si="9"/>
        <v>1.936491673</v>
      </c>
      <c r="U5" s="46">
        <f>SUM(R2:R5)*T5</f>
        <v>19.36491673</v>
      </c>
      <c r="V5" s="38">
        <f t="shared" si="7"/>
        <v>9.6</v>
      </c>
      <c r="W5" s="36">
        <f>IF(R23=0,0.1,S24/(STDEV(R23:R29)))</f>
        <v>11.57275125</v>
      </c>
      <c r="X5" s="50">
        <f>IF(R23=0,0.1,((STDEV(R23:R29))/S24)*100)</f>
        <v>8.640987598</v>
      </c>
      <c r="Y5" s="23">
        <v>0.8</v>
      </c>
      <c r="Z5" s="23">
        <v>1.3</v>
      </c>
      <c r="AA5" s="23">
        <v>0.8</v>
      </c>
      <c r="AB5" s="24"/>
      <c r="AC5" s="24"/>
      <c r="AD5" s="24"/>
      <c r="AE5" s="24"/>
      <c r="AF5" s="24"/>
      <c r="AG5" s="24"/>
      <c r="AH5" s="24"/>
      <c r="AI5" s="24"/>
      <c r="AJ5" s="41"/>
      <c r="AK5" s="41"/>
      <c r="AL5" s="41"/>
      <c r="AM5" s="41"/>
      <c r="AN5" s="41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47"/>
      <c r="BG5" s="22"/>
      <c r="BH5" s="24"/>
      <c r="BI5" s="24"/>
      <c r="BJ5" s="24"/>
      <c r="BK5" s="44"/>
      <c r="BL5" s="24"/>
      <c r="BM5" s="24"/>
      <c r="BN5" s="24"/>
      <c r="BO5" s="44"/>
      <c r="BP5" s="24"/>
      <c r="BQ5" s="25"/>
      <c r="BR5" s="25"/>
      <c r="BS5" s="25"/>
      <c r="BT5" s="25"/>
      <c r="BU5" s="25"/>
      <c r="BV5" s="25"/>
      <c r="BW5" s="25"/>
      <c r="BX5" s="25"/>
      <c r="BY5" s="25"/>
      <c r="BZ5" s="25"/>
    </row>
    <row r="6">
      <c r="A6" s="26" t="str">
        <f>registro!A7</f>
        <v/>
      </c>
      <c r="B6" s="27">
        <v>5.0</v>
      </c>
      <c r="C6" s="28"/>
      <c r="D6" s="29">
        <f>registro!L7</f>
        <v>1</v>
      </c>
      <c r="E6" s="30">
        <f>registro!I7</f>
        <v>1</v>
      </c>
      <c r="F6" s="30">
        <f>registro!E7</f>
        <v>1</v>
      </c>
      <c r="G6" s="31">
        <f t="shared" si="1"/>
        <v>0.1</v>
      </c>
      <c r="H6" s="26" t="str">
        <f>IFERROR(__xludf.DUMMYFUNCTION("""COMPUTED_VALUE"""),"sex")</f>
        <v>sex</v>
      </c>
      <c r="I6" s="28">
        <f>registro!G7</f>
        <v>1</v>
      </c>
      <c r="J6" s="28">
        <f>registro!H7</f>
        <v>1</v>
      </c>
      <c r="K6" s="28">
        <f>registro!K7</f>
        <v>5</v>
      </c>
      <c r="L6" s="32">
        <f t="shared" si="2"/>
        <v>5</v>
      </c>
      <c r="M6" s="33">
        <f t="shared" si="3"/>
        <v>0.4</v>
      </c>
      <c r="N6" s="34">
        <v>0.0</v>
      </c>
      <c r="O6" s="35">
        <f t="shared" si="4"/>
        <v>3.2805</v>
      </c>
      <c r="P6" s="36">
        <f t="shared" si="8"/>
        <v>1.169423686</v>
      </c>
      <c r="Q6" s="36">
        <f t="shared" si="5"/>
        <v>-2.111076314</v>
      </c>
      <c r="R6" s="36">
        <f t="shared" si="6"/>
        <v>5</v>
      </c>
      <c r="S6" s="51">
        <f>SUM(K2:K8)</f>
        <v>28</v>
      </c>
      <c r="T6" s="46">
        <f t="shared" si="9"/>
        <v>1.897366596</v>
      </c>
      <c r="U6" s="46">
        <f>SUM(R2:R6)*T6</f>
        <v>28.46049894</v>
      </c>
      <c r="V6" s="38">
        <f t="shared" si="7"/>
        <v>9.5</v>
      </c>
      <c r="X6" s="36"/>
      <c r="Y6" s="23">
        <v>0.8</v>
      </c>
      <c r="Z6" s="23">
        <v>1.3</v>
      </c>
      <c r="AA6" s="23">
        <v>0.8</v>
      </c>
      <c r="AB6" s="24"/>
      <c r="AC6" s="24"/>
      <c r="AD6" s="24"/>
      <c r="AE6" s="24"/>
      <c r="AF6" s="24"/>
      <c r="AG6" s="24"/>
      <c r="AH6" s="24"/>
      <c r="AI6" s="24"/>
      <c r="AJ6" s="41"/>
      <c r="AK6" s="41"/>
      <c r="AL6" s="41"/>
      <c r="AM6" s="41"/>
      <c r="AN6" s="41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47"/>
      <c r="BG6" s="22"/>
      <c r="BH6" s="24"/>
      <c r="BI6" s="24"/>
      <c r="BJ6" s="24"/>
      <c r="BK6" s="44"/>
      <c r="BL6" s="24"/>
      <c r="BM6" s="24"/>
      <c r="BN6" s="24"/>
      <c r="BO6" s="44"/>
      <c r="BP6" s="24"/>
      <c r="BQ6" s="25"/>
      <c r="BR6" s="25"/>
      <c r="BS6" s="25"/>
      <c r="BT6" s="25"/>
      <c r="BU6" s="25"/>
      <c r="BV6" s="25"/>
      <c r="BW6" s="25"/>
      <c r="BX6" s="25"/>
      <c r="BY6" s="25"/>
      <c r="BZ6" s="25"/>
    </row>
    <row r="7">
      <c r="A7" s="26" t="str">
        <f>registro!A8</f>
        <v/>
      </c>
      <c r="B7" s="27">
        <v>6.0</v>
      </c>
      <c r="C7" s="28"/>
      <c r="D7" s="29">
        <f>registro!L8</f>
        <v>1</v>
      </c>
      <c r="E7" s="30">
        <f>registro!I8</f>
        <v>1</v>
      </c>
      <c r="F7" s="30">
        <f>registro!E8</f>
        <v>1</v>
      </c>
      <c r="G7" s="31">
        <f t="shared" si="1"/>
        <v>0.1</v>
      </c>
      <c r="H7" s="26" t="str">
        <f>IFERROR(__xludf.DUMMYFUNCTION("""COMPUTED_VALUE"""),"sab")</f>
        <v>sab</v>
      </c>
      <c r="I7" s="28">
        <f>registro!G8</f>
        <v>1</v>
      </c>
      <c r="J7" s="28">
        <f>registro!H8</f>
        <v>1</v>
      </c>
      <c r="K7" s="28">
        <f>registro!K8</f>
        <v>6</v>
      </c>
      <c r="L7" s="32">
        <f t="shared" si="2"/>
        <v>6</v>
      </c>
      <c r="M7" s="33">
        <f t="shared" si="3"/>
        <v>0.48</v>
      </c>
      <c r="N7" s="34">
        <v>0.0</v>
      </c>
      <c r="O7" s="35">
        <f t="shared" si="4"/>
        <v>3.54294</v>
      </c>
      <c r="P7" s="36">
        <f t="shared" si="8"/>
        <v>1.485391163</v>
      </c>
      <c r="Q7" s="36">
        <f t="shared" si="5"/>
        <v>-2.057548837</v>
      </c>
      <c r="R7" s="36">
        <f t="shared" si="6"/>
        <v>6</v>
      </c>
      <c r="S7" s="39">
        <f>S6/C2</f>
        <v>4</v>
      </c>
      <c r="T7" s="46">
        <f t="shared" si="9"/>
        <v>1.870828693</v>
      </c>
      <c r="U7" s="46">
        <f>SUM(R2:R7)*T7</f>
        <v>39.28740256</v>
      </c>
      <c r="V7" s="38">
        <f t="shared" si="7"/>
        <v>9.4</v>
      </c>
      <c r="Y7" s="23">
        <v>0.8</v>
      </c>
      <c r="Z7" s="23">
        <v>1.3</v>
      </c>
      <c r="AA7" s="23">
        <v>0.8</v>
      </c>
      <c r="AB7" s="24"/>
      <c r="AC7" s="24"/>
      <c r="AD7" s="24"/>
      <c r="AE7" s="24"/>
      <c r="AF7" s="24"/>
      <c r="AG7" s="24"/>
      <c r="AH7" s="24"/>
      <c r="AI7" s="24"/>
      <c r="AJ7" s="41"/>
      <c r="AK7" s="41"/>
      <c r="AL7" s="41"/>
      <c r="AM7" s="41"/>
      <c r="AN7" s="41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47"/>
      <c r="BG7" s="22"/>
      <c r="BH7" s="24"/>
      <c r="BI7" s="24"/>
      <c r="BJ7" s="24"/>
      <c r="BK7" s="44"/>
      <c r="BL7" s="24"/>
      <c r="BM7" s="24"/>
      <c r="BN7" s="24"/>
      <c r="BO7" s="44"/>
      <c r="BP7" s="24"/>
      <c r="BQ7" s="25"/>
      <c r="BR7" s="25"/>
      <c r="BS7" s="25"/>
      <c r="BT7" s="25"/>
      <c r="BU7" s="25"/>
      <c r="BV7" s="25"/>
      <c r="BW7" s="25"/>
      <c r="BX7" s="25"/>
      <c r="BY7" s="25"/>
      <c r="BZ7" s="25"/>
    </row>
    <row r="8">
      <c r="A8" s="26" t="str">
        <f>registro!A9</f>
        <v/>
      </c>
      <c r="B8" s="27">
        <v>7.0</v>
      </c>
      <c r="C8" s="28"/>
      <c r="D8" s="29">
        <f>registro!L9</f>
        <v>1</v>
      </c>
      <c r="E8" s="30">
        <f>registro!I9</f>
        <v>1</v>
      </c>
      <c r="F8" s="30">
        <f>registro!E9</f>
        <v>1</v>
      </c>
      <c r="G8" s="31">
        <f t="shared" si="1"/>
        <v>0.1</v>
      </c>
      <c r="H8" s="26" t="str">
        <f>IFERROR(__xludf.DUMMYFUNCTION("""COMPUTED_VALUE"""),"dom")</f>
        <v>dom</v>
      </c>
      <c r="I8" s="28">
        <f>registro!G9</f>
        <v>1</v>
      </c>
      <c r="J8" s="28">
        <f>registro!H9</f>
        <v>1</v>
      </c>
      <c r="K8" s="28">
        <f>registro!K9</f>
        <v>7</v>
      </c>
      <c r="L8" s="32">
        <f t="shared" si="2"/>
        <v>7</v>
      </c>
      <c r="M8" s="33">
        <f t="shared" si="3"/>
        <v>0.56</v>
      </c>
      <c r="N8" s="34">
        <f>IFERROR(AVERAGE(M2:M8), "N/A")</f>
        <v>0.32</v>
      </c>
      <c r="O8" s="35">
        <f t="shared" si="4"/>
        <v>3.720087</v>
      </c>
      <c r="P8" s="36">
        <f t="shared" si="8"/>
        <v>1.782878566</v>
      </c>
      <c r="Q8" s="36">
        <f t="shared" si="5"/>
        <v>-1.937208434</v>
      </c>
      <c r="R8" s="36">
        <f t="shared" si="6"/>
        <v>7</v>
      </c>
      <c r="T8" s="46">
        <f t="shared" si="9"/>
        <v>1.8516402</v>
      </c>
      <c r="U8" s="46">
        <f t="shared" ref="U8:U29" si="10">SUM(R2:R8)*T8</f>
        <v>51.84592559</v>
      </c>
      <c r="V8" s="38">
        <f t="shared" si="7"/>
        <v>9.3</v>
      </c>
      <c r="X8" s="36"/>
      <c r="Y8" s="23">
        <v>0.8</v>
      </c>
      <c r="Z8" s="23">
        <v>1.3</v>
      </c>
      <c r="AA8" s="23">
        <v>0.8</v>
      </c>
      <c r="AB8" s="52" t="s">
        <v>41</v>
      </c>
      <c r="AC8" s="53"/>
      <c r="AD8" s="53"/>
      <c r="AE8" s="54"/>
      <c r="AF8" s="54"/>
      <c r="AG8" s="55" t="str">
        <f>correl(I2:I8,J2:J8)</f>
        <v>#DIV/0!</v>
      </c>
      <c r="AH8" s="53"/>
      <c r="AI8" s="52" t="s">
        <v>42</v>
      </c>
      <c r="AJ8" s="53"/>
      <c r="AK8" s="53"/>
      <c r="AL8" s="54"/>
      <c r="AM8" s="54"/>
      <c r="AN8" s="55" t="str">
        <f>correl(J2:J8,D2:D8)</f>
        <v>#DIV/0!</v>
      </c>
      <c r="AO8" s="24"/>
      <c r="AP8" s="56" t="s">
        <v>43</v>
      </c>
      <c r="AQ8" s="57"/>
      <c r="AR8" s="57"/>
      <c r="AS8" s="58"/>
      <c r="AT8" s="58"/>
      <c r="AU8" s="59">
        <f>correl(I2:I8,D2:D8)</f>
        <v>1</v>
      </c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47"/>
      <c r="BG8" s="22"/>
      <c r="BH8" s="24"/>
      <c r="BI8" s="24"/>
      <c r="BJ8" s="24"/>
      <c r="BK8" s="44"/>
      <c r="BL8" s="24"/>
      <c r="BM8" s="24"/>
      <c r="BN8" s="24"/>
      <c r="BO8" s="44"/>
      <c r="BP8" s="24"/>
      <c r="BQ8" s="25"/>
      <c r="BR8" s="25"/>
      <c r="BS8" s="25"/>
      <c r="BT8" s="25"/>
      <c r="BU8" s="25"/>
      <c r="BV8" s="25"/>
      <c r="BW8" s="25"/>
      <c r="BX8" s="25"/>
      <c r="BY8" s="25"/>
      <c r="BZ8" s="25"/>
    </row>
    <row r="9">
      <c r="A9" s="26" t="str">
        <f>registro!A10</f>
        <v/>
      </c>
      <c r="B9" s="60">
        <v>8.0</v>
      </c>
      <c r="C9" s="28">
        <f>COUNTIF(I9:I15,"&lt;&gt;0")</f>
        <v>7</v>
      </c>
      <c r="D9" s="29">
        <f>registro!L10</f>
        <v>1</v>
      </c>
      <c r="E9" s="30">
        <f>registro!I10</f>
        <v>1</v>
      </c>
      <c r="F9" s="30">
        <f>registro!E10</f>
        <v>1</v>
      </c>
      <c r="G9" s="31">
        <f t="shared" si="1"/>
        <v>0.1</v>
      </c>
      <c r="H9" s="61" t="str">
        <f>IFERROR(__xludf.DUMMYFUNCTION("""COMPUTED_VALUE"""),"seg")</f>
        <v>seg</v>
      </c>
      <c r="I9" s="28">
        <f>registro!G10</f>
        <v>1</v>
      </c>
      <c r="J9" s="28">
        <f>registro!H10</f>
        <v>1</v>
      </c>
      <c r="K9" s="28">
        <f>registro!K10</f>
        <v>8</v>
      </c>
      <c r="L9" s="32">
        <f t="shared" si="2"/>
        <v>8</v>
      </c>
      <c r="M9" s="33">
        <f t="shared" si="3"/>
        <v>0.64</v>
      </c>
      <c r="N9" s="34">
        <f>AVERAGE(M3:M9)</f>
        <v>0.4</v>
      </c>
      <c r="O9" s="35">
        <f t="shared" si="4"/>
        <v>3.8263752</v>
      </c>
      <c r="P9" s="36">
        <f t="shared" si="8"/>
        <v>2.05491313</v>
      </c>
      <c r="Q9" s="36">
        <f t="shared" si="5"/>
        <v>-1.77146207</v>
      </c>
      <c r="R9" s="36">
        <f t="shared" si="6"/>
        <v>8</v>
      </c>
      <c r="S9" s="36">
        <f>sum(R9:R15)</f>
        <v>77</v>
      </c>
      <c r="T9" s="46">
        <f>((SUM($R$2:$R$3)/COUNTIF($R$2:R9,"&lt;&gt;0"))/STDEV($R$2:$R$3))</f>
        <v>0.3535533906</v>
      </c>
      <c r="U9" s="46">
        <f t="shared" si="10"/>
        <v>12.37436867</v>
      </c>
      <c r="V9" s="38">
        <f t="shared" si="7"/>
        <v>9.2</v>
      </c>
      <c r="X9" s="50"/>
      <c r="Y9" s="23">
        <v>0.8</v>
      </c>
      <c r="Z9" s="23">
        <v>1.3</v>
      </c>
      <c r="AA9" s="23">
        <v>0.8</v>
      </c>
      <c r="AC9" s="24"/>
      <c r="AD9" s="24"/>
      <c r="AE9" s="24"/>
      <c r="AF9" s="24"/>
      <c r="AG9" s="24"/>
      <c r="AH9" s="24"/>
      <c r="AI9" s="24"/>
      <c r="AJ9" s="41"/>
      <c r="AK9" s="41"/>
      <c r="AL9" s="41"/>
      <c r="AM9" s="41"/>
      <c r="AN9" s="41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47"/>
      <c r="BG9" s="22"/>
      <c r="BH9" s="24"/>
      <c r="BI9" s="24"/>
      <c r="BJ9" s="24"/>
      <c r="BK9" s="44"/>
      <c r="BL9" s="24"/>
      <c r="BM9" s="24"/>
      <c r="BN9" s="24"/>
      <c r="BO9" s="44"/>
      <c r="BP9" s="24"/>
      <c r="BQ9" s="62"/>
      <c r="BR9" s="62"/>
      <c r="BS9" s="63"/>
      <c r="BT9" s="64"/>
      <c r="BU9" s="62"/>
      <c r="BV9" s="62"/>
      <c r="BW9" s="63"/>
      <c r="BX9" s="63"/>
      <c r="BY9" s="63"/>
      <c r="BZ9" s="65"/>
    </row>
    <row r="10">
      <c r="A10" s="26" t="str">
        <f>registro!A11</f>
        <v/>
      </c>
      <c r="B10" s="60">
        <v>9.0</v>
      </c>
      <c r="C10" s="28"/>
      <c r="D10" s="29">
        <f>registro!L11</f>
        <v>1</v>
      </c>
      <c r="E10" s="30">
        <f>registro!I11</f>
        <v>1</v>
      </c>
      <c r="F10" s="30">
        <f>registro!E11</f>
        <v>1</v>
      </c>
      <c r="G10" s="31">
        <f t="shared" si="1"/>
        <v>0.1</v>
      </c>
      <c r="H10" s="61" t="str">
        <f>IFERROR(__xludf.DUMMYFUNCTION("""COMPUTED_VALUE"""),"ter")</f>
        <v>ter</v>
      </c>
      <c r="I10" s="28">
        <f>registro!G11</f>
        <v>1</v>
      </c>
      <c r="J10" s="28">
        <f>registro!H11</f>
        <v>1</v>
      </c>
      <c r="K10" s="28">
        <f>registro!K11</f>
        <v>9</v>
      </c>
      <c r="L10" s="32">
        <f t="shared" si="2"/>
        <v>9</v>
      </c>
      <c r="M10" s="33">
        <f t="shared" si="3"/>
        <v>0.72</v>
      </c>
      <c r="N10" s="34">
        <f t="shared" ref="N10:N11" si="11">IFERROR(AVERAGE(M4:M10), "N/A")</f>
        <v>0.4685714286</v>
      </c>
      <c r="O10" s="35">
        <f t="shared" si="4"/>
        <v>3.87420489</v>
      </c>
      <c r="P10" s="36">
        <f t="shared" si="8"/>
        <v>2.29710107</v>
      </c>
      <c r="Q10" s="36">
        <f t="shared" si="5"/>
        <v>-1.57710382</v>
      </c>
      <c r="R10" s="36">
        <f t="shared" si="6"/>
        <v>9</v>
      </c>
      <c r="S10" s="36" t="s">
        <v>39</v>
      </c>
      <c r="T10" s="46">
        <f t="shared" ref="T10:T14" si="12">((SUM($R$2:R10)/COUNTIF($R$2:R10,"&lt;&gt;0"))/STDEV($R$2:R10))</f>
        <v>1.825741858</v>
      </c>
      <c r="U10" s="46">
        <f t="shared" si="10"/>
        <v>74.85541619</v>
      </c>
      <c r="V10" s="38">
        <f t="shared" si="7"/>
        <v>9.1</v>
      </c>
      <c r="Y10" s="23">
        <v>0.8</v>
      </c>
      <c r="Z10" s="23">
        <v>1.3</v>
      </c>
      <c r="AA10" s="23">
        <v>0.8</v>
      </c>
      <c r="AB10" s="24"/>
      <c r="AC10" s="24"/>
      <c r="AD10" s="24"/>
      <c r="AE10" s="24"/>
      <c r="AF10" s="24"/>
      <c r="AG10" s="24"/>
      <c r="AH10" s="24"/>
      <c r="AI10" s="24"/>
      <c r="AJ10" s="41"/>
      <c r="AK10" s="41"/>
      <c r="AL10" s="41"/>
      <c r="AM10" s="41"/>
      <c r="AN10" s="41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47"/>
      <c r="BG10" s="22"/>
      <c r="BH10" s="24"/>
      <c r="BI10" s="24"/>
      <c r="BJ10" s="24"/>
      <c r="BK10" s="44"/>
      <c r="BL10" s="24"/>
      <c r="BM10" s="24"/>
      <c r="BN10" s="24"/>
      <c r="BO10" s="44"/>
      <c r="BP10" s="24"/>
      <c r="BQ10" s="62"/>
      <c r="BR10" s="62"/>
      <c r="BS10" s="63"/>
      <c r="BT10" s="64"/>
      <c r="BU10" s="62"/>
      <c r="BV10" s="62"/>
      <c r="BW10" s="63"/>
      <c r="BX10" s="63"/>
      <c r="BY10" s="63"/>
      <c r="BZ10" s="65"/>
    </row>
    <row r="11">
      <c r="A11" s="26" t="str">
        <f>registro!A12</f>
        <v/>
      </c>
      <c r="B11" s="60">
        <v>10.0</v>
      </c>
      <c r="C11" s="28"/>
      <c r="D11" s="29">
        <f>registro!L12</f>
        <v>1</v>
      </c>
      <c r="E11" s="30">
        <f>registro!I12</f>
        <v>1</v>
      </c>
      <c r="F11" s="30">
        <f>registro!E12</f>
        <v>1</v>
      </c>
      <c r="G11" s="31">
        <f t="shared" si="1"/>
        <v>0.1</v>
      </c>
      <c r="H11" s="61" t="str">
        <f>IFERROR(__xludf.DUMMYFUNCTION("""COMPUTED_VALUE"""),"qua")</f>
        <v>qua</v>
      </c>
      <c r="I11" s="28">
        <f>registro!G12</f>
        <v>1</v>
      </c>
      <c r="J11" s="28">
        <f>registro!H12</f>
        <v>1</v>
      </c>
      <c r="K11" s="28">
        <f>registro!K12</f>
        <v>10</v>
      </c>
      <c r="L11" s="32">
        <f t="shared" si="2"/>
        <v>10</v>
      </c>
      <c r="M11" s="33">
        <f t="shared" si="3"/>
        <v>0.8</v>
      </c>
      <c r="N11" s="34">
        <f t="shared" si="11"/>
        <v>0.56</v>
      </c>
      <c r="O11" s="35">
        <f t="shared" si="4"/>
        <v>3.87420489</v>
      </c>
      <c r="P11" s="36">
        <f t="shared" si="8"/>
        <v>2.507048443</v>
      </c>
      <c r="Q11" s="36">
        <f t="shared" si="5"/>
        <v>-1.367156447</v>
      </c>
      <c r="R11" s="36">
        <f t="shared" si="6"/>
        <v>10</v>
      </c>
      <c r="S11" s="66">
        <f>IF(C9=0,"0",(SUM(R9:R15)/C9))</f>
        <v>11</v>
      </c>
      <c r="T11" s="46">
        <f t="shared" si="12"/>
        <v>1.816590212</v>
      </c>
      <c r="U11" s="46">
        <f t="shared" si="10"/>
        <v>89.01292041</v>
      </c>
      <c r="V11" s="38">
        <f t="shared" si="7"/>
        <v>9</v>
      </c>
      <c r="Y11" s="23">
        <v>0.8</v>
      </c>
      <c r="Z11" s="23">
        <v>1.3</v>
      </c>
      <c r="AA11" s="23">
        <v>0.8</v>
      </c>
      <c r="AB11" s="24"/>
      <c r="AC11" s="24"/>
      <c r="AD11" s="24"/>
      <c r="AE11" s="24"/>
      <c r="AF11" s="24"/>
      <c r="AG11" s="24"/>
      <c r="AH11" s="24"/>
      <c r="AI11" s="24"/>
      <c r="AJ11" s="41"/>
      <c r="AK11" s="41"/>
      <c r="AL11" s="41"/>
      <c r="AM11" s="41"/>
      <c r="AN11" s="41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47"/>
      <c r="BG11" s="22"/>
      <c r="BH11" s="24"/>
      <c r="BI11" s="24"/>
      <c r="BJ11" s="24"/>
      <c r="BK11" s="44"/>
      <c r="BL11" s="24"/>
      <c r="BM11" s="24"/>
      <c r="BN11" s="24"/>
      <c r="BO11" s="44"/>
      <c r="BP11" s="24"/>
      <c r="BQ11" s="62"/>
      <c r="BR11" s="62"/>
      <c r="BS11" s="63"/>
      <c r="BT11" s="64"/>
      <c r="BU11" s="62"/>
      <c r="BV11" s="62"/>
      <c r="BW11" s="63"/>
      <c r="BX11" s="63"/>
      <c r="BY11" s="63"/>
      <c r="BZ11" s="65"/>
    </row>
    <row r="12">
      <c r="A12" s="26" t="str">
        <f>registro!A13</f>
        <v/>
      </c>
      <c r="B12" s="60">
        <v>11.0</v>
      </c>
      <c r="C12" s="28"/>
      <c r="D12" s="29">
        <f>registro!L13</f>
        <v>1</v>
      </c>
      <c r="E12" s="30">
        <f>registro!I13</f>
        <v>1</v>
      </c>
      <c r="F12" s="30">
        <f>registro!E13</f>
        <v>1</v>
      </c>
      <c r="G12" s="31">
        <f t="shared" si="1"/>
        <v>0.1</v>
      </c>
      <c r="H12" s="61" t="str">
        <f>IFERROR(__xludf.DUMMYFUNCTION("""COMPUTED_VALUE"""),"qui")</f>
        <v>qui</v>
      </c>
      <c r="I12" s="28">
        <f>registro!G13</f>
        <v>1</v>
      </c>
      <c r="J12" s="28">
        <f>registro!H13</f>
        <v>1</v>
      </c>
      <c r="K12" s="28">
        <f>registro!K13</f>
        <v>11</v>
      </c>
      <c r="L12" s="32">
        <f t="shared" si="2"/>
        <v>11</v>
      </c>
      <c r="M12" s="33">
        <f t="shared" si="3"/>
        <v>0.88</v>
      </c>
      <c r="N12" s="34">
        <f>AVERAGE(M6:M12)</f>
        <v>0.64</v>
      </c>
      <c r="O12" s="35">
        <f t="shared" si="4"/>
        <v>3.835462841</v>
      </c>
      <c r="P12" s="36">
        <f t="shared" si="8"/>
        <v>2.683889758</v>
      </c>
      <c r="Q12" s="36">
        <f t="shared" si="5"/>
        <v>-1.151573084</v>
      </c>
      <c r="R12" s="36">
        <f t="shared" si="6"/>
        <v>11</v>
      </c>
      <c r="S12" s="36" t="s">
        <v>40</v>
      </c>
      <c r="T12" s="46">
        <f t="shared" si="12"/>
        <v>1.809068067</v>
      </c>
      <c r="U12" s="46">
        <f t="shared" si="10"/>
        <v>101.3078118</v>
      </c>
      <c r="V12" s="38">
        <f t="shared" si="7"/>
        <v>8.9</v>
      </c>
      <c r="W12" s="36"/>
      <c r="X12" s="36"/>
      <c r="Y12" s="23">
        <v>0.8</v>
      </c>
      <c r="Z12" s="23">
        <v>1.3</v>
      </c>
      <c r="AA12" s="23">
        <v>0.8</v>
      </c>
      <c r="AB12" s="24"/>
      <c r="AC12" s="24"/>
      <c r="AD12" s="24"/>
      <c r="AE12" s="24"/>
      <c r="AF12" s="24"/>
      <c r="AG12" s="24"/>
      <c r="AH12" s="24"/>
      <c r="AI12" s="24"/>
      <c r="AJ12" s="41"/>
      <c r="AK12" s="41"/>
      <c r="AL12" s="41"/>
      <c r="AM12" s="41"/>
      <c r="AN12" s="41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47"/>
      <c r="BG12" s="22"/>
      <c r="BH12" s="24"/>
      <c r="BI12" s="24"/>
      <c r="BJ12" s="24"/>
      <c r="BK12" s="44"/>
      <c r="BL12" s="24"/>
      <c r="BM12" s="24"/>
      <c r="BN12" s="24"/>
      <c r="BO12" s="44"/>
      <c r="BP12" s="24"/>
      <c r="BQ12" s="62"/>
      <c r="BR12" s="25"/>
      <c r="BS12" s="63"/>
      <c r="BT12" s="64"/>
      <c r="BU12" s="62"/>
      <c r="BV12" s="62"/>
      <c r="BW12" s="63"/>
      <c r="BX12" s="63"/>
      <c r="BY12" s="63"/>
      <c r="BZ12" s="65"/>
    </row>
    <row r="13">
      <c r="A13" s="26" t="str">
        <f>registro!A14</f>
        <v/>
      </c>
      <c r="B13" s="60">
        <v>12.0</v>
      </c>
      <c r="C13" s="28"/>
      <c r="D13" s="29">
        <f>registro!L14</f>
        <v>1</v>
      </c>
      <c r="E13" s="30">
        <f>registro!I14</f>
        <v>1</v>
      </c>
      <c r="F13" s="30">
        <f>registro!E14</f>
        <v>1</v>
      </c>
      <c r="G13" s="31">
        <f t="shared" si="1"/>
        <v>0.1</v>
      </c>
      <c r="H13" s="61" t="str">
        <f>IFERROR(__xludf.DUMMYFUNCTION("""COMPUTED_VALUE"""),"sex")</f>
        <v>sex</v>
      </c>
      <c r="I13" s="28">
        <f>registro!G14</f>
        <v>1</v>
      </c>
      <c r="J13" s="28">
        <f>registro!H14</f>
        <v>1</v>
      </c>
      <c r="K13" s="28">
        <f>registro!K14</f>
        <v>12</v>
      </c>
      <c r="L13" s="32">
        <f t="shared" si="2"/>
        <v>12</v>
      </c>
      <c r="M13" s="33">
        <f t="shared" si="3"/>
        <v>0.96</v>
      </c>
      <c r="N13" s="34">
        <f t="shared" ref="N13:N14" si="13">IFERROR(AVERAGE(M7:M13), "N/A")</f>
        <v>0.72</v>
      </c>
      <c r="O13" s="35">
        <f t="shared" si="4"/>
        <v>3.765727153</v>
      </c>
      <c r="P13" s="36">
        <f t="shared" si="8"/>
        <v>2.827906224</v>
      </c>
      <c r="Q13" s="36">
        <f t="shared" si="5"/>
        <v>-0.9378209293</v>
      </c>
      <c r="R13" s="36">
        <f t="shared" si="6"/>
        <v>12</v>
      </c>
      <c r="S13" s="39">
        <f>SUM(K9:K15)</f>
        <v>77</v>
      </c>
      <c r="T13" s="46">
        <f t="shared" si="12"/>
        <v>1.802775638</v>
      </c>
      <c r="U13" s="46">
        <f t="shared" si="10"/>
        <v>113.5748652</v>
      </c>
      <c r="V13" s="38">
        <f t="shared" si="7"/>
        <v>8.8</v>
      </c>
      <c r="W13" s="36"/>
      <c r="X13" s="36"/>
      <c r="Y13" s="23">
        <v>0.8</v>
      </c>
      <c r="Z13" s="23">
        <v>1.3</v>
      </c>
      <c r="AA13" s="23">
        <v>0.8</v>
      </c>
      <c r="AB13" s="24"/>
      <c r="AC13" s="24"/>
      <c r="AD13" s="24"/>
      <c r="AE13" s="24"/>
      <c r="AF13" s="24"/>
      <c r="AG13" s="24"/>
      <c r="AH13" s="24"/>
      <c r="AI13" s="24"/>
      <c r="AJ13" s="41"/>
      <c r="AK13" s="41"/>
      <c r="AL13" s="41"/>
      <c r="AM13" s="41"/>
      <c r="AN13" s="41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47"/>
      <c r="BG13" s="22"/>
      <c r="BH13" s="24"/>
      <c r="BI13" s="24"/>
      <c r="BJ13" s="24"/>
      <c r="BK13" s="44"/>
      <c r="BL13" s="24"/>
      <c r="BM13" s="24"/>
      <c r="BN13" s="24"/>
      <c r="BO13" s="44"/>
      <c r="BP13" s="24"/>
      <c r="BQ13" s="62"/>
      <c r="BR13" s="62"/>
      <c r="BS13" s="63"/>
      <c r="BT13" s="64"/>
      <c r="BU13" s="62"/>
      <c r="BV13" s="62"/>
      <c r="BW13" s="63"/>
      <c r="BX13" s="63"/>
      <c r="BY13" s="63"/>
      <c r="BZ13" s="65"/>
    </row>
    <row r="14">
      <c r="A14" s="26" t="str">
        <f>registro!A15</f>
        <v/>
      </c>
      <c r="B14" s="60">
        <v>13.0</v>
      </c>
      <c r="C14" s="28"/>
      <c r="D14" s="29">
        <f>registro!L15</f>
        <v>1</v>
      </c>
      <c r="E14" s="30">
        <f>registro!I15</f>
        <v>1</v>
      </c>
      <c r="F14" s="30">
        <f>registro!E15</f>
        <v>1</v>
      </c>
      <c r="G14" s="31">
        <f t="shared" si="1"/>
        <v>0.1</v>
      </c>
      <c r="H14" s="61" t="str">
        <f>IFERROR(__xludf.DUMMYFUNCTION("""COMPUTED_VALUE"""),"sab")</f>
        <v>sab</v>
      </c>
      <c r="I14" s="28">
        <f>registro!G15</f>
        <v>1</v>
      </c>
      <c r="J14" s="28">
        <f>registro!H15</f>
        <v>1</v>
      </c>
      <c r="K14" s="28">
        <f>registro!K15</f>
        <v>13</v>
      </c>
      <c r="L14" s="32">
        <f t="shared" si="2"/>
        <v>13</v>
      </c>
      <c r="M14" s="33">
        <f t="shared" si="3"/>
        <v>1.04</v>
      </c>
      <c r="N14" s="34">
        <f t="shared" si="13"/>
        <v>0.8</v>
      </c>
      <c r="O14" s="35">
        <f t="shared" si="4"/>
        <v>3.671583974</v>
      </c>
      <c r="P14" s="36">
        <f t="shared" si="8"/>
        <v>2.940218378</v>
      </c>
      <c r="Q14" s="36">
        <f t="shared" si="5"/>
        <v>-0.7313655964</v>
      </c>
      <c r="R14" s="36">
        <f t="shared" si="6"/>
        <v>13</v>
      </c>
      <c r="S14" s="39">
        <f>S13/C9</f>
        <v>11</v>
      </c>
      <c r="T14" s="46">
        <f t="shared" si="12"/>
        <v>1.797434069</v>
      </c>
      <c r="U14" s="46">
        <f t="shared" si="10"/>
        <v>125.8203848</v>
      </c>
      <c r="V14" s="38">
        <f t="shared" si="7"/>
        <v>8.7</v>
      </c>
      <c r="W14" s="36"/>
      <c r="X14" s="36"/>
      <c r="Y14" s="23">
        <v>0.8</v>
      </c>
      <c r="Z14" s="23">
        <v>1.3</v>
      </c>
      <c r="AA14" s="23">
        <v>0.8</v>
      </c>
      <c r="AB14" s="24"/>
      <c r="AC14" s="24"/>
      <c r="AD14" s="24"/>
      <c r="AE14" s="24"/>
      <c r="AF14" s="24"/>
      <c r="AG14" s="24"/>
      <c r="AH14" s="24"/>
      <c r="AI14" s="24"/>
      <c r="AJ14" s="41"/>
      <c r="AK14" s="41"/>
      <c r="AL14" s="41"/>
      <c r="AM14" s="41"/>
      <c r="AN14" s="41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47"/>
      <c r="BG14" s="22"/>
      <c r="BH14" s="24"/>
      <c r="BI14" s="24"/>
      <c r="BJ14" s="24"/>
      <c r="BK14" s="44"/>
      <c r="BL14" s="24"/>
      <c r="BM14" s="24"/>
      <c r="BN14" s="24"/>
      <c r="BO14" s="44"/>
      <c r="BP14" s="24"/>
      <c r="BQ14" s="62"/>
      <c r="BR14" s="62"/>
      <c r="BS14" s="63"/>
      <c r="BT14" s="64"/>
      <c r="BU14" s="62"/>
      <c r="BV14" s="62"/>
      <c r="BW14" s="63"/>
      <c r="BX14" s="63"/>
      <c r="BY14" s="63"/>
      <c r="BZ14" s="65"/>
    </row>
    <row r="15">
      <c r="A15" s="26" t="str">
        <f>registro!A16</f>
        <v/>
      </c>
      <c r="B15" s="60">
        <v>14.0</v>
      </c>
      <c r="C15" s="28"/>
      <c r="D15" s="29">
        <f>registro!L16</f>
        <v>1</v>
      </c>
      <c r="E15" s="30">
        <f>registro!I16</f>
        <v>1</v>
      </c>
      <c r="F15" s="30">
        <f>registro!E16</f>
        <v>1</v>
      </c>
      <c r="G15" s="31">
        <f t="shared" si="1"/>
        <v>0.1</v>
      </c>
      <c r="H15" s="61" t="str">
        <f>IFERROR(__xludf.DUMMYFUNCTION("""COMPUTED_VALUE"""),"dom")</f>
        <v>dom</v>
      </c>
      <c r="I15" s="28">
        <f>registro!G16</f>
        <v>1</v>
      </c>
      <c r="J15" s="28">
        <f>registro!H16</f>
        <v>1</v>
      </c>
      <c r="K15" s="28">
        <f>registro!K16</f>
        <v>14</v>
      </c>
      <c r="L15" s="32">
        <f t="shared" si="2"/>
        <v>14</v>
      </c>
      <c r="M15" s="33">
        <f t="shared" si="3"/>
        <v>1.12</v>
      </c>
      <c r="N15" s="34">
        <f>AVERAGE(M9:M15)</f>
        <v>0.88</v>
      </c>
      <c r="O15" s="35">
        <f t="shared" si="4"/>
        <v>3.55861216</v>
      </c>
      <c r="P15" s="36">
        <f t="shared" si="8"/>
        <v>3.022540257</v>
      </c>
      <c r="Q15" s="36">
        <f t="shared" si="5"/>
        <v>-0.5360719028</v>
      </c>
      <c r="R15" s="36">
        <f t="shared" si="6"/>
        <v>14</v>
      </c>
      <c r="T15" s="46">
        <f>((SUM($R$2:$R$3)/COUNTIF($R$2:R15,"&lt;&gt;0"))/STDEV($R$2:$R$3))</f>
        <v>0.2020305089</v>
      </c>
      <c r="U15" s="46">
        <f t="shared" si="10"/>
        <v>15.55634919</v>
      </c>
      <c r="V15" s="38">
        <f t="shared" si="7"/>
        <v>8.6</v>
      </c>
      <c r="Y15" s="23">
        <v>0.8</v>
      </c>
      <c r="Z15" s="23">
        <v>1.3</v>
      </c>
      <c r="AA15" s="23">
        <v>0.8</v>
      </c>
      <c r="AB15" s="52" t="s">
        <v>41</v>
      </c>
      <c r="AC15" s="53"/>
      <c r="AD15" s="53"/>
      <c r="AE15" s="54"/>
      <c r="AF15" s="53"/>
      <c r="AG15" s="67" t="str">
        <f>correl(I9:I15,J9:J15)</f>
        <v>#DIV/0!</v>
      </c>
      <c r="AH15" s="53"/>
      <c r="AI15" s="52" t="s">
        <v>42</v>
      </c>
      <c r="AJ15" s="53"/>
      <c r="AK15" s="53"/>
      <c r="AL15" s="54"/>
      <c r="AM15" s="54"/>
      <c r="AN15" s="55" t="str">
        <f>correl(G9:G15,J9:J15)</f>
        <v>#DIV/0!</v>
      </c>
      <c r="AO15" s="24"/>
      <c r="AP15" s="56" t="s">
        <v>43</v>
      </c>
      <c r="AQ15" s="57"/>
      <c r="AR15" s="57"/>
      <c r="AS15" s="58"/>
      <c r="AT15" s="58"/>
      <c r="AU15" s="59" t="str">
        <f>correl(E9:E15,I9:I15)</f>
        <v>#DIV/0!</v>
      </c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47"/>
      <c r="BG15" s="22"/>
      <c r="BH15" s="24"/>
      <c r="BI15" s="24"/>
      <c r="BJ15" s="24"/>
      <c r="BK15" s="44"/>
      <c r="BL15" s="24"/>
      <c r="BM15" s="24"/>
      <c r="BN15" s="24"/>
      <c r="BO15" s="44"/>
      <c r="BP15" s="24"/>
      <c r="BQ15" s="62"/>
      <c r="BR15" s="62"/>
      <c r="BS15" s="63"/>
      <c r="BT15" s="64"/>
      <c r="BU15" s="62"/>
      <c r="BV15" s="62"/>
      <c r="BW15" s="63"/>
      <c r="BX15" s="63"/>
      <c r="BY15" s="63"/>
      <c r="BZ15" s="65"/>
    </row>
    <row r="16">
      <c r="A16" s="26" t="str">
        <f>registro!A17</f>
        <v/>
      </c>
      <c r="B16" s="27">
        <v>15.0</v>
      </c>
      <c r="C16" s="28">
        <f>COUNTIF(I16:I22,"&lt;&gt;0")</f>
        <v>7</v>
      </c>
      <c r="D16" s="29">
        <f>registro!L17</f>
        <v>1</v>
      </c>
      <c r="E16" s="30">
        <f>registro!I17</f>
        <v>1</v>
      </c>
      <c r="F16" s="30">
        <f>registro!E17</f>
        <v>1</v>
      </c>
      <c r="G16" s="31">
        <f t="shared" si="1"/>
        <v>0.1</v>
      </c>
      <c r="H16" s="68" t="str">
        <f>IFERROR(__xludf.DUMMYFUNCTION("""COMPUTED_VALUE"""),"seg")</f>
        <v>seg</v>
      </c>
      <c r="I16" s="28">
        <f>registro!G17</f>
        <v>1</v>
      </c>
      <c r="J16" s="28">
        <f>registro!H17</f>
        <v>1</v>
      </c>
      <c r="K16" s="28">
        <f>registro!K17</f>
        <v>15</v>
      </c>
      <c r="L16" s="32">
        <f t="shared" si="2"/>
        <v>15</v>
      </c>
      <c r="M16" s="33">
        <f t="shared" si="3"/>
        <v>1.2</v>
      </c>
      <c r="N16" s="34">
        <f t="shared" ref="N16:N17" si="14">IFERROR(AVERAGE(M10:M16), "N/A")</f>
        <v>0.96</v>
      </c>
      <c r="O16" s="35">
        <f t="shared" si="4"/>
        <v>3.431518868</v>
      </c>
      <c r="P16" s="36">
        <f t="shared" si="8"/>
        <v>3.076984349</v>
      </c>
      <c r="Q16" s="36">
        <f t="shared" si="5"/>
        <v>-0.3545345196</v>
      </c>
      <c r="R16" s="36">
        <f t="shared" si="6"/>
        <v>15</v>
      </c>
      <c r="S16" s="36" t="s">
        <v>39</v>
      </c>
      <c r="T16" s="46">
        <f t="shared" ref="T16:T20" si="15">((SUM($R$2:R16)/COUNTIF($R$2:R16,"&lt;&gt;0"))/STDEV($R$2:R16))</f>
        <v>1.788854382</v>
      </c>
      <c r="U16" s="46">
        <f t="shared" si="10"/>
        <v>150.2637681</v>
      </c>
      <c r="V16" s="38">
        <f t="shared" si="7"/>
        <v>8.5</v>
      </c>
      <c r="Y16" s="23">
        <v>0.8</v>
      </c>
      <c r="Z16" s="23">
        <v>1.3</v>
      </c>
      <c r="AA16" s="23">
        <v>0.8</v>
      </c>
      <c r="AB16" s="24"/>
      <c r="AC16" s="24"/>
      <c r="AD16" s="24"/>
      <c r="AE16" s="24"/>
      <c r="AF16" s="24"/>
      <c r="AG16" s="24"/>
      <c r="AH16" s="24"/>
      <c r="AI16" s="24"/>
      <c r="AJ16" s="41"/>
      <c r="AK16" s="41"/>
      <c r="AL16" s="41"/>
      <c r="AM16" s="41"/>
      <c r="AN16" s="41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47"/>
      <c r="BG16" s="22"/>
      <c r="BH16" s="24"/>
      <c r="BI16" s="24"/>
      <c r="BJ16" s="24"/>
      <c r="BK16" s="44"/>
      <c r="BL16" s="24"/>
      <c r="BM16" s="24"/>
      <c r="BN16" s="24"/>
      <c r="BO16" s="44"/>
      <c r="BP16" s="24"/>
      <c r="BQ16" s="62"/>
      <c r="BR16" s="62"/>
      <c r="BS16" s="63"/>
      <c r="BT16" s="64"/>
      <c r="BU16" s="62"/>
      <c r="BV16" s="62"/>
      <c r="BW16" s="63"/>
      <c r="BX16" s="63"/>
      <c r="BY16" s="63"/>
      <c r="BZ16" s="65"/>
    </row>
    <row r="17">
      <c r="A17" s="26" t="str">
        <f>registro!A18</f>
        <v/>
      </c>
      <c r="B17" s="27">
        <v>16.0</v>
      </c>
      <c r="C17" s="28"/>
      <c r="D17" s="29">
        <f>registro!L18</f>
        <v>1</v>
      </c>
      <c r="E17" s="30">
        <f>registro!I18</f>
        <v>1</v>
      </c>
      <c r="F17" s="30">
        <f>registro!E18</f>
        <v>1</v>
      </c>
      <c r="G17" s="31">
        <f t="shared" si="1"/>
        <v>0.1</v>
      </c>
      <c r="H17" s="68" t="str">
        <f>IFERROR(__xludf.DUMMYFUNCTION("""COMPUTED_VALUE"""),"ter")</f>
        <v>ter</v>
      </c>
      <c r="I17" s="28">
        <f>registro!G18</f>
        <v>1</v>
      </c>
      <c r="J17" s="28">
        <f>registro!H18</f>
        <v>1</v>
      </c>
      <c r="K17" s="28">
        <f>registro!K18</f>
        <v>16</v>
      </c>
      <c r="L17" s="32">
        <f t="shared" si="2"/>
        <v>16</v>
      </c>
      <c r="M17" s="33">
        <f t="shared" si="3"/>
        <v>1.28</v>
      </c>
      <c r="N17" s="34">
        <f t="shared" si="14"/>
        <v>1.04</v>
      </c>
      <c r="O17" s="35">
        <f t="shared" si="4"/>
        <v>3.294258114</v>
      </c>
      <c r="P17" s="36">
        <f t="shared" si="8"/>
        <v>3.105908289</v>
      </c>
      <c r="Q17" s="36">
        <f t="shared" si="5"/>
        <v>-0.188349825</v>
      </c>
      <c r="R17" s="36">
        <f t="shared" si="6"/>
        <v>16</v>
      </c>
      <c r="S17" s="66">
        <f>IF(C16=0,"0",(SUM(R16:R22)/C16))</f>
        <v>18</v>
      </c>
      <c r="T17" s="46">
        <f t="shared" si="15"/>
        <v>1.785357107</v>
      </c>
      <c r="U17" s="46">
        <f t="shared" si="10"/>
        <v>162.4674967</v>
      </c>
      <c r="V17" s="38">
        <f t="shared" si="7"/>
        <v>8.4</v>
      </c>
      <c r="Y17" s="23">
        <v>0.8</v>
      </c>
      <c r="Z17" s="23">
        <v>1.3</v>
      </c>
      <c r="AA17" s="23">
        <v>0.8</v>
      </c>
      <c r="AB17" s="24"/>
      <c r="AC17" s="24"/>
      <c r="AD17" s="24"/>
      <c r="AE17" s="24"/>
      <c r="AF17" s="24"/>
      <c r="AG17" s="24"/>
      <c r="AH17" s="24"/>
      <c r="AI17" s="24"/>
      <c r="AJ17" s="41"/>
      <c r="AK17" s="41"/>
      <c r="AL17" s="41"/>
      <c r="AM17" s="41"/>
      <c r="AN17" s="41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47"/>
      <c r="BG17" s="22"/>
      <c r="BH17" s="24"/>
      <c r="BI17" s="24"/>
      <c r="BJ17" s="24"/>
      <c r="BK17" s="44"/>
      <c r="BL17" s="24"/>
      <c r="BM17" s="24"/>
      <c r="BN17" s="24"/>
      <c r="BO17" s="44"/>
      <c r="BP17" s="24"/>
      <c r="BQ17" s="62"/>
      <c r="BR17" s="62"/>
      <c r="BS17" s="63"/>
      <c r="BT17" s="64"/>
      <c r="BU17" s="62"/>
      <c r="BV17" s="62"/>
      <c r="BW17" s="63"/>
      <c r="BX17" s="63"/>
      <c r="BY17" s="63"/>
      <c r="BZ17" s="65"/>
    </row>
    <row r="18">
      <c r="A18" s="26" t="str">
        <f>registro!A19</f>
        <v/>
      </c>
      <c r="B18" s="27">
        <v>17.0</v>
      </c>
      <c r="C18" s="28"/>
      <c r="D18" s="29">
        <f>registro!L19</f>
        <v>1</v>
      </c>
      <c r="E18" s="30">
        <f>registro!I19</f>
        <v>1</v>
      </c>
      <c r="F18" s="30">
        <f>registro!E19</f>
        <v>1</v>
      </c>
      <c r="G18" s="31">
        <f t="shared" si="1"/>
        <v>0.1</v>
      </c>
      <c r="H18" s="68" t="str">
        <f>IFERROR(__xludf.DUMMYFUNCTION("""COMPUTED_VALUE"""),"qua")</f>
        <v>qua</v>
      </c>
      <c r="I18" s="28">
        <f>registro!G19</f>
        <v>1</v>
      </c>
      <c r="J18" s="28">
        <f>registro!H19</f>
        <v>1</v>
      </c>
      <c r="K18" s="28">
        <f>registro!K19</f>
        <v>17</v>
      </c>
      <c r="L18" s="32">
        <f t="shared" si="2"/>
        <v>17</v>
      </c>
      <c r="M18" s="33">
        <f t="shared" si="3"/>
        <v>1.36</v>
      </c>
      <c r="N18" s="34">
        <f>AVERAGE(M12:M18)</f>
        <v>1.12</v>
      </c>
      <c r="O18" s="35">
        <f t="shared" si="4"/>
        <v>3.150134321</v>
      </c>
      <c r="P18" s="36">
        <f t="shared" si="8"/>
        <v>3.111795751</v>
      </c>
      <c r="Q18" s="36">
        <f t="shared" si="5"/>
        <v>-0.0383385702</v>
      </c>
      <c r="R18" s="36">
        <f t="shared" si="6"/>
        <v>17</v>
      </c>
      <c r="S18" s="36" t="s">
        <v>40</v>
      </c>
      <c r="T18" s="46">
        <f t="shared" si="15"/>
        <v>1.782265577</v>
      </c>
      <c r="U18" s="46">
        <f t="shared" si="10"/>
        <v>174.6620266</v>
      </c>
      <c r="V18" s="38">
        <f t="shared" si="7"/>
        <v>8.3</v>
      </c>
      <c r="W18" s="36"/>
      <c r="X18" s="36"/>
      <c r="Y18" s="23">
        <v>0.8</v>
      </c>
      <c r="Z18" s="23">
        <v>1.3</v>
      </c>
      <c r="AA18" s="23">
        <v>0.8</v>
      </c>
      <c r="AB18" s="24"/>
      <c r="AC18" s="24"/>
      <c r="AD18" s="24"/>
      <c r="AE18" s="24"/>
      <c r="AF18" s="24"/>
      <c r="AG18" s="24"/>
      <c r="AH18" s="24"/>
      <c r="AI18" s="24"/>
      <c r="AJ18" s="41"/>
      <c r="AK18" s="41"/>
      <c r="AL18" s="41"/>
      <c r="AM18" s="41"/>
      <c r="AN18" s="41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47"/>
      <c r="BG18" s="22"/>
      <c r="BH18" s="24"/>
      <c r="BI18" s="24"/>
      <c r="BJ18" s="24"/>
      <c r="BK18" s="44"/>
      <c r="BL18" s="24"/>
      <c r="BM18" s="24"/>
      <c r="BN18" s="24"/>
      <c r="BO18" s="44"/>
      <c r="BP18" s="24"/>
      <c r="BQ18" s="62"/>
      <c r="BR18" s="62"/>
      <c r="BS18" s="63"/>
      <c r="BT18" s="64"/>
      <c r="BU18" s="62"/>
      <c r="BV18" s="62"/>
      <c r="BW18" s="63"/>
      <c r="BX18" s="63"/>
      <c r="BY18" s="63"/>
      <c r="BZ18" s="65"/>
    </row>
    <row r="19">
      <c r="A19" s="26" t="str">
        <f>registro!A20</f>
        <v/>
      </c>
      <c r="B19" s="27">
        <v>18.0</v>
      </c>
      <c r="C19" s="28"/>
      <c r="D19" s="29">
        <f>registro!L20</f>
        <v>1</v>
      </c>
      <c r="E19" s="30">
        <f>registro!I20</f>
        <v>1</v>
      </c>
      <c r="F19" s="30">
        <f>registro!E20</f>
        <v>1</v>
      </c>
      <c r="G19" s="31">
        <f t="shared" si="1"/>
        <v>0.1</v>
      </c>
      <c r="H19" s="68" t="str">
        <f>IFERROR(__xludf.DUMMYFUNCTION("""COMPUTED_VALUE"""),"qui")</f>
        <v>qui</v>
      </c>
      <c r="I19" s="28">
        <f>registro!G20</f>
        <v>1</v>
      </c>
      <c r="J19" s="28">
        <f>registro!H20</f>
        <v>1</v>
      </c>
      <c r="K19" s="28">
        <f>registro!K20</f>
        <v>18</v>
      </c>
      <c r="L19" s="32">
        <f t="shared" si="2"/>
        <v>18</v>
      </c>
      <c r="M19" s="33">
        <f t="shared" si="3"/>
        <v>1.44</v>
      </c>
      <c r="N19" s="34">
        <f t="shared" ref="N19:N20" si="16">IFERROR(AVERAGE(M13:M19), "N/A")</f>
        <v>1.2</v>
      </c>
      <c r="O19" s="35">
        <f t="shared" si="4"/>
        <v>3.001892706</v>
      </c>
      <c r="P19" s="36">
        <f t="shared" si="8"/>
        <v>3.097165227</v>
      </c>
      <c r="Q19" s="36">
        <f t="shared" si="5"/>
        <v>0.09527252075</v>
      </c>
      <c r="R19" s="36">
        <f t="shared" si="6"/>
        <v>18</v>
      </c>
      <c r="S19" s="39">
        <f>SUM(K16:K21)</f>
        <v>105</v>
      </c>
      <c r="T19" s="46">
        <f t="shared" si="15"/>
        <v>1.779513042</v>
      </c>
      <c r="U19" s="46">
        <f t="shared" si="10"/>
        <v>186.8488694</v>
      </c>
      <c r="V19" s="38">
        <f t="shared" si="7"/>
        <v>8.2</v>
      </c>
      <c r="W19" s="36"/>
      <c r="X19" s="36"/>
      <c r="Y19" s="23">
        <v>0.8</v>
      </c>
      <c r="Z19" s="23">
        <v>1.3</v>
      </c>
      <c r="AA19" s="23">
        <v>0.8</v>
      </c>
      <c r="AB19" s="24"/>
      <c r="AC19" s="24"/>
      <c r="AD19" s="24"/>
      <c r="AE19" s="24"/>
      <c r="AF19" s="24"/>
      <c r="AG19" s="24"/>
      <c r="AH19" s="24"/>
      <c r="AI19" s="24"/>
      <c r="AJ19" s="41"/>
      <c r="AK19" s="41"/>
      <c r="AL19" s="41"/>
      <c r="AM19" s="41"/>
      <c r="AN19" s="41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47"/>
      <c r="BG19" s="22"/>
      <c r="BH19" s="24"/>
      <c r="BI19" s="24"/>
      <c r="BJ19" s="24"/>
      <c r="BK19" s="44"/>
      <c r="BL19" s="24"/>
      <c r="BM19" s="24"/>
      <c r="BN19" s="24"/>
      <c r="BO19" s="44"/>
      <c r="BP19" s="24"/>
      <c r="BQ19" s="62"/>
      <c r="BR19" s="62"/>
      <c r="BS19" s="63"/>
      <c r="BT19" s="64"/>
      <c r="BU19" s="62"/>
      <c r="BV19" s="62"/>
      <c r="BW19" s="63"/>
      <c r="BX19" s="63"/>
      <c r="BY19" s="63"/>
      <c r="BZ19" s="65"/>
    </row>
    <row r="20">
      <c r="A20" s="26" t="str">
        <f>registro!A21</f>
        <v/>
      </c>
      <c r="B20" s="27">
        <v>19.0</v>
      </c>
      <c r="C20" s="28"/>
      <c r="D20" s="29">
        <f>registro!L21</f>
        <v>1</v>
      </c>
      <c r="E20" s="30">
        <f>registro!I21</f>
        <v>1</v>
      </c>
      <c r="F20" s="30">
        <f>registro!E21</f>
        <v>1</v>
      </c>
      <c r="G20" s="31">
        <f t="shared" si="1"/>
        <v>0.1</v>
      </c>
      <c r="H20" s="68" t="str">
        <f>IFERROR(__xludf.DUMMYFUNCTION("""COMPUTED_VALUE"""),"sex")</f>
        <v>sex</v>
      </c>
      <c r="I20" s="28">
        <f>registro!G21</f>
        <v>1</v>
      </c>
      <c r="J20" s="28">
        <f>registro!H21</f>
        <v>1</v>
      </c>
      <c r="K20" s="28">
        <f>registro!K21</f>
        <v>19</v>
      </c>
      <c r="L20" s="32">
        <f t="shared" si="2"/>
        <v>19</v>
      </c>
      <c r="M20" s="33">
        <f t="shared" si="3"/>
        <v>1.52</v>
      </c>
      <c r="N20" s="34">
        <f t="shared" si="16"/>
        <v>1.28</v>
      </c>
      <c r="O20" s="35">
        <f t="shared" si="4"/>
        <v>2.851798071</v>
      </c>
      <c r="P20" s="36">
        <f t="shared" si="8"/>
        <v>3.064501436</v>
      </c>
      <c r="Q20" s="36">
        <f t="shared" si="5"/>
        <v>0.2127033649</v>
      </c>
      <c r="R20" s="36">
        <f t="shared" si="6"/>
        <v>19</v>
      </c>
      <c r="S20" s="36">
        <f>S19/C16</f>
        <v>15</v>
      </c>
      <c r="T20" s="46">
        <f t="shared" si="15"/>
        <v>1.777046633</v>
      </c>
      <c r="U20" s="46">
        <f t="shared" si="10"/>
        <v>199.0292229</v>
      </c>
      <c r="V20" s="38">
        <f t="shared" si="7"/>
        <v>8.1</v>
      </c>
      <c r="W20" s="36"/>
      <c r="X20" s="36"/>
      <c r="Y20" s="23">
        <v>0.8</v>
      </c>
      <c r="Z20" s="23">
        <v>1.3</v>
      </c>
      <c r="AA20" s="23">
        <v>0.8</v>
      </c>
      <c r="AB20" s="24"/>
      <c r="AC20" s="24"/>
      <c r="AD20" s="24"/>
      <c r="AE20" s="24"/>
      <c r="AF20" s="24"/>
      <c r="AG20" s="24"/>
      <c r="AH20" s="24"/>
      <c r="AI20" s="24"/>
      <c r="AJ20" s="41"/>
      <c r="AK20" s="41"/>
      <c r="AL20" s="41"/>
      <c r="AM20" s="41"/>
      <c r="AN20" s="41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47"/>
      <c r="BG20" s="22"/>
      <c r="BH20" s="24"/>
      <c r="BI20" s="24"/>
      <c r="BJ20" s="24"/>
      <c r="BK20" s="44"/>
      <c r="BL20" s="24"/>
      <c r="BM20" s="24"/>
      <c r="BN20" s="24"/>
      <c r="BO20" s="44"/>
      <c r="BP20" s="24"/>
      <c r="BQ20" s="62"/>
      <c r="BR20" s="62"/>
      <c r="BS20" s="63"/>
      <c r="BT20" s="64"/>
      <c r="BU20" s="62"/>
      <c r="BV20" s="62"/>
      <c r="BW20" s="63"/>
      <c r="BX20" s="63"/>
      <c r="BY20" s="63"/>
      <c r="BZ20" s="65"/>
    </row>
    <row r="21">
      <c r="A21" s="26" t="str">
        <f>registro!A22</f>
        <v/>
      </c>
      <c r="B21" s="27">
        <v>20.0</v>
      </c>
      <c r="C21" s="28"/>
      <c r="D21" s="29">
        <f>registro!L22</f>
        <v>1</v>
      </c>
      <c r="E21" s="30">
        <f>registro!I22</f>
        <v>1</v>
      </c>
      <c r="F21" s="30">
        <f>registro!E22</f>
        <v>1</v>
      </c>
      <c r="G21" s="31">
        <f t="shared" si="1"/>
        <v>0.1</v>
      </c>
      <c r="H21" s="68" t="str">
        <f>IFERROR(__xludf.DUMMYFUNCTION("""COMPUTED_VALUE"""),"sab")</f>
        <v>sab</v>
      </c>
      <c r="I21" s="28">
        <f>registro!G22</f>
        <v>1</v>
      </c>
      <c r="J21" s="28">
        <f>registro!H22</f>
        <v>1</v>
      </c>
      <c r="K21" s="28">
        <f>registro!K22</f>
        <v>20</v>
      </c>
      <c r="L21" s="32">
        <f t="shared" si="2"/>
        <v>20</v>
      </c>
      <c r="M21" s="33">
        <f t="shared" si="3"/>
        <v>1.6</v>
      </c>
      <c r="N21" s="34">
        <f>AVERAGE(M15:M21)</f>
        <v>1.36</v>
      </c>
      <c r="O21" s="35">
        <f t="shared" si="4"/>
        <v>2.701703435</v>
      </c>
      <c r="P21" s="36">
        <f t="shared" si="8"/>
        <v>3.016205004</v>
      </c>
      <c r="Q21" s="36">
        <f t="shared" si="5"/>
        <v>0.3145015684</v>
      </c>
      <c r="R21" s="36">
        <f t="shared" si="6"/>
        <v>20</v>
      </c>
      <c r="S21" s="36"/>
      <c r="T21" s="46">
        <f>((SUM($R$2:$R$3)/COUNTIF($R$2:R21,"&lt;&gt;0"))/STDEV($R$2:$R$3))</f>
        <v>0.1414213562</v>
      </c>
      <c r="U21" s="46">
        <f t="shared" si="10"/>
        <v>16.82914139</v>
      </c>
      <c r="V21" s="38">
        <f t="shared" si="7"/>
        <v>8</v>
      </c>
      <c r="W21" s="36"/>
      <c r="X21" s="36"/>
      <c r="Y21" s="23">
        <v>0.8</v>
      </c>
      <c r="Z21" s="23">
        <v>1.3</v>
      </c>
      <c r="AA21" s="23">
        <v>0.8</v>
      </c>
      <c r="AB21" s="24"/>
      <c r="AC21" s="24"/>
      <c r="AD21" s="24"/>
      <c r="AE21" s="24"/>
      <c r="AF21" s="24"/>
      <c r="AG21" s="24"/>
      <c r="AH21" s="24"/>
      <c r="AI21" s="24"/>
      <c r="AJ21" s="41"/>
      <c r="AK21" s="41"/>
      <c r="AL21" s="41"/>
      <c r="AM21" s="41"/>
      <c r="AN21" s="41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47"/>
      <c r="BG21" s="22"/>
      <c r="BH21" s="24"/>
      <c r="BI21" s="24"/>
      <c r="BJ21" s="24"/>
      <c r="BK21" s="44"/>
      <c r="BL21" s="24"/>
      <c r="BM21" s="24"/>
      <c r="BN21" s="24"/>
      <c r="BO21" s="44"/>
      <c r="BP21" s="24"/>
      <c r="BQ21" s="62"/>
      <c r="BR21" s="62"/>
      <c r="BS21" s="63"/>
      <c r="BT21" s="64"/>
      <c r="BU21" s="62"/>
      <c r="BV21" s="62"/>
      <c r="BW21" s="63"/>
      <c r="BX21" s="63"/>
      <c r="BY21" s="63"/>
      <c r="BZ21" s="65"/>
    </row>
    <row r="22">
      <c r="A22" s="26" t="str">
        <f>registro!A23</f>
        <v/>
      </c>
      <c r="B22" s="27">
        <v>21.0</v>
      </c>
      <c r="C22" s="28"/>
      <c r="D22" s="29">
        <f>registro!L23</f>
        <v>1</v>
      </c>
      <c r="E22" s="30">
        <f>registro!I23</f>
        <v>1</v>
      </c>
      <c r="F22" s="30">
        <f>registro!E23</f>
        <v>1</v>
      </c>
      <c r="G22" s="31">
        <f t="shared" si="1"/>
        <v>0.1</v>
      </c>
      <c r="H22" s="68" t="str">
        <f>IFERROR(__xludf.DUMMYFUNCTION("""COMPUTED_VALUE"""),"dom")</f>
        <v>dom</v>
      </c>
      <c r="I22" s="28">
        <f>registro!G23</f>
        <v>1</v>
      </c>
      <c r="J22" s="28">
        <f>registro!H23</f>
        <v>1</v>
      </c>
      <c r="K22" s="28">
        <f>registro!K23</f>
        <v>21</v>
      </c>
      <c r="L22" s="32">
        <f t="shared" si="2"/>
        <v>21</v>
      </c>
      <c r="M22" s="33">
        <f t="shared" si="3"/>
        <v>1.68</v>
      </c>
      <c r="N22" s="34">
        <f t="shared" ref="N22:N23" si="17">IFERROR(AVERAGE(M16:M22), "N/A")</f>
        <v>1.44</v>
      </c>
      <c r="O22" s="35">
        <f t="shared" si="4"/>
        <v>2.553109746</v>
      </c>
      <c r="P22" s="36">
        <f t="shared" si="8"/>
        <v>2.954556791</v>
      </c>
      <c r="Q22" s="36">
        <f t="shared" si="5"/>
        <v>0.4014470441</v>
      </c>
      <c r="R22" s="36">
        <f t="shared" si="6"/>
        <v>21</v>
      </c>
      <c r="S22" s="36"/>
      <c r="T22" s="46">
        <f t="shared" ref="T22:T29" si="18">((SUM($R$2:R22)/COUNTIF($R$2:R22,"&lt;&gt;0"))/STDEV($R$2:R22))</f>
        <v>1.772810521</v>
      </c>
      <c r="U22" s="46">
        <f t="shared" si="10"/>
        <v>223.3741256</v>
      </c>
      <c r="V22" s="38">
        <f t="shared" si="7"/>
        <v>7.9</v>
      </c>
      <c r="Y22" s="23">
        <v>0.8</v>
      </c>
      <c r="Z22" s="23">
        <v>1.3</v>
      </c>
      <c r="AA22" s="23">
        <v>0.8</v>
      </c>
      <c r="AB22" s="52" t="s">
        <v>41</v>
      </c>
      <c r="AC22" s="53"/>
      <c r="AD22" s="53"/>
      <c r="AE22" s="54"/>
      <c r="AF22" s="53"/>
      <c r="AG22" s="67" t="str">
        <f>correl(I16:I22,J16:J22)</f>
        <v>#DIV/0!</v>
      </c>
      <c r="AH22" s="53"/>
      <c r="AI22" s="52" t="s">
        <v>42</v>
      </c>
      <c r="AJ22" s="53"/>
      <c r="AK22" s="53"/>
      <c r="AL22" s="54"/>
      <c r="AM22" s="54"/>
      <c r="AN22" s="55" t="str">
        <f>correl(G16:G22,J16:J22)</f>
        <v>#DIV/0!</v>
      </c>
      <c r="AO22" s="24"/>
      <c r="AP22" s="56" t="s">
        <v>43</v>
      </c>
      <c r="AQ22" s="57"/>
      <c r="AR22" s="57"/>
      <c r="AS22" s="58"/>
      <c r="AT22" s="58"/>
      <c r="AU22" s="59" t="str">
        <f>correl(E16:E22,I16:I22)</f>
        <v>#DIV/0!</v>
      </c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47"/>
      <c r="BG22" s="22"/>
      <c r="BH22" s="24"/>
      <c r="BI22" s="24"/>
      <c r="BJ22" s="24"/>
      <c r="BK22" s="44"/>
      <c r="BL22" s="24"/>
      <c r="BM22" s="24"/>
      <c r="BN22" s="24"/>
      <c r="BO22" s="44"/>
      <c r="BP22" s="24"/>
      <c r="BQ22" s="69"/>
      <c r="BR22" s="69"/>
      <c r="BS22" s="70"/>
      <c r="BT22" s="64"/>
      <c r="BU22" s="69"/>
      <c r="BV22" s="69"/>
      <c r="BW22" s="69"/>
      <c r="BX22" s="69"/>
      <c r="BY22" s="69"/>
      <c r="BZ22" s="71"/>
    </row>
    <row r="23">
      <c r="A23" s="26" t="str">
        <f>registro!A24</f>
        <v/>
      </c>
      <c r="B23" s="60">
        <v>22.0</v>
      </c>
      <c r="C23" s="28">
        <f>COUNTIF(I23:I29,"&lt;&gt;0")</f>
        <v>7</v>
      </c>
      <c r="D23" s="29">
        <f>registro!L24</f>
        <v>1</v>
      </c>
      <c r="E23" s="30">
        <f>registro!I24</f>
        <v>1</v>
      </c>
      <c r="F23" s="30">
        <f>registro!E24</f>
        <v>1</v>
      </c>
      <c r="G23" s="31">
        <f t="shared" si="1"/>
        <v>0.1</v>
      </c>
      <c r="H23" s="61" t="str">
        <f>IFERROR(__xludf.DUMMYFUNCTION("""COMPUTED_VALUE"""),"seg")</f>
        <v>seg</v>
      </c>
      <c r="I23" s="28">
        <f>registro!G24</f>
        <v>1</v>
      </c>
      <c r="J23" s="28">
        <f>registro!H24</f>
        <v>1</v>
      </c>
      <c r="K23" s="28">
        <f>registro!K24</f>
        <v>22</v>
      </c>
      <c r="L23" s="32">
        <f t="shared" si="2"/>
        <v>22</v>
      </c>
      <c r="M23" s="33">
        <f t="shared" si="3"/>
        <v>1.76</v>
      </c>
      <c r="N23" s="34">
        <f t="shared" si="17"/>
        <v>1.52</v>
      </c>
      <c r="O23" s="35">
        <f t="shared" si="4"/>
        <v>2.407217761</v>
      </c>
      <c r="P23" s="36">
        <f t="shared" si="8"/>
        <v>2.881693869</v>
      </c>
      <c r="Q23" s="36">
        <f t="shared" si="5"/>
        <v>0.4744761084</v>
      </c>
      <c r="R23" s="36">
        <f t="shared" si="6"/>
        <v>22</v>
      </c>
      <c r="S23" s="36" t="s">
        <v>39</v>
      </c>
      <c r="T23" s="46">
        <f t="shared" si="18"/>
        <v>1.770978158</v>
      </c>
      <c r="U23" s="46">
        <f t="shared" si="10"/>
        <v>235.540095</v>
      </c>
      <c r="V23" s="38">
        <f t="shared" si="7"/>
        <v>7.8</v>
      </c>
      <c r="W23" s="36"/>
      <c r="X23" s="36"/>
      <c r="Y23" s="23">
        <v>0.8</v>
      </c>
      <c r="Z23" s="23">
        <v>1.3</v>
      </c>
      <c r="AA23" s="23">
        <v>0.8</v>
      </c>
      <c r="AB23" s="24"/>
      <c r="AC23" s="24"/>
      <c r="AD23" s="24"/>
      <c r="AE23" s="24"/>
      <c r="AF23" s="24"/>
      <c r="AG23" s="24"/>
      <c r="AH23" s="24"/>
      <c r="AI23" s="24"/>
      <c r="AJ23" s="41"/>
      <c r="AK23" s="41"/>
      <c r="AL23" s="41"/>
      <c r="AM23" s="41"/>
      <c r="AN23" s="41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47"/>
      <c r="BG23" s="22"/>
      <c r="BH23" s="24"/>
      <c r="BI23" s="24"/>
      <c r="BJ23" s="24"/>
      <c r="BK23" s="44"/>
      <c r="BL23" s="24"/>
      <c r="BM23" s="24"/>
      <c r="BN23" s="24"/>
      <c r="BO23" s="44"/>
      <c r="BP23" s="24"/>
      <c r="BQ23" s="69"/>
      <c r="BR23" s="69"/>
      <c r="BS23" s="70"/>
      <c r="BT23" s="64"/>
      <c r="BU23" s="69"/>
      <c r="BV23" s="69"/>
      <c r="BW23" s="69"/>
      <c r="BX23" s="69"/>
      <c r="BY23" s="69"/>
      <c r="BZ23" s="72"/>
    </row>
    <row r="24">
      <c r="A24" s="26" t="str">
        <f>registro!A25</f>
        <v/>
      </c>
      <c r="B24" s="60">
        <v>23.0</v>
      </c>
      <c r="C24" s="28"/>
      <c r="D24" s="29">
        <f>registro!L25</f>
        <v>1</v>
      </c>
      <c r="E24" s="30">
        <f>registro!I25</f>
        <v>1</v>
      </c>
      <c r="F24" s="30">
        <f>registro!E25</f>
        <v>1</v>
      </c>
      <c r="G24" s="31">
        <f t="shared" si="1"/>
        <v>0.1</v>
      </c>
      <c r="H24" s="61" t="str">
        <f>IFERROR(__xludf.DUMMYFUNCTION("""COMPUTED_VALUE"""),"ter")</f>
        <v>ter</v>
      </c>
      <c r="I24" s="28">
        <f>registro!G25</f>
        <v>1</v>
      </c>
      <c r="J24" s="28">
        <f>registro!H25</f>
        <v>1</v>
      </c>
      <c r="K24" s="28">
        <f>registro!K25</f>
        <v>23</v>
      </c>
      <c r="L24" s="32">
        <f t="shared" si="2"/>
        <v>23</v>
      </c>
      <c r="M24" s="33">
        <f t="shared" si="3"/>
        <v>1.84</v>
      </c>
      <c r="N24" s="34">
        <f>AVERAGE(M18:M24)</f>
        <v>1.6</v>
      </c>
      <c r="O24" s="35">
        <f t="shared" si="4"/>
        <v>2.264973075</v>
      </c>
      <c r="P24" s="36">
        <f t="shared" si="8"/>
        <v>2.799594702</v>
      </c>
      <c r="Q24" s="36">
        <f t="shared" si="5"/>
        <v>0.5346216269</v>
      </c>
      <c r="R24" s="36">
        <f t="shared" si="6"/>
        <v>23</v>
      </c>
      <c r="S24" s="66">
        <f>AVERAGE(R23:R29)</f>
        <v>25</v>
      </c>
      <c r="T24" s="46">
        <f t="shared" si="18"/>
        <v>1.769303474</v>
      </c>
      <c r="U24" s="46">
        <f t="shared" si="10"/>
        <v>247.7024863</v>
      </c>
      <c r="V24" s="38">
        <f t="shared" si="7"/>
        <v>7.7</v>
      </c>
      <c r="W24" s="36"/>
      <c r="X24" s="36"/>
      <c r="Y24" s="23">
        <v>0.8</v>
      </c>
      <c r="Z24" s="23">
        <v>1.3</v>
      </c>
      <c r="AA24" s="23">
        <v>0.8</v>
      </c>
      <c r="AB24" s="24"/>
      <c r="AC24" s="24"/>
      <c r="AD24" s="24"/>
      <c r="AE24" s="24"/>
      <c r="AF24" s="24"/>
      <c r="AG24" s="24"/>
      <c r="AH24" s="24"/>
      <c r="AI24" s="24"/>
      <c r="AJ24" s="41"/>
      <c r="AK24" s="41"/>
      <c r="AL24" s="41"/>
      <c r="AM24" s="41"/>
      <c r="AN24" s="41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47"/>
      <c r="BG24" s="22"/>
      <c r="BH24" s="24"/>
      <c r="BI24" s="24"/>
      <c r="BJ24" s="24"/>
      <c r="BK24" s="44"/>
      <c r="BL24" s="24"/>
      <c r="BM24" s="24"/>
      <c r="BN24" s="24"/>
      <c r="BO24" s="44"/>
      <c r="BP24" s="24"/>
      <c r="BQ24" s="69"/>
      <c r="BR24" s="69"/>
      <c r="BS24" s="70"/>
      <c r="BT24" s="64"/>
      <c r="BU24" s="69"/>
      <c r="BV24" s="69"/>
      <c r="BW24" s="69"/>
      <c r="BX24" s="69"/>
      <c r="BY24" s="69"/>
      <c r="BZ24" s="72"/>
    </row>
    <row r="25">
      <c r="A25" s="26" t="str">
        <f>registro!A26</f>
        <v/>
      </c>
      <c r="B25" s="60">
        <v>24.0</v>
      </c>
      <c r="C25" s="28"/>
      <c r="D25" s="29">
        <f>registro!L26</f>
        <v>1</v>
      </c>
      <c r="E25" s="30">
        <f>registro!I26</f>
        <v>1</v>
      </c>
      <c r="F25" s="30">
        <f>registro!E26</f>
        <v>1</v>
      </c>
      <c r="G25" s="31">
        <f t="shared" si="1"/>
        <v>0.1</v>
      </c>
      <c r="H25" s="61" t="str">
        <f>IFERROR(__xludf.DUMMYFUNCTION("""COMPUTED_VALUE"""),"qua")</f>
        <v>qua</v>
      </c>
      <c r="I25" s="28">
        <f>registro!G26</f>
        <v>1</v>
      </c>
      <c r="J25" s="28">
        <f>registro!H26</f>
        <v>1</v>
      </c>
      <c r="K25" s="28">
        <f>registro!K26</f>
        <v>24</v>
      </c>
      <c r="L25" s="32">
        <f t="shared" si="2"/>
        <v>24</v>
      </c>
      <c r="M25" s="33">
        <f t="shared" si="3"/>
        <v>1.92</v>
      </c>
      <c r="N25" s="34">
        <f t="shared" ref="N25:N26" si="19">IFERROR(AVERAGE(M19:M25), "N/A")</f>
        <v>1.68</v>
      </c>
      <c r="O25" s="35">
        <f t="shared" si="4"/>
        <v>2.127105149</v>
      </c>
      <c r="P25" s="36">
        <f t="shared" si="8"/>
        <v>2.71007148</v>
      </c>
      <c r="Q25" s="36">
        <f t="shared" si="5"/>
        <v>0.5829663315</v>
      </c>
      <c r="R25" s="36">
        <f t="shared" si="6"/>
        <v>24</v>
      </c>
      <c r="S25" s="36" t="s">
        <v>40</v>
      </c>
      <c r="T25" s="46">
        <f t="shared" si="18"/>
        <v>1.767766953</v>
      </c>
      <c r="U25" s="46">
        <f t="shared" si="10"/>
        <v>259.8617421</v>
      </c>
      <c r="V25" s="38">
        <f t="shared" si="7"/>
        <v>7.6</v>
      </c>
      <c r="W25" s="36"/>
      <c r="X25" s="36"/>
      <c r="Y25" s="23">
        <v>0.8</v>
      </c>
      <c r="Z25" s="23">
        <v>1.3</v>
      </c>
      <c r="AA25" s="23">
        <v>0.8</v>
      </c>
      <c r="AB25" s="24"/>
      <c r="AC25" s="24"/>
      <c r="AD25" s="24"/>
      <c r="AE25" s="24"/>
      <c r="AF25" s="24"/>
      <c r="AG25" s="24"/>
      <c r="AH25" s="24"/>
      <c r="AI25" s="24"/>
      <c r="AJ25" s="41"/>
      <c r="AK25" s="41"/>
      <c r="AL25" s="41"/>
      <c r="AM25" s="41"/>
      <c r="AN25" s="41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47"/>
      <c r="BG25" s="22"/>
      <c r="BH25" s="24"/>
      <c r="BI25" s="24"/>
      <c r="BJ25" s="24"/>
      <c r="BK25" s="44"/>
      <c r="BL25" s="24"/>
      <c r="BM25" s="24"/>
      <c r="BN25" s="24"/>
      <c r="BO25" s="44"/>
      <c r="BP25" s="24"/>
      <c r="BQ25" s="69"/>
      <c r="BR25" s="69"/>
      <c r="BS25" s="70"/>
      <c r="BT25" s="64"/>
      <c r="BU25" s="69"/>
      <c r="BV25" s="69"/>
      <c r="BW25" s="69"/>
      <c r="BX25" s="69"/>
      <c r="BY25" s="69"/>
      <c r="BZ25" s="72"/>
    </row>
    <row r="26">
      <c r="A26" s="26" t="str">
        <f>registro!A27</f>
        <v/>
      </c>
      <c r="B26" s="60">
        <v>25.0</v>
      </c>
      <c r="C26" s="28"/>
      <c r="D26" s="29">
        <f>registro!L27</f>
        <v>1</v>
      </c>
      <c r="E26" s="30">
        <f>registro!I27</f>
        <v>1</v>
      </c>
      <c r="F26" s="30">
        <f>registro!E27</f>
        <v>1</v>
      </c>
      <c r="G26" s="31">
        <f t="shared" si="1"/>
        <v>0.1</v>
      </c>
      <c r="H26" s="61" t="str">
        <f>IFERROR(__xludf.DUMMYFUNCTION("""COMPUTED_VALUE"""),"qui")</f>
        <v>qui</v>
      </c>
      <c r="I26" s="28">
        <f>registro!G27</f>
        <v>1</v>
      </c>
      <c r="J26" s="28">
        <f>registro!H27</f>
        <v>1</v>
      </c>
      <c r="K26" s="28">
        <f>registro!K27</f>
        <v>25</v>
      </c>
      <c r="L26" s="32">
        <f t="shared" si="2"/>
        <v>25</v>
      </c>
      <c r="M26" s="33">
        <f t="shared" si="3"/>
        <v>2</v>
      </c>
      <c r="N26" s="34">
        <f t="shared" si="19"/>
        <v>1.76</v>
      </c>
      <c r="O26" s="35">
        <f t="shared" si="4"/>
        <v>1.994161077</v>
      </c>
      <c r="P26" s="36">
        <f t="shared" si="8"/>
        <v>2.614767984</v>
      </c>
      <c r="Q26" s="36">
        <f t="shared" si="5"/>
        <v>0.6206069068</v>
      </c>
      <c r="R26" s="36">
        <f t="shared" si="6"/>
        <v>25</v>
      </c>
      <c r="S26" s="39">
        <f>SUM(K23:K29)</f>
        <v>175</v>
      </c>
      <c r="T26" s="46">
        <f t="shared" si="18"/>
        <v>1.766352173</v>
      </c>
      <c r="U26" s="46">
        <f t="shared" si="10"/>
        <v>272.0182347</v>
      </c>
      <c r="V26" s="38">
        <f t="shared" si="7"/>
        <v>7.5</v>
      </c>
      <c r="W26" s="36"/>
      <c r="X26" s="36"/>
      <c r="Y26" s="23">
        <v>0.8</v>
      </c>
      <c r="Z26" s="23">
        <v>1.3</v>
      </c>
      <c r="AA26" s="23">
        <v>0.8</v>
      </c>
      <c r="AB26" s="24"/>
      <c r="AC26" s="24"/>
      <c r="AD26" s="24"/>
      <c r="AE26" s="24"/>
      <c r="AF26" s="24"/>
      <c r="AG26" s="24"/>
      <c r="AH26" s="24"/>
      <c r="AI26" s="24"/>
      <c r="AJ26" s="41"/>
      <c r="AK26" s="41"/>
      <c r="AL26" s="41"/>
      <c r="AM26" s="41"/>
      <c r="AN26" s="41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47"/>
      <c r="BG26" s="22"/>
      <c r="BH26" s="24"/>
      <c r="BI26" s="24"/>
      <c r="BJ26" s="24"/>
      <c r="BK26" s="44"/>
      <c r="BL26" s="24"/>
      <c r="BM26" s="24"/>
      <c r="BN26" s="24"/>
      <c r="BO26" s="44"/>
      <c r="BP26" s="24"/>
      <c r="BQ26" s="69"/>
      <c r="BR26" s="69"/>
      <c r="BS26" s="70"/>
      <c r="BT26" s="64"/>
      <c r="BU26" s="69"/>
      <c r="BV26" s="69"/>
      <c r="BW26" s="69"/>
      <c r="BX26" s="69"/>
      <c r="BY26" s="69"/>
      <c r="BZ26" s="72"/>
    </row>
    <row r="27">
      <c r="A27" s="26" t="str">
        <f>registro!A28</f>
        <v/>
      </c>
      <c r="B27" s="60">
        <v>26.0</v>
      </c>
      <c r="C27" s="28"/>
      <c r="D27" s="29">
        <f>registro!L28</f>
        <v>1</v>
      </c>
      <c r="E27" s="30">
        <f>registro!I28</f>
        <v>1</v>
      </c>
      <c r="F27" s="30">
        <f>registro!E28</f>
        <v>1</v>
      </c>
      <c r="G27" s="31">
        <f t="shared" si="1"/>
        <v>0.1</v>
      </c>
      <c r="H27" s="61" t="str">
        <f>IFERROR(__xludf.DUMMYFUNCTION("""COMPUTED_VALUE"""),"sex")</f>
        <v>sex</v>
      </c>
      <c r="I27" s="28">
        <f>registro!G28</f>
        <v>1</v>
      </c>
      <c r="J27" s="28">
        <f>registro!H28</f>
        <v>1</v>
      </c>
      <c r="K27" s="28">
        <f>registro!K28</f>
        <v>26</v>
      </c>
      <c r="L27" s="32">
        <f t="shared" si="2"/>
        <v>26</v>
      </c>
      <c r="M27" s="33">
        <f t="shared" si="3"/>
        <v>2.08</v>
      </c>
      <c r="N27" s="34">
        <f>AVERAGE(M21:M27)</f>
        <v>1.84</v>
      </c>
      <c r="O27" s="35">
        <f t="shared" si="4"/>
        <v>1.866534768</v>
      </c>
      <c r="P27" s="36">
        <f t="shared" si="8"/>
        <v>2.515161607</v>
      </c>
      <c r="Q27" s="36">
        <f t="shared" si="5"/>
        <v>0.6486268386</v>
      </c>
      <c r="R27" s="36">
        <f t="shared" si="6"/>
        <v>26</v>
      </c>
      <c r="S27" s="36">
        <f>S26/C23</f>
        <v>25</v>
      </c>
      <c r="T27" s="46">
        <f t="shared" si="18"/>
        <v>1.765045216</v>
      </c>
      <c r="U27" s="46">
        <f t="shared" si="10"/>
        <v>284.1722798</v>
      </c>
      <c r="V27" s="38">
        <f t="shared" si="7"/>
        <v>7.4</v>
      </c>
      <c r="W27" s="36"/>
      <c r="X27" s="36"/>
      <c r="Y27" s="23">
        <v>0.8</v>
      </c>
      <c r="Z27" s="23">
        <v>1.3</v>
      </c>
      <c r="AA27" s="23">
        <v>0.8</v>
      </c>
      <c r="AB27" s="24"/>
      <c r="AC27" s="24"/>
      <c r="AD27" s="24"/>
      <c r="AE27" s="24"/>
      <c r="AF27" s="24"/>
      <c r="AG27" s="24"/>
      <c r="AH27" s="24"/>
      <c r="AI27" s="24"/>
      <c r="AJ27" s="41"/>
      <c r="AK27" s="41"/>
      <c r="AL27" s="41"/>
      <c r="AM27" s="41"/>
      <c r="AN27" s="41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47"/>
      <c r="BG27" s="22"/>
      <c r="BH27" s="24"/>
      <c r="BI27" s="24"/>
      <c r="BJ27" s="24"/>
      <c r="BK27" s="44"/>
      <c r="BL27" s="24"/>
      <c r="BM27" s="24"/>
      <c r="BN27" s="24"/>
      <c r="BO27" s="44"/>
      <c r="BP27" s="24"/>
      <c r="BQ27" s="69"/>
      <c r="BR27" s="69"/>
      <c r="BS27" s="70"/>
      <c r="BT27" s="64"/>
      <c r="BU27" s="69"/>
      <c r="BV27" s="69"/>
      <c r="BW27" s="69"/>
      <c r="BX27" s="69"/>
      <c r="BY27" s="69"/>
      <c r="BZ27" s="72"/>
    </row>
    <row r="28">
      <c r="A28" s="26" t="str">
        <f>registro!A29</f>
        <v/>
      </c>
      <c r="B28" s="60">
        <v>27.0</v>
      </c>
      <c r="C28" s="28"/>
      <c r="D28" s="29">
        <f>registro!L29</f>
        <v>1</v>
      </c>
      <c r="E28" s="30">
        <f>registro!I29</f>
        <v>1</v>
      </c>
      <c r="F28" s="30">
        <f>registro!E29</f>
        <v>1</v>
      </c>
      <c r="G28" s="31">
        <f t="shared" si="1"/>
        <v>0.1</v>
      </c>
      <c r="H28" s="61" t="str">
        <f>IFERROR(__xludf.DUMMYFUNCTION("""COMPUTED_VALUE"""),"sab")</f>
        <v>sab</v>
      </c>
      <c r="I28" s="28">
        <f>registro!G29</f>
        <v>1</v>
      </c>
      <c r="J28" s="28">
        <f>registro!H29</f>
        <v>1</v>
      </c>
      <c r="K28" s="28">
        <f>registro!K29</f>
        <v>27</v>
      </c>
      <c r="L28" s="32">
        <f t="shared" si="2"/>
        <v>27</v>
      </c>
      <c r="M28" s="33">
        <f t="shared" si="3"/>
        <v>2.16</v>
      </c>
      <c r="N28" s="34">
        <f t="shared" ref="N28:N29" si="20">IFERROR(AVERAGE(M22:M28), "N/A")</f>
        <v>1.92</v>
      </c>
      <c r="O28" s="35">
        <f t="shared" si="4"/>
        <v>1.74449211</v>
      </c>
      <c r="P28" s="36">
        <f t="shared" si="8"/>
        <v>2.412568465</v>
      </c>
      <c r="Q28" s="36">
        <f t="shared" si="5"/>
        <v>0.6680763545</v>
      </c>
      <c r="R28" s="36">
        <f t="shared" si="6"/>
        <v>27</v>
      </c>
      <c r="S28" s="36"/>
      <c r="T28" s="46">
        <f t="shared" si="18"/>
        <v>1.763834207</v>
      </c>
      <c r="U28" s="46">
        <f t="shared" si="10"/>
        <v>296.3241468</v>
      </c>
      <c r="V28" s="38">
        <f t="shared" si="7"/>
        <v>7.3</v>
      </c>
      <c r="W28" s="36"/>
      <c r="X28" s="36"/>
      <c r="Y28" s="23">
        <v>0.8</v>
      </c>
      <c r="Z28" s="23">
        <v>1.3</v>
      </c>
      <c r="AA28" s="23">
        <v>0.8</v>
      </c>
      <c r="AB28" s="24"/>
      <c r="AC28" s="24"/>
      <c r="AD28" s="24"/>
      <c r="AE28" s="24"/>
      <c r="AF28" s="24"/>
      <c r="AG28" s="24"/>
      <c r="AH28" s="24"/>
      <c r="AI28" s="24"/>
      <c r="AJ28" s="41"/>
      <c r="AK28" s="41"/>
      <c r="AL28" s="41"/>
      <c r="AM28" s="41"/>
      <c r="AN28" s="41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47"/>
      <c r="BG28" s="22"/>
      <c r="BH28" s="24"/>
      <c r="BI28" s="24"/>
      <c r="BJ28" s="24"/>
      <c r="BK28" s="44"/>
      <c r="BL28" s="24"/>
      <c r="BM28" s="24"/>
      <c r="BN28" s="24"/>
      <c r="BO28" s="44"/>
      <c r="BP28" s="24"/>
      <c r="BQ28" s="69"/>
      <c r="BR28" s="69"/>
      <c r="BS28" s="70"/>
      <c r="BT28" s="64"/>
      <c r="BU28" s="69"/>
      <c r="BV28" s="69"/>
      <c r="BW28" s="69"/>
      <c r="BX28" s="69"/>
      <c r="BY28" s="69"/>
      <c r="BZ28" s="72"/>
    </row>
    <row r="29">
      <c r="A29" s="26" t="str">
        <f>registro!A30</f>
        <v/>
      </c>
      <c r="B29" s="60">
        <v>28.0</v>
      </c>
      <c r="C29" s="28"/>
      <c r="D29" s="29">
        <f>registro!L30</f>
        <v>1</v>
      </c>
      <c r="E29" s="30">
        <f>registro!I30</f>
        <v>1</v>
      </c>
      <c r="F29" s="30">
        <f>registro!E30</f>
        <v>1</v>
      </c>
      <c r="G29" s="31">
        <f t="shared" si="1"/>
        <v>0.1</v>
      </c>
      <c r="H29" s="61" t="str">
        <f>IFERROR(__xludf.DUMMYFUNCTION("""COMPUTED_VALUE"""),"dom")</f>
        <v>dom</v>
      </c>
      <c r="I29" s="28">
        <f>registro!G30</f>
        <v>1</v>
      </c>
      <c r="J29" s="28">
        <f>registro!H30</f>
        <v>1</v>
      </c>
      <c r="K29" s="28">
        <f>registro!K30</f>
        <v>28</v>
      </c>
      <c r="L29" s="32">
        <f t="shared" si="2"/>
        <v>28</v>
      </c>
      <c r="M29" s="33">
        <f t="shared" si="3"/>
        <v>2.24</v>
      </c>
      <c r="N29" s="34">
        <f t="shared" si="20"/>
        <v>2</v>
      </c>
      <c r="O29" s="35">
        <f t="shared" si="4"/>
        <v>1.628192636</v>
      </c>
      <c r="P29" s="36">
        <f t="shared" si="8"/>
        <v>2.308150707</v>
      </c>
      <c r="Q29" s="36">
        <f t="shared" si="5"/>
        <v>0.6799580708</v>
      </c>
      <c r="R29" s="36">
        <f t="shared" si="6"/>
        <v>28</v>
      </c>
      <c r="S29" s="36"/>
      <c r="T29" s="46">
        <f t="shared" si="18"/>
        <v>1.762708954</v>
      </c>
      <c r="U29" s="46">
        <f t="shared" si="10"/>
        <v>308.474067</v>
      </c>
      <c r="V29" s="38">
        <f t="shared" si="7"/>
        <v>7.2</v>
      </c>
      <c r="Y29" s="23">
        <v>0.8</v>
      </c>
      <c r="Z29" s="23">
        <v>1.3</v>
      </c>
      <c r="AA29" s="23">
        <v>0.8</v>
      </c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47"/>
      <c r="BG29" s="22"/>
      <c r="BH29" s="24"/>
      <c r="BI29" s="24"/>
      <c r="BJ29" s="24"/>
      <c r="BK29" s="44"/>
      <c r="BL29" s="24"/>
      <c r="BM29" s="24"/>
      <c r="BN29" s="24"/>
      <c r="BO29" s="44"/>
      <c r="BP29" s="24"/>
      <c r="BQ29" s="69"/>
      <c r="BR29" s="69"/>
      <c r="BS29" s="70"/>
      <c r="BT29" s="64"/>
      <c r="BU29" s="69"/>
      <c r="BV29" s="69"/>
      <c r="BW29" s="69"/>
      <c r="BX29" s="69"/>
      <c r="BY29" s="69"/>
      <c r="BZ29" s="65"/>
    </row>
    <row r="30">
      <c r="A30" s="73"/>
      <c r="B30" s="74"/>
      <c r="C30" s="75"/>
      <c r="D30" s="14"/>
      <c r="E30" s="14"/>
      <c r="F30" s="14"/>
      <c r="G30" s="76"/>
      <c r="H30" s="68"/>
      <c r="I30" s="75"/>
      <c r="J30" s="75"/>
      <c r="K30" s="75"/>
      <c r="L30" s="77"/>
      <c r="M30" s="78"/>
      <c r="N30" s="79"/>
      <c r="O30" s="80"/>
      <c r="P30" s="69"/>
      <c r="Q30" s="69"/>
      <c r="R30" s="69"/>
      <c r="S30" s="10"/>
      <c r="T30" s="81"/>
      <c r="U30" s="81"/>
      <c r="V30" s="81"/>
      <c r="W30" s="69"/>
      <c r="X30" s="69"/>
      <c r="Y30" s="24"/>
      <c r="Z30" s="24"/>
      <c r="AA30" s="24"/>
      <c r="AB30" s="52" t="s">
        <v>41</v>
      </c>
      <c r="AC30" s="53"/>
      <c r="AD30" s="53"/>
      <c r="AE30" s="54"/>
      <c r="AF30" s="53"/>
      <c r="AG30" s="67" t="str">
        <f>correl(I23:I29,J23:J29)</f>
        <v>#DIV/0!</v>
      </c>
      <c r="AH30" s="53"/>
      <c r="AI30" s="52" t="s">
        <v>42</v>
      </c>
      <c r="AJ30" s="53"/>
      <c r="AK30" s="53"/>
      <c r="AL30" s="54"/>
      <c r="AM30" s="54"/>
      <c r="AN30" s="55" t="str">
        <f>correl(G23:G29,J23:J29)</f>
        <v>#DIV/0!</v>
      </c>
      <c r="AO30" s="24"/>
      <c r="AP30" s="56" t="s">
        <v>43</v>
      </c>
      <c r="AQ30" s="57"/>
      <c r="AR30" s="57"/>
      <c r="AS30" s="58"/>
      <c r="AT30" s="58"/>
      <c r="AU30" s="59" t="str">
        <f>correl(E23:E29,I23:I29)</f>
        <v>#DIV/0!</v>
      </c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47"/>
      <c r="BG30" s="22"/>
      <c r="BH30" s="24"/>
      <c r="BI30" s="24"/>
      <c r="BJ30" s="24"/>
      <c r="BK30" s="44"/>
      <c r="BL30" s="24"/>
      <c r="BM30" s="24"/>
      <c r="BN30" s="24"/>
      <c r="BO30" s="44"/>
      <c r="BP30" s="24"/>
      <c r="BQ30" s="69"/>
      <c r="BR30" s="69"/>
      <c r="BS30" s="70"/>
      <c r="BT30" s="64"/>
      <c r="BU30" s="69"/>
      <c r="BV30" s="69"/>
      <c r="BW30" s="69"/>
      <c r="BX30" s="69"/>
      <c r="BY30" s="69"/>
      <c r="BZ30" s="82"/>
    </row>
    <row r="31">
      <c r="A31" s="73"/>
      <c r="B31" s="74"/>
      <c r="C31" s="75"/>
      <c r="D31" s="14"/>
      <c r="E31" s="14"/>
      <c r="F31" s="14"/>
      <c r="G31" s="76"/>
      <c r="H31" s="68"/>
      <c r="I31" s="75"/>
      <c r="J31" s="75"/>
      <c r="K31" s="75"/>
      <c r="L31" s="77"/>
      <c r="M31" s="78"/>
      <c r="N31" s="79"/>
      <c r="O31" s="80"/>
      <c r="P31" s="69"/>
      <c r="Q31" s="69"/>
      <c r="R31" s="69"/>
      <c r="S31" s="69"/>
      <c r="T31" s="81"/>
      <c r="U31" s="81"/>
      <c r="V31" s="81"/>
      <c r="W31" s="69"/>
      <c r="X31" s="69"/>
      <c r="Y31" s="24"/>
      <c r="Z31" s="24"/>
      <c r="AA31" s="24"/>
      <c r="AB31" s="83" t="s">
        <v>44</v>
      </c>
      <c r="AC31" s="24"/>
      <c r="AD31" s="24"/>
      <c r="AE31" s="24"/>
      <c r="AF31" s="24"/>
      <c r="AG31" s="24"/>
      <c r="AH31" s="24"/>
      <c r="AI31" s="24"/>
      <c r="AJ31" s="41"/>
      <c r="AK31" s="41"/>
      <c r="AL31" s="41"/>
      <c r="AM31" s="41"/>
      <c r="AN31" s="41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47"/>
      <c r="BG31" s="22"/>
      <c r="BH31" s="24"/>
      <c r="BI31" s="24"/>
      <c r="BJ31" s="24"/>
      <c r="BK31" s="44"/>
      <c r="BL31" s="24"/>
      <c r="BM31" s="24"/>
      <c r="BN31" s="24"/>
      <c r="BO31" s="44"/>
      <c r="BP31" s="24"/>
      <c r="BQ31" s="69"/>
      <c r="BR31" s="69"/>
      <c r="BS31" s="70"/>
      <c r="BT31" s="64"/>
      <c r="BU31" s="69"/>
      <c r="BV31" s="69"/>
      <c r="BW31" s="69"/>
      <c r="BX31" s="69"/>
      <c r="BY31" s="69"/>
      <c r="BZ31" s="82"/>
    </row>
    <row r="32">
      <c r="A32" s="73"/>
      <c r="B32" s="84"/>
      <c r="C32" s="75"/>
      <c r="D32" s="14"/>
      <c r="E32" s="14"/>
      <c r="F32" s="14"/>
      <c r="G32" s="76"/>
      <c r="H32" s="68"/>
      <c r="I32" s="75"/>
      <c r="J32" s="75"/>
      <c r="K32" s="75"/>
      <c r="L32" s="77"/>
      <c r="M32" s="78"/>
      <c r="N32" s="79"/>
      <c r="O32" s="80"/>
      <c r="P32" s="69"/>
      <c r="Q32" s="69"/>
      <c r="R32" s="69"/>
      <c r="S32" s="69"/>
      <c r="T32" s="81"/>
      <c r="U32" s="81"/>
      <c r="V32" s="81"/>
      <c r="W32" s="69"/>
      <c r="X32" s="69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41"/>
      <c r="AK32" s="41"/>
      <c r="AL32" s="41"/>
      <c r="AM32" s="41"/>
      <c r="AN32" s="41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47"/>
      <c r="BG32" s="22"/>
      <c r="BH32" s="24"/>
      <c r="BI32" s="24"/>
      <c r="BJ32" s="24"/>
      <c r="BK32" s="44"/>
      <c r="BL32" s="24"/>
      <c r="BM32" s="24"/>
      <c r="BN32" s="24"/>
      <c r="BO32" s="44"/>
      <c r="BP32" s="24"/>
      <c r="BQ32" s="69"/>
      <c r="BR32" s="69"/>
      <c r="BS32" s="70"/>
      <c r="BT32" s="64"/>
      <c r="BU32" s="69"/>
      <c r="BV32" s="69"/>
      <c r="BW32" s="69"/>
      <c r="BX32" s="69"/>
      <c r="BY32" s="69"/>
      <c r="BZ32" s="82"/>
    </row>
    <row r="33">
      <c r="A33" s="73"/>
      <c r="B33" s="74"/>
      <c r="C33" s="75"/>
      <c r="D33" s="14"/>
      <c r="E33" s="14"/>
      <c r="F33" s="14"/>
      <c r="G33" s="76"/>
      <c r="H33" s="68"/>
      <c r="I33" s="75"/>
      <c r="J33" s="75"/>
      <c r="K33" s="75"/>
      <c r="L33" s="77"/>
      <c r="M33" s="78"/>
      <c r="N33" s="79"/>
      <c r="O33" s="80"/>
      <c r="P33" s="69"/>
      <c r="Q33" s="69"/>
      <c r="R33" s="69"/>
      <c r="S33" s="10"/>
      <c r="T33" s="81"/>
      <c r="U33" s="81"/>
      <c r="V33" s="81"/>
      <c r="W33" s="69"/>
      <c r="X33" s="69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41"/>
      <c r="AK33" s="41"/>
      <c r="AL33" s="41"/>
      <c r="AM33" s="41"/>
      <c r="AN33" s="41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47"/>
      <c r="BG33" s="22"/>
      <c r="BH33" s="24"/>
      <c r="BI33" s="24"/>
      <c r="BJ33" s="24"/>
      <c r="BK33" s="44"/>
      <c r="BL33" s="24"/>
      <c r="BM33" s="24"/>
      <c r="BN33" s="24"/>
      <c r="BO33" s="44"/>
      <c r="BP33" s="24"/>
      <c r="BQ33" s="69"/>
      <c r="BR33" s="69"/>
      <c r="BS33" s="70"/>
      <c r="BT33" s="64"/>
      <c r="BU33" s="69"/>
      <c r="BV33" s="69"/>
      <c r="BW33" s="69"/>
      <c r="BX33" s="69"/>
      <c r="BY33" s="69"/>
      <c r="BZ33" s="82"/>
    </row>
    <row r="34">
      <c r="A34" s="73"/>
      <c r="B34" s="74"/>
      <c r="C34" s="75"/>
      <c r="D34" s="14"/>
      <c r="E34" s="14"/>
      <c r="F34" s="14"/>
      <c r="G34" s="76"/>
      <c r="H34" s="68"/>
      <c r="I34" s="75"/>
      <c r="J34" s="75"/>
      <c r="K34" s="75"/>
      <c r="L34" s="77"/>
      <c r="M34" s="78"/>
      <c r="N34" s="79"/>
      <c r="O34" s="80"/>
      <c r="P34" s="69"/>
      <c r="Q34" s="69"/>
      <c r="R34" s="69"/>
      <c r="S34" s="69"/>
      <c r="T34" s="81"/>
      <c r="U34" s="81"/>
      <c r="V34" s="81"/>
      <c r="W34" s="69"/>
      <c r="X34" s="69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41"/>
      <c r="AK34" s="41"/>
      <c r="AL34" s="41"/>
      <c r="AM34" s="41"/>
      <c r="AN34" s="41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47"/>
      <c r="BG34" s="22"/>
      <c r="BH34" s="24"/>
      <c r="BI34" s="24"/>
      <c r="BJ34" s="24"/>
      <c r="BK34" s="44"/>
      <c r="BL34" s="24"/>
      <c r="BM34" s="24"/>
      <c r="BN34" s="24"/>
      <c r="BO34" s="44"/>
      <c r="BP34" s="24"/>
      <c r="BQ34" s="69"/>
      <c r="BR34" s="69"/>
      <c r="BS34" s="70"/>
      <c r="BT34" s="64"/>
      <c r="BU34" s="69"/>
      <c r="BV34" s="69"/>
      <c r="BW34" s="69"/>
      <c r="BX34" s="69"/>
      <c r="BY34" s="69"/>
      <c r="BZ34" s="82"/>
    </row>
    <row r="35">
      <c r="A35" s="73"/>
      <c r="B35" s="74"/>
      <c r="C35" s="75"/>
      <c r="D35" s="14"/>
      <c r="E35" s="14"/>
      <c r="F35" s="14"/>
      <c r="G35" s="76"/>
      <c r="H35" s="68"/>
      <c r="I35" s="75"/>
      <c r="J35" s="75"/>
      <c r="K35" s="75"/>
      <c r="L35" s="77"/>
      <c r="M35" s="78"/>
      <c r="N35" s="79"/>
      <c r="O35" s="80"/>
      <c r="P35" s="69"/>
      <c r="Q35" s="69"/>
      <c r="R35" s="69"/>
      <c r="S35" s="69"/>
      <c r="T35" s="81"/>
      <c r="U35" s="81"/>
      <c r="V35" s="81"/>
      <c r="W35" s="69"/>
      <c r="X35" s="69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47"/>
      <c r="BG35" s="22"/>
      <c r="BH35" s="24"/>
      <c r="BI35" s="24"/>
      <c r="BJ35" s="24"/>
      <c r="BK35" s="44"/>
      <c r="BL35" s="24"/>
      <c r="BM35" s="24"/>
      <c r="BN35" s="24"/>
      <c r="BO35" s="44"/>
      <c r="BP35" s="24"/>
      <c r="BQ35" s="69"/>
      <c r="BR35" s="69"/>
      <c r="BS35" s="70"/>
      <c r="BT35" s="64"/>
      <c r="BU35" s="69"/>
      <c r="BV35" s="69"/>
      <c r="BW35" s="69"/>
      <c r="BX35" s="69"/>
      <c r="BY35" s="69"/>
      <c r="BZ35" s="82"/>
    </row>
    <row r="36">
      <c r="A36" s="73"/>
      <c r="B36" s="74"/>
      <c r="C36" s="75"/>
      <c r="D36" s="14"/>
      <c r="E36" s="14"/>
      <c r="F36" s="14"/>
      <c r="G36" s="76"/>
      <c r="H36" s="68"/>
      <c r="I36" s="75"/>
      <c r="J36" s="75"/>
      <c r="K36" s="75"/>
      <c r="L36" s="77"/>
      <c r="M36" s="78"/>
      <c r="N36" s="79"/>
      <c r="O36" s="80"/>
      <c r="P36" s="69"/>
      <c r="Q36" s="69"/>
      <c r="R36" s="69"/>
      <c r="S36" s="10"/>
      <c r="T36" s="81"/>
      <c r="U36" s="81"/>
      <c r="V36" s="81"/>
      <c r="W36" s="69"/>
      <c r="X36" s="69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47"/>
      <c r="BG36" s="22"/>
      <c r="BH36" s="24"/>
      <c r="BI36" s="24"/>
      <c r="BJ36" s="24"/>
      <c r="BK36" s="44"/>
      <c r="BL36" s="24"/>
      <c r="BM36" s="24"/>
      <c r="BN36" s="24"/>
      <c r="BO36" s="44"/>
      <c r="BP36" s="24"/>
      <c r="BQ36" s="69"/>
      <c r="BR36" s="69"/>
      <c r="BS36" s="70"/>
      <c r="BT36" s="64"/>
      <c r="BU36" s="69"/>
      <c r="BV36" s="69"/>
      <c r="BW36" s="69"/>
      <c r="BX36" s="69"/>
      <c r="BY36" s="69"/>
      <c r="BZ36" s="82"/>
    </row>
    <row r="37">
      <c r="A37" s="73"/>
      <c r="B37" s="84"/>
      <c r="C37" s="75"/>
      <c r="D37" s="14"/>
      <c r="E37" s="14"/>
      <c r="F37" s="14"/>
      <c r="G37" s="76"/>
      <c r="H37" s="68"/>
      <c r="I37" s="75"/>
      <c r="J37" s="75"/>
      <c r="K37" s="75"/>
      <c r="L37" s="77"/>
      <c r="M37" s="78"/>
      <c r="N37" s="79"/>
      <c r="O37" s="80"/>
      <c r="P37" s="69"/>
      <c r="Q37" s="69"/>
      <c r="R37" s="69"/>
      <c r="S37" s="69"/>
      <c r="T37" s="81"/>
      <c r="U37" s="81"/>
      <c r="V37" s="81"/>
      <c r="W37" s="69"/>
      <c r="X37" s="69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47"/>
      <c r="BG37" s="22"/>
      <c r="BH37" s="24"/>
      <c r="BI37" s="24"/>
      <c r="BJ37" s="24"/>
      <c r="BK37" s="44"/>
      <c r="BL37" s="24"/>
      <c r="BM37" s="24"/>
      <c r="BN37" s="24"/>
      <c r="BO37" s="44"/>
      <c r="BP37" s="24"/>
      <c r="BQ37" s="69"/>
      <c r="BR37" s="69"/>
      <c r="BS37" s="70"/>
      <c r="BT37" s="64"/>
      <c r="BU37" s="69"/>
      <c r="BV37" s="69"/>
      <c r="BW37" s="69"/>
      <c r="BX37" s="69"/>
      <c r="BY37" s="69"/>
      <c r="BZ37" s="82"/>
    </row>
    <row r="38">
      <c r="A38" s="73"/>
      <c r="B38" s="74"/>
      <c r="C38" s="75"/>
      <c r="D38" s="14"/>
      <c r="E38" s="14"/>
      <c r="F38" s="14"/>
      <c r="G38" s="76"/>
      <c r="H38" s="68"/>
      <c r="I38" s="75"/>
      <c r="J38" s="75"/>
      <c r="K38" s="75"/>
      <c r="L38" s="77"/>
      <c r="M38" s="78"/>
      <c r="N38" s="79"/>
      <c r="O38" s="80"/>
      <c r="P38" s="69"/>
      <c r="Q38" s="69"/>
      <c r="R38" s="69"/>
      <c r="S38" s="69"/>
      <c r="T38" s="81"/>
      <c r="U38" s="81"/>
      <c r="V38" s="81"/>
      <c r="W38" s="69"/>
      <c r="X38" s="69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47"/>
      <c r="BG38" s="22"/>
      <c r="BH38" s="24"/>
      <c r="BI38" s="24"/>
      <c r="BJ38" s="24"/>
      <c r="BK38" s="44"/>
      <c r="BL38" s="24"/>
      <c r="BM38" s="24"/>
      <c r="BN38" s="24"/>
      <c r="BO38" s="44"/>
      <c r="BP38" s="24"/>
      <c r="BQ38" s="69"/>
      <c r="BR38" s="69"/>
      <c r="BS38" s="70"/>
      <c r="BT38" s="64"/>
      <c r="BU38" s="69"/>
      <c r="BV38" s="69"/>
      <c r="BW38" s="69"/>
      <c r="BX38" s="69"/>
      <c r="BY38" s="69"/>
      <c r="BZ38" s="82"/>
    </row>
    <row r="39">
      <c r="A39" s="73"/>
      <c r="B39" s="74"/>
      <c r="C39" s="75"/>
      <c r="D39" s="14"/>
      <c r="E39" s="14"/>
      <c r="F39" s="14"/>
      <c r="G39" s="76"/>
      <c r="H39" s="68"/>
      <c r="I39" s="75"/>
      <c r="J39" s="75"/>
      <c r="K39" s="75"/>
      <c r="L39" s="77"/>
      <c r="M39" s="78"/>
      <c r="N39" s="79"/>
      <c r="O39" s="80"/>
      <c r="P39" s="69"/>
      <c r="Q39" s="69"/>
      <c r="R39" s="69"/>
      <c r="S39" s="10"/>
      <c r="T39" s="81"/>
      <c r="U39" s="81"/>
      <c r="V39" s="81"/>
      <c r="W39" s="69"/>
      <c r="X39" s="69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47"/>
      <c r="BG39" s="22"/>
      <c r="BH39" s="24"/>
      <c r="BI39" s="24"/>
      <c r="BJ39" s="24"/>
      <c r="BK39" s="44"/>
      <c r="BL39" s="24"/>
      <c r="BM39" s="24"/>
      <c r="BN39" s="24"/>
      <c r="BO39" s="44"/>
      <c r="BP39" s="24"/>
      <c r="BQ39" s="69"/>
      <c r="BR39" s="69"/>
      <c r="BS39" s="70"/>
      <c r="BT39" s="64"/>
      <c r="BU39" s="69"/>
      <c r="BV39" s="69"/>
      <c r="BW39" s="69"/>
      <c r="BX39" s="69"/>
      <c r="BY39" s="69"/>
      <c r="BZ39" s="82"/>
    </row>
    <row r="40">
      <c r="A40" s="73"/>
      <c r="B40" s="74"/>
      <c r="C40" s="75"/>
      <c r="D40" s="14"/>
      <c r="E40" s="14"/>
      <c r="F40" s="14"/>
      <c r="G40" s="76"/>
      <c r="H40" s="68"/>
      <c r="I40" s="75"/>
      <c r="J40" s="75"/>
      <c r="K40" s="75"/>
      <c r="L40" s="77"/>
      <c r="M40" s="78"/>
      <c r="N40" s="79"/>
      <c r="O40" s="80"/>
      <c r="P40" s="69"/>
      <c r="Q40" s="69"/>
      <c r="R40" s="69"/>
      <c r="S40" s="69"/>
      <c r="T40" s="81"/>
      <c r="U40" s="81"/>
      <c r="V40" s="81"/>
      <c r="W40" s="69"/>
      <c r="X40" s="69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47"/>
      <c r="BG40" s="22"/>
      <c r="BH40" s="24"/>
      <c r="BI40" s="24"/>
      <c r="BJ40" s="24"/>
      <c r="BK40" s="44"/>
      <c r="BL40" s="24"/>
      <c r="BM40" s="24"/>
      <c r="BN40" s="24"/>
      <c r="BO40" s="44"/>
      <c r="BP40" s="24"/>
      <c r="BQ40" s="85"/>
      <c r="BR40" s="85"/>
      <c r="BS40" s="85"/>
      <c r="BT40" s="86"/>
      <c r="BU40" s="85"/>
      <c r="BV40" s="85"/>
      <c r="BW40" s="85"/>
      <c r="BX40" s="85"/>
      <c r="BY40" s="85"/>
      <c r="BZ40" s="87"/>
    </row>
    <row r="41">
      <c r="A41" s="73"/>
      <c r="B41" s="74"/>
      <c r="C41" s="75"/>
      <c r="D41" s="14"/>
      <c r="E41" s="14"/>
      <c r="F41" s="14"/>
      <c r="G41" s="76"/>
      <c r="H41" s="68"/>
      <c r="I41" s="75"/>
      <c r="J41" s="75"/>
      <c r="K41" s="75"/>
      <c r="L41" s="77"/>
      <c r="M41" s="78"/>
      <c r="N41" s="79"/>
      <c r="O41" s="80"/>
      <c r="P41" s="69"/>
      <c r="Q41" s="69"/>
      <c r="R41" s="69"/>
      <c r="S41" s="69"/>
      <c r="T41" s="81"/>
      <c r="U41" s="81"/>
      <c r="V41" s="81"/>
      <c r="W41" s="69"/>
      <c r="X41" s="69"/>
      <c r="Y41" s="24"/>
      <c r="Z41" s="24"/>
      <c r="AA41" s="24"/>
      <c r="AB41" s="52" t="s">
        <v>41</v>
      </c>
      <c r="AC41" s="53"/>
      <c r="AD41" s="53"/>
      <c r="AE41" s="54"/>
      <c r="AF41" s="53"/>
      <c r="AG41" s="67" t="str">
        <f>correl(I2:I29,J2:J29)</f>
        <v>#DIV/0!</v>
      </c>
      <c r="AH41" s="53"/>
      <c r="AI41" s="52" t="s">
        <v>42</v>
      </c>
      <c r="AJ41" s="53"/>
      <c r="AK41" s="53"/>
      <c r="AL41" s="54"/>
      <c r="AM41" s="54"/>
      <c r="AN41" s="55" t="str">
        <f>correl(D2:D29,J2:J29)</f>
        <v>#DIV/0!</v>
      </c>
      <c r="AO41" s="52" t="s">
        <v>43</v>
      </c>
      <c r="AP41" s="53"/>
      <c r="AQ41" s="24"/>
      <c r="AR41" s="24"/>
      <c r="AS41" s="24"/>
      <c r="AT41" s="55">
        <f>correl(D2:D29,I2:I29)</f>
        <v>1</v>
      </c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47"/>
      <c r="BG41" s="22"/>
      <c r="BH41" s="24"/>
      <c r="BI41" s="24"/>
      <c r="BJ41" s="24"/>
      <c r="BK41" s="44"/>
      <c r="BL41" s="24"/>
      <c r="BM41" s="24"/>
      <c r="BN41" s="24"/>
      <c r="BO41" s="44"/>
      <c r="BP41" s="24"/>
      <c r="BQ41" s="88"/>
      <c r="BR41" s="88"/>
      <c r="BS41" s="88"/>
      <c r="BT41" s="89"/>
      <c r="BU41" s="88"/>
      <c r="BV41" s="88"/>
      <c r="BW41" s="88"/>
      <c r="BX41" s="88"/>
      <c r="BY41" s="88"/>
      <c r="BZ41" s="87"/>
    </row>
    <row r="42">
      <c r="A42" s="73"/>
      <c r="B42" s="74"/>
      <c r="C42" s="75"/>
      <c r="D42" s="14"/>
      <c r="E42" s="14"/>
      <c r="F42" s="14"/>
      <c r="G42" s="76"/>
      <c r="H42" s="68"/>
      <c r="I42" s="75"/>
      <c r="J42" s="75"/>
      <c r="K42" s="75"/>
      <c r="L42" s="77"/>
      <c r="M42" s="78"/>
      <c r="N42" s="79"/>
      <c r="O42" s="80"/>
      <c r="P42" s="69"/>
      <c r="Q42" s="69"/>
      <c r="R42" s="69"/>
      <c r="S42" s="10"/>
      <c r="T42" s="81"/>
      <c r="U42" s="81"/>
      <c r="V42" s="81"/>
      <c r="W42" s="69"/>
      <c r="X42" s="69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47"/>
      <c r="BG42" s="22"/>
      <c r="BH42" s="24"/>
      <c r="BI42" s="24"/>
      <c r="BJ42" s="24"/>
      <c r="BK42" s="44"/>
      <c r="BL42" s="24"/>
      <c r="BM42" s="24"/>
      <c r="BN42" s="24"/>
      <c r="BO42" s="44"/>
      <c r="BP42" s="24"/>
      <c r="BQ42" s="88"/>
      <c r="BR42" s="88"/>
      <c r="BS42" s="88"/>
      <c r="BT42" s="89"/>
      <c r="BU42" s="88"/>
      <c r="BV42" s="88"/>
      <c r="BW42" s="88"/>
      <c r="BX42" s="88"/>
      <c r="BY42" s="88"/>
      <c r="BZ42" s="87"/>
    </row>
    <row r="43">
      <c r="A43" s="73"/>
      <c r="B43" s="74"/>
      <c r="C43" s="75"/>
      <c r="D43" s="14"/>
      <c r="E43" s="14"/>
      <c r="F43" s="14"/>
      <c r="G43" s="76"/>
      <c r="H43" s="68"/>
      <c r="I43" s="75"/>
      <c r="J43" s="75"/>
      <c r="K43" s="75"/>
      <c r="L43" s="77"/>
      <c r="M43" s="78"/>
      <c r="N43" s="79"/>
      <c r="O43" s="80"/>
      <c r="P43" s="69"/>
      <c r="Q43" s="69"/>
      <c r="R43" s="69"/>
      <c r="S43" s="69"/>
      <c r="T43" s="81"/>
      <c r="U43" s="81"/>
      <c r="V43" s="81"/>
      <c r="W43" s="69"/>
      <c r="X43" s="69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47"/>
      <c r="BG43" s="22"/>
      <c r="BH43" s="24"/>
      <c r="BI43" s="24"/>
      <c r="BJ43" s="24"/>
      <c r="BK43" s="44"/>
      <c r="BL43" s="24"/>
      <c r="BM43" s="24"/>
      <c r="BN43" s="24"/>
      <c r="BO43" s="44"/>
      <c r="BP43" s="24"/>
      <c r="BQ43" s="88"/>
      <c r="BR43" s="88"/>
      <c r="BS43" s="88"/>
      <c r="BT43" s="89"/>
      <c r="BU43" s="88"/>
      <c r="BV43" s="88"/>
      <c r="BW43" s="88"/>
      <c r="BX43" s="88"/>
      <c r="BY43" s="88"/>
      <c r="BZ43" s="87"/>
    </row>
    <row r="44">
      <c r="A44" s="73"/>
      <c r="B44" s="74"/>
      <c r="C44" s="75"/>
      <c r="D44" s="14"/>
      <c r="E44" s="14"/>
      <c r="F44" s="14"/>
      <c r="G44" s="76"/>
      <c r="H44" s="68"/>
      <c r="I44" s="75"/>
      <c r="J44" s="75"/>
      <c r="K44" s="75"/>
      <c r="L44" s="77"/>
      <c r="M44" s="78"/>
      <c r="N44" s="79"/>
      <c r="O44" s="80"/>
      <c r="P44" s="69"/>
      <c r="Q44" s="69"/>
      <c r="R44" s="69"/>
      <c r="S44" s="69"/>
      <c r="T44" s="81"/>
      <c r="U44" s="81"/>
      <c r="V44" s="81"/>
      <c r="W44" s="88"/>
      <c r="X44" s="88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88"/>
      <c r="BR44" s="88"/>
      <c r="BS44" s="88"/>
      <c r="BT44" s="89"/>
      <c r="BU44" s="88"/>
      <c r="BV44" s="88"/>
      <c r="BW44" s="88"/>
      <c r="BX44" s="88"/>
      <c r="BY44" s="88"/>
      <c r="BZ44" s="87"/>
    </row>
    <row r="45">
      <c r="A45" s="73"/>
      <c r="B45" s="74"/>
      <c r="C45" s="75"/>
      <c r="D45" s="14"/>
      <c r="E45" s="14"/>
      <c r="F45" s="14"/>
      <c r="G45" s="76"/>
      <c r="H45" s="68"/>
      <c r="I45" s="75"/>
      <c r="J45" s="75"/>
      <c r="K45" s="75"/>
      <c r="L45" s="77"/>
      <c r="M45" s="78"/>
      <c r="N45" s="79"/>
      <c r="O45" s="80"/>
      <c r="P45" s="69"/>
      <c r="Q45" s="69"/>
      <c r="R45" s="69"/>
      <c r="S45" s="10"/>
      <c r="T45" s="81"/>
      <c r="U45" s="81"/>
      <c r="V45" s="81"/>
      <c r="W45" s="88"/>
      <c r="X45" s="88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88"/>
      <c r="BR45" s="88"/>
      <c r="BS45" s="88"/>
      <c r="BT45" s="89"/>
      <c r="BU45" s="88"/>
      <c r="BV45" s="88"/>
      <c r="BW45" s="88"/>
      <c r="BX45" s="88"/>
      <c r="BY45" s="88"/>
      <c r="BZ45" s="87"/>
    </row>
    <row r="46">
      <c r="A46" s="73"/>
      <c r="B46" s="84"/>
      <c r="C46" s="75"/>
      <c r="D46" s="14"/>
      <c r="E46" s="14"/>
      <c r="F46" s="14"/>
      <c r="G46" s="76"/>
      <c r="H46" s="68"/>
      <c r="I46" s="75"/>
      <c r="J46" s="75"/>
      <c r="K46" s="75"/>
      <c r="L46" s="77"/>
      <c r="M46" s="78"/>
      <c r="N46" s="79"/>
      <c r="O46" s="80"/>
      <c r="P46" s="69"/>
      <c r="Q46" s="69"/>
      <c r="R46" s="69"/>
      <c r="S46" s="69"/>
      <c r="T46" s="81"/>
      <c r="U46" s="81"/>
      <c r="V46" s="81"/>
      <c r="W46" s="88"/>
      <c r="X46" s="88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88"/>
      <c r="BR46" s="88"/>
      <c r="BS46" s="88"/>
      <c r="BT46" s="89"/>
      <c r="BU46" s="88"/>
      <c r="BV46" s="88"/>
      <c r="BW46" s="88"/>
      <c r="BX46" s="88"/>
      <c r="BY46" s="88"/>
      <c r="BZ46" s="87"/>
    </row>
    <row r="47">
      <c r="A47" s="73"/>
      <c r="B47" s="74"/>
      <c r="C47" s="75"/>
      <c r="D47" s="14"/>
      <c r="E47" s="14"/>
      <c r="F47" s="14"/>
      <c r="G47" s="76"/>
      <c r="H47" s="68"/>
      <c r="I47" s="75"/>
      <c r="J47" s="75"/>
      <c r="K47" s="75"/>
      <c r="L47" s="77"/>
      <c r="M47" s="78"/>
      <c r="N47" s="79"/>
      <c r="O47" s="80"/>
      <c r="P47" s="69"/>
      <c r="Q47" s="69"/>
      <c r="R47" s="69"/>
      <c r="S47" s="69"/>
      <c r="T47" s="81"/>
      <c r="U47" s="81"/>
      <c r="V47" s="81"/>
      <c r="W47" s="88"/>
      <c r="X47" s="88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88"/>
      <c r="BR47" s="88"/>
      <c r="BS47" s="88"/>
      <c r="BT47" s="89"/>
      <c r="BU47" s="88"/>
      <c r="BV47" s="88"/>
      <c r="BW47" s="88"/>
      <c r="BX47" s="88"/>
      <c r="BY47" s="88"/>
      <c r="BZ47" s="87"/>
    </row>
    <row r="48">
      <c r="A48" s="73"/>
      <c r="B48" s="74"/>
      <c r="C48" s="75"/>
      <c r="D48" s="14"/>
      <c r="E48" s="14"/>
      <c r="F48" s="14"/>
      <c r="G48" s="76"/>
      <c r="H48" s="68"/>
      <c r="I48" s="75"/>
      <c r="J48" s="75"/>
      <c r="K48" s="75"/>
      <c r="L48" s="77"/>
      <c r="M48" s="78"/>
      <c r="N48" s="79"/>
      <c r="O48" s="80"/>
      <c r="P48" s="69"/>
      <c r="Q48" s="69"/>
      <c r="R48" s="69"/>
      <c r="S48" s="10"/>
      <c r="T48" s="81"/>
      <c r="U48" s="81"/>
      <c r="V48" s="81"/>
      <c r="W48" s="88"/>
      <c r="X48" s="88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88"/>
      <c r="BR48" s="88"/>
      <c r="BS48" s="88"/>
      <c r="BT48" s="89"/>
      <c r="BU48" s="88"/>
      <c r="BV48" s="88"/>
      <c r="BW48" s="88"/>
      <c r="BX48" s="88"/>
      <c r="BY48" s="88"/>
      <c r="BZ48" s="87"/>
    </row>
    <row r="49">
      <c r="A49" s="73"/>
      <c r="B49" s="74"/>
      <c r="C49" s="75"/>
      <c r="D49" s="14"/>
      <c r="E49" s="14"/>
      <c r="F49" s="14"/>
      <c r="G49" s="76"/>
      <c r="H49" s="68"/>
      <c r="I49" s="75"/>
      <c r="J49" s="75"/>
      <c r="K49" s="75"/>
      <c r="L49" s="77"/>
      <c r="M49" s="78"/>
      <c r="N49" s="79"/>
      <c r="O49" s="80"/>
      <c r="P49" s="69"/>
      <c r="Q49" s="69"/>
      <c r="R49" s="69"/>
      <c r="S49" s="69"/>
      <c r="T49" s="81"/>
      <c r="U49" s="81"/>
      <c r="V49" s="81"/>
      <c r="W49" s="88"/>
      <c r="X49" s="88"/>
      <c r="Y49" s="22"/>
      <c r="Z49" s="22"/>
      <c r="AA49" s="22"/>
      <c r="AB49" s="52" t="s">
        <v>45</v>
      </c>
      <c r="AC49" s="53"/>
      <c r="AD49" s="53"/>
      <c r="AE49" s="54"/>
      <c r="AF49" s="53"/>
      <c r="AG49" s="54"/>
      <c r="AH49" s="90"/>
      <c r="AI49" s="67">
        <f>correl(M2:M29,N2:N29)</f>
        <v>0.9950569761</v>
      </c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88"/>
      <c r="BR49" s="88"/>
      <c r="BS49" s="88"/>
      <c r="BT49" s="89"/>
      <c r="BU49" s="88"/>
      <c r="BV49" s="88"/>
      <c r="BW49" s="88"/>
      <c r="BX49" s="88"/>
      <c r="BY49" s="88"/>
      <c r="BZ49" s="87"/>
    </row>
    <row r="50">
      <c r="A50" s="73"/>
      <c r="B50" s="74"/>
      <c r="C50" s="75"/>
      <c r="D50" s="14"/>
      <c r="E50" s="14"/>
      <c r="F50" s="14"/>
      <c r="G50" s="76"/>
      <c r="H50" s="68"/>
      <c r="I50" s="75"/>
      <c r="J50" s="75"/>
      <c r="K50" s="75"/>
      <c r="L50" s="77"/>
      <c r="M50" s="78"/>
      <c r="N50" s="79"/>
      <c r="O50" s="80"/>
      <c r="P50" s="69"/>
      <c r="Q50" s="69"/>
      <c r="R50" s="69"/>
      <c r="S50" s="69"/>
      <c r="T50" s="81"/>
      <c r="U50" s="81"/>
      <c r="V50" s="81"/>
      <c r="W50" s="88"/>
      <c r="X50" s="88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5"/>
      <c r="BR50" s="25"/>
      <c r="BS50" s="25"/>
      <c r="BT50" s="89"/>
      <c r="BU50" s="25"/>
      <c r="BV50" s="25"/>
      <c r="BW50" s="25"/>
      <c r="BX50" s="25"/>
      <c r="BY50" s="25"/>
      <c r="BZ50" s="87"/>
    </row>
    <row r="51">
      <c r="A51" s="73"/>
      <c r="B51" s="74"/>
      <c r="C51" s="75"/>
      <c r="D51" s="14"/>
      <c r="E51" s="14"/>
      <c r="F51" s="14"/>
      <c r="G51" s="76"/>
      <c r="H51" s="68"/>
      <c r="I51" s="75"/>
      <c r="J51" s="75"/>
      <c r="K51" s="75"/>
      <c r="L51" s="77"/>
      <c r="M51" s="78"/>
      <c r="N51" s="79"/>
      <c r="O51" s="80"/>
      <c r="P51" s="69"/>
      <c r="Q51" s="69"/>
      <c r="R51" s="69"/>
      <c r="S51" s="10"/>
      <c r="T51" s="81"/>
      <c r="U51" s="81"/>
      <c r="V51" s="81"/>
      <c r="W51" s="88"/>
      <c r="X51" s="88"/>
      <c r="Y51" s="22"/>
      <c r="Z51" s="22"/>
      <c r="AA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5"/>
      <c r="BR51" s="25"/>
      <c r="BS51" s="25"/>
      <c r="BT51" s="89"/>
      <c r="BU51" s="25"/>
      <c r="BV51" s="25"/>
      <c r="BW51" s="25"/>
      <c r="BX51" s="25"/>
      <c r="BY51" s="25"/>
      <c r="BZ51" s="87"/>
    </row>
    <row r="52">
      <c r="A52" s="73"/>
      <c r="B52" s="74"/>
      <c r="C52" s="75"/>
      <c r="D52" s="14"/>
      <c r="E52" s="14"/>
      <c r="F52" s="14"/>
      <c r="G52" s="76"/>
      <c r="H52" s="68"/>
      <c r="I52" s="75"/>
      <c r="J52" s="75"/>
      <c r="K52" s="75"/>
      <c r="L52" s="77"/>
      <c r="M52" s="78"/>
      <c r="N52" s="79"/>
      <c r="O52" s="80"/>
      <c r="P52" s="69"/>
      <c r="Q52" s="69"/>
      <c r="R52" s="69"/>
      <c r="S52" s="69"/>
      <c r="T52" s="81"/>
      <c r="U52" s="81"/>
      <c r="V52" s="81"/>
      <c r="W52" s="88"/>
      <c r="X52" s="88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5"/>
      <c r="BR52" s="25"/>
      <c r="BS52" s="25"/>
      <c r="BT52" s="89"/>
      <c r="BU52" s="25"/>
      <c r="BV52" s="25"/>
      <c r="BW52" s="25"/>
      <c r="BX52" s="25"/>
      <c r="BY52" s="25"/>
      <c r="BZ52" s="87"/>
    </row>
    <row r="53">
      <c r="A53" s="73"/>
      <c r="B53" s="74"/>
      <c r="C53" s="75"/>
      <c r="D53" s="14"/>
      <c r="E53" s="14"/>
      <c r="F53" s="14"/>
      <c r="G53" s="76"/>
      <c r="H53" s="68"/>
      <c r="I53" s="75"/>
      <c r="J53" s="75"/>
      <c r="K53" s="75"/>
      <c r="L53" s="77"/>
      <c r="M53" s="78"/>
      <c r="N53" s="79"/>
      <c r="O53" s="80"/>
      <c r="P53" s="69"/>
      <c r="Q53" s="69"/>
      <c r="R53" s="69"/>
      <c r="S53" s="69"/>
      <c r="T53" s="81"/>
      <c r="U53" s="81"/>
      <c r="V53" s="81"/>
      <c r="W53" s="88"/>
      <c r="X53" s="88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5"/>
      <c r="BR53" s="25"/>
      <c r="BS53" s="25"/>
      <c r="BT53" s="89"/>
      <c r="BU53" s="25"/>
      <c r="BV53" s="25"/>
      <c r="BW53" s="25"/>
      <c r="BX53" s="25"/>
      <c r="BY53" s="25"/>
      <c r="BZ53" s="87"/>
    </row>
    <row r="54">
      <c r="A54" s="73"/>
      <c r="B54" s="74"/>
      <c r="C54" s="75"/>
      <c r="D54" s="14"/>
      <c r="E54" s="14"/>
      <c r="F54" s="14"/>
      <c r="G54" s="76"/>
      <c r="H54" s="68"/>
      <c r="I54" s="75"/>
      <c r="J54" s="75"/>
      <c r="K54" s="75"/>
      <c r="L54" s="77"/>
      <c r="M54" s="78"/>
      <c r="N54" s="79"/>
      <c r="O54" s="80"/>
      <c r="P54" s="69"/>
      <c r="Q54" s="69"/>
      <c r="R54" s="69"/>
      <c r="S54" s="10"/>
      <c r="T54" s="81"/>
      <c r="U54" s="81"/>
      <c r="V54" s="81"/>
      <c r="W54" s="88"/>
      <c r="X54" s="88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5"/>
      <c r="BR54" s="25"/>
      <c r="BS54" s="25"/>
      <c r="BT54" s="89"/>
      <c r="BU54" s="25"/>
      <c r="BV54" s="25"/>
      <c r="BW54" s="25"/>
      <c r="BX54" s="25"/>
      <c r="BY54" s="25"/>
      <c r="BZ54" s="87"/>
    </row>
    <row r="55">
      <c r="A55" s="73"/>
      <c r="B55" s="74"/>
      <c r="C55" s="75"/>
      <c r="D55" s="14"/>
      <c r="E55" s="14"/>
      <c r="F55" s="14"/>
      <c r="G55" s="76"/>
      <c r="H55" s="68"/>
      <c r="I55" s="75"/>
      <c r="J55" s="75"/>
      <c r="K55" s="75"/>
      <c r="L55" s="77"/>
      <c r="M55" s="78"/>
      <c r="N55" s="79"/>
      <c r="O55" s="80"/>
      <c r="P55" s="69"/>
      <c r="Q55" s="69"/>
      <c r="R55" s="69"/>
      <c r="S55" s="69"/>
      <c r="T55" s="81"/>
      <c r="U55" s="81"/>
      <c r="V55" s="81"/>
      <c r="W55" s="88"/>
      <c r="X55" s="88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5"/>
      <c r="BR55" s="25"/>
      <c r="BS55" s="25"/>
      <c r="BT55" s="89"/>
      <c r="BU55" s="25"/>
      <c r="BV55" s="25"/>
      <c r="BW55" s="25"/>
      <c r="BX55" s="25"/>
      <c r="BY55" s="25"/>
      <c r="BZ55" s="87"/>
    </row>
    <row r="56">
      <c r="A56" s="73"/>
      <c r="B56" s="74"/>
      <c r="C56" s="75"/>
      <c r="D56" s="14"/>
      <c r="E56" s="14"/>
      <c r="F56" s="14"/>
      <c r="G56" s="76"/>
      <c r="H56" s="68"/>
      <c r="I56" s="75"/>
      <c r="J56" s="75"/>
      <c r="K56" s="75"/>
      <c r="L56" s="77"/>
      <c r="M56" s="78"/>
      <c r="N56" s="79"/>
      <c r="O56" s="80"/>
      <c r="P56" s="69"/>
      <c r="Q56" s="69"/>
      <c r="R56" s="69"/>
      <c r="S56" s="69"/>
      <c r="T56" s="81"/>
      <c r="U56" s="81"/>
      <c r="V56" s="81"/>
      <c r="W56" s="88"/>
      <c r="X56" s="88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5"/>
      <c r="BR56" s="25"/>
      <c r="BS56" s="25"/>
      <c r="BT56" s="89"/>
      <c r="BU56" s="25"/>
      <c r="BV56" s="25"/>
      <c r="BW56" s="25"/>
      <c r="BX56" s="25"/>
      <c r="BY56" s="25"/>
      <c r="BZ56" s="87"/>
    </row>
    <row r="57">
      <c r="A57" s="73"/>
      <c r="B57" s="74"/>
      <c r="C57" s="75"/>
      <c r="D57" s="14"/>
      <c r="E57" s="14"/>
      <c r="F57" s="14"/>
      <c r="G57" s="76"/>
      <c r="H57" s="68"/>
      <c r="I57" s="75"/>
      <c r="J57" s="75"/>
      <c r="K57" s="75"/>
      <c r="L57" s="77"/>
      <c r="M57" s="78"/>
      <c r="N57" s="79"/>
      <c r="O57" s="80"/>
      <c r="P57" s="69"/>
      <c r="Q57" s="69"/>
      <c r="R57" s="69"/>
      <c r="S57" s="10"/>
      <c r="T57" s="81"/>
      <c r="U57" s="81"/>
      <c r="V57" s="81"/>
      <c r="W57" s="88"/>
      <c r="X57" s="88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5"/>
      <c r="BR57" s="25"/>
      <c r="BS57" s="25"/>
      <c r="BT57" s="89"/>
      <c r="BU57" s="25"/>
      <c r="BV57" s="25"/>
      <c r="BW57" s="25"/>
      <c r="BX57" s="25"/>
      <c r="BY57" s="25"/>
      <c r="BZ57" s="87"/>
    </row>
    <row r="58">
      <c r="A58" s="91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92"/>
      <c r="M58" s="93"/>
      <c r="N58" s="93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5"/>
      <c r="BR58" s="25"/>
      <c r="BS58" s="25"/>
      <c r="BT58" s="89"/>
      <c r="BU58" s="25"/>
      <c r="BV58" s="25"/>
      <c r="BW58" s="25"/>
      <c r="BX58" s="25"/>
      <c r="BY58" s="25"/>
      <c r="BZ58" s="87"/>
    </row>
    <row r="59">
      <c r="A59" s="91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92"/>
      <c r="M59" s="93"/>
      <c r="N59" s="93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89"/>
      <c r="BU59" s="25"/>
      <c r="BV59" s="25"/>
      <c r="BW59" s="25"/>
      <c r="BX59" s="25"/>
      <c r="BY59" s="25"/>
      <c r="BZ59" s="94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92"/>
      <c r="M60" s="93"/>
      <c r="N60" s="93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89"/>
      <c r="BU60" s="25"/>
      <c r="BV60" s="25"/>
      <c r="BW60" s="25"/>
      <c r="BX60" s="25"/>
      <c r="BY60" s="25"/>
      <c r="BZ60" s="94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92"/>
      <c r="M61" s="93"/>
      <c r="N61" s="93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89"/>
      <c r="BU61" s="25"/>
      <c r="BV61" s="25"/>
      <c r="BW61" s="25"/>
      <c r="BX61" s="25"/>
      <c r="BY61" s="25"/>
      <c r="BZ61" s="94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92"/>
      <c r="M62" s="93"/>
      <c r="N62" s="93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89"/>
      <c r="BU62" s="25"/>
      <c r="BV62" s="25"/>
      <c r="BW62" s="25"/>
      <c r="BX62" s="25"/>
      <c r="BY62" s="25"/>
      <c r="BZ62" s="94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92"/>
      <c r="M63" s="93"/>
      <c r="N63" s="93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89"/>
      <c r="BU63" s="25"/>
      <c r="BV63" s="25"/>
      <c r="BW63" s="25"/>
      <c r="BX63" s="25"/>
      <c r="BY63" s="25"/>
      <c r="BZ63" s="94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92"/>
      <c r="M64" s="93"/>
      <c r="N64" s="93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89"/>
      <c r="BU64" s="25"/>
      <c r="BV64" s="25"/>
      <c r="BW64" s="25"/>
      <c r="BX64" s="25"/>
      <c r="BY64" s="25"/>
      <c r="BZ64" s="94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92"/>
      <c r="M65" s="93"/>
      <c r="N65" s="93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89"/>
      <c r="BU65" s="25"/>
      <c r="BV65" s="25"/>
      <c r="BW65" s="25"/>
      <c r="BX65" s="25"/>
      <c r="BY65" s="25"/>
      <c r="BZ65" s="94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92"/>
      <c r="M66" s="93"/>
      <c r="N66" s="93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89"/>
      <c r="BU66" s="25"/>
      <c r="BV66" s="25"/>
      <c r="BW66" s="25"/>
      <c r="BX66" s="25"/>
      <c r="BY66" s="25"/>
      <c r="BZ66" s="94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92"/>
      <c r="M67" s="93"/>
      <c r="N67" s="93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89"/>
      <c r="BU67" s="25"/>
      <c r="BV67" s="25"/>
      <c r="BW67" s="25"/>
      <c r="BX67" s="25"/>
      <c r="BY67" s="25"/>
      <c r="BZ67" s="94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92"/>
      <c r="M68" s="93"/>
      <c r="N68" s="93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89"/>
      <c r="BU68" s="25"/>
      <c r="BV68" s="25"/>
      <c r="BW68" s="25"/>
      <c r="BX68" s="25"/>
      <c r="BY68" s="25"/>
      <c r="BZ68" s="94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92"/>
      <c r="M69" s="93"/>
      <c r="N69" s="93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89"/>
      <c r="BU69" s="25"/>
      <c r="BV69" s="25"/>
      <c r="BW69" s="25"/>
      <c r="BX69" s="25"/>
      <c r="BY69" s="25"/>
      <c r="BZ69" s="94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92"/>
      <c r="M70" s="93"/>
      <c r="N70" s="93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89"/>
      <c r="BU70" s="25"/>
      <c r="BV70" s="25"/>
      <c r="BW70" s="25"/>
      <c r="BX70" s="25"/>
      <c r="BY70" s="25"/>
      <c r="BZ70" s="94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92"/>
      <c r="M71" s="93"/>
      <c r="N71" s="93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89"/>
      <c r="BU71" s="25"/>
      <c r="BV71" s="25"/>
      <c r="BW71" s="25"/>
      <c r="BX71" s="25"/>
      <c r="BY71" s="25"/>
      <c r="BZ71" s="94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92"/>
      <c r="M72" s="93"/>
      <c r="N72" s="93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89"/>
      <c r="BU72" s="25"/>
      <c r="BV72" s="25"/>
      <c r="BW72" s="25"/>
      <c r="BX72" s="25"/>
      <c r="BY72" s="25"/>
      <c r="BZ72" s="94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92"/>
      <c r="M73" s="93"/>
      <c r="N73" s="93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89"/>
      <c r="BU73" s="25"/>
      <c r="BV73" s="25"/>
      <c r="BW73" s="25"/>
      <c r="BX73" s="25"/>
      <c r="BY73" s="25"/>
      <c r="BZ73" s="94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92"/>
      <c r="M74" s="93"/>
      <c r="N74" s="93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89"/>
      <c r="BU74" s="25"/>
      <c r="BV74" s="25"/>
      <c r="BW74" s="25"/>
      <c r="BX74" s="25"/>
      <c r="BY74" s="25"/>
      <c r="BZ74" s="94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92"/>
      <c r="M75" s="93"/>
      <c r="N75" s="93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89"/>
      <c r="BU75" s="25"/>
      <c r="BV75" s="25"/>
      <c r="BW75" s="25"/>
      <c r="BX75" s="25"/>
      <c r="BY75" s="25"/>
      <c r="BZ75" s="94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92"/>
      <c r="M76" s="93"/>
      <c r="N76" s="93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89"/>
      <c r="BU76" s="25"/>
      <c r="BV76" s="25"/>
      <c r="BW76" s="25"/>
      <c r="BX76" s="25"/>
      <c r="BY76" s="25"/>
      <c r="BZ76" s="94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92"/>
      <c r="M77" s="93"/>
      <c r="N77" s="93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89"/>
      <c r="BU77" s="25"/>
      <c r="BV77" s="25"/>
      <c r="BW77" s="25"/>
      <c r="BX77" s="25"/>
      <c r="BY77" s="25"/>
      <c r="BZ77" s="94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92"/>
      <c r="M78" s="93"/>
      <c r="N78" s="93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89"/>
      <c r="BU78" s="25"/>
      <c r="BV78" s="25"/>
      <c r="BW78" s="25"/>
      <c r="BX78" s="25"/>
      <c r="BY78" s="25"/>
      <c r="BZ78" s="94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92"/>
      <c r="M79" s="93"/>
      <c r="N79" s="93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89"/>
      <c r="BU79" s="25"/>
      <c r="BV79" s="25"/>
      <c r="BW79" s="25"/>
      <c r="BX79" s="25"/>
      <c r="BY79" s="25"/>
      <c r="BZ79" s="94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92"/>
      <c r="M80" s="93"/>
      <c r="N80" s="93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89"/>
      <c r="BU80" s="25"/>
      <c r="BV80" s="25"/>
      <c r="BW80" s="25"/>
      <c r="BX80" s="25"/>
      <c r="BY80" s="25"/>
      <c r="BZ80" s="94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92"/>
      <c r="M81" s="93"/>
      <c r="N81" s="93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89"/>
      <c r="BU81" s="25"/>
      <c r="BV81" s="25"/>
      <c r="BW81" s="25"/>
      <c r="BX81" s="25"/>
      <c r="BY81" s="25"/>
      <c r="BZ81" s="94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92"/>
      <c r="M82" s="93"/>
      <c r="N82" s="93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89"/>
      <c r="BU82" s="25"/>
      <c r="BV82" s="25"/>
      <c r="BW82" s="25"/>
      <c r="BX82" s="25"/>
      <c r="BY82" s="25"/>
      <c r="BZ82" s="94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92"/>
      <c r="M83" s="93"/>
      <c r="N83" s="93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89"/>
      <c r="BU83" s="25"/>
      <c r="BV83" s="25"/>
      <c r="BW83" s="25"/>
      <c r="BX83" s="25"/>
      <c r="BY83" s="25"/>
      <c r="BZ83" s="94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92"/>
      <c r="M84" s="93"/>
      <c r="N84" s="93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89"/>
      <c r="BU84" s="25"/>
      <c r="BV84" s="25"/>
      <c r="BW84" s="25"/>
      <c r="BX84" s="25"/>
      <c r="BY84" s="25"/>
      <c r="BZ84" s="94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92"/>
      <c r="M85" s="93"/>
      <c r="N85" s="93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89"/>
      <c r="BU85" s="25"/>
      <c r="BV85" s="25"/>
      <c r="BW85" s="25"/>
      <c r="BX85" s="25"/>
      <c r="BY85" s="25"/>
      <c r="BZ85" s="94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92"/>
      <c r="M86" s="93"/>
      <c r="N86" s="93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89"/>
      <c r="BU86" s="25"/>
      <c r="BV86" s="25"/>
      <c r="BW86" s="25"/>
      <c r="BX86" s="25"/>
      <c r="BY86" s="25"/>
      <c r="BZ86" s="94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92"/>
      <c r="M87" s="93"/>
      <c r="N87" s="93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89"/>
      <c r="BU87" s="25"/>
      <c r="BV87" s="25"/>
      <c r="BW87" s="25"/>
      <c r="BX87" s="25"/>
      <c r="BY87" s="25"/>
      <c r="BZ87" s="94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92"/>
      <c r="M88" s="93"/>
      <c r="N88" s="93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89"/>
      <c r="BU88" s="25"/>
      <c r="BV88" s="25"/>
      <c r="BW88" s="25"/>
      <c r="BX88" s="25"/>
      <c r="BY88" s="25"/>
      <c r="BZ88" s="94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92"/>
      <c r="M89" s="93"/>
      <c r="N89" s="93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89"/>
      <c r="BU89" s="25"/>
      <c r="BV89" s="25"/>
      <c r="BW89" s="25"/>
      <c r="BX89" s="25"/>
      <c r="BY89" s="25"/>
      <c r="BZ89" s="94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92"/>
      <c r="M90" s="93"/>
      <c r="N90" s="93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89"/>
      <c r="BU90" s="25"/>
      <c r="BV90" s="25"/>
      <c r="BW90" s="25"/>
      <c r="BX90" s="25"/>
      <c r="BY90" s="25"/>
      <c r="BZ90" s="94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92"/>
      <c r="M91" s="93"/>
      <c r="N91" s="93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89"/>
      <c r="BU91" s="25"/>
      <c r="BV91" s="25"/>
      <c r="BW91" s="25"/>
      <c r="BX91" s="25"/>
      <c r="BY91" s="25"/>
      <c r="BZ91" s="94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92"/>
      <c r="M92" s="93"/>
      <c r="N92" s="93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89"/>
      <c r="BU92" s="25"/>
      <c r="BV92" s="25"/>
      <c r="BW92" s="25"/>
      <c r="BX92" s="25"/>
      <c r="BY92" s="25"/>
      <c r="BZ92" s="94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92"/>
      <c r="M93" s="93"/>
      <c r="N93" s="93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89"/>
      <c r="BU93" s="25"/>
      <c r="BV93" s="25"/>
      <c r="BW93" s="25"/>
      <c r="BX93" s="25"/>
      <c r="BY93" s="25"/>
      <c r="BZ93" s="94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92"/>
      <c r="M94" s="93"/>
      <c r="N94" s="93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89"/>
      <c r="BU94" s="25"/>
      <c r="BV94" s="25"/>
      <c r="BW94" s="25"/>
      <c r="BX94" s="25"/>
      <c r="BY94" s="25"/>
      <c r="BZ94" s="94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92"/>
      <c r="M95" s="93"/>
      <c r="N95" s="93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89"/>
      <c r="BU95" s="25"/>
      <c r="BV95" s="25"/>
      <c r="BW95" s="25"/>
      <c r="BX95" s="25"/>
      <c r="BY95" s="25"/>
      <c r="BZ95" s="94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92"/>
      <c r="M96" s="93"/>
      <c r="N96" s="93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89"/>
      <c r="BU96" s="25"/>
      <c r="BV96" s="25"/>
      <c r="BW96" s="25"/>
      <c r="BX96" s="25"/>
      <c r="BY96" s="25"/>
      <c r="BZ96" s="94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92"/>
      <c r="M97" s="93"/>
      <c r="N97" s="93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89"/>
      <c r="BU97" s="25"/>
      <c r="BV97" s="25"/>
      <c r="BW97" s="25"/>
      <c r="BX97" s="25"/>
      <c r="BY97" s="25"/>
      <c r="BZ97" s="94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92"/>
      <c r="M98" s="93"/>
      <c r="N98" s="93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89"/>
      <c r="BU98" s="25"/>
      <c r="BV98" s="25"/>
      <c r="BW98" s="25"/>
      <c r="BX98" s="25"/>
      <c r="BY98" s="25"/>
      <c r="BZ98" s="94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92"/>
      <c r="M99" s="93"/>
      <c r="N99" s="93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89"/>
      <c r="BU99" s="25"/>
      <c r="BV99" s="25"/>
      <c r="BW99" s="25"/>
      <c r="BX99" s="25"/>
      <c r="BY99" s="25"/>
      <c r="BZ99" s="94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92"/>
      <c r="M100" s="93"/>
      <c r="N100" s="93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89"/>
      <c r="BU100" s="25"/>
      <c r="BV100" s="25"/>
      <c r="BW100" s="25"/>
      <c r="BX100" s="25"/>
      <c r="BY100" s="25"/>
      <c r="BZ100" s="94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92"/>
      <c r="M101" s="93"/>
      <c r="N101" s="93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89"/>
      <c r="BU101" s="25"/>
      <c r="BV101" s="25"/>
      <c r="BW101" s="25"/>
      <c r="BX101" s="25"/>
      <c r="BY101" s="25"/>
      <c r="BZ101" s="94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92"/>
      <c r="M102" s="93"/>
      <c r="N102" s="93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89"/>
      <c r="BU102" s="25"/>
      <c r="BV102" s="25"/>
      <c r="BW102" s="25"/>
      <c r="BX102" s="25"/>
      <c r="BY102" s="25"/>
      <c r="BZ102" s="94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92"/>
      <c r="M103" s="93"/>
      <c r="N103" s="93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89"/>
      <c r="BU103" s="25"/>
      <c r="BV103" s="25"/>
      <c r="BW103" s="25"/>
      <c r="BX103" s="25"/>
      <c r="BY103" s="25"/>
      <c r="BZ103" s="94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92"/>
      <c r="M104" s="93"/>
      <c r="N104" s="93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89"/>
      <c r="BU104" s="25"/>
      <c r="BV104" s="25"/>
      <c r="BW104" s="25"/>
      <c r="BX104" s="25"/>
      <c r="BY104" s="25"/>
      <c r="BZ104" s="94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92"/>
      <c r="M105" s="93"/>
      <c r="N105" s="93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89"/>
      <c r="BU105" s="25"/>
      <c r="BV105" s="25"/>
      <c r="BW105" s="25"/>
      <c r="BX105" s="25"/>
      <c r="BY105" s="25"/>
      <c r="BZ105" s="94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92"/>
      <c r="M106" s="93"/>
      <c r="N106" s="93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89"/>
      <c r="BU106" s="25"/>
      <c r="BV106" s="25"/>
      <c r="BW106" s="25"/>
      <c r="BX106" s="25"/>
      <c r="BY106" s="25"/>
      <c r="BZ106" s="94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92"/>
      <c r="M107" s="93"/>
      <c r="N107" s="93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89"/>
      <c r="BU107" s="25"/>
      <c r="BV107" s="25"/>
      <c r="BW107" s="25"/>
      <c r="BX107" s="25"/>
      <c r="BY107" s="25"/>
      <c r="BZ107" s="94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92"/>
      <c r="M108" s="93"/>
      <c r="N108" s="93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89"/>
      <c r="BU108" s="25"/>
      <c r="BV108" s="25"/>
      <c r="BW108" s="25"/>
      <c r="BX108" s="25"/>
      <c r="BY108" s="25"/>
      <c r="BZ108" s="94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92"/>
      <c r="M109" s="93"/>
      <c r="N109" s="93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89"/>
      <c r="BU109" s="25"/>
      <c r="BV109" s="25"/>
      <c r="BW109" s="25"/>
      <c r="BX109" s="25"/>
      <c r="BY109" s="25"/>
      <c r="BZ109" s="94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92"/>
      <c r="M110" s="93"/>
      <c r="N110" s="93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89"/>
      <c r="BU110" s="25"/>
      <c r="BV110" s="25"/>
      <c r="BW110" s="25"/>
      <c r="BX110" s="25"/>
      <c r="BY110" s="25"/>
      <c r="BZ110" s="94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92"/>
      <c r="M111" s="93"/>
      <c r="N111" s="93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89"/>
      <c r="BU111" s="25"/>
      <c r="BV111" s="25"/>
      <c r="BW111" s="25"/>
      <c r="BX111" s="25"/>
      <c r="BY111" s="25"/>
      <c r="BZ111" s="94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92"/>
      <c r="M112" s="93"/>
      <c r="N112" s="93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89"/>
      <c r="BU112" s="25"/>
      <c r="BV112" s="25"/>
      <c r="BW112" s="25"/>
      <c r="BX112" s="25"/>
      <c r="BY112" s="25"/>
      <c r="BZ112" s="94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92"/>
      <c r="M113" s="93"/>
      <c r="N113" s="93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89"/>
      <c r="BU113" s="25"/>
      <c r="BV113" s="25"/>
      <c r="BW113" s="25"/>
      <c r="BX113" s="25"/>
      <c r="BY113" s="25"/>
      <c r="BZ113" s="94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92"/>
      <c r="M114" s="93"/>
      <c r="N114" s="93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89"/>
      <c r="BU114" s="25"/>
      <c r="BV114" s="25"/>
      <c r="BW114" s="25"/>
      <c r="BX114" s="25"/>
      <c r="BY114" s="25"/>
      <c r="BZ114" s="94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92"/>
      <c r="M115" s="93"/>
      <c r="N115" s="93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89"/>
      <c r="BU115" s="25"/>
      <c r="BV115" s="25"/>
      <c r="BW115" s="25"/>
      <c r="BX115" s="25"/>
      <c r="BY115" s="25"/>
      <c r="BZ115" s="94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92"/>
      <c r="M116" s="93"/>
      <c r="N116" s="93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89"/>
      <c r="BU116" s="25"/>
      <c r="BV116" s="25"/>
      <c r="BW116" s="25"/>
      <c r="BX116" s="25"/>
      <c r="BY116" s="25"/>
      <c r="BZ116" s="94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92"/>
      <c r="M117" s="93"/>
      <c r="N117" s="93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89"/>
      <c r="BU117" s="25"/>
      <c r="BV117" s="25"/>
      <c r="BW117" s="25"/>
      <c r="BX117" s="25"/>
      <c r="BY117" s="25"/>
      <c r="BZ117" s="94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92"/>
      <c r="M118" s="93"/>
      <c r="N118" s="93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89"/>
      <c r="BU118" s="25"/>
      <c r="BV118" s="25"/>
      <c r="BW118" s="25"/>
      <c r="BX118" s="25"/>
      <c r="BY118" s="25"/>
      <c r="BZ118" s="94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92"/>
      <c r="M119" s="93"/>
      <c r="N119" s="93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89"/>
      <c r="BU119" s="25"/>
      <c r="BV119" s="25"/>
      <c r="BW119" s="25"/>
      <c r="BX119" s="25"/>
      <c r="BY119" s="25"/>
      <c r="BZ119" s="94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92"/>
      <c r="M120" s="93"/>
      <c r="N120" s="93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89"/>
      <c r="BU120" s="25"/>
      <c r="BV120" s="25"/>
      <c r="BW120" s="25"/>
      <c r="BX120" s="25"/>
      <c r="BY120" s="25"/>
      <c r="BZ120" s="94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92"/>
      <c r="M121" s="93"/>
      <c r="N121" s="93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89"/>
      <c r="BU121" s="25"/>
      <c r="BV121" s="25"/>
      <c r="BW121" s="25"/>
      <c r="BX121" s="25"/>
      <c r="BY121" s="25"/>
      <c r="BZ121" s="94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92"/>
      <c r="M122" s="93"/>
      <c r="N122" s="93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89"/>
      <c r="BU122" s="25"/>
      <c r="BV122" s="25"/>
      <c r="BW122" s="25"/>
      <c r="BX122" s="25"/>
      <c r="BY122" s="25"/>
      <c r="BZ122" s="94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92"/>
      <c r="M123" s="93"/>
      <c r="N123" s="93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89"/>
      <c r="BU123" s="25"/>
      <c r="BV123" s="25"/>
      <c r="BW123" s="25"/>
      <c r="BX123" s="25"/>
      <c r="BY123" s="25"/>
      <c r="BZ123" s="94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92"/>
      <c r="M124" s="93"/>
      <c r="N124" s="93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89"/>
      <c r="BU124" s="25"/>
      <c r="BV124" s="25"/>
      <c r="BW124" s="25"/>
      <c r="BX124" s="25"/>
      <c r="BY124" s="25"/>
      <c r="BZ124" s="94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92"/>
      <c r="M125" s="93"/>
      <c r="N125" s="93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89"/>
      <c r="BU125" s="25"/>
      <c r="BV125" s="25"/>
      <c r="BW125" s="25"/>
      <c r="BX125" s="25"/>
      <c r="BY125" s="25"/>
      <c r="BZ125" s="94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92"/>
      <c r="M126" s="93"/>
      <c r="N126" s="93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89"/>
      <c r="BU126" s="25"/>
      <c r="BV126" s="25"/>
      <c r="BW126" s="25"/>
      <c r="BX126" s="25"/>
      <c r="BY126" s="25"/>
      <c r="BZ126" s="94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92"/>
      <c r="M127" s="93"/>
      <c r="N127" s="93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89"/>
      <c r="BU127" s="25"/>
      <c r="BV127" s="25"/>
      <c r="BW127" s="25"/>
      <c r="BX127" s="25"/>
      <c r="BY127" s="25"/>
      <c r="BZ127" s="94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92"/>
      <c r="M128" s="93"/>
      <c r="N128" s="93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89"/>
      <c r="BU128" s="25"/>
      <c r="BV128" s="25"/>
      <c r="BW128" s="25"/>
      <c r="BX128" s="25"/>
      <c r="BY128" s="25"/>
      <c r="BZ128" s="94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92"/>
      <c r="M129" s="93"/>
      <c r="N129" s="93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89"/>
      <c r="BU129" s="25"/>
      <c r="BV129" s="25"/>
      <c r="BW129" s="25"/>
      <c r="BX129" s="25"/>
      <c r="BY129" s="25"/>
      <c r="BZ129" s="94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92"/>
      <c r="M130" s="93"/>
      <c r="N130" s="93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89"/>
      <c r="BU130" s="25"/>
      <c r="BV130" s="25"/>
      <c r="BW130" s="25"/>
      <c r="BX130" s="25"/>
      <c r="BY130" s="25"/>
      <c r="BZ130" s="94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92"/>
      <c r="M131" s="93"/>
      <c r="N131" s="93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89"/>
      <c r="BU131" s="25"/>
      <c r="BV131" s="25"/>
      <c r="BW131" s="25"/>
      <c r="BX131" s="25"/>
      <c r="BY131" s="25"/>
      <c r="BZ131" s="94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92"/>
      <c r="M132" s="93"/>
      <c r="N132" s="93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89"/>
      <c r="BU132" s="25"/>
      <c r="BV132" s="25"/>
      <c r="BW132" s="25"/>
      <c r="BX132" s="25"/>
      <c r="BY132" s="25"/>
      <c r="BZ132" s="94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92"/>
      <c r="M133" s="93"/>
      <c r="N133" s="93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89"/>
      <c r="BU133" s="25"/>
      <c r="BV133" s="25"/>
      <c r="BW133" s="25"/>
      <c r="BX133" s="25"/>
      <c r="BY133" s="25"/>
      <c r="BZ133" s="94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92"/>
      <c r="M134" s="93"/>
      <c r="N134" s="93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89"/>
      <c r="BU134" s="25"/>
      <c r="BV134" s="25"/>
      <c r="BW134" s="25"/>
      <c r="BX134" s="25"/>
      <c r="BY134" s="25"/>
      <c r="BZ134" s="94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92"/>
      <c r="M135" s="93"/>
      <c r="N135" s="93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89"/>
      <c r="BU135" s="25"/>
      <c r="BV135" s="25"/>
      <c r="BW135" s="25"/>
      <c r="BX135" s="25"/>
      <c r="BY135" s="25"/>
      <c r="BZ135" s="94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92"/>
      <c r="M136" s="93"/>
      <c r="N136" s="93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89"/>
      <c r="BU136" s="25"/>
      <c r="BV136" s="25"/>
      <c r="BW136" s="25"/>
      <c r="BX136" s="25"/>
      <c r="BY136" s="25"/>
      <c r="BZ136" s="94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92"/>
      <c r="M137" s="93"/>
      <c r="N137" s="93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89"/>
      <c r="BU137" s="25"/>
      <c r="BV137" s="25"/>
      <c r="BW137" s="25"/>
      <c r="BX137" s="25"/>
      <c r="BY137" s="25"/>
      <c r="BZ137" s="94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92"/>
      <c r="M138" s="93"/>
      <c r="N138" s="93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89"/>
      <c r="BU138" s="25"/>
      <c r="BV138" s="25"/>
      <c r="BW138" s="25"/>
      <c r="BX138" s="25"/>
      <c r="BY138" s="25"/>
      <c r="BZ138" s="94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92"/>
      <c r="M139" s="93"/>
      <c r="N139" s="93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89"/>
      <c r="BU139" s="25"/>
      <c r="BV139" s="25"/>
      <c r="BW139" s="25"/>
      <c r="BX139" s="25"/>
      <c r="BY139" s="25"/>
      <c r="BZ139" s="94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92"/>
      <c r="M140" s="93"/>
      <c r="N140" s="93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89"/>
      <c r="BU140" s="25"/>
      <c r="BV140" s="25"/>
      <c r="BW140" s="25"/>
      <c r="BX140" s="25"/>
      <c r="BY140" s="25"/>
      <c r="BZ140" s="94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92"/>
      <c r="M141" s="93"/>
      <c r="N141" s="93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89"/>
      <c r="BU141" s="25"/>
      <c r="BV141" s="25"/>
      <c r="BW141" s="25"/>
      <c r="BX141" s="25"/>
      <c r="BY141" s="25"/>
      <c r="BZ141" s="94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92"/>
      <c r="M142" s="93"/>
      <c r="N142" s="93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89"/>
      <c r="BU142" s="25"/>
      <c r="BV142" s="25"/>
      <c r="BW142" s="25"/>
      <c r="BX142" s="25"/>
      <c r="BY142" s="25"/>
      <c r="BZ142" s="94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92"/>
      <c r="M143" s="93"/>
      <c r="N143" s="93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89"/>
      <c r="BU143" s="25"/>
      <c r="BV143" s="25"/>
      <c r="BW143" s="25"/>
      <c r="BX143" s="25"/>
      <c r="BY143" s="25"/>
      <c r="BZ143" s="94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92"/>
      <c r="M144" s="93"/>
      <c r="N144" s="93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89"/>
      <c r="BU144" s="25"/>
      <c r="BV144" s="25"/>
      <c r="BW144" s="25"/>
      <c r="BX144" s="25"/>
      <c r="BY144" s="25"/>
      <c r="BZ144" s="94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92"/>
      <c r="M145" s="93"/>
      <c r="N145" s="93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89"/>
      <c r="BU145" s="25"/>
      <c r="BV145" s="25"/>
      <c r="BW145" s="25"/>
      <c r="BX145" s="25"/>
      <c r="BY145" s="25"/>
      <c r="BZ145" s="94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92"/>
      <c r="M146" s="93"/>
      <c r="N146" s="93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89"/>
      <c r="BU146" s="25"/>
      <c r="BV146" s="25"/>
      <c r="BW146" s="25"/>
      <c r="BX146" s="25"/>
      <c r="BY146" s="25"/>
      <c r="BZ146" s="94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92"/>
      <c r="M147" s="93"/>
      <c r="N147" s="93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89"/>
      <c r="BU147" s="25"/>
      <c r="BV147" s="25"/>
      <c r="BW147" s="25"/>
      <c r="BX147" s="25"/>
      <c r="BY147" s="25"/>
      <c r="BZ147" s="94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92"/>
      <c r="M148" s="93"/>
      <c r="N148" s="93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89"/>
      <c r="BU148" s="25"/>
      <c r="BV148" s="25"/>
      <c r="BW148" s="25"/>
      <c r="BX148" s="25"/>
      <c r="BY148" s="25"/>
      <c r="BZ148" s="94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92"/>
      <c r="M149" s="93"/>
      <c r="N149" s="93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89"/>
      <c r="BU149" s="25"/>
      <c r="BV149" s="25"/>
      <c r="BW149" s="25"/>
      <c r="BX149" s="25"/>
      <c r="BY149" s="25"/>
      <c r="BZ149" s="94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92"/>
      <c r="M150" s="93"/>
      <c r="N150" s="93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89"/>
      <c r="BU150" s="25"/>
      <c r="BV150" s="25"/>
      <c r="BW150" s="25"/>
      <c r="BX150" s="25"/>
      <c r="BY150" s="25"/>
      <c r="BZ150" s="94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92"/>
      <c r="M151" s="93"/>
      <c r="N151" s="93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89"/>
      <c r="BU151" s="25"/>
      <c r="BV151" s="25"/>
      <c r="BW151" s="25"/>
      <c r="BX151" s="25"/>
      <c r="BY151" s="25"/>
      <c r="BZ151" s="94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92"/>
      <c r="M152" s="93"/>
      <c r="N152" s="93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89"/>
      <c r="BU152" s="25"/>
      <c r="BV152" s="25"/>
      <c r="BW152" s="25"/>
      <c r="BX152" s="25"/>
      <c r="BY152" s="25"/>
      <c r="BZ152" s="94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92"/>
      <c r="M153" s="93"/>
      <c r="N153" s="93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89"/>
      <c r="BU153" s="25"/>
      <c r="BV153" s="25"/>
      <c r="BW153" s="25"/>
      <c r="BX153" s="25"/>
      <c r="BY153" s="25"/>
      <c r="BZ153" s="94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92"/>
      <c r="M154" s="93"/>
      <c r="N154" s="93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89"/>
      <c r="BU154" s="25"/>
      <c r="BV154" s="25"/>
      <c r="BW154" s="25"/>
      <c r="BX154" s="25"/>
      <c r="BY154" s="25"/>
      <c r="BZ154" s="94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92"/>
      <c r="M155" s="93"/>
      <c r="N155" s="93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89"/>
      <c r="BU155" s="25"/>
      <c r="BV155" s="25"/>
      <c r="BW155" s="25"/>
      <c r="BX155" s="25"/>
      <c r="BY155" s="25"/>
      <c r="BZ155" s="94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92"/>
      <c r="M156" s="93"/>
      <c r="N156" s="93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89"/>
      <c r="BU156" s="25"/>
      <c r="BV156" s="25"/>
      <c r="BW156" s="25"/>
      <c r="BX156" s="25"/>
      <c r="BY156" s="25"/>
      <c r="BZ156" s="94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92"/>
      <c r="M157" s="93"/>
      <c r="N157" s="93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89"/>
      <c r="BU157" s="25"/>
      <c r="BV157" s="25"/>
      <c r="BW157" s="25"/>
      <c r="BX157" s="25"/>
      <c r="BY157" s="25"/>
      <c r="BZ157" s="94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92"/>
      <c r="M158" s="93"/>
      <c r="N158" s="93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89"/>
      <c r="BU158" s="25"/>
      <c r="BV158" s="25"/>
      <c r="BW158" s="25"/>
      <c r="BX158" s="25"/>
      <c r="BY158" s="25"/>
      <c r="BZ158" s="94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92"/>
      <c r="M159" s="93"/>
      <c r="N159" s="93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89"/>
      <c r="BU159" s="25"/>
      <c r="BV159" s="25"/>
      <c r="BW159" s="25"/>
      <c r="BX159" s="25"/>
      <c r="BY159" s="25"/>
      <c r="BZ159" s="94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92"/>
      <c r="M160" s="93"/>
      <c r="N160" s="93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89"/>
      <c r="BU160" s="25"/>
      <c r="BV160" s="25"/>
      <c r="BW160" s="25"/>
      <c r="BX160" s="25"/>
      <c r="BY160" s="25"/>
      <c r="BZ160" s="94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92"/>
      <c r="M161" s="93"/>
      <c r="N161" s="93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89"/>
      <c r="BU161" s="25"/>
      <c r="BV161" s="25"/>
      <c r="BW161" s="25"/>
      <c r="BX161" s="25"/>
      <c r="BY161" s="25"/>
      <c r="BZ161" s="94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92"/>
      <c r="M162" s="93"/>
      <c r="N162" s="93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89"/>
      <c r="BU162" s="25"/>
      <c r="BV162" s="25"/>
      <c r="BW162" s="25"/>
      <c r="BX162" s="25"/>
      <c r="BY162" s="25"/>
      <c r="BZ162" s="94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92"/>
      <c r="M163" s="93"/>
      <c r="N163" s="93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89"/>
      <c r="BU163" s="25"/>
      <c r="BV163" s="25"/>
      <c r="BW163" s="25"/>
      <c r="BX163" s="25"/>
      <c r="BY163" s="25"/>
      <c r="BZ163" s="94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92"/>
      <c r="M164" s="93"/>
      <c r="N164" s="93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89"/>
      <c r="BU164" s="25"/>
      <c r="BV164" s="25"/>
      <c r="BW164" s="25"/>
      <c r="BX164" s="25"/>
      <c r="BY164" s="25"/>
      <c r="BZ164" s="94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92"/>
      <c r="M165" s="93"/>
      <c r="N165" s="93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89"/>
      <c r="BU165" s="25"/>
      <c r="BV165" s="25"/>
      <c r="BW165" s="25"/>
      <c r="BX165" s="25"/>
      <c r="BY165" s="25"/>
      <c r="BZ165" s="94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92"/>
      <c r="M166" s="93"/>
      <c r="N166" s="93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89"/>
      <c r="BU166" s="25"/>
      <c r="BV166" s="25"/>
      <c r="BW166" s="25"/>
      <c r="BX166" s="25"/>
      <c r="BY166" s="25"/>
      <c r="BZ166" s="94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92"/>
      <c r="M167" s="93"/>
      <c r="N167" s="93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89"/>
      <c r="BU167" s="25"/>
      <c r="BV167" s="25"/>
      <c r="BW167" s="25"/>
      <c r="BX167" s="25"/>
      <c r="BY167" s="25"/>
      <c r="BZ167" s="94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92"/>
      <c r="M168" s="93"/>
      <c r="N168" s="93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89"/>
      <c r="BU168" s="25"/>
      <c r="BV168" s="25"/>
      <c r="BW168" s="25"/>
      <c r="BX168" s="25"/>
      <c r="BY168" s="25"/>
      <c r="BZ168" s="94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92"/>
      <c r="M169" s="93"/>
      <c r="N169" s="93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89"/>
      <c r="BU169" s="25"/>
      <c r="BV169" s="25"/>
      <c r="BW169" s="25"/>
      <c r="BX169" s="25"/>
      <c r="BY169" s="25"/>
      <c r="BZ169" s="94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92"/>
      <c r="M170" s="93"/>
      <c r="N170" s="93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89"/>
      <c r="BU170" s="25"/>
      <c r="BV170" s="25"/>
      <c r="BW170" s="25"/>
      <c r="BX170" s="25"/>
      <c r="BY170" s="25"/>
      <c r="BZ170" s="94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92"/>
      <c r="M171" s="93"/>
      <c r="N171" s="93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89"/>
      <c r="BU171" s="25"/>
      <c r="BV171" s="25"/>
      <c r="BW171" s="25"/>
      <c r="BX171" s="25"/>
      <c r="BY171" s="25"/>
      <c r="BZ171" s="94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92"/>
      <c r="M172" s="93"/>
      <c r="N172" s="93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89"/>
      <c r="BU172" s="25"/>
      <c r="BV172" s="25"/>
      <c r="BW172" s="25"/>
      <c r="BX172" s="25"/>
      <c r="BY172" s="25"/>
      <c r="BZ172" s="94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92"/>
      <c r="M173" s="93"/>
      <c r="N173" s="93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89"/>
      <c r="BU173" s="25"/>
      <c r="BV173" s="25"/>
      <c r="BW173" s="25"/>
      <c r="BX173" s="25"/>
      <c r="BY173" s="25"/>
      <c r="BZ173" s="94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92"/>
      <c r="M174" s="93"/>
      <c r="N174" s="93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89"/>
      <c r="BU174" s="25"/>
      <c r="BV174" s="25"/>
      <c r="BW174" s="25"/>
      <c r="BX174" s="25"/>
      <c r="BY174" s="25"/>
      <c r="BZ174" s="94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92"/>
      <c r="M175" s="93"/>
      <c r="N175" s="93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89"/>
      <c r="BU175" s="25"/>
      <c r="BV175" s="25"/>
      <c r="BW175" s="25"/>
      <c r="BX175" s="25"/>
      <c r="BY175" s="25"/>
      <c r="BZ175" s="94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92"/>
      <c r="M176" s="93"/>
      <c r="N176" s="93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89"/>
      <c r="BU176" s="25"/>
      <c r="BV176" s="25"/>
      <c r="BW176" s="25"/>
      <c r="BX176" s="25"/>
      <c r="BY176" s="25"/>
      <c r="BZ176" s="94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92"/>
      <c r="M177" s="93"/>
      <c r="N177" s="93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89"/>
      <c r="BU177" s="25"/>
      <c r="BV177" s="25"/>
      <c r="BW177" s="25"/>
      <c r="BX177" s="25"/>
      <c r="BY177" s="25"/>
      <c r="BZ177" s="94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92"/>
      <c r="M178" s="93"/>
      <c r="N178" s="93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89"/>
      <c r="BU178" s="25"/>
      <c r="BV178" s="25"/>
      <c r="BW178" s="25"/>
      <c r="BX178" s="25"/>
      <c r="BY178" s="25"/>
      <c r="BZ178" s="94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92"/>
      <c r="M179" s="93"/>
      <c r="N179" s="93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89"/>
      <c r="BU179" s="25"/>
      <c r="BV179" s="25"/>
      <c r="BW179" s="25"/>
      <c r="BX179" s="25"/>
      <c r="BY179" s="25"/>
      <c r="BZ179" s="94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92"/>
      <c r="M180" s="93"/>
      <c r="N180" s="93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89"/>
      <c r="BU180" s="25"/>
      <c r="BV180" s="25"/>
      <c r="BW180" s="25"/>
      <c r="BX180" s="25"/>
      <c r="BY180" s="25"/>
      <c r="BZ180" s="94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92"/>
      <c r="M181" s="93"/>
      <c r="N181" s="93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89"/>
      <c r="BU181" s="25"/>
      <c r="BV181" s="25"/>
      <c r="BW181" s="25"/>
      <c r="BX181" s="25"/>
      <c r="BY181" s="25"/>
      <c r="BZ181" s="94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92"/>
      <c r="M182" s="93"/>
      <c r="N182" s="93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89"/>
      <c r="BU182" s="25"/>
      <c r="BV182" s="25"/>
      <c r="BW182" s="25"/>
      <c r="BX182" s="25"/>
      <c r="BY182" s="25"/>
      <c r="BZ182" s="94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92"/>
      <c r="M183" s="93"/>
      <c r="N183" s="93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89"/>
      <c r="BU183" s="25"/>
      <c r="BV183" s="25"/>
      <c r="BW183" s="25"/>
      <c r="BX183" s="25"/>
      <c r="BY183" s="25"/>
      <c r="BZ183" s="94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92"/>
      <c r="M184" s="93"/>
      <c r="N184" s="93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89"/>
      <c r="BU184" s="25"/>
      <c r="BV184" s="25"/>
      <c r="BW184" s="25"/>
      <c r="BX184" s="25"/>
      <c r="BY184" s="25"/>
      <c r="BZ184" s="94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92"/>
      <c r="M185" s="93"/>
      <c r="N185" s="93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89"/>
      <c r="BU185" s="25"/>
      <c r="BV185" s="25"/>
      <c r="BW185" s="25"/>
      <c r="BX185" s="25"/>
      <c r="BY185" s="25"/>
      <c r="BZ185" s="94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92"/>
      <c r="M186" s="93"/>
      <c r="N186" s="93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89"/>
      <c r="BU186" s="25"/>
      <c r="BV186" s="25"/>
      <c r="BW186" s="25"/>
      <c r="BX186" s="25"/>
      <c r="BY186" s="25"/>
      <c r="BZ186" s="94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92"/>
      <c r="M187" s="93"/>
      <c r="N187" s="93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89"/>
      <c r="BU187" s="25"/>
      <c r="BV187" s="25"/>
      <c r="BW187" s="25"/>
      <c r="BX187" s="25"/>
      <c r="BY187" s="25"/>
      <c r="BZ187" s="94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92"/>
      <c r="M188" s="93"/>
      <c r="N188" s="93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89"/>
      <c r="BU188" s="25"/>
      <c r="BV188" s="25"/>
      <c r="BW188" s="25"/>
      <c r="BX188" s="25"/>
      <c r="BY188" s="25"/>
      <c r="BZ188" s="94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92"/>
      <c r="M189" s="93"/>
      <c r="N189" s="93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89"/>
      <c r="BU189" s="25"/>
      <c r="BV189" s="25"/>
      <c r="BW189" s="25"/>
      <c r="BX189" s="25"/>
      <c r="BY189" s="25"/>
      <c r="BZ189" s="94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92"/>
      <c r="M190" s="93"/>
      <c r="N190" s="93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89"/>
      <c r="BU190" s="25"/>
      <c r="BV190" s="25"/>
      <c r="BW190" s="25"/>
      <c r="BX190" s="25"/>
      <c r="BY190" s="25"/>
      <c r="BZ190" s="94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92"/>
      <c r="M191" s="93"/>
      <c r="N191" s="93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89"/>
      <c r="BU191" s="25"/>
      <c r="BV191" s="25"/>
      <c r="BW191" s="25"/>
      <c r="BX191" s="25"/>
      <c r="BY191" s="25"/>
      <c r="BZ191" s="94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92"/>
      <c r="M192" s="93"/>
      <c r="N192" s="93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89"/>
      <c r="BU192" s="25"/>
      <c r="BV192" s="25"/>
      <c r="BW192" s="25"/>
      <c r="BX192" s="25"/>
      <c r="BY192" s="25"/>
      <c r="BZ192" s="94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92"/>
      <c r="M193" s="93"/>
      <c r="N193" s="93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89"/>
      <c r="BU193" s="25"/>
      <c r="BV193" s="25"/>
      <c r="BW193" s="25"/>
      <c r="BX193" s="25"/>
      <c r="BY193" s="25"/>
      <c r="BZ193" s="94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92"/>
      <c r="M194" s="93"/>
      <c r="N194" s="93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89"/>
      <c r="BU194" s="25"/>
      <c r="BV194" s="25"/>
      <c r="BW194" s="25"/>
      <c r="BX194" s="25"/>
      <c r="BY194" s="25"/>
      <c r="BZ194" s="94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92"/>
      <c r="M195" s="93"/>
      <c r="N195" s="93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89"/>
      <c r="BU195" s="25"/>
      <c r="BV195" s="25"/>
      <c r="BW195" s="25"/>
      <c r="BX195" s="25"/>
      <c r="BY195" s="25"/>
      <c r="BZ195" s="94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92"/>
      <c r="M196" s="93"/>
      <c r="N196" s="93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89"/>
      <c r="BU196" s="25"/>
      <c r="BV196" s="25"/>
      <c r="BW196" s="25"/>
      <c r="BX196" s="25"/>
      <c r="BY196" s="25"/>
      <c r="BZ196" s="94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92"/>
      <c r="M197" s="93"/>
      <c r="N197" s="93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89"/>
      <c r="BU197" s="25"/>
      <c r="BV197" s="25"/>
      <c r="BW197" s="25"/>
      <c r="BX197" s="25"/>
      <c r="BY197" s="25"/>
      <c r="BZ197" s="94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92"/>
      <c r="M198" s="93"/>
      <c r="N198" s="93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89"/>
      <c r="BU198" s="25"/>
      <c r="BV198" s="25"/>
      <c r="BW198" s="25"/>
      <c r="BX198" s="25"/>
      <c r="BY198" s="25"/>
      <c r="BZ198" s="94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92"/>
      <c r="M199" s="93"/>
      <c r="N199" s="93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89"/>
      <c r="BU199" s="25"/>
      <c r="BV199" s="25"/>
      <c r="BW199" s="25"/>
      <c r="BX199" s="25"/>
      <c r="BY199" s="25"/>
      <c r="BZ199" s="94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92"/>
      <c r="M200" s="93"/>
      <c r="N200" s="93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89"/>
      <c r="BU200" s="25"/>
      <c r="BV200" s="25"/>
      <c r="BW200" s="25"/>
      <c r="BX200" s="25"/>
      <c r="BY200" s="25"/>
      <c r="BZ200" s="94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92"/>
      <c r="M201" s="93"/>
      <c r="N201" s="93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89"/>
      <c r="BU201" s="25"/>
      <c r="BV201" s="25"/>
      <c r="BW201" s="25"/>
      <c r="BX201" s="25"/>
      <c r="BY201" s="25"/>
      <c r="BZ201" s="94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92"/>
      <c r="M202" s="93"/>
      <c r="N202" s="93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89"/>
      <c r="BU202" s="25"/>
      <c r="BV202" s="25"/>
      <c r="BW202" s="25"/>
      <c r="BX202" s="25"/>
      <c r="BY202" s="25"/>
      <c r="BZ202" s="94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92"/>
      <c r="M203" s="93"/>
      <c r="N203" s="93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89"/>
      <c r="BU203" s="25"/>
      <c r="BV203" s="25"/>
      <c r="BW203" s="25"/>
      <c r="BX203" s="25"/>
      <c r="BY203" s="25"/>
      <c r="BZ203" s="94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92"/>
      <c r="M204" s="93"/>
      <c r="N204" s="93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89"/>
      <c r="BU204" s="25"/>
      <c r="BV204" s="25"/>
      <c r="BW204" s="25"/>
      <c r="BX204" s="25"/>
      <c r="BY204" s="25"/>
      <c r="BZ204" s="94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92"/>
      <c r="M205" s="93"/>
      <c r="N205" s="93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89"/>
      <c r="BU205" s="25"/>
      <c r="BV205" s="25"/>
      <c r="BW205" s="25"/>
      <c r="BX205" s="25"/>
      <c r="BY205" s="25"/>
      <c r="BZ205" s="94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92"/>
      <c r="M206" s="93"/>
      <c r="N206" s="93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89"/>
      <c r="BU206" s="25"/>
      <c r="BV206" s="25"/>
      <c r="BW206" s="25"/>
      <c r="BX206" s="25"/>
      <c r="BY206" s="25"/>
      <c r="BZ206" s="94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92"/>
      <c r="M207" s="93"/>
      <c r="N207" s="93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89"/>
      <c r="BU207" s="25"/>
      <c r="BV207" s="25"/>
      <c r="BW207" s="25"/>
      <c r="BX207" s="25"/>
      <c r="BY207" s="25"/>
      <c r="BZ207" s="94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92"/>
      <c r="M208" s="93"/>
      <c r="N208" s="93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89"/>
      <c r="BU208" s="25"/>
      <c r="BV208" s="25"/>
      <c r="BW208" s="25"/>
      <c r="BX208" s="25"/>
      <c r="BY208" s="25"/>
      <c r="BZ208" s="94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92"/>
      <c r="M209" s="93"/>
      <c r="N209" s="93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89"/>
      <c r="BU209" s="25"/>
      <c r="BV209" s="25"/>
      <c r="BW209" s="25"/>
      <c r="BX209" s="25"/>
      <c r="BY209" s="25"/>
      <c r="BZ209" s="94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92"/>
      <c r="M210" s="93"/>
      <c r="N210" s="93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89"/>
      <c r="BU210" s="25"/>
      <c r="BV210" s="25"/>
      <c r="BW210" s="25"/>
      <c r="BX210" s="25"/>
      <c r="BY210" s="25"/>
      <c r="BZ210" s="94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92"/>
      <c r="M211" s="93"/>
      <c r="N211" s="93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89"/>
      <c r="BU211" s="25"/>
      <c r="BV211" s="25"/>
      <c r="BW211" s="25"/>
      <c r="BX211" s="25"/>
      <c r="BY211" s="25"/>
      <c r="BZ211" s="94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92"/>
      <c r="M212" s="93"/>
      <c r="N212" s="93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89"/>
      <c r="BU212" s="25"/>
      <c r="BV212" s="25"/>
      <c r="BW212" s="25"/>
      <c r="BX212" s="25"/>
      <c r="BY212" s="25"/>
      <c r="BZ212" s="94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92"/>
      <c r="M213" s="93"/>
      <c r="N213" s="93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89"/>
      <c r="BU213" s="25"/>
      <c r="BV213" s="25"/>
      <c r="BW213" s="25"/>
      <c r="BX213" s="25"/>
      <c r="BY213" s="25"/>
      <c r="BZ213" s="94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92"/>
      <c r="M214" s="93"/>
      <c r="N214" s="93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89"/>
      <c r="BU214" s="25"/>
      <c r="BV214" s="25"/>
      <c r="BW214" s="25"/>
      <c r="BX214" s="25"/>
      <c r="BY214" s="25"/>
      <c r="BZ214" s="94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92"/>
      <c r="M215" s="93"/>
      <c r="N215" s="93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89"/>
      <c r="BU215" s="25"/>
      <c r="BV215" s="25"/>
      <c r="BW215" s="25"/>
      <c r="BX215" s="25"/>
      <c r="BY215" s="25"/>
      <c r="BZ215" s="94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92"/>
      <c r="M216" s="93"/>
      <c r="N216" s="93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89"/>
      <c r="BU216" s="25"/>
      <c r="BV216" s="25"/>
      <c r="BW216" s="25"/>
      <c r="BX216" s="25"/>
      <c r="BY216" s="25"/>
      <c r="BZ216" s="94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92"/>
      <c r="M217" s="93"/>
      <c r="N217" s="93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89"/>
      <c r="BU217" s="25"/>
      <c r="BV217" s="25"/>
      <c r="BW217" s="25"/>
      <c r="BX217" s="25"/>
      <c r="BY217" s="25"/>
      <c r="BZ217" s="94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92"/>
      <c r="M218" s="93"/>
      <c r="N218" s="93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89"/>
      <c r="BU218" s="25"/>
      <c r="BV218" s="25"/>
      <c r="BW218" s="25"/>
      <c r="BX218" s="25"/>
      <c r="BY218" s="25"/>
      <c r="BZ218" s="94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92"/>
      <c r="M219" s="93"/>
      <c r="N219" s="93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89"/>
      <c r="BU219" s="25"/>
      <c r="BV219" s="25"/>
      <c r="BW219" s="25"/>
      <c r="BX219" s="25"/>
      <c r="BY219" s="25"/>
      <c r="BZ219" s="94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92"/>
      <c r="M220" s="93"/>
      <c r="N220" s="93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89"/>
      <c r="BU220" s="25"/>
      <c r="BV220" s="25"/>
      <c r="BW220" s="25"/>
      <c r="BX220" s="25"/>
      <c r="BY220" s="25"/>
      <c r="BZ220" s="94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92"/>
      <c r="M221" s="93"/>
      <c r="N221" s="93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89"/>
      <c r="BU221" s="25"/>
      <c r="BV221" s="25"/>
      <c r="BW221" s="25"/>
      <c r="BX221" s="25"/>
      <c r="BY221" s="25"/>
      <c r="BZ221" s="94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92"/>
      <c r="M222" s="93"/>
      <c r="N222" s="93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89"/>
      <c r="BU222" s="25"/>
      <c r="BV222" s="25"/>
      <c r="BW222" s="25"/>
      <c r="BX222" s="25"/>
      <c r="BY222" s="25"/>
      <c r="BZ222" s="94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92"/>
      <c r="M223" s="93"/>
      <c r="N223" s="93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89"/>
      <c r="BU223" s="25"/>
      <c r="BV223" s="25"/>
      <c r="BW223" s="25"/>
      <c r="BX223" s="25"/>
      <c r="BY223" s="25"/>
      <c r="BZ223" s="94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92"/>
      <c r="M224" s="93"/>
      <c r="N224" s="93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89"/>
      <c r="BU224" s="25"/>
      <c r="BV224" s="25"/>
      <c r="BW224" s="25"/>
      <c r="BX224" s="25"/>
      <c r="BY224" s="25"/>
      <c r="BZ224" s="94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92"/>
      <c r="M225" s="93"/>
      <c r="N225" s="93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89"/>
      <c r="BU225" s="25"/>
      <c r="BV225" s="25"/>
      <c r="BW225" s="25"/>
      <c r="BX225" s="25"/>
      <c r="BY225" s="25"/>
      <c r="BZ225" s="94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92"/>
      <c r="M226" s="93"/>
      <c r="N226" s="93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89"/>
      <c r="BU226" s="25"/>
      <c r="BV226" s="25"/>
      <c r="BW226" s="25"/>
      <c r="BX226" s="25"/>
      <c r="BY226" s="25"/>
      <c r="BZ226" s="94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92"/>
      <c r="M227" s="93"/>
      <c r="N227" s="93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89"/>
      <c r="BU227" s="25"/>
      <c r="BV227" s="25"/>
      <c r="BW227" s="25"/>
      <c r="BX227" s="25"/>
      <c r="BY227" s="25"/>
      <c r="BZ227" s="94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92"/>
      <c r="M228" s="93"/>
      <c r="N228" s="93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89"/>
      <c r="BU228" s="25"/>
      <c r="BV228" s="25"/>
      <c r="BW228" s="25"/>
      <c r="BX228" s="25"/>
      <c r="BY228" s="25"/>
      <c r="BZ228" s="94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92"/>
      <c r="M229" s="93"/>
      <c r="N229" s="93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89"/>
      <c r="BU229" s="25"/>
      <c r="BV229" s="25"/>
      <c r="BW229" s="25"/>
      <c r="BX229" s="25"/>
      <c r="BY229" s="25"/>
      <c r="BZ229" s="94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92"/>
      <c r="M230" s="93"/>
      <c r="N230" s="93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89"/>
      <c r="BU230" s="25"/>
      <c r="BV230" s="25"/>
      <c r="BW230" s="25"/>
      <c r="BX230" s="25"/>
      <c r="BY230" s="25"/>
      <c r="BZ230" s="94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92"/>
      <c r="M231" s="93"/>
      <c r="N231" s="93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89"/>
      <c r="BU231" s="25"/>
      <c r="BV231" s="25"/>
      <c r="BW231" s="25"/>
      <c r="BX231" s="25"/>
      <c r="BY231" s="25"/>
      <c r="BZ231" s="94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92"/>
      <c r="M232" s="93"/>
      <c r="N232" s="93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89"/>
      <c r="BU232" s="25"/>
      <c r="BV232" s="25"/>
      <c r="BW232" s="25"/>
      <c r="BX232" s="25"/>
      <c r="BY232" s="25"/>
      <c r="BZ232" s="94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92"/>
      <c r="M233" s="93"/>
      <c r="N233" s="93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89"/>
      <c r="BU233" s="25"/>
      <c r="BV233" s="25"/>
      <c r="BW233" s="25"/>
      <c r="BX233" s="25"/>
      <c r="BY233" s="25"/>
      <c r="BZ233" s="94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92"/>
      <c r="M234" s="93"/>
      <c r="N234" s="93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89"/>
      <c r="BU234" s="25"/>
      <c r="BV234" s="25"/>
      <c r="BW234" s="25"/>
      <c r="BX234" s="25"/>
      <c r="BY234" s="25"/>
      <c r="BZ234" s="94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92"/>
      <c r="M235" s="93"/>
      <c r="N235" s="93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89"/>
      <c r="BU235" s="25"/>
      <c r="BV235" s="25"/>
      <c r="BW235" s="25"/>
      <c r="BX235" s="25"/>
      <c r="BY235" s="25"/>
      <c r="BZ235" s="94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92"/>
      <c r="M236" s="93"/>
      <c r="N236" s="93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89"/>
      <c r="BU236" s="25"/>
      <c r="BV236" s="25"/>
      <c r="BW236" s="25"/>
      <c r="BX236" s="25"/>
      <c r="BY236" s="25"/>
      <c r="BZ236" s="94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92"/>
      <c r="M237" s="93"/>
      <c r="N237" s="93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89"/>
      <c r="BU237" s="25"/>
      <c r="BV237" s="25"/>
      <c r="BW237" s="25"/>
      <c r="BX237" s="25"/>
      <c r="BY237" s="25"/>
      <c r="BZ237" s="94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92"/>
      <c r="M238" s="93"/>
      <c r="N238" s="93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89"/>
      <c r="BU238" s="25"/>
      <c r="BV238" s="25"/>
      <c r="BW238" s="25"/>
      <c r="BX238" s="25"/>
      <c r="BY238" s="25"/>
      <c r="BZ238" s="94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92"/>
      <c r="M239" s="93"/>
      <c r="N239" s="93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89"/>
      <c r="BU239" s="25"/>
      <c r="BV239" s="25"/>
      <c r="BW239" s="25"/>
      <c r="BX239" s="25"/>
      <c r="BY239" s="25"/>
      <c r="BZ239" s="94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92"/>
      <c r="M240" s="93"/>
      <c r="N240" s="93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89"/>
      <c r="BU240" s="25"/>
      <c r="BV240" s="25"/>
      <c r="BW240" s="25"/>
      <c r="BX240" s="25"/>
      <c r="BY240" s="25"/>
      <c r="BZ240" s="94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92"/>
      <c r="M241" s="93"/>
      <c r="N241" s="93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89"/>
      <c r="BU241" s="25"/>
      <c r="BV241" s="25"/>
      <c r="BW241" s="25"/>
      <c r="BX241" s="25"/>
      <c r="BY241" s="25"/>
      <c r="BZ241" s="94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92"/>
      <c r="M242" s="93"/>
      <c r="N242" s="93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89"/>
      <c r="BU242" s="25"/>
      <c r="BV242" s="25"/>
      <c r="BW242" s="25"/>
      <c r="BX242" s="25"/>
      <c r="BY242" s="25"/>
      <c r="BZ242" s="94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92"/>
      <c r="M243" s="93"/>
      <c r="N243" s="93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89"/>
      <c r="BU243" s="25"/>
      <c r="BV243" s="25"/>
      <c r="BW243" s="25"/>
      <c r="BX243" s="25"/>
      <c r="BY243" s="25"/>
      <c r="BZ243" s="94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92"/>
      <c r="M244" s="93"/>
      <c r="N244" s="93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89"/>
      <c r="BU244" s="25"/>
      <c r="BV244" s="25"/>
      <c r="BW244" s="25"/>
      <c r="BX244" s="25"/>
      <c r="BY244" s="25"/>
      <c r="BZ244" s="94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92"/>
      <c r="M245" s="93"/>
      <c r="N245" s="93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89"/>
      <c r="BU245" s="25"/>
      <c r="BV245" s="25"/>
      <c r="BW245" s="25"/>
      <c r="BX245" s="25"/>
      <c r="BY245" s="25"/>
      <c r="BZ245" s="94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92"/>
      <c r="M246" s="93"/>
      <c r="N246" s="93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89"/>
      <c r="BU246" s="25"/>
      <c r="BV246" s="25"/>
      <c r="BW246" s="25"/>
      <c r="BX246" s="25"/>
      <c r="BY246" s="25"/>
      <c r="BZ246" s="94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92"/>
      <c r="M247" s="93"/>
      <c r="N247" s="93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89"/>
      <c r="BU247" s="25"/>
      <c r="BV247" s="25"/>
      <c r="BW247" s="25"/>
      <c r="BX247" s="25"/>
      <c r="BY247" s="25"/>
      <c r="BZ247" s="94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92"/>
      <c r="M248" s="93"/>
      <c r="N248" s="93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89"/>
      <c r="BU248" s="25"/>
      <c r="BV248" s="25"/>
      <c r="BW248" s="25"/>
      <c r="BX248" s="25"/>
      <c r="BY248" s="25"/>
      <c r="BZ248" s="94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92"/>
      <c r="M249" s="93"/>
      <c r="N249" s="93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89"/>
      <c r="BU249" s="25"/>
      <c r="BV249" s="25"/>
      <c r="BW249" s="25"/>
      <c r="BX249" s="25"/>
      <c r="BY249" s="25"/>
      <c r="BZ249" s="94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92"/>
      <c r="M250" s="93"/>
      <c r="N250" s="93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89"/>
      <c r="BU250" s="25"/>
      <c r="BV250" s="25"/>
      <c r="BW250" s="25"/>
      <c r="BX250" s="25"/>
      <c r="BY250" s="25"/>
      <c r="BZ250" s="94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92"/>
      <c r="M251" s="93"/>
      <c r="N251" s="93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89"/>
      <c r="BU251" s="25"/>
      <c r="BV251" s="25"/>
      <c r="BW251" s="25"/>
      <c r="BX251" s="25"/>
      <c r="BY251" s="25"/>
      <c r="BZ251" s="94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92"/>
      <c r="M252" s="93"/>
      <c r="N252" s="93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89"/>
      <c r="BU252" s="25"/>
      <c r="BV252" s="25"/>
      <c r="BW252" s="25"/>
      <c r="BX252" s="25"/>
      <c r="BY252" s="25"/>
      <c r="BZ252" s="94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92"/>
      <c r="M253" s="93"/>
      <c r="N253" s="93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89"/>
      <c r="BU253" s="25"/>
      <c r="BV253" s="25"/>
      <c r="BW253" s="25"/>
      <c r="BX253" s="25"/>
      <c r="BY253" s="25"/>
      <c r="BZ253" s="94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92"/>
      <c r="M254" s="93"/>
      <c r="N254" s="93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89"/>
      <c r="BU254" s="25"/>
      <c r="BV254" s="25"/>
      <c r="BW254" s="25"/>
      <c r="BX254" s="25"/>
      <c r="BY254" s="25"/>
      <c r="BZ254" s="94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92"/>
      <c r="M255" s="93"/>
      <c r="N255" s="93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89"/>
      <c r="BU255" s="25"/>
      <c r="BV255" s="25"/>
      <c r="BW255" s="25"/>
      <c r="BX255" s="25"/>
      <c r="BY255" s="25"/>
      <c r="BZ255" s="94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92"/>
      <c r="M256" s="93"/>
      <c r="N256" s="93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89"/>
      <c r="BU256" s="25"/>
      <c r="BV256" s="25"/>
      <c r="BW256" s="25"/>
      <c r="BX256" s="25"/>
      <c r="BY256" s="25"/>
      <c r="BZ256" s="94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92"/>
      <c r="M257" s="93"/>
      <c r="N257" s="93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89"/>
      <c r="BU257" s="25"/>
      <c r="BV257" s="25"/>
      <c r="BW257" s="25"/>
      <c r="BX257" s="25"/>
      <c r="BY257" s="25"/>
      <c r="BZ257" s="94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92"/>
      <c r="M258" s="93"/>
      <c r="N258" s="93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89"/>
      <c r="BU258" s="25"/>
      <c r="BV258" s="25"/>
      <c r="BW258" s="25"/>
      <c r="BX258" s="25"/>
      <c r="BY258" s="25"/>
      <c r="BZ258" s="94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92"/>
      <c r="M259" s="93"/>
      <c r="N259" s="93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89"/>
      <c r="BU259" s="25"/>
      <c r="BV259" s="25"/>
      <c r="BW259" s="25"/>
      <c r="BX259" s="25"/>
      <c r="BY259" s="25"/>
      <c r="BZ259" s="94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92"/>
      <c r="M260" s="93"/>
      <c r="N260" s="93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89"/>
      <c r="BU260" s="25"/>
      <c r="BV260" s="25"/>
      <c r="BW260" s="25"/>
      <c r="BX260" s="25"/>
      <c r="BY260" s="25"/>
      <c r="BZ260" s="94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92"/>
      <c r="M261" s="93"/>
      <c r="N261" s="93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89"/>
      <c r="BU261" s="25"/>
      <c r="BV261" s="25"/>
      <c r="BW261" s="25"/>
      <c r="BX261" s="25"/>
      <c r="BY261" s="25"/>
      <c r="BZ261" s="94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92"/>
      <c r="M262" s="93"/>
      <c r="N262" s="93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89"/>
      <c r="BU262" s="25"/>
      <c r="BV262" s="25"/>
      <c r="BW262" s="25"/>
      <c r="BX262" s="25"/>
      <c r="BY262" s="25"/>
      <c r="BZ262" s="94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92"/>
      <c r="M263" s="93"/>
      <c r="N263" s="93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89"/>
      <c r="BU263" s="25"/>
      <c r="BV263" s="25"/>
      <c r="BW263" s="25"/>
      <c r="BX263" s="25"/>
      <c r="BY263" s="25"/>
      <c r="BZ263" s="94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92"/>
      <c r="M264" s="93"/>
      <c r="N264" s="93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89"/>
      <c r="BU264" s="25"/>
      <c r="BV264" s="25"/>
      <c r="BW264" s="25"/>
      <c r="BX264" s="25"/>
      <c r="BY264" s="25"/>
      <c r="BZ264" s="94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92"/>
      <c r="M265" s="93"/>
      <c r="N265" s="93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89"/>
      <c r="BU265" s="25"/>
      <c r="BV265" s="25"/>
      <c r="BW265" s="25"/>
      <c r="BX265" s="25"/>
      <c r="BY265" s="25"/>
      <c r="BZ265" s="94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92"/>
      <c r="M266" s="93"/>
      <c r="N266" s="93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89"/>
      <c r="BU266" s="25"/>
      <c r="BV266" s="25"/>
      <c r="BW266" s="25"/>
      <c r="BX266" s="25"/>
      <c r="BY266" s="25"/>
      <c r="BZ266" s="94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92"/>
      <c r="M267" s="93"/>
      <c r="N267" s="93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89"/>
      <c r="BU267" s="25"/>
      <c r="BV267" s="25"/>
      <c r="BW267" s="25"/>
      <c r="BX267" s="25"/>
      <c r="BY267" s="25"/>
      <c r="BZ267" s="94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92"/>
      <c r="M268" s="93"/>
      <c r="N268" s="93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89"/>
      <c r="BU268" s="25"/>
      <c r="BV268" s="25"/>
      <c r="BW268" s="25"/>
      <c r="BX268" s="25"/>
      <c r="BY268" s="25"/>
      <c r="BZ268" s="94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92"/>
      <c r="M269" s="93"/>
      <c r="N269" s="93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89"/>
      <c r="BU269" s="25"/>
      <c r="BV269" s="25"/>
      <c r="BW269" s="25"/>
      <c r="BX269" s="25"/>
      <c r="BY269" s="25"/>
      <c r="BZ269" s="94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92"/>
      <c r="M270" s="93"/>
      <c r="N270" s="93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89"/>
      <c r="BU270" s="25"/>
      <c r="BV270" s="25"/>
      <c r="BW270" s="25"/>
      <c r="BX270" s="25"/>
      <c r="BY270" s="25"/>
      <c r="BZ270" s="94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92"/>
      <c r="M271" s="93"/>
      <c r="N271" s="93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89"/>
      <c r="BU271" s="25"/>
      <c r="BV271" s="25"/>
      <c r="BW271" s="25"/>
      <c r="BX271" s="25"/>
      <c r="BY271" s="25"/>
      <c r="BZ271" s="94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92"/>
      <c r="M272" s="93"/>
      <c r="N272" s="93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89"/>
      <c r="BU272" s="25"/>
      <c r="BV272" s="25"/>
      <c r="BW272" s="25"/>
      <c r="BX272" s="25"/>
      <c r="BY272" s="25"/>
      <c r="BZ272" s="94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92"/>
      <c r="M273" s="93"/>
      <c r="N273" s="93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89"/>
      <c r="BU273" s="25"/>
      <c r="BV273" s="25"/>
      <c r="BW273" s="25"/>
      <c r="BX273" s="25"/>
      <c r="BY273" s="25"/>
      <c r="BZ273" s="94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92"/>
      <c r="M274" s="93"/>
      <c r="N274" s="93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89"/>
      <c r="BU274" s="25"/>
      <c r="BV274" s="25"/>
      <c r="BW274" s="25"/>
      <c r="BX274" s="25"/>
      <c r="BY274" s="25"/>
      <c r="BZ274" s="94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92"/>
      <c r="M275" s="93"/>
      <c r="N275" s="93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89"/>
      <c r="BU275" s="25"/>
      <c r="BV275" s="25"/>
      <c r="BW275" s="25"/>
      <c r="BX275" s="25"/>
      <c r="BY275" s="25"/>
      <c r="BZ275" s="94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92"/>
      <c r="M276" s="93"/>
      <c r="N276" s="93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89"/>
      <c r="BU276" s="25"/>
      <c r="BV276" s="25"/>
      <c r="BW276" s="25"/>
      <c r="BX276" s="25"/>
      <c r="BY276" s="25"/>
      <c r="BZ276" s="94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92"/>
      <c r="M277" s="93"/>
      <c r="N277" s="93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89"/>
      <c r="BU277" s="25"/>
      <c r="BV277" s="25"/>
      <c r="BW277" s="25"/>
      <c r="BX277" s="25"/>
      <c r="BY277" s="25"/>
      <c r="BZ277" s="94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92"/>
      <c r="M278" s="93"/>
      <c r="N278" s="93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89"/>
      <c r="BU278" s="25"/>
      <c r="BV278" s="25"/>
      <c r="BW278" s="25"/>
      <c r="BX278" s="25"/>
      <c r="BY278" s="25"/>
      <c r="BZ278" s="94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92"/>
      <c r="M279" s="93"/>
      <c r="N279" s="93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89"/>
      <c r="BU279" s="25"/>
      <c r="BV279" s="25"/>
      <c r="BW279" s="25"/>
      <c r="BX279" s="25"/>
      <c r="BY279" s="25"/>
      <c r="BZ279" s="94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92"/>
      <c r="M280" s="93"/>
      <c r="N280" s="93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89"/>
      <c r="BU280" s="25"/>
      <c r="BV280" s="25"/>
      <c r="BW280" s="25"/>
      <c r="BX280" s="25"/>
      <c r="BY280" s="25"/>
      <c r="BZ280" s="94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92"/>
      <c r="M281" s="93"/>
      <c r="N281" s="93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89"/>
      <c r="BU281" s="25"/>
      <c r="BV281" s="25"/>
      <c r="BW281" s="25"/>
      <c r="BX281" s="25"/>
      <c r="BY281" s="25"/>
      <c r="BZ281" s="94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92"/>
      <c r="M282" s="93"/>
      <c r="N282" s="93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89"/>
      <c r="BU282" s="25"/>
      <c r="BV282" s="25"/>
      <c r="BW282" s="25"/>
      <c r="BX282" s="25"/>
      <c r="BY282" s="25"/>
      <c r="BZ282" s="94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92"/>
      <c r="M283" s="93"/>
      <c r="N283" s="93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89"/>
      <c r="BU283" s="25"/>
      <c r="BV283" s="25"/>
      <c r="BW283" s="25"/>
      <c r="BX283" s="25"/>
      <c r="BY283" s="25"/>
      <c r="BZ283" s="94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92"/>
      <c r="M284" s="93"/>
      <c r="N284" s="93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89"/>
      <c r="BU284" s="25"/>
      <c r="BV284" s="25"/>
      <c r="BW284" s="25"/>
      <c r="BX284" s="25"/>
      <c r="BY284" s="25"/>
      <c r="BZ284" s="94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92"/>
      <c r="M285" s="93"/>
      <c r="N285" s="93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89"/>
      <c r="BU285" s="25"/>
      <c r="BV285" s="25"/>
      <c r="BW285" s="25"/>
      <c r="BX285" s="25"/>
      <c r="BY285" s="25"/>
      <c r="BZ285" s="94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92"/>
      <c r="M286" s="93"/>
      <c r="N286" s="93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89"/>
      <c r="BU286" s="25"/>
      <c r="BV286" s="25"/>
      <c r="BW286" s="25"/>
      <c r="BX286" s="25"/>
      <c r="BY286" s="25"/>
      <c r="BZ286" s="94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92"/>
      <c r="M287" s="93"/>
      <c r="N287" s="93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89"/>
      <c r="BU287" s="25"/>
      <c r="BV287" s="25"/>
      <c r="BW287" s="25"/>
      <c r="BX287" s="25"/>
      <c r="BY287" s="25"/>
      <c r="BZ287" s="94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92"/>
      <c r="M288" s="93"/>
      <c r="N288" s="93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89"/>
      <c r="BU288" s="25"/>
      <c r="BV288" s="25"/>
      <c r="BW288" s="25"/>
      <c r="BX288" s="25"/>
      <c r="BY288" s="25"/>
      <c r="BZ288" s="94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92"/>
      <c r="M289" s="93"/>
      <c r="N289" s="93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89"/>
      <c r="BU289" s="25"/>
      <c r="BV289" s="25"/>
      <c r="BW289" s="25"/>
      <c r="BX289" s="25"/>
      <c r="BY289" s="25"/>
      <c r="BZ289" s="94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92"/>
      <c r="M290" s="93"/>
      <c r="N290" s="93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89"/>
      <c r="BU290" s="25"/>
      <c r="BV290" s="25"/>
      <c r="BW290" s="25"/>
      <c r="BX290" s="25"/>
      <c r="BY290" s="25"/>
      <c r="BZ290" s="94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92"/>
      <c r="M291" s="93"/>
      <c r="N291" s="93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89"/>
      <c r="BU291" s="25"/>
      <c r="BV291" s="25"/>
      <c r="BW291" s="25"/>
      <c r="BX291" s="25"/>
      <c r="BY291" s="25"/>
      <c r="BZ291" s="94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92"/>
      <c r="M292" s="93"/>
      <c r="N292" s="93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89"/>
      <c r="BU292" s="25"/>
      <c r="BV292" s="25"/>
      <c r="BW292" s="25"/>
      <c r="BX292" s="25"/>
      <c r="BY292" s="25"/>
      <c r="BZ292" s="94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92"/>
      <c r="M293" s="93"/>
      <c r="N293" s="93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89"/>
      <c r="BU293" s="25"/>
      <c r="BV293" s="25"/>
      <c r="BW293" s="25"/>
      <c r="BX293" s="25"/>
      <c r="BY293" s="25"/>
      <c r="BZ293" s="94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92"/>
      <c r="M294" s="93"/>
      <c r="N294" s="93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89"/>
      <c r="BU294" s="25"/>
      <c r="BV294" s="25"/>
      <c r="BW294" s="25"/>
      <c r="BX294" s="25"/>
      <c r="BY294" s="25"/>
      <c r="BZ294" s="94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92"/>
      <c r="M295" s="93"/>
      <c r="N295" s="93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89"/>
      <c r="BU295" s="25"/>
      <c r="BV295" s="25"/>
      <c r="BW295" s="25"/>
      <c r="BX295" s="25"/>
      <c r="BY295" s="25"/>
      <c r="BZ295" s="94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92"/>
      <c r="M296" s="93"/>
      <c r="N296" s="93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89"/>
      <c r="BU296" s="25"/>
      <c r="BV296" s="25"/>
      <c r="BW296" s="25"/>
      <c r="BX296" s="25"/>
      <c r="BY296" s="25"/>
      <c r="BZ296" s="94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92"/>
      <c r="M297" s="93"/>
      <c r="N297" s="93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89"/>
      <c r="BU297" s="25"/>
      <c r="BV297" s="25"/>
      <c r="BW297" s="25"/>
      <c r="BX297" s="25"/>
      <c r="BY297" s="25"/>
      <c r="BZ297" s="94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92"/>
      <c r="M298" s="93"/>
      <c r="N298" s="93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89"/>
      <c r="BU298" s="25"/>
      <c r="BV298" s="25"/>
      <c r="BW298" s="25"/>
      <c r="BX298" s="25"/>
      <c r="BY298" s="25"/>
      <c r="BZ298" s="94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92"/>
      <c r="M299" s="93"/>
      <c r="N299" s="93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89"/>
      <c r="BU299" s="25"/>
      <c r="BV299" s="25"/>
      <c r="BW299" s="25"/>
      <c r="BX299" s="25"/>
      <c r="BY299" s="25"/>
      <c r="BZ299" s="94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92"/>
      <c r="M300" s="93"/>
      <c r="N300" s="93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89"/>
      <c r="BU300" s="25"/>
      <c r="BV300" s="25"/>
      <c r="BW300" s="25"/>
      <c r="BX300" s="25"/>
      <c r="BY300" s="25"/>
      <c r="BZ300" s="94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92"/>
      <c r="M301" s="93"/>
      <c r="N301" s="93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89"/>
      <c r="BU301" s="25"/>
      <c r="BV301" s="25"/>
      <c r="BW301" s="25"/>
      <c r="BX301" s="25"/>
      <c r="BY301" s="25"/>
      <c r="BZ301" s="94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92"/>
      <c r="M302" s="93"/>
      <c r="N302" s="93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89"/>
      <c r="BU302" s="25"/>
      <c r="BV302" s="25"/>
      <c r="BW302" s="25"/>
      <c r="BX302" s="25"/>
      <c r="BY302" s="25"/>
      <c r="BZ302" s="94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92"/>
      <c r="M303" s="93"/>
      <c r="N303" s="93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89"/>
      <c r="BU303" s="25"/>
      <c r="BV303" s="25"/>
      <c r="BW303" s="25"/>
      <c r="BX303" s="25"/>
      <c r="BY303" s="25"/>
      <c r="BZ303" s="94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92"/>
      <c r="M304" s="93"/>
      <c r="N304" s="93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89"/>
      <c r="BU304" s="25"/>
      <c r="BV304" s="25"/>
      <c r="BW304" s="25"/>
      <c r="BX304" s="25"/>
      <c r="BY304" s="25"/>
      <c r="BZ304" s="94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92"/>
      <c r="M305" s="93"/>
      <c r="N305" s="93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89"/>
      <c r="BU305" s="25"/>
      <c r="BV305" s="25"/>
      <c r="BW305" s="25"/>
      <c r="BX305" s="25"/>
      <c r="BY305" s="25"/>
      <c r="BZ305" s="94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92"/>
      <c r="M306" s="93"/>
      <c r="N306" s="93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89"/>
      <c r="BU306" s="25"/>
      <c r="BV306" s="25"/>
      <c r="BW306" s="25"/>
      <c r="BX306" s="25"/>
      <c r="BY306" s="25"/>
      <c r="BZ306" s="94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92"/>
      <c r="M307" s="93"/>
      <c r="N307" s="93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89"/>
      <c r="BU307" s="25"/>
      <c r="BV307" s="25"/>
      <c r="BW307" s="25"/>
      <c r="BX307" s="25"/>
      <c r="BY307" s="25"/>
      <c r="BZ307" s="94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92"/>
      <c r="M308" s="93"/>
      <c r="N308" s="93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89"/>
      <c r="BU308" s="25"/>
      <c r="BV308" s="25"/>
      <c r="BW308" s="25"/>
      <c r="BX308" s="25"/>
      <c r="BY308" s="25"/>
      <c r="BZ308" s="94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92"/>
      <c r="M309" s="93"/>
      <c r="N309" s="93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89"/>
      <c r="BU309" s="25"/>
      <c r="BV309" s="25"/>
      <c r="BW309" s="25"/>
      <c r="BX309" s="25"/>
      <c r="BY309" s="25"/>
      <c r="BZ309" s="94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92"/>
      <c r="M310" s="93"/>
      <c r="N310" s="93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89"/>
      <c r="BU310" s="25"/>
      <c r="BV310" s="25"/>
      <c r="BW310" s="25"/>
      <c r="BX310" s="25"/>
      <c r="BY310" s="25"/>
      <c r="BZ310" s="94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92"/>
      <c r="M311" s="93"/>
      <c r="N311" s="93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89"/>
      <c r="BU311" s="25"/>
      <c r="BV311" s="25"/>
      <c r="BW311" s="25"/>
      <c r="BX311" s="25"/>
      <c r="BY311" s="25"/>
      <c r="BZ311" s="94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92"/>
      <c r="M312" s="93"/>
      <c r="N312" s="93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89"/>
      <c r="BU312" s="25"/>
      <c r="BV312" s="25"/>
      <c r="BW312" s="25"/>
      <c r="BX312" s="25"/>
      <c r="BY312" s="25"/>
      <c r="BZ312" s="94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92"/>
      <c r="M313" s="93"/>
      <c r="N313" s="93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89"/>
      <c r="BU313" s="25"/>
      <c r="BV313" s="25"/>
      <c r="BW313" s="25"/>
      <c r="BX313" s="25"/>
      <c r="BY313" s="25"/>
      <c r="BZ313" s="94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92"/>
      <c r="M314" s="93"/>
      <c r="N314" s="93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89"/>
      <c r="BU314" s="25"/>
      <c r="BV314" s="25"/>
      <c r="BW314" s="25"/>
      <c r="BX314" s="25"/>
      <c r="BY314" s="25"/>
      <c r="BZ314" s="94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92"/>
      <c r="M315" s="93"/>
      <c r="N315" s="93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89"/>
      <c r="BU315" s="25"/>
      <c r="BV315" s="25"/>
      <c r="BW315" s="25"/>
      <c r="BX315" s="25"/>
      <c r="BY315" s="25"/>
      <c r="BZ315" s="94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92"/>
      <c r="M316" s="93"/>
      <c r="N316" s="93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89"/>
      <c r="BU316" s="25"/>
      <c r="BV316" s="25"/>
      <c r="BW316" s="25"/>
      <c r="BX316" s="25"/>
      <c r="BY316" s="25"/>
      <c r="BZ316" s="94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92"/>
      <c r="M317" s="93"/>
      <c r="N317" s="93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89"/>
      <c r="BU317" s="25"/>
      <c r="BV317" s="25"/>
      <c r="BW317" s="25"/>
      <c r="BX317" s="25"/>
      <c r="BY317" s="25"/>
      <c r="BZ317" s="94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92"/>
      <c r="M318" s="93"/>
      <c r="N318" s="93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89"/>
      <c r="BU318" s="25"/>
      <c r="BV318" s="25"/>
      <c r="BW318" s="25"/>
      <c r="BX318" s="25"/>
      <c r="BY318" s="25"/>
      <c r="BZ318" s="94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92"/>
      <c r="M319" s="93"/>
      <c r="N319" s="93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89"/>
      <c r="BU319" s="25"/>
      <c r="BV319" s="25"/>
      <c r="BW319" s="25"/>
      <c r="BX319" s="25"/>
      <c r="BY319" s="25"/>
      <c r="BZ319" s="94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92"/>
      <c r="M320" s="93"/>
      <c r="N320" s="93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89"/>
      <c r="BU320" s="25"/>
      <c r="BV320" s="25"/>
      <c r="BW320" s="25"/>
      <c r="BX320" s="25"/>
      <c r="BY320" s="25"/>
      <c r="BZ320" s="94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92"/>
      <c r="M321" s="93"/>
      <c r="N321" s="93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89"/>
      <c r="BU321" s="25"/>
      <c r="BV321" s="25"/>
      <c r="BW321" s="25"/>
      <c r="BX321" s="25"/>
      <c r="BY321" s="25"/>
      <c r="BZ321" s="94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92"/>
      <c r="M322" s="93"/>
      <c r="N322" s="93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89"/>
      <c r="BU322" s="25"/>
      <c r="BV322" s="25"/>
      <c r="BW322" s="25"/>
      <c r="BX322" s="25"/>
      <c r="BY322" s="25"/>
      <c r="BZ322" s="94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92"/>
      <c r="M323" s="93"/>
      <c r="N323" s="93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89"/>
      <c r="BU323" s="25"/>
      <c r="BV323" s="25"/>
      <c r="BW323" s="25"/>
      <c r="BX323" s="25"/>
      <c r="BY323" s="25"/>
      <c r="BZ323" s="94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92"/>
      <c r="M324" s="93"/>
      <c r="N324" s="93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89"/>
      <c r="BU324" s="25"/>
      <c r="BV324" s="25"/>
      <c r="BW324" s="25"/>
      <c r="BX324" s="25"/>
      <c r="BY324" s="25"/>
      <c r="BZ324" s="94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92"/>
      <c r="M325" s="93"/>
      <c r="N325" s="93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89"/>
      <c r="BU325" s="25"/>
      <c r="BV325" s="25"/>
      <c r="BW325" s="25"/>
      <c r="BX325" s="25"/>
      <c r="BY325" s="25"/>
      <c r="BZ325" s="94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92"/>
      <c r="M326" s="93"/>
      <c r="N326" s="93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89"/>
      <c r="BU326" s="25"/>
      <c r="BV326" s="25"/>
      <c r="BW326" s="25"/>
      <c r="BX326" s="25"/>
      <c r="BY326" s="25"/>
      <c r="BZ326" s="94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92"/>
      <c r="M327" s="93"/>
      <c r="N327" s="93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89"/>
      <c r="BU327" s="25"/>
      <c r="BV327" s="25"/>
      <c r="BW327" s="25"/>
      <c r="BX327" s="25"/>
      <c r="BY327" s="25"/>
      <c r="BZ327" s="94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92"/>
      <c r="M328" s="93"/>
      <c r="N328" s="93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89"/>
      <c r="BU328" s="25"/>
      <c r="BV328" s="25"/>
      <c r="BW328" s="25"/>
      <c r="BX328" s="25"/>
      <c r="BY328" s="25"/>
      <c r="BZ328" s="94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92"/>
      <c r="M329" s="93"/>
      <c r="N329" s="93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89"/>
      <c r="BU329" s="25"/>
      <c r="BV329" s="25"/>
      <c r="BW329" s="25"/>
      <c r="BX329" s="25"/>
      <c r="BY329" s="25"/>
      <c r="BZ329" s="94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92"/>
      <c r="M330" s="93"/>
      <c r="N330" s="93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89"/>
      <c r="BU330" s="25"/>
      <c r="BV330" s="25"/>
      <c r="BW330" s="25"/>
      <c r="BX330" s="25"/>
      <c r="BY330" s="25"/>
      <c r="BZ330" s="94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92"/>
      <c r="M331" s="93"/>
      <c r="N331" s="93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89"/>
      <c r="BU331" s="25"/>
      <c r="BV331" s="25"/>
      <c r="BW331" s="25"/>
      <c r="BX331" s="25"/>
      <c r="BY331" s="25"/>
      <c r="BZ331" s="94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92"/>
      <c r="M332" s="93"/>
      <c r="N332" s="93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89"/>
      <c r="BU332" s="25"/>
      <c r="BV332" s="25"/>
      <c r="BW332" s="25"/>
      <c r="BX332" s="25"/>
      <c r="BY332" s="25"/>
      <c r="BZ332" s="94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92"/>
      <c r="M333" s="93"/>
      <c r="N333" s="93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89"/>
      <c r="BU333" s="25"/>
      <c r="BV333" s="25"/>
      <c r="BW333" s="25"/>
      <c r="BX333" s="25"/>
      <c r="BY333" s="25"/>
      <c r="BZ333" s="94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92"/>
      <c r="M334" s="93"/>
      <c r="N334" s="93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89"/>
      <c r="BU334" s="25"/>
      <c r="BV334" s="25"/>
      <c r="BW334" s="25"/>
      <c r="BX334" s="25"/>
      <c r="BY334" s="25"/>
      <c r="BZ334" s="94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92"/>
      <c r="M335" s="93"/>
      <c r="N335" s="93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89"/>
      <c r="BU335" s="25"/>
      <c r="BV335" s="25"/>
      <c r="BW335" s="25"/>
      <c r="BX335" s="25"/>
      <c r="BY335" s="25"/>
      <c r="BZ335" s="94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92"/>
      <c r="M336" s="93"/>
      <c r="N336" s="93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89"/>
      <c r="BU336" s="25"/>
      <c r="BV336" s="25"/>
      <c r="BW336" s="25"/>
      <c r="BX336" s="25"/>
      <c r="BY336" s="25"/>
      <c r="BZ336" s="94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92"/>
      <c r="M337" s="93"/>
      <c r="N337" s="93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89"/>
      <c r="BU337" s="25"/>
      <c r="BV337" s="25"/>
      <c r="BW337" s="25"/>
      <c r="BX337" s="25"/>
      <c r="BY337" s="25"/>
      <c r="BZ337" s="94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92"/>
      <c r="M338" s="93"/>
      <c r="N338" s="93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89"/>
      <c r="BU338" s="25"/>
      <c r="BV338" s="25"/>
      <c r="BW338" s="25"/>
      <c r="BX338" s="25"/>
      <c r="BY338" s="25"/>
      <c r="BZ338" s="94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92"/>
      <c r="M339" s="93"/>
      <c r="N339" s="93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89"/>
      <c r="BU339" s="25"/>
      <c r="BV339" s="25"/>
      <c r="BW339" s="25"/>
      <c r="BX339" s="25"/>
      <c r="BY339" s="25"/>
      <c r="BZ339" s="94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92"/>
      <c r="M340" s="93"/>
      <c r="N340" s="93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89"/>
      <c r="BU340" s="25"/>
      <c r="BV340" s="25"/>
      <c r="BW340" s="25"/>
      <c r="BX340" s="25"/>
      <c r="BY340" s="25"/>
      <c r="BZ340" s="94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92"/>
      <c r="M341" s="93"/>
      <c r="N341" s="93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89"/>
      <c r="BU341" s="25"/>
      <c r="BV341" s="25"/>
      <c r="BW341" s="25"/>
      <c r="BX341" s="25"/>
      <c r="BY341" s="25"/>
      <c r="BZ341" s="94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92"/>
      <c r="M342" s="93"/>
      <c r="N342" s="93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89"/>
      <c r="BU342" s="25"/>
      <c r="BV342" s="25"/>
      <c r="BW342" s="25"/>
      <c r="BX342" s="25"/>
      <c r="BY342" s="25"/>
      <c r="BZ342" s="94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92"/>
      <c r="M343" s="93"/>
      <c r="N343" s="93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89"/>
      <c r="BU343" s="25"/>
      <c r="BV343" s="25"/>
      <c r="BW343" s="25"/>
      <c r="BX343" s="25"/>
      <c r="BY343" s="25"/>
      <c r="BZ343" s="94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92"/>
      <c r="M344" s="93"/>
      <c r="N344" s="93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89"/>
      <c r="BU344" s="25"/>
      <c r="BV344" s="25"/>
      <c r="BW344" s="25"/>
      <c r="BX344" s="25"/>
      <c r="BY344" s="25"/>
      <c r="BZ344" s="94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92"/>
      <c r="M345" s="93"/>
      <c r="N345" s="93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89"/>
      <c r="BU345" s="25"/>
      <c r="BV345" s="25"/>
      <c r="BW345" s="25"/>
      <c r="BX345" s="25"/>
      <c r="BY345" s="25"/>
      <c r="BZ345" s="94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92"/>
      <c r="M346" s="93"/>
      <c r="N346" s="93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89"/>
      <c r="BU346" s="25"/>
      <c r="BV346" s="25"/>
      <c r="BW346" s="25"/>
      <c r="BX346" s="25"/>
      <c r="BY346" s="25"/>
      <c r="BZ346" s="94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92"/>
      <c r="M347" s="93"/>
      <c r="N347" s="93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89"/>
      <c r="BU347" s="25"/>
      <c r="BV347" s="25"/>
      <c r="BW347" s="25"/>
      <c r="BX347" s="25"/>
      <c r="BY347" s="25"/>
      <c r="BZ347" s="94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92"/>
      <c r="M348" s="93"/>
      <c r="N348" s="93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89"/>
      <c r="BU348" s="25"/>
      <c r="BV348" s="25"/>
      <c r="BW348" s="25"/>
      <c r="BX348" s="25"/>
      <c r="BY348" s="25"/>
      <c r="BZ348" s="94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92"/>
      <c r="M349" s="93"/>
      <c r="N349" s="93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89"/>
      <c r="BU349" s="25"/>
      <c r="BV349" s="25"/>
      <c r="BW349" s="25"/>
      <c r="BX349" s="25"/>
      <c r="BY349" s="25"/>
      <c r="BZ349" s="94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92"/>
      <c r="M350" s="93"/>
      <c r="N350" s="93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89"/>
      <c r="BU350" s="25"/>
      <c r="BV350" s="25"/>
      <c r="BW350" s="25"/>
      <c r="BX350" s="25"/>
      <c r="BY350" s="25"/>
      <c r="BZ350" s="94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92"/>
      <c r="M351" s="93"/>
      <c r="N351" s="93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89"/>
      <c r="BU351" s="25"/>
      <c r="BV351" s="25"/>
      <c r="BW351" s="25"/>
      <c r="BX351" s="25"/>
      <c r="BY351" s="25"/>
      <c r="BZ351" s="94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92"/>
      <c r="M352" s="93"/>
      <c r="N352" s="93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89"/>
      <c r="BU352" s="25"/>
      <c r="BV352" s="25"/>
      <c r="BW352" s="25"/>
      <c r="BX352" s="25"/>
      <c r="BY352" s="25"/>
      <c r="BZ352" s="94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92"/>
      <c r="M353" s="93"/>
      <c r="N353" s="93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89"/>
      <c r="BU353" s="25"/>
      <c r="BV353" s="25"/>
      <c r="BW353" s="25"/>
      <c r="BX353" s="25"/>
      <c r="BY353" s="25"/>
      <c r="BZ353" s="94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92"/>
      <c r="M354" s="93"/>
      <c r="N354" s="93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89"/>
      <c r="BU354" s="25"/>
      <c r="BV354" s="25"/>
      <c r="BW354" s="25"/>
      <c r="BX354" s="25"/>
      <c r="BY354" s="25"/>
      <c r="BZ354" s="94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92"/>
      <c r="M355" s="93"/>
      <c r="N355" s="93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89"/>
      <c r="BU355" s="25"/>
      <c r="BV355" s="25"/>
      <c r="BW355" s="25"/>
      <c r="BX355" s="25"/>
      <c r="BY355" s="25"/>
      <c r="BZ355" s="94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92"/>
      <c r="M356" s="93"/>
      <c r="N356" s="93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89"/>
      <c r="BU356" s="25"/>
      <c r="BV356" s="25"/>
      <c r="BW356" s="25"/>
      <c r="BX356" s="25"/>
      <c r="BY356" s="25"/>
      <c r="BZ356" s="94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92"/>
      <c r="M357" s="93"/>
      <c r="N357" s="93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89"/>
      <c r="BU357" s="25"/>
      <c r="BV357" s="25"/>
      <c r="BW357" s="25"/>
      <c r="BX357" s="25"/>
      <c r="BY357" s="25"/>
      <c r="BZ357" s="94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92"/>
      <c r="M358" s="93"/>
      <c r="N358" s="93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89"/>
      <c r="BU358" s="25"/>
      <c r="BV358" s="25"/>
      <c r="BW358" s="25"/>
      <c r="BX358" s="25"/>
      <c r="BY358" s="25"/>
      <c r="BZ358" s="94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92"/>
      <c r="M359" s="93"/>
      <c r="N359" s="93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89"/>
      <c r="BU359" s="25"/>
      <c r="BV359" s="25"/>
      <c r="BW359" s="25"/>
      <c r="BX359" s="25"/>
      <c r="BY359" s="25"/>
      <c r="BZ359" s="94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92"/>
      <c r="M360" s="93"/>
      <c r="N360" s="93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89"/>
      <c r="BU360" s="25"/>
      <c r="BV360" s="25"/>
      <c r="BW360" s="25"/>
      <c r="BX360" s="25"/>
      <c r="BY360" s="25"/>
      <c r="BZ360" s="94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92"/>
      <c r="M361" s="93"/>
      <c r="N361" s="93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89"/>
      <c r="BU361" s="25"/>
      <c r="BV361" s="25"/>
      <c r="BW361" s="25"/>
      <c r="BX361" s="25"/>
      <c r="BY361" s="25"/>
      <c r="BZ361" s="94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92"/>
      <c r="M362" s="93"/>
      <c r="N362" s="93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89"/>
      <c r="BU362" s="25"/>
      <c r="BV362" s="25"/>
      <c r="BW362" s="25"/>
      <c r="BX362" s="25"/>
      <c r="BY362" s="25"/>
      <c r="BZ362" s="94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92"/>
      <c r="M363" s="93"/>
      <c r="N363" s="93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89"/>
      <c r="BU363" s="25"/>
      <c r="BV363" s="25"/>
      <c r="BW363" s="25"/>
      <c r="BX363" s="25"/>
      <c r="BY363" s="25"/>
      <c r="BZ363" s="94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92"/>
      <c r="M364" s="93"/>
      <c r="N364" s="93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89"/>
      <c r="BU364" s="25"/>
      <c r="BV364" s="25"/>
      <c r="BW364" s="25"/>
      <c r="BX364" s="25"/>
      <c r="BY364" s="25"/>
      <c r="BZ364" s="94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92"/>
      <c r="M365" s="93"/>
      <c r="N365" s="93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89"/>
      <c r="BU365" s="25"/>
      <c r="BV365" s="25"/>
      <c r="BW365" s="25"/>
      <c r="BX365" s="25"/>
      <c r="BY365" s="25"/>
      <c r="BZ365" s="94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92"/>
      <c r="M366" s="93"/>
      <c r="N366" s="93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89"/>
      <c r="BU366" s="25"/>
      <c r="BV366" s="25"/>
      <c r="BW366" s="25"/>
      <c r="BX366" s="25"/>
      <c r="BY366" s="25"/>
      <c r="BZ366" s="94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92"/>
      <c r="M367" s="93"/>
      <c r="N367" s="93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89"/>
      <c r="BU367" s="25"/>
      <c r="BV367" s="25"/>
      <c r="BW367" s="25"/>
      <c r="BX367" s="25"/>
      <c r="BY367" s="25"/>
      <c r="BZ367" s="94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92"/>
      <c r="M368" s="93"/>
      <c r="N368" s="93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89"/>
      <c r="BU368" s="25"/>
      <c r="BV368" s="25"/>
      <c r="BW368" s="25"/>
      <c r="BX368" s="25"/>
      <c r="BY368" s="25"/>
      <c r="BZ368" s="94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92"/>
      <c r="M369" s="93"/>
      <c r="N369" s="93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89"/>
      <c r="BU369" s="25"/>
      <c r="BV369" s="25"/>
      <c r="BW369" s="25"/>
      <c r="BX369" s="25"/>
      <c r="BY369" s="25"/>
      <c r="BZ369" s="94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92"/>
      <c r="M370" s="93"/>
      <c r="N370" s="93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89"/>
      <c r="BU370" s="25"/>
      <c r="BV370" s="25"/>
      <c r="BW370" s="25"/>
      <c r="BX370" s="25"/>
      <c r="BY370" s="25"/>
      <c r="BZ370" s="94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92"/>
      <c r="M371" s="93"/>
      <c r="N371" s="93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89"/>
      <c r="BU371" s="25"/>
      <c r="BV371" s="25"/>
      <c r="BW371" s="25"/>
      <c r="BX371" s="25"/>
      <c r="BY371" s="25"/>
      <c r="BZ371" s="94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92"/>
      <c r="M372" s="93"/>
      <c r="N372" s="93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89"/>
      <c r="BU372" s="25"/>
      <c r="BV372" s="25"/>
      <c r="BW372" s="25"/>
      <c r="BX372" s="25"/>
      <c r="BY372" s="25"/>
      <c r="BZ372" s="94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92"/>
      <c r="M373" s="93"/>
      <c r="N373" s="93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89"/>
      <c r="BU373" s="25"/>
      <c r="BV373" s="25"/>
      <c r="BW373" s="25"/>
      <c r="BX373" s="25"/>
      <c r="BY373" s="25"/>
      <c r="BZ373" s="94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92"/>
      <c r="M374" s="93"/>
      <c r="N374" s="93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89"/>
      <c r="BU374" s="25"/>
      <c r="BV374" s="25"/>
      <c r="BW374" s="25"/>
      <c r="BX374" s="25"/>
      <c r="BY374" s="25"/>
      <c r="BZ374" s="94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92"/>
      <c r="M375" s="93"/>
      <c r="N375" s="93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89"/>
      <c r="BU375" s="25"/>
      <c r="BV375" s="25"/>
      <c r="BW375" s="25"/>
      <c r="BX375" s="25"/>
      <c r="BY375" s="25"/>
      <c r="BZ375" s="94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92"/>
      <c r="M376" s="93"/>
      <c r="N376" s="93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89"/>
      <c r="BU376" s="25"/>
      <c r="BV376" s="25"/>
      <c r="BW376" s="25"/>
      <c r="BX376" s="25"/>
      <c r="BY376" s="25"/>
      <c r="BZ376" s="94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92"/>
      <c r="M377" s="93"/>
      <c r="N377" s="93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89"/>
      <c r="BU377" s="25"/>
      <c r="BV377" s="25"/>
      <c r="BW377" s="25"/>
      <c r="BX377" s="25"/>
      <c r="BY377" s="25"/>
      <c r="BZ377" s="94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92"/>
      <c r="M378" s="93"/>
      <c r="N378" s="93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89"/>
      <c r="BU378" s="25"/>
      <c r="BV378" s="25"/>
      <c r="BW378" s="25"/>
      <c r="BX378" s="25"/>
      <c r="BY378" s="25"/>
      <c r="BZ378" s="94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92"/>
      <c r="M379" s="93"/>
      <c r="N379" s="93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89"/>
      <c r="BU379" s="25"/>
      <c r="BV379" s="25"/>
      <c r="BW379" s="25"/>
      <c r="BX379" s="25"/>
      <c r="BY379" s="25"/>
      <c r="BZ379" s="94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92"/>
      <c r="M380" s="93"/>
      <c r="N380" s="93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89"/>
      <c r="BU380" s="25"/>
      <c r="BV380" s="25"/>
      <c r="BW380" s="25"/>
      <c r="BX380" s="25"/>
      <c r="BY380" s="25"/>
      <c r="BZ380" s="94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92"/>
      <c r="M381" s="93"/>
      <c r="N381" s="93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89"/>
      <c r="BU381" s="25"/>
      <c r="BV381" s="25"/>
      <c r="BW381" s="25"/>
      <c r="BX381" s="25"/>
      <c r="BY381" s="25"/>
      <c r="BZ381" s="94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92"/>
      <c r="M382" s="93"/>
      <c r="N382" s="93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89"/>
      <c r="BU382" s="25"/>
      <c r="BV382" s="25"/>
      <c r="BW382" s="25"/>
      <c r="BX382" s="25"/>
      <c r="BY382" s="25"/>
      <c r="BZ382" s="94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92"/>
      <c r="M383" s="93"/>
      <c r="N383" s="93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89"/>
      <c r="BU383" s="25"/>
      <c r="BV383" s="25"/>
      <c r="BW383" s="25"/>
      <c r="BX383" s="25"/>
      <c r="BY383" s="25"/>
      <c r="BZ383" s="94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92"/>
      <c r="M384" s="93"/>
      <c r="N384" s="93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89"/>
      <c r="BU384" s="25"/>
      <c r="BV384" s="25"/>
      <c r="BW384" s="25"/>
      <c r="BX384" s="25"/>
      <c r="BY384" s="25"/>
      <c r="BZ384" s="94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92"/>
      <c r="M385" s="93"/>
      <c r="N385" s="93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89"/>
      <c r="BU385" s="25"/>
      <c r="BV385" s="25"/>
      <c r="BW385" s="25"/>
      <c r="BX385" s="25"/>
      <c r="BY385" s="25"/>
      <c r="BZ385" s="94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92"/>
      <c r="M386" s="93"/>
      <c r="N386" s="93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89"/>
      <c r="BU386" s="25"/>
      <c r="BV386" s="25"/>
      <c r="BW386" s="25"/>
      <c r="BX386" s="25"/>
      <c r="BY386" s="25"/>
      <c r="BZ386" s="94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92"/>
      <c r="M387" s="93"/>
      <c r="N387" s="93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89"/>
      <c r="BU387" s="25"/>
      <c r="BV387" s="25"/>
      <c r="BW387" s="25"/>
      <c r="BX387" s="25"/>
      <c r="BY387" s="25"/>
      <c r="BZ387" s="94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92"/>
      <c r="M388" s="93"/>
      <c r="N388" s="93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89"/>
      <c r="BU388" s="25"/>
      <c r="BV388" s="25"/>
      <c r="BW388" s="25"/>
      <c r="BX388" s="25"/>
      <c r="BY388" s="25"/>
      <c r="BZ388" s="94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92"/>
      <c r="M389" s="93"/>
      <c r="N389" s="93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89"/>
      <c r="BU389" s="25"/>
      <c r="BV389" s="25"/>
      <c r="BW389" s="25"/>
      <c r="BX389" s="25"/>
      <c r="BY389" s="25"/>
      <c r="BZ389" s="94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92"/>
      <c r="M390" s="93"/>
      <c r="N390" s="93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89"/>
      <c r="BU390" s="25"/>
      <c r="BV390" s="25"/>
      <c r="BW390" s="25"/>
      <c r="BX390" s="25"/>
      <c r="BY390" s="25"/>
      <c r="BZ390" s="94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92"/>
      <c r="M391" s="93"/>
      <c r="N391" s="93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89"/>
      <c r="BU391" s="25"/>
      <c r="BV391" s="25"/>
      <c r="BW391" s="25"/>
      <c r="BX391" s="25"/>
      <c r="BY391" s="25"/>
      <c r="BZ391" s="94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92"/>
      <c r="M392" s="93"/>
      <c r="N392" s="93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89"/>
      <c r="BU392" s="25"/>
      <c r="BV392" s="25"/>
      <c r="BW392" s="25"/>
      <c r="BX392" s="25"/>
      <c r="BY392" s="25"/>
      <c r="BZ392" s="94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92"/>
      <c r="M393" s="93"/>
      <c r="N393" s="93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89"/>
      <c r="BU393" s="25"/>
      <c r="BV393" s="25"/>
      <c r="BW393" s="25"/>
      <c r="BX393" s="25"/>
      <c r="BY393" s="25"/>
      <c r="BZ393" s="94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92"/>
      <c r="M394" s="93"/>
      <c r="N394" s="93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89"/>
      <c r="BU394" s="25"/>
      <c r="BV394" s="25"/>
      <c r="BW394" s="25"/>
      <c r="BX394" s="25"/>
      <c r="BY394" s="25"/>
      <c r="BZ394" s="94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92"/>
      <c r="M395" s="93"/>
      <c r="N395" s="93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89"/>
      <c r="BU395" s="25"/>
      <c r="BV395" s="25"/>
      <c r="BW395" s="25"/>
      <c r="BX395" s="25"/>
      <c r="BY395" s="25"/>
      <c r="BZ395" s="94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92"/>
      <c r="M396" s="93"/>
      <c r="N396" s="93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89"/>
      <c r="BU396" s="25"/>
      <c r="BV396" s="25"/>
      <c r="BW396" s="25"/>
      <c r="BX396" s="25"/>
      <c r="BY396" s="25"/>
      <c r="BZ396" s="94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92"/>
      <c r="M397" s="93"/>
      <c r="N397" s="93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89"/>
      <c r="BU397" s="25"/>
      <c r="BV397" s="25"/>
      <c r="BW397" s="25"/>
      <c r="BX397" s="25"/>
      <c r="BY397" s="25"/>
      <c r="BZ397" s="94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92"/>
      <c r="M398" s="93"/>
      <c r="N398" s="93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89"/>
      <c r="BU398" s="25"/>
      <c r="BV398" s="25"/>
      <c r="BW398" s="25"/>
      <c r="BX398" s="25"/>
      <c r="BY398" s="25"/>
      <c r="BZ398" s="94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92"/>
      <c r="M399" s="93"/>
      <c r="N399" s="93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89"/>
      <c r="BU399" s="25"/>
      <c r="BV399" s="25"/>
      <c r="BW399" s="25"/>
      <c r="BX399" s="25"/>
      <c r="BY399" s="25"/>
      <c r="BZ399" s="94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92"/>
      <c r="M400" s="93"/>
      <c r="N400" s="93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89"/>
      <c r="BU400" s="25"/>
      <c r="BV400" s="25"/>
      <c r="BW400" s="25"/>
      <c r="BX400" s="25"/>
      <c r="BY400" s="25"/>
      <c r="BZ400" s="94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92"/>
      <c r="M401" s="93"/>
      <c r="N401" s="93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89"/>
      <c r="BU401" s="25"/>
      <c r="BV401" s="25"/>
      <c r="BW401" s="25"/>
      <c r="BX401" s="25"/>
      <c r="BY401" s="25"/>
      <c r="BZ401" s="94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92"/>
      <c r="M402" s="93"/>
      <c r="N402" s="93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89"/>
      <c r="BU402" s="25"/>
      <c r="BV402" s="25"/>
      <c r="BW402" s="25"/>
      <c r="BX402" s="25"/>
      <c r="BY402" s="25"/>
      <c r="BZ402" s="94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92"/>
      <c r="M403" s="93"/>
      <c r="N403" s="93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89"/>
      <c r="BU403" s="25"/>
      <c r="BV403" s="25"/>
      <c r="BW403" s="25"/>
      <c r="BX403" s="25"/>
      <c r="BY403" s="25"/>
      <c r="BZ403" s="94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92"/>
      <c r="M404" s="93"/>
      <c r="N404" s="93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89"/>
      <c r="BU404" s="25"/>
      <c r="BV404" s="25"/>
      <c r="BW404" s="25"/>
      <c r="BX404" s="25"/>
      <c r="BY404" s="25"/>
      <c r="BZ404" s="94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92"/>
      <c r="M405" s="93"/>
      <c r="N405" s="93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89"/>
      <c r="BU405" s="25"/>
      <c r="BV405" s="25"/>
      <c r="BW405" s="25"/>
      <c r="BX405" s="25"/>
      <c r="BY405" s="25"/>
      <c r="BZ405" s="94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92"/>
      <c r="M406" s="93"/>
      <c r="N406" s="93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89"/>
      <c r="BU406" s="25"/>
      <c r="BV406" s="25"/>
      <c r="BW406" s="25"/>
      <c r="BX406" s="25"/>
      <c r="BY406" s="25"/>
      <c r="BZ406" s="94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92"/>
      <c r="M407" s="93"/>
      <c r="N407" s="93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89"/>
      <c r="BU407" s="25"/>
      <c r="BV407" s="25"/>
      <c r="BW407" s="25"/>
      <c r="BX407" s="25"/>
      <c r="BY407" s="25"/>
      <c r="BZ407" s="94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92"/>
      <c r="M408" s="93"/>
      <c r="N408" s="93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89"/>
      <c r="BU408" s="25"/>
      <c r="BV408" s="25"/>
      <c r="BW408" s="25"/>
      <c r="BX408" s="25"/>
      <c r="BY408" s="25"/>
      <c r="BZ408" s="94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92"/>
      <c r="M409" s="93"/>
      <c r="N409" s="93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89"/>
      <c r="BU409" s="25"/>
      <c r="BV409" s="25"/>
      <c r="BW409" s="25"/>
      <c r="BX409" s="25"/>
      <c r="BY409" s="25"/>
      <c r="BZ409" s="94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92"/>
      <c r="M410" s="93"/>
      <c r="N410" s="93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89"/>
      <c r="BU410" s="25"/>
      <c r="BV410" s="25"/>
      <c r="BW410" s="25"/>
      <c r="BX410" s="25"/>
      <c r="BY410" s="25"/>
      <c r="BZ410" s="94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92"/>
      <c r="M411" s="93"/>
      <c r="N411" s="93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89"/>
      <c r="BU411" s="25"/>
      <c r="BV411" s="25"/>
      <c r="BW411" s="25"/>
      <c r="BX411" s="25"/>
      <c r="BY411" s="25"/>
      <c r="BZ411" s="94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92"/>
      <c r="M412" s="93"/>
      <c r="N412" s="93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89"/>
      <c r="BU412" s="25"/>
      <c r="BV412" s="25"/>
      <c r="BW412" s="25"/>
      <c r="BX412" s="25"/>
      <c r="BY412" s="25"/>
      <c r="BZ412" s="94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92"/>
      <c r="M413" s="93"/>
      <c r="N413" s="93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89"/>
      <c r="BU413" s="25"/>
      <c r="BV413" s="25"/>
      <c r="BW413" s="25"/>
      <c r="BX413" s="25"/>
      <c r="BY413" s="25"/>
      <c r="BZ413" s="94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92"/>
      <c r="M414" s="93"/>
      <c r="N414" s="93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89"/>
      <c r="BU414" s="25"/>
      <c r="BV414" s="25"/>
      <c r="BW414" s="25"/>
      <c r="BX414" s="25"/>
      <c r="BY414" s="25"/>
      <c r="BZ414" s="94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92"/>
      <c r="M415" s="93"/>
      <c r="N415" s="93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89"/>
      <c r="BU415" s="25"/>
      <c r="BV415" s="25"/>
      <c r="BW415" s="25"/>
      <c r="BX415" s="25"/>
      <c r="BY415" s="25"/>
      <c r="BZ415" s="94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92"/>
      <c r="M416" s="93"/>
      <c r="N416" s="93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89"/>
      <c r="BU416" s="25"/>
      <c r="BV416" s="25"/>
      <c r="BW416" s="25"/>
      <c r="BX416" s="25"/>
      <c r="BY416" s="25"/>
      <c r="BZ416" s="94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92"/>
      <c r="M417" s="93"/>
      <c r="N417" s="93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89"/>
      <c r="BU417" s="25"/>
      <c r="BV417" s="25"/>
      <c r="BW417" s="25"/>
      <c r="BX417" s="25"/>
      <c r="BY417" s="25"/>
      <c r="BZ417" s="94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92"/>
      <c r="M418" s="93"/>
      <c r="N418" s="93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89"/>
      <c r="BU418" s="25"/>
      <c r="BV418" s="25"/>
      <c r="BW418" s="25"/>
      <c r="BX418" s="25"/>
      <c r="BY418" s="25"/>
      <c r="BZ418" s="94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92"/>
      <c r="M419" s="93"/>
      <c r="N419" s="93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89"/>
      <c r="BU419" s="25"/>
      <c r="BV419" s="25"/>
      <c r="BW419" s="25"/>
      <c r="BX419" s="25"/>
      <c r="BY419" s="25"/>
      <c r="BZ419" s="94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92"/>
      <c r="M420" s="93"/>
      <c r="N420" s="93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89"/>
      <c r="BU420" s="25"/>
      <c r="BV420" s="25"/>
      <c r="BW420" s="25"/>
      <c r="BX420" s="25"/>
      <c r="BY420" s="25"/>
      <c r="BZ420" s="94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92"/>
      <c r="M421" s="93"/>
      <c r="N421" s="93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89"/>
      <c r="BU421" s="25"/>
      <c r="BV421" s="25"/>
      <c r="BW421" s="25"/>
      <c r="BX421" s="25"/>
      <c r="BY421" s="25"/>
      <c r="BZ421" s="94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92"/>
      <c r="M422" s="93"/>
      <c r="N422" s="93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89"/>
      <c r="BU422" s="25"/>
      <c r="BV422" s="25"/>
      <c r="BW422" s="25"/>
      <c r="BX422" s="25"/>
      <c r="BY422" s="25"/>
      <c r="BZ422" s="94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92"/>
      <c r="M423" s="93"/>
      <c r="N423" s="93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89"/>
      <c r="BU423" s="25"/>
      <c r="BV423" s="25"/>
      <c r="BW423" s="25"/>
      <c r="BX423" s="25"/>
      <c r="BY423" s="25"/>
      <c r="BZ423" s="94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92"/>
      <c r="M424" s="93"/>
      <c r="N424" s="93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89"/>
      <c r="BU424" s="25"/>
      <c r="BV424" s="25"/>
      <c r="BW424" s="25"/>
      <c r="BX424" s="25"/>
      <c r="BY424" s="25"/>
      <c r="BZ424" s="94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92"/>
      <c r="M425" s="93"/>
      <c r="N425" s="93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89"/>
      <c r="BU425" s="25"/>
      <c r="BV425" s="25"/>
      <c r="BW425" s="25"/>
      <c r="BX425" s="25"/>
      <c r="BY425" s="25"/>
      <c r="BZ425" s="94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92"/>
      <c r="M426" s="93"/>
      <c r="N426" s="93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89"/>
      <c r="BU426" s="25"/>
      <c r="BV426" s="25"/>
      <c r="BW426" s="25"/>
      <c r="BX426" s="25"/>
      <c r="BY426" s="25"/>
      <c r="BZ426" s="94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92"/>
      <c r="M427" s="93"/>
      <c r="N427" s="93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89"/>
      <c r="BU427" s="25"/>
      <c r="BV427" s="25"/>
      <c r="BW427" s="25"/>
      <c r="BX427" s="25"/>
      <c r="BY427" s="25"/>
      <c r="BZ427" s="94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92"/>
      <c r="M428" s="93"/>
      <c r="N428" s="93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89"/>
      <c r="BU428" s="25"/>
      <c r="BV428" s="25"/>
      <c r="BW428" s="25"/>
      <c r="BX428" s="25"/>
      <c r="BY428" s="25"/>
      <c r="BZ428" s="94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92"/>
      <c r="M429" s="93"/>
      <c r="N429" s="93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89"/>
      <c r="BU429" s="25"/>
      <c r="BV429" s="25"/>
      <c r="BW429" s="25"/>
      <c r="BX429" s="25"/>
      <c r="BY429" s="25"/>
      <c r="BZ429" s="94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92"/>
      <c r="M430" s="93"/>
      <c r="N430" s="93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89"/>
      <c r="BU430" s="25"/>
      <c r="BV430" s="25"/>
      <c r="BW430" s="25"/>
      <c r="BX430" s="25"/>
      <c r="BY430" s="25"/>
      <c r="BZ430" s="94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92"/>
      <c r="M431" s="93"/>
      <c r="N431" s="93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89"/>
      <c r="BU431" s="25"/>
      <c r="BV431" s="25"/>
      <c r="BW431" s="25"/>
      <c r="BX431" s="25"/>
      <c r="BY431" s="25"/>
      <c r="BZ431" s="94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92"/>
      <c r="M432" s="93"/>
      <c r="N432" s="93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89"/>
      <c r="BU432" s="25"/>
      <c r="BV432" s="25"/>
      <c r="BW432" s="25"/>
      <c r="BX432" s="25"/>
      <c r="BY432" s="25"/>
      <c r="BZ432" s="94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92"/>
      <c r="M433" s="93"/>
      <c r="N433" s="93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89"/>
      <c r="BU433" s="25"/>
      <c r="BV433" s="25"/>
      <c r="BW433" s="25"/>
      <c r="BX433" s="25"/>
      <c r="BY433" s="25"/>
      <c r="BZ433" s="94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92"/>
      <c r="M434" s="93"/>
      <c r="N434" s="93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89"/>
      <c r="BU434" s="25"/>
      <c r="BV434" s="25"/>
      <c r="BW434" s="25"/>
      <c r="BX434" s="25"/>
      <c r="BY434" s="25"/>
      <c r="BZ434" s="94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92"/>
      <c r="M435" s="93"/>
      <c r="N435" s="93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89"/>
      <c r="BU435" s="25"/>
      <c r="BV435" s="25"/>
      <c r="BW435" s="25"/>
      <c r="BX435" s="25"/>
      <c r="BY435" s="25"/>
      <c r="BZ435" s="94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92"/>
      <c r="M436" s="93"/>
      <c r="N436" s="93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89"/>
      <c r="BU436" s="25"/>
      <c r="BV436" s="25"/>
      <c r="BW436" s="25"/>
      <c r="BX436" s="25"/>
      <c r="BY436" s="25"/>
      <c r="BZ436" s="94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92"/>
      <c r="M437" s="93"/>
      <c r="N437" s="93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89"/>
      <c r="BU437" s="25"/>
      <c r="BV437" s="25"/>
      <c r="BW437" s="25"/>
      <c r="BX437" s="25"/>
      <c r="BY437" s="25"/>
      <c r="BZ437" s="94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92"/>
      <c r="M438" s="93"/>
      <c r="N438" s="93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89"/>
      <c r="BU438" s="25"/>
      <c r="BV438" s="25"/>
      <c r="BW438" s="25"/>
      <c r="BX438" s="25"/>
      <c r="BY438" s="25"/>
      <c r="BZ438" s="94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92"/>
      <c r="M439" s="93"/>
      <c r="N439" s="93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89"/>
      <c r="BU439" s="25"/>
      <c r="BV439" s="25"/>
      <c r="BW439" s="25"/>
      <c r="BX439" s="25"/>
      <c r="BY439" s="25"/>
      <c r="BZ439" s="94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92"/>
      <c r="M440" s="93"/>
      <c r="N440" s="93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89"/>
      <c r="BU440" s="25"/>
      <c r="BV440" s="25"/>
      <c r="BW440" s="25"/>
      <c r="BX440" s="25"/>
      <c r="BY440" s="25"/>
      <c r="BZ440" s="94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92"/>
      <c r="M441" s="93"/>
      <c r="N441" s="93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89"/>
      <c r="BU441" s="25"/>
      <c r="BV441" s="25"/>
      <c r="BW441" s="25"/>
      <c r="BX441" s="25"/>
      <c r="BY441" s="25"/>
      <c r="BZ441" s="94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92"/>
      <c r="M442" s="93"/>
      <c r="N442" s="93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89"/>
      <c r="BU442" s="25"/>
      <c r="BV442" s="25"/>
      <c r="BW442" s="25"/>
      <c r="BX442" s="25"/>
      <c r="BY442" s="25"/>
      <c r="BZ442" s="94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92"/>
      <c r="M443" s="93"/>
      <c r="N443" s="93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89"/>
      <c r="BU443" s="25"/>
      <c r="BV443" s="25"/>
      <c r="BW443" s="25"/>
      <c r="BX443" s="25"/>
      <c r="BY443" s="25"/>
      <c r="BZ443" s="94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92"/>
      <c r="M444" s="93"/>
      <c r="N444" s="93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89"/>
      <c r="BU444" s="25"/>
      <c r="BV444" s="25"/>
      <c r="BW444" s="25"/>
      <c r="BX444" s="25"/>
      <c r="BY444" s="25"/>
      <c r="BZ444" s="94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92"/>
      <c r="M445" s="93"/>
      <c r="N445" s="93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89"/>
      <c r="BU445" s="25"/>
      <c r="BV445" s="25"/>
      <c r="BW445" s="25"/>
      <c r="BX445" s="25"/>
      <c r="BY445" s="25"/>
      <c r="BZ445" s="94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92"/>
      <c r="M446" s="93"/>
      <c r="N446" s="93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89"/>
      <c r="BU446" s="25"/>
      <c r="BV446" s="25"/>
      <c r="BW446" s="25"/>
      <c r="BX446" s="25"/>
      <c r="BY446" s="25"/>
      <c r="BZ446" s="94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92"/>
      <c r="M447" s="93"/>
      <c r="N447" s="93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89"/>
      <c r="BU447" s="25"/>
      <c r="BV447" s="25"/>
      <c r="BW447" s="25"/>
      <c r="BX447" s="25"/>
      <c r="BY447" s="25"/>
      <c r="BZ447" s="94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92"/>
      <c r="M448" s="93"/>
      <c r="N448" s="93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89"/>
      <c r="BU448" s="25"/>
      <c r="BV448" s="25"/>
      <c r="BW448" s="25"/>
      <c r="BX448" s="25"/>
      <c r="BY448" s="25"/>
      <c r="BZ448" s="94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92"/>
      <c r="M449" s="93"/>
      <c r="N449" s="93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89"/>
      <c r="BU449" s="25"/>
      <c r="BV449" s="25"/>
      <c r="BW449" s="25"/>
      <c r="BX449" s="25"/>
      <c r="BY449" s="25"/>
      <c r="BZ449" s="94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92"/>
      <c r="M450" s="93"/>
      <c r="N450" s="93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89"/>
      <c r="BU450" s="25"/>
      <c r="BV450" s="25"/>
      <c r="BW450" s="25"/>
      <c r="BX450" s="25"/>
      <c r="BY450" s="25"/>
      <c r="BZ450" s="94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92"/>
      <c r="M451" s="93"/>
      <c r="N451" s="93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89"/>
      <c r="BU451" s="25"/>
      <c r="BV451" s="25"/>
      <c r="BW451" s="25"/>
      <c r="BX451" s="25"/>
      <c r="BY451" s="25"/>
      <c r="BZ451" s="94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92"/>
      <c r="M452" s="93"/>
      <c r="N452" s="93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89"/>
      <c r="BU452" s="25"/>
      <c r="BV452" s="25"/>
      <c r="BW452" s="25"/>
      <c r="BX452" s="25"/>
      <c r="BY452" s="25"/>
      <c r="BZ452" s="94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92"/>
      <c r="M453" s="93"/>
      <c r="N453" s="93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89"/>
      <c r="BU453" s="25"/>
      <c r="BV453" s="25"/>
      <c r="BW453" s="25"/>
      <c r="BX453" s="25"/>
      <c r="BY453" s="25"/>
      <c r="BZ453" s="94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92"/>
      <c r="M454" s="93"/>
      <c r="N454" s="93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89"/>
      <c r="BU454" s="25"/>
      <c r="BV454" s="25"/>
      <c r="BW454" s="25"/>
      <c r="BX454" s="25"/>
      <c r="BY454" s="25"/>
      <c r="BZ454" s="94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92"/>
      <c r="M455" s="93"/>
      <c r="N455" s="93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89"/>
      <c r="BU455" s="25"/>
      <c r="BV455" s="25"/>
      <c r="BW455" s="25"/>
      <c r="BX455" s="25"/>
      <c r="BY455" s="25"/>
      <c r="BZ455" s="94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92"/>
      <c r="M456" s="93"/>
      <c r="N456" s="93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89"/>
      <c r="BU456" s="25"/>
      <c r="BV456" s="25"/>
      <c r="BW456" s="25"/>
      <c r="BX456" s="25"/>
      <c r="BY456" s="25"/>
      <c r="BZ456" s="94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92"/>
      <c r="M457" s="93"/>
      <c r="N457" s="93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89"/>
      <c r="BU457" s="25"/>
      <c r="BV457" s="25"/>
      <c r="BW457" s="25"/>
      <c r="BX457" s="25"/>
      <c r="BY457" s="25"/>
      <c r="BZ457" s="94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92"/>
      <c r="M458" s="93"/>
      <c r="N458" s="93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89"/>
      <c r="BU458" s="25"/>
      <c r="BV458" s="25"/>
      <c r="BW458" s="25"/>
      <c r="BX458" s="25"/>
      <c r="BY458" s="25"/>
      <c r="BZ458" s="94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92"/>
      <c r="M459" s="93"/>
      <c r="N459" s="93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89"/>
      <c r="BU459" s="25"/>
      <c r="BV459" s="25"/>
      <c r="BW459" s="25"/>
      <c r="BX459" s="25"/>
      <c r="BY459" s="25"/>
      <c r="BZ459" s="94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92"/>
      <c r="M460" s="93"/>
      <c r="N460" s="93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89"/>
      <c r="BU460" s="25"/>
      <c r="BV460" s="25"/>
      <c r="BW460" s="25"/>
      <c r="BX460" s="25"/>
      <c r="BY460" s="25"/>
      <c r="BZ460" s="94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92"/>
      <c r="M461" s="93"/>
      <c r="N461" s="93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89"/>
      <c r="BU461" s="25"/>
      <c r="BV461" s="25"/>
      <c r="BW461" s="25"/>
      <c r="BX461" s="25"/>
      <c r="BY461" s="25"/>
      <c r="BZ461" s="94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92"/>
      <c r="M462" s="93"/>
      <c r="N462" s="93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89"/>
      <c r="BU462" s="25"/>
      <c r="BV462" s="25"/>
      <c r="BW462" s="25"/>
      <c r="BX462" s="25"/>
      <c r="BY462" s="25"/>
      <c r="BZ462" s="94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92"/>
      <c r="M463" s="93"/>
      <c r="N463" s="93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89"/>
      <c r="BU463" s="25"/>
      <c r="BV463" s="25"/>
      <c r="BW463" s="25"/>
      <c r="BX463" s="25"/>
      <c r="BY463" s="25"/>
      <c r="BZ463" s="94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92"/>
      <c r="M464" s="93"/>
      <c r="N464" s="93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89"/>
      <c r="BU464" s="25"/>
      <c r="BV464" s="25"/>
      <c r="BW464" s="25"/>
      <c r="BX464" s="25"/>
      <c r="BY464" s="25"/>
      <c r="BZ464" s="94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92"/>
      <c r="M465" s="93"/>
      <c r="N465" s="93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89"/>
      <c r="BU465" s="25"/>
      <c r="BV465" s="25"/>
      <c r="BW465" s="25"/>
      <c r="BX465" s="25"/>
      <c r="BY465" s="25"/>
      <c r="BZ465" s="94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92"/>
      <c r="M466" s="93"/>
      <c r="N466" s="93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89"/>
      <c r="BU466" s="25"/>
      <c r="BV466" s="25"/>
      <c r="BW466" s="25"/>
      <c r="BX466" s="25"/>
      <c r="BY466" s="25"/>
      <c r="BZ466" s="94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92"/>
      <c r="M467" s="93"/>
      <c r="N467" s="93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89"/>
      <c r="BU467" s="25"/>
      <c r="BV467" s="25"/>
      <c r="BW467" s="25"/>
      <c r="BX467" s="25"/>
      <c r="BY467" s="25"/>
      <c r="BZ467" s="94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92"/>
      <c r="M468" s="93"/>
      <c r="N468" s="93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89"/>
      <c r="BU468" s="25"/>
      <c r="BV468" s="25"/>
      <c r="BW468" s="25"/>
      <c r="BX468" s="25"/>
      <c r="BY468" s="25"/>
      <c r="BZ468" s="94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92"/>
      <c r="M469" s="93"/>
      <c r="N469" s="93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89"/>
      <c r="BU469" s="25"/>
      <c r="BV469" s="25"/>
      <c r="BW469" s="25"/>
      <c r="BX469" s="25"/>
      <c r="BY469" s="25"/>
      <c r="BZ469" s="94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92"/>
      <c r="M470" s="93"/>
      <c r="N470" s="93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89"/>
      <c r="BU470" s="25"/>
      <c r="BV470" s="25"/>
      <c r="BW470" s="25"/>
      <c r="BX470" s="25"/>
      <c r="BY470" s="25"/>
      <c r="BZ470" s="94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92"/>
      <c r="M471" s="93"/>
      <c r="N471" s="93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89"/>
      <c r="BU471" s="25"/>
      <c r="BV471" s="25"/>
      <c r="BW471" s="25"/>
      <c r="BX471" s="25"/>
      <c r="BY471" s="25"/>
      <c r="BZ471" s="94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92"/>
      <c r="M472" s="93"/>
      <c r="N472" s="93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89"/>
      <c r="BU472" s="25"/>
      <c r="BV472" s="25"/>
      <c r="BW472" s="25"/>
      <c r="BX472" s="25"/>
      <c r="BY472" s="25"/>
      <c r="BZ472" s="94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92"/>
      <c r="M473" s="93"/>
      <c r="N473" s="93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89"/>
      <c r="BU473" s="25"/>
      <c r="BV473" s="25"/>
      <c r="BW473" s="25"/>
      <c r="BX473" s="25"/>
      <c r="BY473" s="25"/>
      <c r="BZ473" s="94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92"/>
      <c r="M474" s="93"/>
      <c r="N474" s="93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89"/>
      <c r="BU474" s="25"/>
      <c r="BV474" s="25"/>
      <c r="BW474" s="25"/>
      <c r="BX474" s="25"/>
      <c r="BY474" s="25"/>
      <c r="BZ474" s="94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92"/>
      <c r="M475" s="93"/>
      <c r="N475" s="93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89"/>
      <c r="BU475" s="25"/>
      <c r="BV475" s="25"/>
      <c r="BW475" s="25"/>
      <c r="BX475" s="25"/>
      <c r="BY475" s="25"/>
      <c r="BZ475" s="94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92"/>
      <c r="M476" s="93"/>
      <c r="N476" s="93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89"/>
      <c r="BU476" s="25"/>
      <c r="BV476" s="25"/>
      <c r="BW476" s="25"/>
      <c r="BX476" s="25"/>
      <c r="BY476" s="25"/>
      <c r="BZ476" s="94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92"/>
      <c r="M477" s="93"/>
      <c r="N477" s="93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89"/>
      <c r="BU477" s="25"/>
      <c r="BV477" s="25"/>
      <c r="BW477" s="25"/>
      <c r="BX477" s="25"/>
      <c r="BY477" s="25"/>
      <c r="BZ477" s="94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92"/>
      <c r="M478" s="93"/>
      <c r="N478" s="93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89"/>
      <c r="BU478" s="25"/>
      <c r="BV478" s="25"/>
      <c r="BW478" s="25"/>
      <c r="BX478" s="25"/>
      <c r="BY478" s="25"/>
      <c r="BZ478" s="94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92"/>
      <c r="M479" s="93"/>
      <c r="N479" s="93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89"/>
      <c r="BU479" s="25"/>
      <c r="BV479" s="25"/>
      <c r="BW479" s="25"/>
      <c r="BX479" s="25"/>
      <c r="BY479" s="25"/>
      <c r="BZ479" s="94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92"/>
      <c r="M480" s="93"/>
      <c r="N480" s="93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89"/>
      <c r="BU480" s="25"/>
      <c r="BV480" s="25"/>
      <c r="BW480" s="25"/>
      <c r="BX480" s="25"/>
      <c r="BY480" s="25"/>
      <c r="BZ480" s="94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92"/>
      <c r="M481" s="93"/>
      <c r="N481" s="93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89"/>
      <c r="BU481" s="25"/>
      <c r="BV481" s="25"/>
      <c r="BW481" s="25"/>
      <c r="BX481" s="25"/>
      <c r="BY481" s="25"/>
      <c r="BZ481" s="94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92"/>
      <c r="M482" s="93"/>
      <c r="N482" s="93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89"/>
      <c r="BU482" s="25"/>
      <c r="BV482" s="25"/>
      <c r="BW482" s="25"/>
      <c r="BX482" s="25"/>
      <c r="BY482" s="25"/>
      <c r="BZ482" s="94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92"/>
      <c r="M483" s="93"/>
      <c r="N483" s="93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89"/>
      <c r="BU483" s="25"/>
      <c r="BV483" s="25"/>
      <c r="BW483" s="25"/>
      <c r="BX483" s="25"/>
      <c r="BY483" s="25"/>
      <c r="BZ483" s="94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92"/>
      <c r="M484" s="93"/>
      <c r="N484" s="93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89"/>
      <c r="BU484" s="25"/>
      <c r="BV484" s="25"/>
      <c r="BW484" s="25"/>
      <c r="BX484" s="25"/>
      <c r="BY484" s="25"/>
      <c r="BZ484" s="94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92"/>
      <c r="M485" s="93"/>
      <c r="N485" s="93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89"/>
      <c r="BU485" s="25"/>
      <c r="BV485" s="25"/>
      <c r="BW485" s="25"/>
      <c r="BX485" s="25"/>
      <c r="BY485" s="25"/>
      <c r="BZ485" s="94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92"/>
      <c r="M486" s="93"/>
      <c r="N486" s="93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89"/>
      <c r="BU486" s="25"/>
      <c r="BV486" s="25"/>
      <c r="BW486" s="25"/>
      <c r="BX486" s="25"/>
      <c r="BY486" s="25"/>
      <c r="BZ486" s="94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92"/>
      <c r="M487" s="93"/>
      <c r="N487" s="93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89"/>
      <c r="BU487" s="25"/>
      <c r="BV487" s="25"/>
      <c r="BW487" s="25"/>
      <c r="BX487" s="25"/>
      <c r="BY487" s="25"/>
      <c r="BZ487" s="94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92"/>
      <c r="M488" s="93"/>
      <c r="N488" s="93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89"/>
      <c r="BU488" s="25"/>
      <c r="BV488" s="25"/>
      <c r="BW488" s="25"/>
      <c r="BX488" s="25"/>
      <c r="BY488" s="25"/>
      <c r="BZ488" s="94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92"/>
      <c r="M489" s="93"/>
      <c r="N489" s="93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89"/>
      <c r="BU489" s="25"/>
      <c r="BV489" s="25"/>
      <c r="BW489" s="25"/>
      <c r="BX489" s="25"/>
      <c r="BY489" s="25"/>
      <c r="BZ489" s="94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92"/>
      <c r="M490" s="93"/>
      <c r="N490" s="93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89"/>
      <c r="BU490" s="25"/>
      <c r="BV490" s="25"/>
      <c r="BW490" s="25"/>
      <c r="BX490" s="25"/>
      <c r="BY490" s="25"/>
      <c r="BZ490" s="94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92"/>
      <c r="M491" s="93"/>
      <c r="N491" s="93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89"/>
      <c r="BU491" s="25"/>
      <c r="BV491" s="25"/>
      <c r="BW491" s="25"/>
      <c r="BX491" s="25"/>
      <c r="BY491" s="25"/>
      <c r="BZ491" s="94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92"/>
      <c r="M492" s="93"/>
      <c r="N492" s="93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89"/>
      <c r="BU492" s="25"/>
      <c r="BV492" s="25"/>
      <c r="BW492" s="25"/>
      <c r="BX492" s="25"/>
      <c r="BY492" s="25"/>
      <c r="BZ492" s="94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92"/>
      <c r="M493" s="93"/>
      <c r="N493" s="93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89"/>
      <c r="BU493" s="25"/>
      <c r="BV493" s="25"/>
      <c r="BW493" s="25"/>
      <c r="BX493" s="25"/>
      <c r="BY493" s="25"/>
      <c r="BZ493" s="94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92"/>
      <c r="M494" s="93"/>
      <c r="N494" s="93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89"/>
      <c r="BU494" s="25"/>
      <c r="BV494" s="25"/>
      <c r="BW494" s="25"/>
      <c r="BX494" s="25"/>
      <c r="BY494" s="25"/>
      <c r="BZ494" s="94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92"/>
      <c r="M495" s="93"/>
      <c r="N495" s="93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89"/>
      <c r="BU495" s="25"/>
      <c r="BV495" s="25"/>
      <c r="BW495" s="25"/>
      <c r="BX495" s="25"/>
      <c r="BY495" s="25"/>
      <c r="BZ495" s="94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92"/>
      <c r="M496" s="93"/>
      <c r="N496" s="93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89"/>
      <c r="BU496" s="25"/>
      <c r="BV496" s="25"/>
      <c r="BW496" s="25"/>
      <c r="BX496" s="25"/>
      <c r="BY496" s="25"/>
      <c r="BZ496" s="94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92"/>
      <c r="M497" s="93"/>
      <c r="N497" s="93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89"/>
      <c r="BU497" s="25"/>
      <c r="BV497" s="25"/>
      <c r="BW497" s="25"/>
      <c r="BX497" s="25"/>
      <c r="BY497" s="25"/>
      <c r="BZ497" s="94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92"/>
      <c r="M498" s="93"/>
      <c r="N498" s="93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89"/>
      <c r="BU498" s="25"/>
      <c r="BV498" s="25"/>
      <c r="BW498" s="25"/>
      <c r="BX498" s="25"/>
      <c r="BY498" s="25"/>
      <c r="BZ498" s="94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92"/>
      <c r="M499" s="93"/>
      <c r="N499" s="93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89"/>
      <c r="BU499" s="25"/>
      <c r="BV499" s="25"/>
      <c r="BW499" s="25"/>
      <c r="BX499" s="25"/>
      <c r="BY499" s="25"/>
      <c r="BZ499" s="94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92"/>
      <c r="M500" s="93"/>
      <c r="N500" s="93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89"/>
      <c r="BU500" s="25"/>
      <c r="BV500" s="25"/>
      <c r="BW500" s="25"/>
      <c r="BX500" s="25"/>
      <c r="BY500" s="25"/>
      <c r="BZ500" s="94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92"/>
      <c r="M501" s="93"/>
      <c r="N501" s="93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89"/>
      <c r="BU501" s="25"/>
      <c r="BV501" s="25"/>
      <c r="BW501" s="25"/>
      <c r="BX501" s="25"/>
      <c r="BY501" s="25"/>
      <c r="BZ501" s="94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92"/>
      <c r="M502" s="93"/>
      <c r="N502" s="93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89"/>
      <c r="BU502" s="25"/>
      <c r="BV502" s="25"/>
      <c r="BW502" s="25"/>
      <c r="BX502" s="25"/>
      <c r="BY502" s="25"/>
      <c r="BZ502" s="94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92"/>
      <c r="M503" s="93"/>
      <c r="N503" s="93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89"/>
      <c r="BU503" s="25"/>
      <c r="BV503" s="25"/>
      <c r="BW503" s="25"/>
      <c r="BX503" s="25"/>
      <c r="BY503" s="25"/>
      <c r="BZ503" s="94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92"/>
      <c r="M504" s="93"/>
      <c r="N504" s="93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89"/>
      <c r="BU504" s="25"/>
      <c r="BV504" s="25"/>
      <c r="BW504" s="25"/>
      <c r="BX504" s="25"/>
      <c r="BY504" s="25"/>
      <c r="BZ504" s="94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92"/>
      <c r="M505" s="93"/>
      <c r="N505" s="93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89"/>
      <c r="BU505" s="25"/>
      <c r="BV505" s="25"/>
      <c r="BW505" s="25"/>
      <c r="BX505" s="25"/>
      <c r="BY505" s="25"/>
      <c r="BZ505" s="94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92"/>
      <c r="M506" s="93"/>
      <c r="N506" s="93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89"/>
      <c r="BU506" s="25"/>
      <c r="BV506" s="25"/>
      <c r="BW506" s="25"/>
      <c r="BX506" s="25"/>
      <c r="BY506" s="25"/>
      <c r="BZ506" s="94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92"/>
      <c r="M507" s="93"/>
      <c r="N507" s="93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89"/>
      <c r="BU507" s="25"/>
      <c r="BV507" s="25"/>
      <c r="BW507" s="25"/>
      <c r="BX507" s="25"/>
      <c r="BY507" s="25"/>
      <c r="BZ507" s="94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92"/>
      <c r="M508" s="93"/>
      <c r="N508" s="93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89"/>
      <c r="BU508" s="25"/>
      <c r="BV508" s="25"/>
      <c r="BW508" s="25"/>
      <c r="BX508" s="25"/>
      <c r="BY508" s="25"/>
      <c r="BZ508" s="94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92"/>
      <c r="M509" s="93"/>
      <c r="N509" s="93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89"/>
      <c r="BU509" s="25"/>
      <c r="BV509" s="25"/>
      <c r="BW509" s="25"/>
      <c r="BX509" s="25"/>
      <c r="BY509" s="25"/>
      <c r="BZ509" s="94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92"/>
      <c r="M510" s="93"/>
      <c r="N510" s="93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89"/>
      <c r="BU510" s="25"/>
      <c r="BV510" s="25"/>
      <c r="BW510" s="25"/>
      <c r="BX510" s="25"/>
      <c r="BY510" s="25"/>
      <c r="BZ510" s="94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92"/>
      <c r="M511" s="93"/>
      <c r="N511" s="93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89"/>
      <c r="BU511" s="25"/>
      <c r="BV511" s="25"/>
      <c r="BW511" s="25"/>
      <c r="BX511" s="25"/>
      <c r="BY511" s="25"/>
      <c r="BZ511" s="94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92"/>
      <c r="M512" s="93"/>
      <c r="N512" s="93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89"/>
      <c r="BU512" s="25"/>
      <c r="BV512" s="25"/>
      <c r="BW512" s="25"/>
      <c r="BX512" s="25"/>
      <c r="BY512" s="25"/>
      <c r="BZ512" s="94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92"/>
      <c r="M513" s="93"/>
      <c r="N513" s="93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89"/>
      <c r="BU513" s="25"/>
      <c r="BV513" s="25"/>
      <c r="BW513" s="25"/>
      <c r="BX513" s="25"/>
      <c r="BY513" s="25"/>
      <c r="BZ513" s="94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92"/>
      <c r="M514" s="93"/>
      <c r="N514" s="93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89"/>
      <c r="BU514" s="25"/>
      <c r="BV514" s="25"/>
      <c r="BW514" s="25"/>
      <c r="BX514" s="25"/>
      <c r="BY514" s="25"/>
      <c r="BZ514" s="94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92"/>
      <c r="M515" s="93"/>
      <c r="N515" s="93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89"/>
      <c r="BU515" s="25"/>
      <c r="BV515" s="25"/>
      <c r="BW515" s="25"/>
      <c r="BX515" s="25"/>
      <c r="BY515" s="25"/>
      <c r="BZ515" s="94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92"/>
      <c r="M516" s="93"/>
      <c r="N516" s="93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89"/>
      <c r="BU516" s="25"/>
      <c r="BV516" s="25"/>
      <c r="BW516" s="25"/>
      <c r="BX516" s="25"/>
      <c r="BY516" s="25"/>
      <c r="BZ516" s="94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92"/>
      <c r="M517" s="93"/>
      <c r="N517" s="93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89"/>
      <c r="BU517" s="25"/>
      <c r="BV517" s="25"/>
      <c r="BW517" s="25"/>
      <c r="BX517" s="25"/>
      <c r="BY517" s="25"/>
      <c r="BZ517" s="94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92"/>
      <c r="M518" s="93"/>
      <c r="N518" s="93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89"/>
      <c r="BU518" s="25"/>
      <c r="BV518" s="25"/>
      <c r="BW518" s="25"/>
      <c r="BX518" s="25"/>
      <c r="BY518" s="25"/>
      <c r="BZ518" s="94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92"/>
      <c r="M519" s="93"/>
      <c r="N519" s="93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89"/>
      <c r="BU519" s="25"/>
      <c r="BV519" s="25"/>
      <c r="BW519" s="25"/>
      <c r="BX519" s="25"/>
      <c r="BY519" s="25"/>
      <c r="BZ519" s="94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92"/>
      <c r="M520" s="93"/>
      <c r="N520" s="93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89"/>
      <c r="BU520" s="25"/>
      <c r="BV520" s="25"/>
      <c r="BW520" s="25"/>
      <c r="BX520" s="25"/>
      <c r="BY520" s="25"/>
      <c r="BZ520" s="94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92"/>
      <c r="M521" s="93"/>
      <c r="N521" s="93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89"/>
      <c r="BU521" s="25"/>
      <c r="BV521" s="25"/>
      <c r="BW521" s="25"/>
      <c r="BX521" s="25"/>
      <c r="BY521" s="25"/>
      <c r="BZ521" s="94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92"/>
      <c r="M522" s="93"/>
      <c r="N522" s="93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89"/>
      <c r="BU522" s="25"/>
      <c r="BV522" s="25"/>
      <c r="BW522" s="25"/>
      <c r="BX522" s="25"/>
      <c r="BY522" s="25"/>
      <c r="BZ522" s="94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92"/>
      <c r="M523" s="93"/>
      <c r="N523" s="93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89"/>
      <c r="BU523" s="25"/>
      <c r="BV523" s="25"/>
      <c r="BW523" s="25"/>
      <c r="BX523" s="25"/>
      <c r="BY523" s="25"/>
      <c r="BZ523" s="94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92"/>
      <c r="M524" s="93"/>
      <c r="N524" s="93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89"/>
      <c r="BU524" s="25"/>
      <c r="BV524" s="25"/>
      <c r="BW524" s="25"/>
      <c r="BX524" s="25"/>
      <c r="BY524" s="25"/>
      <c r="BZ524" s="94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92"/>
      <c r="M525" s="93"/>
      <c r="N525" s="93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89"/>
      <c r="BU525" s="25"/>
      <c r="BV525" s="25"/>
      <c r="BW525" s="25"/>
      <c r="BX525" s="25"/>
      <c r="BY525" s="25"/>
      <c r="BZ525" s="94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92"/>
      <c r="M526" s="93"/>
      <c r="N526" s="93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89"/>
      <c r="BU526" s="25"/>
      <c r="BV526" s="25"/>
      <c r="BW526" s="25"/>
      <c r="BX526" s="25"/>
      <c r="BY526" s="25"/>
      <c r="BZ526" s="94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92"/>
      <c r="M527" s="93"/>
      <c r="N527" s="93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89"/>
      <c r="BU527" s="25"/>
      <c r="BV527" s="25"/>
      <c r="BW527" s="25"/>
      <c r="BX527" s="25"/>
      <c r="BY527" s="25"/>
      <c r="BZ527" s="94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92"/>
      <c r="M528" s="93"/>
      <c r="N528" s="93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89"/>
      <c r="BU528" s="25"/>
      <c r="BV528" s="25"/>
      <c r="BW528" s="25"/>
      <c r="BX528" s="25"/>
      <c r="BY528" s="25"/>
      <c r="BZ528" s="94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92"/>
      <c r="M529" s="93"/>
      <c r="N529" s="93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89"/>
      <c r="BU529" s="25"/>
      <c r="BV529" s="25"/>
      <c r="BW529" s="25"/>
      <c r="BX529" s="25"/>
      <c r="BY529" s="25"/>
      <c r="BZ529" s="94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92"/>
      <c r="M530" s="93"/>
      <c r="N530" s="93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89"/>
      <c r="BU530" s="25"/>
      <c r="BV530" s="25"/>
      <c r="BW530" s="25"/>
      <c r="BX530" s="25"/>
      <c r="BY530" s="25"/>
      <c r="BZ530" s="94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92"/>
      <c r="M531" s="93"/>
      <c r="N531" s="93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89"/>
      <c r="BU531" s="25"/>
      <c r="BV531" s="25"/>
      <c r="BW531" s="25"/>
      <c r="BX531" s="25"/>
      <c r="BY531" s="25"/>
      <c r="BZ531" s="94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92"/>
      <c r="M532" s="93"/>
      <c r="N532" s="93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89"/>
      <c r="BU532" s="25"/>
      <c r="BV532" s="25"/>
      <c r="BW532" s="25"/>
      <c r="BX532" s="25"/>
      <c r="BY532" s="25"/>
      <c r="BZ532" s="94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92"/>
      <c r="M533" s="93"/>
      <c r="N533" s="93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89"/>
      <c r="BU533" s="25"/>
      <c r="BV533" s="25"/>
      <c r="BW533" s="25"/>
      <c r="BX533" s="25"/>
      <c r="BY533" s="25"/>
      <c r="BZ533" s="94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92"/>
      <c r="M534" s="93"/>
      <c r="N534" s="93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89"/>
      <c r="BU534" s="25"/>
      <c r="BV534" s="25"/>
      <c r="BW534" s="25"/>
      <c r="BX534" s="25"/>
      <c r="BY534" s="25"/>
      <c r="BZ534" s="94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92"/>
      <c r="M535" s="93"/>
      <c r="N535" s="93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89"/>
      <c r="BU535" s="25"/>
      <c r="BV535" s="25"/>
      <c r="BW535" s="25"/>
      <c r="BX535" s="25"/>
      <c r="BY535" s="25"/>
      <c r="BZ535" s="94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92"/>
      <c r="M536" s="93"/>
      <c r="N536" s="93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89"/>
      <c r="BU536" s="25"/>
      <c r="BV536" s="25"/>
      <c r="BW536" s="25"/>
      <c r="BX536" s="25"/>
      <c r="BY536" s="25"/>
      <c r="BZ536" s="94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92"/>
      <c r="M537" s="93"/>
      <c r="N537" s="93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89"/>
      <c r="BU537" s="25"/>
      <c r="BV537" s="25"/>
      <c r="BW537" s="25"/>
      <c r="BX537" s="25"/>
      <c r="BY537" s="25"/>
      <c r="BZ537" s="94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92"/>
      <c r="M538" s="93"/>
      <c r="N538" s="93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89"/>
      <c r="BU538" s="25"/>
      <c r="BV538" s="25"/>
      <c r="BW538" s="25"/>
      <c r="BX538" s="25"/>
      <c r="BY538" s="25"/>
      <c r="BZ538" s="94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92"/>
      <c r="M539" s="93"/>
      <c r="N539" s="93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89"/>
      <c r="BU539" s="25"/>
      <c r="BV539" s="25"/>
      <c r="BW539" s="25"/>
      <c r="BX539" s="25"/>
      <c r="BY539" s="25"/>
      <c r="BZ539" s="94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92"/>
      <c r="M540" s="93"/>
      <c r="N540" s="93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89"/>
      <c r="BU540" s="25"/>
      <c r="BV540" s="25"/>
      <c r="BW540" s="25"/>
      <c r="BX540" s="25"/>
      <c r="BY540" s="25"/>
      <c r="BZ540" s="94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92"/>
      <c r="M541" s="93"/>
      <c r="N541" s="93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89"/>
      <c r="BU541" s="25"/>
      <c r="BV541" s="25"/>
      <c r="BW541" s="25"/>
      <c r="BX541" s="25"/>
      <c r="BY541" s="25"/>
      <c r="BZ541" s="94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92"/>
      <c r="M542" s="93"/>
      <c r="N542" s="93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89"/>
      <c r="BU542" s="25"/>
      <c r="BV542" s="25"/>
      <c r="BW542" s="25"/>
      <c r="BX542" s="25"/>
      <c r="BY542" s="25"/>
      <c r="BZ542" s="94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92"/>
      <c r="M543" s="93"/>
      <c r="N543" s="93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89"/>
      <c r="BU543" s="25"/>
      <c r="BV543" s="25"/>
      <c r="BW543" s="25"/>
      <c r="BX543" s="25"/>
      <c r="BY543" s="25"/>
      <c r="BZ543" s="94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92"/>
      <c r="M544" s="93"/>
      <c r="N544" s="93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89"/>
      <c r="BU544" s="25"/>
      <c r="BV544" s="25"/>
      <c r="BW544" s="25"/>
      <c r="BX544" s="25"/>
      <c r="BY544" s="25"/>
      <c r="BZ544" s="94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92"/>
      <c r="M545" s="93"/>
      <c r="N545" s="93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89"/>
      <c r="BU545" s="25"/>
      <c r="BV545" s="25"/>
      <c r="BW545" s="25"/>
      <c r="BX545" s="25"/>
      <c r="BY545" s="25"/>
      <c r="BZ545" s="94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92"/>
      <c r="M546" s="93"/>
      <c r="N546" s="93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89"/>
      <c r="BU546" s="25"/>
      <c r="BV546" s="25"/>
      <c r="BW546" s="25"/>
      <c r="BX546" s="25"/>
      <c r="BY546" s="25"/>
      <c r="BZ546" s="94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92"/>
      <c r="M547" s="93"/>
      <c r="N547" s="93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89"/>
      <c r="BU547" s="25"/>
      <c r="BV547" s="25"/>
      <c r="BW547" s="25"/>
      <c r="BX547" s="25"/>
      <c r="BY547" s="25"/>
      <c r="BZ547" s="94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92"/>
      <c r="M548" s="93"/>
      <c r="N548" s="93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89"/>
      <c r="BU548" s="25"/>
      <c r="BV548" s="25"/>
      <c r="BW548" s="25"/>
      <c r="BX548" s="25"/>
      <c r="BY548" s="25"/>
      <c r="BZ548" s="94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92"/>
      <c r="M549" s="93"/>
      <c r="N549" s="93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89"/>
      <c r="BU549" s="25"/>
      <c r="BV549" s="25"/>
      <c r="BW549" s="25"/>
      <c r="BX549" s="25"/>
      <c r="BY549" s="25"/>
      <c r="BZ549" s="94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92"/>
      <c r="M550" s="93"/>
      <c r="N550" s="93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89"/>
      <c r="BU550" s="25"/>
      <c r="BV550" s="25"/>
      <c r="BW550" s="25"/>
      <c r="BX550" s="25"/>
      <c r="BY550" s="25"/>
      <c r="BZ550" s="94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92"/>
      <c r="M551" s="93"/>
      <c r="N551" s="93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89"/>
      <c r="BU551" s="25"/>
      <c r="BV551" s="25"/>
      <c r="BW551" s="25"/>
      <c r="BX551" s="25"/>
      <c r="BY551" s="25"/>
      <c r="BZ551" s="94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92"/>
      <c r="M552" s="93"/>
      <c r="N552" s="93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89"/>
      <c r="BU552" s="25"/>
      <c r="BV552" s="25"/>
      <c r="BW552" s="25"/>
      <c r="BX552" s="25"/>
      <c r="BY552" s="25"/>
      <c r="BZ552" s="94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92"/>
      <c r="M553" s="93"/>
      <c r="N553" s="93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89"/>
      <c r="BU553" s="25"/>
      <c r="BV553" s="25"/>
      <c r="BW553" s="25"/>
      <c r="BX553" s="25"/>
      <c r="BY553" s="25"/>
      <c r="BZ553" s="94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92"/>
      <c r="M554" s="93"/>
      <c r="N554" s="93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89"/>
      <c r="BU554" s="25"/>
      <c r="BV554" s="25"/>
      <c r="BW554" s="25"/>
      <c r="BX554" s="25"/>
      <c r="BY554" s="25"/>
      <c r="BZ554" s="94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92"/>
      <c r="M555" s="93"/>
      <c r="N555" s="93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89"/>
      <c r="BU555" s="25"/>
      <c r="BV555" s="25"/>
      <c r="BW555" s="25"/>
      <c r="BX555" s="25"/>
      <c r="BY555" s="25"/>
      <c r="BZ555" s="94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92"/>
      <c r="M556" s="93"/>
      <c r="N556" s="93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89"/>
      <c r="BU556" s="25"/>
      <c r="BV556" s="25"/>
      <c r="BW556" s="25"/>
      <c r="BX556" s="25"/>
      <c r="BY556" s="25"/>
      <c r="BZ556" s="94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92"/>
      <c r="M557" s="93"/>
      <c r="N557" s="93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89"/>
      <c r="BU557" s="25"/>
      <c r="BV557" s="25"/>
      <c r="BW557" s="25"/>
      <c r="BX557" s="25"/>
      <c r="BY557" s="25"/>
      <c r="BZ557" s="94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92"/>
      <c r="M558" s="93"/>
      <c r="N558" s="93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89"/>
      <c r="BU558" s="25"/>
      <c r="BV558" s="25"/>
      <c r="BW558" s="25"/>
      <c r="BX558" s="25"/>
      <c r="BY558" s="25"/>
      <c r="BZ558" s="94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92"/>
      <c r="M559" s="93"/>
      <c r="N559" s="93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89"/>
      <c r="BU559" s="25"/>
      <c r="BV559" s="25"/>
      <c r="BW559" s="25"/>
      <c r="BX559" s="25"/>
      <c r="BY559" s="25"/>
      <c r="BZ559" s="94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92"/>
      <c r="M560" s="93"/>
      <c r="N560" s="93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89"/>
      <c r="BU560" s="25"/>
      <c r="BV560" s="25"/>
      <c r="BW560" s="25"/>
      <c r="BX560" s="25"/>
      <c r="BY560" s="25"/>
      <c r="BZ560" s="94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92"/>
      <c r="M561" s="93"/>
      <c r="N561" s="93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89"/>
      <c r="BU561" s="25"/>
      <c r="BV561" s="25"/>
      <c r="BW561" s="25"/>
      <c r="BX561" s="25"/>
      <c r="BY561" s="25"/>
      <c r="BZ561" s="94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92"/>
      <c r="M562" s="93"/>
      <c r="N562" s="93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89"/>
      <c r="BU562" s="25"/>
      <c r="BV562" s="25"/>
      <c r="BW562" s="25"/>
      <c r="BX562" s="25"/>
      <c r="BY562" s="25"/>
      <c r="BZ562" s="94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92"/>
      <c r="M563" s="93"/>
      <c r="N563" s="93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89"/>
      <c r="BU563" s="25"/>
      <c r="BV563" s="25"/>
      <c r="BW563" s="25"/>
      <c r="BX563" s="25"/>
      <c r="BY563" s="25"/>
      <c r="BZ563" s="94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92"/>
      <c r="M564" s="93"/>
      <c r="N564" s="93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89"/>
      <c r="BU564" s="25"/>
      <c r="BV564" s="25"/>
      <c r="BW564" s="25"/>
      <c r="BX564" s="25"/>
      <c r="BY564" s="25"/>
      <c r="BZ564" s="94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92"/>
      <c r="M565" s="93"/>
      <c r="N565" s="93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89"/>
      <c r="BU565" s="25"/>
      <c r="BV565" s="25"/>
      <c r="BW565" s="25"/>
      <c r="BX565" s="25"/>
      <c r="BY565" s="25"/>
      <c r="BZ565" s="94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92"/>
      <c r="M566" s="93"/>
      <c r="N566" s="93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89"/>
      <c r="BU566" s="25"/>
      <c r="BV566" s="25"/>
      <c r="BW566" s="25"/>
      <c r="BX566" s="25"/>
      <c r="BY566" s="25"/>
      <c r="BZ566" s="94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92"/>
      <c r="M567" s="93"/>
      <c r="N567" s="93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89"/>
      <c r="BU567" s="25"/>
      <c r="BV567" s="25"/>
      <c r="BW567" s="25"/>
      <c r="BX567" s="25"/>
      <c r="BY567" s="25"/>
      <c r="BZ567" s="94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92"/>
      <c r="M568" s="93"/>
      <c r="N568" s="93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89"/>
      <c r="BU568" s="25"/>
      <c r="BV568" s="25"/>
      <c r="BW568" s="25"/>
      <c r="BX568" s="25"/>
      <c r="BY568" s="25"/>
      <c r="BZ568" s="94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92"/>
      <c r="M569" s="93"/>
      <c r="N569" s="93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89"/>
      <c r="BU569" s="25"/>
      <c r="BV569" s="25"/>
      <c r="BW569" s="25"/>
      <c r="BX569" s="25"/>
      <c r="BY569" s="25"/>
      <c r="BZ569" s="94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92"/>
      <c r="M570" s="93"/>
      <c r="N570" s="93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89"/>
      <c r="BU570" s="25"/>
      <c r="BV570" s="25"/>
      <c r="BW570" s="25"/>
      <c r="BX570" s="25"/>
      <c r="BY570" s="25"/>
      <c r="BZ570" s="94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92"/>
      <c r="M571" s="93"/>
      <c r="N571" s="93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89"/>
      <c r="BU571" s="25"/>
      <c r="BV571" s="25"/>
      <c r="BW571" s="25"/>
      <c r="BX571" s="25"/>
      <c r="BY571" s="25"/>
      <c r="BZ571" s="94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92"/>
      <c r="M572" s="93"/>
      <c r="N572" s="93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89"/>
      <c r="BU572" s="25"/>
      <c r="BV572" s="25"/>
      <c r="BW572" s="25"/>
      <c r="BX572" s="25"/>
      <c r="BY572" s="25"/>
      <c r="BZ572" s="94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92"/>
      <c r="M573" s="93"/>
      <c r="N573" s="93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89"/>
      <c r="BU573" s="25"/>
      <c r="BV573" s="25"/>
      <c r="BW573" s="25"/>
      <c r="BX573" s="25"/>
      <c r="BY573" s="25"/>
      <c r="BZ573" s="94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92"/>
      <c r="M574" s="93"/>
      <c r="N574" s="93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89"/>
      <c r="BU574" s="25"/>
      <c r="BV574" s="25"/>
      <c r="BW574" s="25"/>
      <c r="BX574" s="25"/>
      <c r="BY574" s="25"/>
      <c r="BZ574" s="94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92"/>
      <c r="M575" s="93"/>
      <c r="N575" s="93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89"/>
      <c r="BU575" s="25"/>
      <c r="BV575" s="25"/>
      <c r="BW575" s="25"/>
      <c r="BX575" s="25"/>
      <c r="BY575" s="25"/>
      <c r="BZ575" s="94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92"/>
      <c r="M576" s="93"/>
      <c r="N576" s="93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89"/>
      <c r="BU576" s="25"/>
      <c r="BV576" s="25"/>
      <c r="BW576" s="25"/>
      <c r="BX576" s="25"/>
      <c r="BY576" s="25"/>
      <c r="BZ576" s="94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92"/>
      <c r="M577" s="93"/>
      <c r="N577" s="93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89"/>
      <c r="BU577" s="25"/>
      <c r="BV577" s="25"/>
      <c r="BW577" s="25"/>
      <c r="BX577" s="25"/>
      <c r="BY577" s="25"/>
      <c r="BZ577" s="94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92"/>
      <c r="M578" s="93"/>
      <c r="N578" s="93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89"/>
      <c r="BU578" s="25"/>
      <c r="BV578" s="25"/>
      <c r="BW578" s="25"/>
      <c r="BX578" s="25"/>
      <c r="BY578" s="25"/>
      <c r="BZ578" s="94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92"/>
      <c r="M579" s="93"/>
      <c r="N579" s="93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89"/>
      <c r="BU579" s="25"/>
      <c r="BV579" s="25"/>
      <c r="BW579" s="25"/>
      <c r="BX579" s="25"/>
      <c r="BY579" s="25"/>
      <c r="BZ579" s="94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92"/>
      <c r="M580" s="93"/>
      <c r="N580" s="93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89"/>
      <c r="BU580" s="25"/>
      <c r="BV580" s="25"/>
      <c r="BW580" s="25"/>
      <c r="BX580" s="25"/>
      <c r="BY580" s="25"/>
      <c r="BZ580" s="94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92"/>
      <c r="M581" s="93"/>
      <c r="N581" s="93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89"/>
      <c r="BU581" s="25"/>
      <c r="BV581" s="25"/>
      <c r="BW581" s="25"/>
      <c r="BX581" s="25"/>
      <c r="BY581" s="25"/>
      <c r="BZ581" s="94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92"/>
      <c r="M582" s="93"/>
      <c r="N582" s="93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89"/>
      <c r="BU582" s="25"/>
      <c r="BV582" s="25"/>
      <c r="BW582" s="25"/>
      <c r="BX582" s="25"/>
      <c r="BY582" s="25"/>
      <c r="BZ582" s="94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92"/>
      <c r="M583" s="93"/>
      <c r="N583" s="93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89"/>
      <c r="BU583" s="25"/>
      <c r="BV583" s="25"/>
      <c r="BW583" s="25"/>
      <c r="BX583" s="25"/>
      <c r="BY583" s="25"/>
      <c r="BZ583" s="94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92"/>
      <c r="M584" s="93"/>
      <c r="N584" s="93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89"/>
      <c r="BU584" s="25"/>
      <c r="BV584" s="25"/>
      <c r="BW584" s="25"/>
      <c r="BX584" s="25"/>
      <c r="BY584" s="25"/>
      <c r="BZ584" s="94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92"/>
      <c r="M585" s="93"/>
      <c r="N585" s="93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89"/>
      <c r="BU585" s="25"/>
      <c r="BV585" s="25"/>
      <c r="BW585" s="25"/>
      <c r="BX585" s="25"/>
      <c r="BY585" s="25"/>
      <c r="BZ585" s="94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92"/>
      <c r="M586" s="93"/>
      <c r="N586" s="93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89"/>
      <c r="BU586" s="25"/>
      <c r="BV586" s="25"/>
      <c r="BW586" s="25"/>
      <c r="BX586" s="25"/>
      <c r="BY586" s="25"/>
      <c r="BZ586" s="94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92"/>
      <c r="M587" s="93"/>
      <c r="N587" s="93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89"/>
      <c r="BU587" s="25"/>
      <c r="BV587" s="25"/>
      <c r="BW587" s="25"/>
      <c r="BX587" s="25"/>
      <c r="BY587" s="25"/>
      <c r="BZ587" s="94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92"/>
      <c r="M588" s="93"/>
      <c r="N588" s="93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89"/>
      <c r="BU588" s="25"/>
      <c r="BV588" s="25"/>
      <c r="BW588" s="25"/>
      <c r="BX588" s="25"/>
      <c r="BY588" s="25"/>
      <c r="BZ588" s="94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92"/>
      <c r="M589" s="93"/>
      <c r="N589" s="93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89"/>
      <c r="BU589" s="25"/>
      <c r="BV589" s="25"/>
      <c r="BW589" s="25"/>
      <c r="BX589" s="25"/>
      <c r="BY589" s="25"/>
      <c r="BZ589" s="94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92"/>
      <c r="M590" s="93"/>
      <c r="N590" s="93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89"/>
      <c r="BU590" s="25"/>
      <c r="BV590" s="25"/>
      <c r="BW590" s="25"/>
      <c r="BX590" s="25"/>
      <c r="BY590" s="25"/>
      <c r="BZ590" s="94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92"/>
      <c r="M591" s="93"/>
      <c r="N591" s="93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89"/>
      <c r="BU591" s="25"/>
      <c r="BV591" s="25"/>
      <c r="BW591" s="25"/>
      <c r="BX591" s="25"/>
      <c r="BY591" s="25"/>
      <c r="BZ591" s="94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92"/>
      <c r="M592" s="93"/>
      <c r="N592" s="93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89"/>
      <c r="BU592" s="25"/>
      <c r="BV592" s="25"/>
      <c r="BW592" s="25"/>
      <c r="BX592" s="25"/>
      <c r="BY592" s="25"/>
      <c r="BZ592" s="94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92"/>
      <c r="M593" s="93"/>
      <c r="N593" s="93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89"/>
      <c r="BU593" s="25"/>
      <c r="BV593" s="25"/>
      <c r="BW593" s="25"/>
      <c r="BX593" s="25"/>
      <c r="BY593" s="25"/>
      <c r="BZ593" s="94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92"/>
      <c r="M594" s="93"/>
      <c r="N594" s="93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89"/>
      <c r="BU594" s="25"/>
      <c r="BV594" s="25"/>
      <c r="BW594" s="25"/>
      <c r="BX594" s="25"/>
      <c r="BY594" s="25"/>
      <c r="BZ594" s="94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92"/>
      <c r="M595" s="93"/>
      <c r="N595" s="93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89"/>
      <c r="BU595" s="25"/>
      <c r="BV595" s="25"/>
      <c r="BW595" s="25"/>
      <c r="BX595" s="25"/>
      <c r="BY595" s="25"/>
      <c r="BZ595" s="94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92"/>
      <c r="M596" s="93"/>
      <c r="N596" s="93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89"/>
      <c r="BU596" s="25"/>
      <c r="BV596" s="25"/>
      <c r="BW596" s="25"/>
      <c r="BX596" s="25"/>
      <c r="BY596" s="25"/>
      <c r="BZ596" s="94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92"/>
      <c r="M597" s="93"/>
      <c r="N597" s="93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89"/>
      <c r="BU597" s="25"/>
      <c r="BV597" s="25"/>
      <c r="BW597" s="25"/>
      <c r="BX597" s="25"/>
      <c r="BY597" s="25"/>
      <c r="BZ597" s="94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92"/>
      <c r="M598" s="93"/>
      <c r="N598" s="93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89"/>
      <c r="BU598" s="25"/>
      <c r="BV598" s="25"/>
      <c r="BW598" s="25"/>
      <c r="BX598" s="25"/>
      <c r="BY598" s="25"/>
      <c r="BZ598" s="94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92"/>
      <c r="M599" s="93"/>
      <c r="N599" s="93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89"/>
      <c r="BU599" s="25"/>
      <c r="BV599" s="25"/>
      <c r="BW599" s="25"/>
      <c r="BX599" s="25"/>
      <c r="BY599" s="25"/>
      <c r="BZ599" s="94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92"/>
      <c r="M600" s="93"/>
      <c r="N600" s="93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89"/>
      <c r="BU600" s="25"/>
      <c r="BV600" s="25"/>
      <c r="BW600" s="25"/>
      <c r="BX600" s="25"/>
      <c r="BY600" s="25"/>
      <c r="BZ600" s="94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92"/>
      <c r="M601" s="93"/>
      <c r="N601" s="93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89"/>
      <c r="BU601" s="25"/>
      <c r="BV601" s="25"/>
      <c r="BW601" s="25"/>
      <c r="BX601" s="25"/>
      <c r="BY601" s="25"/>
      <c r="BZ601" s="94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92"/>
      <c r="M602" s="93"/>
      <c r="N602" s="93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89"/>
      <c r="BU602" s="25"/>
      <c r="BV602" s="25"/>
      <c r="BW602" s="25"/>
      <c r="BX602" s="25"/>
      <c r="BY602" s="25"/>
      <c r="BZ602" s="94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92"/>
      <c r="M603" s="93"/>
      <c r="N603" s="93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89"/>
      <c r="BU603" s="25"/>
      <c r="BV603" s="25"/>
      <c r="BW603" s="25"/>
      <c r="BX603" s="25"/>
      <c r="BY603" s="25"/>
      <c r="BZ603" s="94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92"/>
      <c r="M604" s="93"/>
      <c r="N604" s="93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89"/>
      <c r="BU604" s="25"/>
      <c r="BV604" s="25"/>
      <c r="BW604" s="25"/>
      <c r="BX604" s="25"/>
      <c r="BY604" s="25"/>
      <c r="BZ604" s="94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92"/>
      <c r="M605" s="93"/>
      <c r="N605" s="93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89"/>
      <c r="BU605" s="25"/>
      <c r="BV605" s="25"/>
      <c r="BW605" s="25"/>
      <c r="BX605" s="25"/>
      <c r="BY605" s="25"/>
      <c r="BZ605" s="94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92"/>
      <c r="M606" s="93"/>
      <c r="N606" s="93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89"/>
      <c r="BU606" s="25"/>
      <c r="BV606" s="25"/>
      <c r="BW606" s="25"/>
      <c r="BX606" s="25"/>
      <c r="BY606" s="25"/>
      <c r="BZ606" s="94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92"/>
      <c r="M607" s="93"/>
      <c r="N607" s="93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89"/>
      <c r="BU607" s="25"/>
      <c r="BV607" s="25"/>
      <c r="BW607" s="25"/>
      <c r="BX607" s="25"/>
      <c r="BY607" s="25"/>
      <c r="BZ607" s="94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92"/>
      <c r="M608" s="93"/>
      <c r="N608" s="93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89"/>
      <c r="BU608" s="25"/>
      <c r="BV608" s="25"/>
      <c r="BW608" s="25"/>
      <c r="BX608" s="25"/>
      <c r="BY608" s="25"/>
      <c r="BZ608" s="94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92"/>
      <c r="M609" s="93"/>
      <c r="N609" s="93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89"/>
      <c r="BU609" s="25"/>
      <c r="BV609" s="25"/>
      <c r="BW609" s="25"/>
      <c r="BX609" s="25"/>
      <c r="BY609" s="25"/>
      <c r="BZ609" s="94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92"/>
      <c r="M610" s="93"/>
      <c r="N610" s="93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89"/>
      <c r="BU610" s="25"/>
      <c r="BV610" s="25"/>
      <c r="BW610" s="25"/>
      <c r="BX610" s="25"/>
      <c r="BY610" s="25"/>
      <c r="BZ610" s="94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92"/>
      <c r="M611" s="93"/>
      <c r="N611" s="93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89"/>
      <c r="BU611" s="25"/>
      <c r="BV611" s="25"/>
      <c r="BW611" s="25"/>
      <c r="BX611" s="25"/>
      <c r="BY611" s="25"/>
      <c r="BZ611" s="94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92"/>
      <c r="M612" s="93"/>
      <c r="N612" s="93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89"/>
      <c r="BU612" s="25"/>
      <c r="BV612" s="25"/>
      <c r="BW612" s="25"/>
      <c r="BX612" s="25"/>
      <c r="BY612" s="25"/>
      <c r="BZ612" s="94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92"/>
      <c r="M613" s="93"/>
      <c r="N613" s="93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89"/>
      <c r="BU613" s="25"/>
      <c r="BV613" s="25"/>
      <c r="BW613" s="25"/>
      <c r="BX613" s="25"/>
      <c r="BY613" s="25"/>
      <c r="BZ613" s="94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92"/>
      <c r="M614" s="93"/>
      <c r="N614" s="93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89"/>
      <c r="BU614" s="25"/>
      <c r="BV614" s="25"/>
      <c r="BW614" s="25"/>
      <c r="BX614" s="25"/>
      <c r="BY614" s="25"/>
      <c r="BZ614" s="94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92"/>
      <c r="M615" s="93"/>
      <c r="N615" s="93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89"/>
      <c r="BU615" s="25"/>
      <c r="BV615" s="25"/>
      <c r="BW615" s="25"/>
      <c r="BX615" s="25"/>
      <c r="BY615" s="25"/>
      <c r="BZ615" s="94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92"/>
      <c r="M616" s="93"/>
      <c r="N616" s="93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89"/>
      <c r="BU616" s="25"/>
      <c r="BV616" s="25"/>
      <c r="BW616" s="25"/>
      <c r="BX616" s="25"/>
      <c r="BY616" s="25"/>
      <c r="BZ616" s="94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92"/>
      <c r="M617" s="93"/>
      <c r="N617" s="93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89"/>
      <c r="BU617" s="25"/>
      <c r="BV617" s="25"/>
      <c r="BW617" s="25"/>
      <c r="BX617" s="25"/>
      <c r="BY617" s="25"/>
      <c r="BZ617" s="94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92"/>
      <c r="M618" s="93"/>
      <c r="N618" s="93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89"/>
      <c r="BU618" s="25"/>
      <c r="BV618" s="25"/>
      <c r="BW618" s="25"/>
      <c r="BX618" s="25"/>
      <c r="BY618" s="25"/>
      <c r="BZ618" s="94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92"/>
      <c r="M619" s="93"/>
      <c r="N619" s="93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89"/>
      <c r="BU619" s="25"/>
      <c r="BV619" s="25"/>
      <c r="BW619" s="25"/>
      <c r="BX619" s="25"/>
      <c r="BY619" s="25"/>
      <c r="BZ619" s="94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92"/>
      <c r="M620" s="93"/>
      <c r="N620" s="93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89"/>
      <c r="BU620" s="25"/>
      <c r="BV620" s="25"/>
      <c r="BW620" s="25"/>
      <c r="BX620" s="25"/>
      <c r="BY620" s="25"/>
      <c r="BZ620" s="94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92"/>
      <c r="M621" s="93"/>
      <c r="N621" s="93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89"/>
      <c r="BU621" s="25"/>
      <c r="BV621" s="25"/>
      <c r="BW621" s="25"/>
      <c r="BX621" s="25"/>
      <c r="BY621" s="25"/>
      <c r="BZ621" s="94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92"/>
      <c r="M622" s="93"/>
      <c r="N622" s="93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89"/>
      <c r="BU622" s="25"/>
      <c r="BV622" s="25"/>
      <c r="BW622" s="25"/>
      <c r="BX622" s="25"/>
      <c r="BY622" s="25"/>
      <c r="BZ622" s="94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92"/>
      <c r="M623" s="93"/>
      <c r="N623" s="93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89"/>
      <c r="BU623" s="25"/>
      <c r="BV623" s="25"/>
      <c r="BW623" s="25"/>
      <c r="BX623" s="25"/>
      <c r="BY623" s="25"/>
      <c r="BZ623" s="94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92"/>
      <c r="M624" s="93"/>
      <c r="N624" s="93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89"/>
      <c r="BU624" s="25"/>
      <c r="BV624" s="25"/>
      <c r="BW624" s="25"/>
      <c r="BX624" s="25"/>
      <c r="BY624" s="25"/>
      <c r="BZ624" s="94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92"/>
      <c r="M625" s="93"/>
      <c r="N625" s="93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89"/>
      <c r="BU625" s="25"/>
      <c r="BV625" s="25"/>
      <c r="BW625" s="25"/>
      <c r="BX625" s="25"/>
      <c r="BY625" s="25"/>
      <c r="BZ625" s="94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92"/>
      <c r="M626" s="93"/>
      <c r="N626" s="93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89"/>
      <c r="BU626" s="25"/>
      <c r="BV626" s="25"/>
      <c r="BW626" s="25"/>
      <c r="BX626" s="25"/>
      <c r="BY626" s="25"/>
      <c r="BZ626" s="94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92"/>
      <c r="M627" s="93"/>
      <c r="N627" s="93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89"/>
      <c r="BU627" s="25"/>
      <c r="BV627" s="25"/>
      <c r="BW627" s="25"/>
      <c r="BX627" s="25"/>
      <c r="BY627" s="25"/>
      <c r="BZ627" s="94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92"/>
      <c r="M628" s="93"/>
      <c r="N628" s="93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89"/>
      <c r="BU628" s="25"/>
      <c r="BV628" s="25"/>
      <c r="BW628" s="25"/>
      <c r="BX628" s="25"/>
      <c r="BY628" s="25"/>
      <c r="BZ628" s="94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92"/>
      <c r="M629" s="93"/>
      <c r="N629" s="93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89"/>
      <c r="BU629" s="25"/>
      <c r="BV629" s="25"/>
      <c r="BW629" s="25"/>
      <c r="BX629" s="25"/>
      <c r="BY629" s="25"/>
      <c r="BZ629" s="94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92"/>
      <c r="M630" s="93"/>
      <c r="N630" s="93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89"/>
      <c r="BU630" s="25"/>
      <c r="BV630" s="25"/>
      <c r="BW630" s="25"/>
      <c r="BX630" s="25"/>
      <c r="BY630" s="25"/>
      <c r="BZ630" s="94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92"/>
      <c r="M631" s="93"/>
      <c r="N631" s="93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89"/>
      <c r="BU631" s="25"/>
      <c r="BV631" s="25"/>
      <c r="BW631" s="25"/>
      <c r="BX631" s="25"/>
      <c r="BY631" s="25"/>
      <c r="BZ631" s="94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92"/>
      <c r="M632" s="93"/>
      <c r="N632" s="93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89"/>
      <c r="BU632" s="25"/>
      <c r="BV632" s="25"/>
      <c r="BW632" s="25"/>
      <c r="BX632" s="25"/>
      <c r="BY632" s="25"/>
      <c r="BZ632" s="94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92"/>
      <c r="M633" s="93"/>
      <c r="N633" s="93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89"/>
      <c r="BU633" s="25"/>
      <c r="BV633" s="25"/>
      <c r="BW633" s="25"/>
      <c r="BX633" s="25"/>
      <c r="BY633" s="25"/>
      <c r="BZ633" s="94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92"/>
      <c r="M634" s="93"/>
      <c r="N634" s="93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89"/>
      <c r="BU634" s="25"/>
      <c r="BV634" s="25"/>
      <c r="BW634" s="25"/>
      <c r="BX634" s="25"/>
      <c r="BY634" s="25"/>
      <c r="BZ634" s="94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92"/>
      <c r="M635" s="93"/>
      <c r="N635" s="93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89"/>
      <c r="BU635" s="25"/>
      <c r="BV635" s="25"/>
      <c r="BW635" s="25"/>
      <c r="BX635" s="25"/>
      <c r="BY635" s="25"/>
      <c r="BZ635" s="94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92"/>
      <c r="M636" s="93"/>
      <c r="N636" s="93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89"/>
      <c r="BU636" s="25"/>
      <c r="BV636" s="25"/>
      <c r="BW636" s="25"/>
      <c r="BX636" s="25"/>
      <c r="BY636" s="25"/>
      <c r="BZ636" s="94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92"/>
      <c r="M637" s="93"/>
      <c r="N637" s="93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89"/>
      <c r="BU637" s="25"/>
      <c r="BV637" s="25"/>
      <c r="BW637" s="25"/>
      <c r="BX637" s="25"/>
      <c r="BY637" s="25"/>
      <c r="BZ637" s="94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92"/>
      <c r="M638" s="93"/>
      <c r="N638" s="93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89"/>
      <c r="BU638" s="25"/>
      <c r="BV638" s="25"/>
      <c r="BW638" s="25"/>
      <c r="BX638" s="25"/>
      <c r="BY638" s="25"/>
      <c r="BZ638" s="94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92"/>
      <c r="M639" s="93"/>
      <c r="N639" s="93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89"/>
      <c r="BU639" s="25"/>
      <c r="BV639" s="25"/>
      <c r="BW639" s="25"/>
      <c r="BX639" s="25"/>
      <c r="BY639" s="25"/>
      <c r="BZ639" s="94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92"/>
      <c r="M640" s="93"/>
      <c r="N640" s="93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89"/>
      <c r="BU640" s="25"/>
      <c r="BV640" s="25"/>
      <c r="BW640" s="25"/>
      <c r="BX640" s="25"/>
      <c r="BY640" s="25"/>
      <c r="BZ640" s="94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92"/>
      <c r="M641" s="93"/>
      <c r="N641" s="93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89"/>
      <c r="BU641" s="25"/>
      <c r="BV641" s="25"/>
      <c r="BW641" s="25"/>
      <c r="BX641" s="25"/>
      <c r="BY641" s="25"/>
      <c r="BZ641" s="94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92"/>
      <c r="M642" s="93"/>
      <c r="N642" s="93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89"/>
      <c r="BU642" s="25"/>
      <c r="BV642" s="25"/>
      <c r="BW642" s="25"/>
      <c r="BX642" s="25"/>
      <c r="BY642" s="25"/>
      <c r="BZ642" s="94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92"/>
      <c r="M643" s="93"/>
      <c r="N643" s="93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89"/>
      <c r="BU643" s="25"/>
      <c r="BV643" s="25"/>
      <c r="BW643" s="25"/>
      <c r="BX643" s="25"/>
      <c r="BY643" s="25"/>
      <c r="BZ643" s="94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92"/>
      <c r="M644" s="93"/>
      <c r="N644" s="93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89"/>
      <c r="BU644" s="25"/>
      <c r="BV644" s="25"/>
      <c r="BW644" s="25"/>
      <c r="BX644" s="25"/>
      <c r="BY644" s="25"/>
      <c r="BZ644" s="94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92"/>
      <c r="M645" s="93"/>
      <c r="N645" s="93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/>
      <c r="BR645" s="25"/>
      <c r="BS645" s="25"/>
      <c r="BT645" s="89"/>
      <c r="BU645" s="25"/>
      <c r="BV645" s="25"/>
      <c r="BW645" s="25"/>
      <c r="BX645" s="25"/>
      <c r="BY645" s="25"/>
      <c r="BZ645" s="94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92"/>
      <c r="M646" s="93"/>
      <c r="N646" s="93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89"/>
      <c r="BU646" s="25"/>
      <c r="BV646" s="25"/>
      <c r="BW646" s="25"/>
      <c r="BX646" s="25"/>
      <c r="BY646" s="25"/>
      <c r="BZ646" s="94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92"/>
      <c r="M647" s="93"/>
      <c r="N647" s="93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/>
      <c r="BR647" s="25"/>
      <c r="BS647" s="25"/>
      <c r="BT647" s="89"/>
      <c r="BU647" s="25"/>
      <c r="BV647" s="25"/>
      <c r="BW647" s="25"/>
      <c r="BX647" s="25"/>
      <c r="BY647" s="25"/>
      <c r="BZ647" s="94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92"/>
      <c r="M648" s="93"/>
      <c r="N648" s="93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89"/>
      <c r="BU648" s="25"/>
      <c r="BV648" s="25"/>
      <c r="BW648" s="25"/>
      <c r="BX648" s="25"/>
      <c r="BY648" s="25"/>
      <c r="BZ648" s="94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92"/>
      <c r="M649" s="93"/>
      <c r="N649" s="93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/>
      <c r="BR649" s="25"/>
      <c r="BS649" s="25"/>
      <c r="BT649" s="89"/>
      <c r="BU649" s="25"/>
      <c r="BV649" s="25"/>
      <c r="BW649" s="25"/>
      <c r="BX649" s="25"/>
      <c r="BY649" s="25"/>
      <c r="BZ649" s="94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92"/>
      <c r="M650" s="93"/>
      <c r="N650" s="93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89"/>
      <c r="BU650" s="25"/>
      <c r="BV650" s="25"/>
      <c r="BW650" s="25"/>
      <c r="BX650" s="25"/>
      <c r="BY650" s="25"/>
      <c r="BZ650" s="94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92"/>
      <c r="M651" s="93"/>
      <c r="N651" s="93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/>
      <c r="BR651" s="25"/>
      <c r="BS651" s="25"/>
      <c r="BT651" s="89"/>
      <c r="BU651" s="25"/>
      <c r="BV651" s="25"/>
      <c r="BW651" s="25"/>
      <c r="BX651" s="25"/>
      <c r="BY651" s="25"/>
      <c r="BZ651" s="94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92"/>
      <c r="M652" s="93"/>
      <c r="N652" s="93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89"/>
      <c r="BU652" s="25"/>
      <c r="BV652" s="25"/>
      <c r="BW652" s="25"/>
      <c r="BX652" s="25"/>
      <c r="BY652" s="25"/>
      <c r="BZ652" s="94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92"/>
      <c r="M653" s="93"/>
      <c r="N653" s="93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89"/>
      <c r="BU653" s="25"/>
      <c r="BV653" s="25"/>
      <c r="BW653" s="25"/>
      <c r="BX653" s="25"/>
      <c r="BY653" s="25"/>
      <c r="BZ653" s="94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92"/>
      <c r="M654" s="93"/>
      <c r="N654" s="93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89"/>
      <c r="BU654" s="25"/>
      <c r="BV654" s="25"/>
      <c r="BW654" s="25"/>
      <c r="BX654" s="25"/>
      <c r="BY654" s="25"/>
      <c r="BZ654" s="94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92"/>
      <c r="M655" s="93"/>
      <c r="N655" s="93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89"/>
      <c r="BU655" s="25"/>
      <c r="BV655" s="25"/>
      <c r="BW655" s="25"/>
      <c r="BX655" s="25"/>
      <c r="BY655" s="25"/>
      <c r="BZ655" s="94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92"/>
      <c r="M656" s="93"/>
      <c r="N656" s="93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89"/>
      <c r="BU656" s="25"/>
      <c r="BV656" s="25"/>
      <c r="BW656" s="25"/>
      <c r="BX656" s="25"/>
      <c r="BY656" s="25"/>
      <c r="BZ656" s="94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92"/>
      <c r="M657" s="93"/>
      <c r="N657" s="93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/>
      <c r="BR657" s="25"/>
      <c r="BS657" s="25"/>
      <c r="BT657" s="89"/>
      <c r="BU657" s="25"/>
      <c r="BV657" s="25"/>
      <c r="BW657" s="25"/>
      <c r="BX657" s="25"/>
      <c r="BY657" s="25"/>
      <c r="BZ657" s="94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92"/>
      <c r="M658" s="93"/>
      <c r="N658" s="93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89"/>
      <c r="BU658" s="25"/>
      <c r="BV658" s="25"/>
      <c r="BW658" s="25"/>
      <c r="BX658" s="25"/>
      <c r="BY658" s="25"/>
      <c r="BZ658" s="94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92"/>
      <c r="M659" s="93"/>
      <c r="N659" s="93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/>
      <c r="BR659" s="25"/>
      <c r="BS659" s="25"/>
      <c r="BT659" s="89"/>
      <c r="BU659" s="25"/>
      <c r="BV659" s="25"/>
      <c r="BW659" s="25"/>
      <c r="BX659" s="25"/>
      <c r="BY659" s="25"/>
      <c r="BZ659" s="94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92"/>
      <c r="M660" s="93"/>
      <c r="N660" s="93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89"/>
      <c r="BU660" s="25"/>
      <c r="BV660" s="25"/>
      <c r="BW660" s="25"/>
      <c r="BX660" s="25"/>
      <c r="BY660" s="25"/>
      <c r="BZ660" s="94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92"/>
      <c r="M661" s="93"/>
      <c r="N661" s="93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89"/>
      <c r="BU661" s="25"/>
      <c r="BV661" s="25"/>
      <c r="BW661" s="25"/>
      <c r="BX661" s="25"/>
      <c r="BY661" s="25"/>
      <c r="BZ661" s="94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92"/>
      <c r="M662" s="93"/>
      <c r="N662" s="93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89"/>
      <c r="BU662" s="25"/>
      <c r="BV662" s="25"/>
      <c r="BW662" s="25"/>
      <c r="BX662" s="25"/>
      <c r="BY662" s="25"/>
      <c r="BZ662" s="94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92"/>
      <c r="M663" s="93"/>
      <c r="N663" s="93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89"/>
      <c r="BU663" s="25"/>
      <c r="BV663" s="25"/>
      <c r="BW663" s="25"/>
      <c r="BX663" s="25"/>
      <c r="BY663" s="25"/>
      <c r="BZ663" s="94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92"/>
      <c r="M664" s="93"/>
      <c r="N664" s="93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89"/>
      <c r="BU664" s="25"/>
      <c r="BV664" s="25"/>
      <c r="BW664" s="25"/>
      <c r="BX664" s="25"/>
      <c r="BY664" s="25"/>
      <c r="BZ664" s="94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92"/>
      <c r="M665" s="93"/>
      <c r="N665" s="93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89"/>
      <c r="BU665" s="25"/>
      <c r="BV665" s="25"/>
      <c r="BW665" s="25"/>
      <c r="BX665" s="25"/>
      <c r="BY665" s="25"/>
      <c r="BZ665" s="94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92"/>
      <c r="M666" s="93"/>
      <c r="N666" s="93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89"/>
      <c r="BU666" s="25"/>
      <c r="BV666" s="25"/>
      <c r="BW666" s="25"/>
      <c r="BX666" s="25"/>
      <c r="BY666" s="25"/>
      <c r="BZ666" s="94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92"/>
      <c r="M667" s="93"/>
      <c r="N667" s="93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89"/>
      <c r="BU667" s="25"/>
      <c r="BV667" s="25"/>
      <c r="BW667" s="25"/>
      <c r="BX667" s="25"/>
      <c r="BY667" s="25"/>
      <c r="BZ667" s="94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92"/>
      <c r="M668" s="93"/>
      <c r="N668" s="93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89"/>
      <c r="BU668" s="25"/>
      <c r="BV668" s="25"/>
      <c r="BW668" s="25"/>
      <c r="BX668" s="25"/>
      <c r="BY668" s="25"/>
      <c r="BZ668" s="94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92"/>
      <c r="M669" s="93"/>
      <c r="N669" s="93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89"/>
      <c r="BU669" s="25"/>
      <c r="BV669" s="25"/>
      <c r="BW669" s="25"/>
      <c r="BX669" s="25"/>
      <c r="BY669" s="25"/>
      <c r="BZ669" s="94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92"/>
      <c r="M670" s="93"/>
      <c r="N670" s="93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89"/>
      <c r="BU670" s="25"/>
      <c r="BV670" s="25"/>
      <c r="BW670" s="25"/>
      <c r="BX670" s="25"/>
      <c r="BY670" s="25"/>
      <c r="BZ670" s="94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92"/>
      <c r="M671" s="93"/>
      <c r="N671" s="93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89"/>
      <c r="BU671" s="25"/>
      <c r="BV671" s="25"/>
      <c r="BW671" s="25"/>
      <c r="BX671" s="25"/>
      <c r="BY671" s="25"/>
      <c r="BZ671" s="94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92"/>
      <c r="M672" s="93"/>
      <c r="N672" s="93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89"/>
      <c r="BU672" s="25"/>
      <c r="BV672" s="25"/>
      <c r="BW672" s="25"/>
      <c r="BX672" s="25"/>
      <c r="BY672" s="25"/>
      <c r="BZ672" s="94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92"/>
      <c r="M673" s="93"/>
      <c r="N673" s="93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89"/>
      <c r="BU673" s="25"/>
      <c r="BV673" s="25"/>
      <c r="BW673" s="25"/>
      <c r="BX673" s="25"/>
      <c r="BY673" s="25"/>
      <c r="BZ673" s="94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92"/>
      <c r="M674" s="93"/>
      <c r="N674" s="93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89"/>
      <c r="BU674" s="25"/>
      <c r="BV674" s="25"/>
      <c r="BW674" s="25"/>
      <c r="BX674" s="25"/>
      <c r="BY674" s="25"/>
      <c r="BZ674" s="94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92"/>
      <c r="M675" s="93"/>
      <c r="N675" s="93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89"/>
      <c r="BU675" s="25"/>
      <c r="BV675" s="25"/>
      <c r="BW675" s="25"/>
      <c r="BX675" s="25"/>
      <c r="BY675" s="25"/>
      <c r="BZ675" s="94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92"/>
      <c r="M676" s="93"/>
      <c r="N676" s="93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89"/>
      <c r="BU676" s="25"/>
      <c r="BV676" s="25"/>
      <c r="BW676" s="25"/>
      <c r="BX676" s="25"/>
      <c r="BY676" s="25"/>
      <c r="BZ676" s="94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92"/>
      <c r="M677" s="93"/>
      <c r="N677" s="93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89"/>
      <c r="BU677" s="25"/>
      <c r="BV677" s="25"/>
      <c r="BW677" s="25"/>
      <c r="BX677" s="25"/>
      <c r="BY677" s="25"/>
      <c r="BZ677" s="94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92"/>
      <c r="M678" s="93"/>
      <c r="N678" s="93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89"/>
      <c r="BU678" s="25"/>
      <c r="BV678" s="25"/>
      <c r="BW678" s="25"/>
      <c r="BX678" s="25"/>
      <c r="BY678" s="25"/>
      <c r="BZ678" s="94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92"/>
      <c r="M679" s="93"/>
      <c r="N679" s="93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89"/>
      <c r="BU679" s="25"/>
      <c r="BV679" s="25"/>
      <c r="BW679" s="25"/>
      <c r="BX679" s="25"/>
      <c r="BY679" s="25"/>
      <c r="BZ679" s="94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92"/>
      <c r="M680" s="93"/>
      <c r="N680" s="93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89"/>
      <c r="BU680" s="25"/>
      <c r="BV680" s="25"/>
      <c r="BW680" s="25"/>
      <c r="BX680" s="25"/>
      <c r="BY680" s="25"/>
      <c r="BZ680" s="94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92"/>
      <c r="M681" s="93"/>
      <c r="N681" s="93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89"/>
      <c r="BU681" s="25"/>
      <c r="BV681" s="25"/>
      <c r="BW681" s="25"/>
      <c r="BX681" s="25"/>
      <c r="BY681" s="25"/>
      <c r="BZ681" s="94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92"/>
      <c r="M682" s="93"/>
      <c r="N682" s="93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89"/>
      <c r="BU682" s="25"/>
      <c r="BV682" s="25"/>
      <c r="BW682" s="25"/>
      <c r="BX682" s="25"/>
      <c r="BY682" s="25"/>
      <c r="BZ682" s="94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92"/>
      <c r="M683" s="93"/>
      <c r="N683" s="93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89"/>
      <c r="BU683" s="25"/>
      <c r="BV683" s="25"/>
      <c r="BW683" s="25"/>
      <c r="BX683" s="25"/>
      <c r="BY683" s="25"/>
      <c r="BZ683" s="94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92"/>
      <c r="M684" s="93"/>
      <c r="N684" s="93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89"/>
      <c r="BU684" s="25"/>
      <c r="BV684" s="25"/>
      <c r="BW684" s="25"/>
      <c r="BX684" s="25"/>
      <c r="BY684" s="25"/>
      <c r="BZ684" s="94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92"/>
      <c r="M685" s="93"/>
      <c r="N685" s="93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89"/>
      <c r="BU685" s="25"/>
      <c r="BV685" s="25"/>
      <c r="BW685" s="25"/>
      <c r="BX685" s="25"/>
      <c r="BY685" s="25"/>
      <c r="BZ685" s="94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92"/>
      <c r="M686" s="93"/>
      <c r="N686" s="93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89"/>
      <c r="BU686" s="25"/>
      <c r="BV686" s="25"/>
      <c r="BW686" s="25"/>
      <c r="BX686" s="25"/>
      <c r="BY686" s="25"/>
      <c r="BZ686" s="94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92"/>
      <c r="M687" s="93"/>
      <c r="N687" s="93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89"/>
      <c r="BU687" s="25"/>
      <c r="BV687" s="25"/>
      <c r="BW687" s="25"/>
      <c r="BX687" s="25"/>
      <c r="BY687" s="25"/>
      <c r="BZ687" s="94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92"/>
      <c r="M688" s="93"/>
      <c r="N688" s="93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89"/>
      <c r="BU688" s="25"/>
      <c r="BV688" s="25"/>
      <c r="BW688" s="25"/>
      <c r="BX688" s="25"/>
      <c r="BY688" s="25"/>
      <c r="BZ688" s="94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92"/>
      <c r="M689" s="93"/>
      <c r="N689" s="93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89"/>
      <c r="BU689" s="25"/>
      <c r="BV689" s="25"/>
      <c r="BW689" s="25"/>
      <c r="BX689" s="25"/>
      <c r="BY689" s="25"/>
      <c r="BZ689" s="94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92"/>
      <c r="M690" s="93"/>
      <c r="N690" s="93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89"/>
      <c r="BU690" s="25"/>
      <c r="BV690" s="25"/>
      <c r="BW690" s="25"/>
      <c r="BX690" s="25"/>
      <c r="BY690" s="25"/>
      <c r="BZ690" s="94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92"/>
      <c r="M691" s="93"/>
      <c r="N691" s="93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89"/>
      <c r="BU691" s="25"/>
      <c r="BV691" s="25"/>
      <c r="BW691" s="25"/>
      <c r="BX691" s="25"/>
      <c r="BY691" s="25"/>
      <c r="BZ691" s="94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92"/>
      <c r="M692" s="93"/>
      <c r="N692" s="93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89"/>
      <c r="BU692" s="25"/>
      <c r="BV692" s="25"/>
      <c r="BW692" s="25"/>
      <c r="BX692" s="25"/>
      <c r="BY692" s="25"/>
      <c r="BZ692" s="94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92"/>
      <c r="M693" s="93"/>
      <c r="N693" s="93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89"/>
      <c r="BU693" s="25"/>
      <c r="BV693" s="25"/>
      <c r="BW693" s="25"/>
      <c r="BX693" s="25"/>
      <c r="BY693" s="25"/>
      <c r="BZ693" s="94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92"/>
      <c r="M694" s="93"/>
      <c r="N694" s="93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89"/>
      <c r="BU694" s="25"/>
      <c r="BV694" s="25"/>
      <c r="BW694" s="25"/>
      <c r="BX694" s="25"/>
      <c r="BY694" s="25"/>
      <c r="BZ694" s="94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92"/>
      <c r="M695" s="93"/>
      <c r="N695" s="93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89"/>
      <c r="BU695" s="25"/>
      <c r="BV695" s="25"/>
      <c r="BW695" s="25"/>
      <c r="BX695" s="25"/>
      <c r="BY695" s="25"/>
      <c r="BZ695" s="94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92"/>
      <c r="M696" s="93"/>
      <c r="N696" s="93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89"/>
      <c r="BU696" s="25"/>
      <c r="BV696" s="25"/>
      <c r="BW696" s="25"/>
      <c r="BX696" s="25"/>
      <c r="BY696" s="25"/>
      <c r="BZ696" s="94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92"/>
      <c r="M697" s="93"/>
      <c r="N697" s="93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89"/>
      <c r="BU697" s="25"/>
      <c r="BV697" s="25"/>
      <c r="BW697" s="25"/>
      <c r="BX697" s="25"/>
      <c r="BY697" s="25"/>
      <c r="BZ697" s="94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92"/>
      <c r="M698" s="93"/>
      <c r="N698" s="93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89"/>
      <c r="BU698" s="25"/>
      <c r="BV698" s="25"/>
      <c r="BW698" s="25"/>
      <c r="BX698" s="25"/>
      <c r="BY698" s="25"/>
      <c r="BZ698" s="94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92"/>
      <c r="M699" s="93"/>
      <c r="N699" s="93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89"/>
      <c r="BU699" s="25"/>
      <c r="BV699" s="25"/>
      <c r="BW699" s="25"/>
      <c r="BX699" s="25"/>
      <c r="BY699" s="25"/>
      <c r="BZ699" s="94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92"/>
      <c r="M700" s="93"/>
      <c r="N700" s="93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89"/>
      <c r="BU700" s="25"/>
      <c r="BV700" s="25"/>
      <c r="BW700" s="25"/>
      <c r="BX700" s="25"/>
      <c r="BY700" s="25"/>
      <c r="BZ700" s="94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92"/>
      <c r="M701" s="93"/>
      <c r="N701" s="93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89"/>
      <c r="BU701" s="25"/>
      <c r="BV701" s="25"/>
      <c r="BW701" s="25"/>
      <c r="BX701" s="25"/>
      <c r="BY701" s="25"/>
      <c r="BZ701" s="94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92"/>
      <c r="M702" s="93"/>
      <c r="N702" s="93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89"/>
      <c r="BU702" s="25"/>
      <c r="BV702" s="25"/>
      <c r="BW702" s="25"/>
      <c r="BX702" s="25"/>
      <c r="BY702" s="25"/>
      <c r="BZ702" s="94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92"/>
      <c r="M703" s="93"/>
      <c r="N703" s="93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89"/>
      <c r="BU703" s="25"/>
      <c r="BV703" s="25"/>
      <c r="BW703" s="25"/>
      <c r="BX703" s="25"/>
      <c r="BY703" s="25"/>
      <c r="BZ703" s="94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92"/>
      <c r="M704" s="93"/>
      <c r="N704" s="93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89"/>
      <c r="BU704" s="25"/>
      <c r="BV704" s="25"/>
      <c r="BW704" s="25"/>
      <c r="BX704" s="25"/>
      <c r="BY704" s="25"/>
      <c r="BZ704" s="94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92"/>
      <c r="M705" s="93"/>
      <c r="N705" s="93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89"/>
      <c r="BU705" s="25"/>
      <c r="BV705" s="25"/>
      <c r="BW705" s="25"/>
      <c r="BX705" s="25"/>
      <c r="BY705" s="25"/>
      <c r="BZ705" s="94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92"/>
      <c r="M706" s="93"/>
      <c r="N706" s="93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89"/>
      <c r="BU706" s="25"/>
      <c r="BV706" s="25"/>
      <c r="BW706" s="25"/>
      <c r="BX706" s="25"/>
      <c r="BY706" s="25"/>
      <c r="BZ706" s="94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92"/>
      <c r="M707" s="93"/>
      <c r="N707" s="93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89"/>
      <c r="BU707" s="25"/>
      <c r="BV707" s="25"/>
      <c r="BW707" s="25"/>
      <c r="BX707" s="25"/>
      <c r="BY707" s="25"/>
      <c r="BZ707" s="94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92"/>
      <c r="M708" s="93"/>
      <c r="N708" s="93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89"/>
      <c r="BU708" s="25"/>
      <c r="BV708" s="25"/>
      <c r="BW708" s="25"/>
      <c r="BX708" s="25"/>
      <c r="BY708" s="25"/>
      <c r="BZ708" s="94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92"/>
      <c r="M709" s="93"/>
      <c r="N709" s="93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89"/>
      <c r="BU709" s="25"/>
      <c r="BV709" s="25"/>
      <c r="BW709" s="25"/>
      <c r="BX709" s="25"/>
      <c r="BY709" s="25"/>
      <c r="BZ709" s="94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92"/>
      <c r="M710" s="93"/>
      <c r="N710" s="93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89"/>
      <c r="BU710" s="25"/>
      <c r="BV710" s="25"/>
      <c r="BW710" s="25"/>
      <c r="BX710" s="25"/>
      <c r="BY710" s="25"/>
      <c r="BZ710" s="94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92"/>
      <c r="M711" s="93"/>
      <c r="N711" s="93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89"/>
      <c r="BU711" s="25"/>
      <c r="BV711" s="25"/>
      <c r="BW711" s="25"/>
      <c r="BX711" s="25"/>
      <c r="BY711" s="25"/>
      <c r="BZ711" s="94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92"/>
      <c r="M712" s="93"/>
      <c r="N712" s="93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89"/>
      <c r="BU712" s="25"/>
      <c r="BV712" s="25"/>
      <c r="BW712" s="25"/>
      <c r="BX712" s="25"/>
      <c r="BY712" s="25"/>
      <c r="BZ712" s="94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92"/>
      <c r="M713" s="93"/>
      <c r="N713" s="93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89"/>
      <c r="BU713" s="25"/>
      <c r="BV713" s="25"/>
      <c r="BW713" s="25"/>
      <c r="BX713" s="25"/>
      <c r="BY713" s="25"/>
      <c r="BZ713" s="94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92"/>
      <c r="M714" s="93"/>
      <c r="N714" s="93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89"/>
      <c r="BU714" s="25"/>
      <c r="BV714" s="25"/>
      <c r="BW714" s="25"/>
      <c r="BX714" s="25"/>
      <c r="BY714" s="25"/>
      <c r="BZ714" s="94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92"/>
      <c r="M715" s="93"/>
      <c r="N715" s="93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89"/>
      <c r="BU715" s="25"/>
      <c r="BV715" s="25"/>
      <c r="BW715" s="25"/>
      <c r="BX715" s="25"/>
      <c r="BY715" s="25"/>
      <c r="BZ715" s="94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92"/>
      <c r="M716" s="93"/>
      <c r="N716" s="93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89"/>
      <c r="BU716" s="25"/>
      <c r="BV716" s="25"/>
      <c r="BW716" s="25"/>
      <c r="BX716" s="25"/>
      <c r="BY716" s="25"/>
      <c r="BZ716" s="94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92"/>
      <c r="M717" s="93"/>
      <c r="N717" s="93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89"/>
      <c r="BU717" s="25"/>
      <c r="BV717" s="25"/>
      <c r="BW717" s="25"/>
      <c r="BX717" s="25"/>
      <c r="BY717" s="25"/>
      <c r="BZ717" s="94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92"/>
      <c r="M718" s="93"/>
      <c r="N718" s="93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89"/>
      <c r="BU718" s="25"/>
      <c r="BV718" s="25"/>
      <c r="BW718" s="25"/>
      <c r="BX718" s="25"/>
      <c r="BY718" s="25"/>
      <c r="BZ718" s="94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92"/>
      <c r="M719" s="93"/>
      <c r="N719" s="93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89"/>
      <c r="BU719" s="25"/>
      <c r="BV719" s="25"/>
      <c r="BW719" s="25"/>
      <c r="BX719" s="25"/>
      <c r="BY719" s="25"/>
      <c r="BZ719" s="94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92"/>
      <c r="M720" s="93"/>
      <c r="N720" s="93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89"/>
      <c r="BU720" s="25"/>
      <c r="BV720" s="25"/>
      <c r="BW720" s="25"/>
      <c r="BX720" s="25"/>
      <c r="BY720" s="25"/>
      <c r="BZ720" s="94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92"/>
      <c r="M721" s="93"/>
      <c r="N721" s="93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89"/>
      <c r="BU721" s="25"/>
      <c r="BV721" s="25"/>
      <c r="BW721" s="25"/>
      <c r="BX721" s="25"/>
      <c r="BY721" s="25"/>
      <c r="BZ721" s="94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92"/>
      <c r="M722" s="93"/>
      <c r="N722" s="93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89"/>
      <c r="BU722" s="25"/>
      <c r="BV722" s="25"/>
      <c r="BW722" s="25"/>
      <c r="BX722" s="25"/>
      <c r="BY722" s="25"/>
      <c r="BZ722" s="94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92"/>
      <c r="M723" s="93"/>
      <c r="N723" s="93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89"/>
      <c r="BU723" s="25"/>
      <c r="BV723" s="25"/>
      <c r="BW723" s="25"/>
      <c r="BX723" s="25"/>
      <c r="BY723" s="25"/>
      <c r="BZ723" s="94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92"/>
      <c r="M724" s="93"/>
      <c r="N724" s="93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89"/>
      <c r="BU724" s="25"/>
      <c r="BV724" s="25"/>
      <c r="BW724" s="25"/>
      <c r="BX724" s="25"/>
      <c r="BY724" s="25"/>
      <c r="BZ724" s="94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92"/>
      <c r="M725" s="93"/>
      <c r="N725" s="93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89"/>
      <c r="BU725" s="25"/>
      <c r="BV725" s="25"/>
      <c r="BW725" s="25"/>
      <c r="BX725" s="25"/>
      <c r="BY725" s="25"/>
      <c r="BZ725" s="94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92"/>
      <c r="M726" s="93"/>
      <c r="N726" s="93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89"/>
      <c r="BU726" s="25"/>
      <c r="BV726" s="25"/>
      <c r="BW726" s="25"/>
      <c r="BX726" s="25"/>
      <c r="BY726" s="25"/>
      <c r="BZ726" s="94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92"/>
      <c r="M727" s="93"/>
      <c r="N727" s="93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89"/>
      <c r="BU727" s="25"/>
      <c r="BV727" s="25"/>
      <c r="BW727" s="25"/>
      <c r="BX727" s="25"/>
      <c r="BY727" s="25"/>
      <c r="BZ727" s="94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92"/>
      <c r="M728" s="93"/>
      <c r="N728" s="93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89"/>
      <c r="BU728" s="25"/>
      <c r="BV728" s="25"/>
      <c r="BW728" s="25"/>
      <c r="BX728" s="25"/>
      <c r="BY728" s="25"/>
      <c r="BZ728" s="94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92"/>
      <c r="M729" s="93"/>
      <c r="N729" s="93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89"/>
      <c r="BU729" s="25"/>
      <c r="BV729" s="25"/>
      <c r="BW729" s="25"/>
      <c r="BX729" s="25"/>
      <c r="BY729" s="25"/>
      <c r="BZ729" s="94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92"/>
      <c r="M730" s="93"/>
      <c r="N730" s="93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89"/>
      <c r="BU730" s="25"/>
      <c r="BV730" s="25"/>
      <c r="BW730" s="25"/>
      <c r="BX730" s="25"/>
      <c r="BY730" s="25"/>
      <c r="BZ730" s="94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92"/>
      <c r="M731" s="93"/>
      <c r="N731" s="93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89"/>
      <c r="BU731" s="25"/>
      <c r="BV731" s="25"/>
      <c r="BW731" s="25"/>
      <c r="BX731" s="25"/>
      <c r="BY731" s="25"/>
      <c r="BZ731" s="94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92"/>
      <c r="M732" s="93"/>
      <c r="N732" s="93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89"/>
      <c r="BU732" s="25"/>
      <c r="BV732" s="25"/>
      <c r="BW732" s="25"/>
      <c r="BX732" s="25"/>
      <c r="BY732" s="25"/>
      <c r="BZ732" s="94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92"/>
      <c r="M733" s="93"/>
      <c r="N733" s="93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89"/>
      <c r="BU733" s="25"/>
      <c r="BV733" s="25"/>
      <c r="BW733" s="25"/>
      <c r="BX733" s="25"/>
      <c r="BY733" s="25"/>
      <c r="BZ733" s="94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92"/>
      <c r="M734" s="93"/>
      <c r="N734" s="93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89"/>
      <c r="BU734" s="25"/>
      <c r="BV734" s="25"/>
      <c r="BW734" s="25"/>
      <c r="BX734" s="25"/>
      <c r="BY734" s="25"/>
      <c r="BZ734" s="94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92"/>
      <c r="M735" s="93"/>
      <c r="N735" s="93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89"/>
      <c r="BU735" s="25"/>
      <c r="BV735" s="25"/>
      <c r="BW735" s="25"/>
      <c r="BX735" s="25"/>
      <c r="BY735" s="25"/>
      <c r="BZ735" s="94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92"/>
      <c r="M736" s="93"/>
      <c r="N736" s="93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89"/>
      <c r="BU736" s="25"/>
      <c r="BV736" s="25"/>
      <c r="BW736" s="25"/>
      <c r="BX736" s="25"/>
      <c r="BY736" s="25"/>
      <c r="BZ736" s="94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92"/>
      <c r="M737" s="93"/>
      <c r="N737" s="93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89"/>
      <c r="BU737" s="25"/>
      <c r="BV737" s="25"/>
      <c r="BW737" s="25"/>
      <c r="BX737" s="25"/>
      <c r="BY737" s="25"/>
      <c r="BZ737" s="94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92"/>
      <c r="M738" s="93"/>
      <c r="N738" s="93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89"/>
      <c r="BU738" s="25"/>
      <c r="BV738" s="25"/>
      <c r="BW738" s="25"/>
      <c r="BX738" s="25"/>
      <c r="BY738" s="25"/>
      <c r="BZ738" s="94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92"/>
      <c r="M739" s="93"/>
      <c r="N739" s="93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89"/>
      <c r="BU739" s="25"/>
      <c r="BV739" s="25"/>
      <c r="BW739" s="25"/>
      <c r="BX739" s="25"/>
      <c r="BY739" s="25"/>
      <c r="BZ739" s="94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92"/>
      <c r="M740" s="93"/>
      <c r="N740" s="93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89"/>
      <c r="BU740" s="25"/>
      <c r="BV740" s="25"/>
      <c r="BW740" s="25"/>
      <c r="BX740" s="25"/>
      <c r="BY740" s="25"/>
      <c r="BZ740" s="94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92"/>
      <c r="M741" s="93"/>
      <c r="N741" s="93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89"/>
      <c r="BU741" s="25"/>
      <c r="BV741" s="25"/>
      <c r="BW741" s="25"/>
      <c r="BX741" s="25"/>
      <c r="BY741" s="25"/>
      <c r="BZ741" s="94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92"/>
      <c r="M742" s="93"/>
      <c r="N742" s="93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89"/>
      <c r="BU742" s="25"/>
      <c r="BV742" s="25"/>
      <c r="BW742" s="25"/>
      <c r="BX742" s="25"/>
      <c r="BY742" s="25"/>
      <c r="BZ742" s="94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92"/>
      <c r="M743" s="93"/>
      <c r="N743" s="93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89"/>
      <c r="BU743" s="25"/>
      <c r="BV743" s="25"/>
      <c r="BW743" s="25"/>
      <c r="BX743" s="25"/>
      <c r="BY743" s="25"/>
      <c r="BZ743" s="94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92"/>
      <c r="M744" s="93"/>
      <c r="N744" s="93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89"/>
      <c r="BU744" s="25"/>
      <c r="BV744" s="25"/>
      <c r="BW744" s="25"/>
      <c r="BX744" s="25"/>
      <c r="BY744" s="25"/>
      <c r="BZ744" s="94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92"/>
      <c r="M745" s="93"/>
      <c r="N745" s="93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89"/>
      <c r="BU745" s="25"/>
      <c r="BV745" s="25"/>
      <c r="BW745" s="25"/>
      <c r="BX745" s="25"/>
      <c r="BY745" s="25"/>
      <c r="BZ745" s="94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92"/>
      <c r="M746" s="93"/>
      <c r="N746" s="93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89"/>
      <c r="BU746" s="25"/>
      <c r="BV746" s="25"/>
      <c r="BW746" s="25"/>
      <c r="BX746" s="25"/>
      <c r="BY746" s="25"/>
      <c r="BZ746" s="94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92"/>
      <c r="M747" s="93"/>
      <c r="N747" s="93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89"/>
      <c r="BU747" s="25"/>
      <c r="BV747" s="25"/>
      <c r="BW747" s="25"/>
      <c r="BX747" s="25"/>
      <c r="BY747" s="25"/>
      <c r="BZ747" s="94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92"/>
      <c r="M748" s="93"/>
      <c r="N748" s="93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89"/>
      <c r="BU748" s="25"/>
      <c r="BV748" s="25"/>
      <c r="BW748" s="25"/>
      <c r="BX748" s="25"/>
      <c r="BY748" s="25"/>
      <c r="BZ748" s="94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92"/>
      <c r="M749" s="93"/>
      <c r="N749" s="93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89"/>
      <c r="BU749" s="25"/>
      <c r="BV749" s="25"/>
      <c r="BW749" s="25"/>
      <c r="BX749" s="25"/>
      <c r="BY749" s="25"/>
      <c r="BZ749" s="94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92"/>
      <c r="M750" s="93"/>
      <c r="N750" s="93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89"/>
      <c r="BU750" s="25"/>
      <c r="BV750" s="25"/>
      <c r="BW750" s="25"/>
      <c r="BX750" s="25"/>
      <c r="BY750" s="25"/>
      <c r="BZ750" s="94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92"/>
      <c r="M751" s="93"/>
      <c r="N751" s="93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89"/>
      <c r="BU751" s="25"/>
      <c r="BV751" s="25"/>
      <c r="BW751" s="25"/>
      <c r="BX751" s="25"/>
      <c r="BY751" s="25"/>
      <c r="BZ751" s="94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92"/>
      <c r="M752" s="93"/>
      <c r="N752" s="93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89"/>
      <c r="BU752" s="25"/>
      <c r="BV752" s="25"/>
      <c r="BW752" s="25"/>
      <c r="BX752" s="25"/>
      <c r="BY752" s="25"/>
      <c r="BZ752" s="94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92"/>
      <c r="M753" s="93"/>
      <c r="N753" s="93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89"/>
      <c r="BU753" s="25"/>
      <c r="BV753" s="25"/>
      <c r="BW753" s="25"/>
      <c r="BX753" s="25"/>
      <c r="BY753" s="25"/>
      <c r="BZ753" s="94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92"/>
      <c r="M754" s="93"/>
      <c r="N754" s="93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89"/>
      <c r="BU754" s="25"/>
      <c r="BV754" s="25"/>
      <c r="BW754" s="25"/>
      <c r="BX754" s="25"/>
      <c r="BY754" s="25"/>
      <c r="BZ754" s="94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92"/>
      <c r="M755" s="93"/>
      <c r="N755" s="93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89"/>
      <c r="BU755" s="25"/>
      <c r="BV755" s="25"/>
      <c r="BW755" s="25"/>
      <c r="BX755" s="25"/>
      <c r="BY755" s="25"/>
      <c r="BZ755" s="94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92"/>
      <c r="M756" s="93"/>
      <c r="N756" s="93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89"/>
      <c r="BU756" s="25"/>
      <c r="BV756" s="25"/>
      <c r="BW756" s="25"/>
      <c r="BX756" s="25"/>
      <c r="BY756" s="25"/>
      <c r="BZ756" s="94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92"/>
      <c r="M757" s="93"/>
      <c r="N757" s="93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89"/>
      <c r="BU757" s="25"/>
      <c r="BV757" s="25"/>
      <c r="BW757" s="25"/>
      <c r="BX757" s="25"/>
      <c r="BY757" s="25"/>
      <c r="BZ757" s="94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92"/>
      <c r="M758" s="93"/>
      <c r="N758" s="93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89"/>
      <c r="BU758" s="25"/>
      <c r="BV758" s="25"/>
      <c r="BW758" s="25"/>
      <c r="BX758" s="25"/>
      <c r="BY758" s="25"/>
      <c r="BZ758" s="94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92"/>
      <c r="M759" s="93"/>
      <c r="N759" s="93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89"/>
      <c r="BU759" s="25"/>
      <c r="BV759" s="25"/>
      <c r="BW759" s="25"/>
      <c r="BX759" s="25"/>
      <c r="BY759" s="25"/>
      <c r="BZ759" s="94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92"/>
      <c r="M760" s="93"/>
      <c r="N760" s="93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89"/>
      <c r="BU760" s="25"/>
      <c r="BV760" s="25"/>
      <c r="BW760" s="25"/>
      <c r="BX760" s="25"/>
      <c r="BY760" s="25"/>
      <c r="BZ760" s="94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92"/>
      <c r="M761" s="93"/>
      <c r="N761" s="93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89"/>
      <c r="BU761" s="25"/>
      <c r="BV761" s="25"/>
      <c r="BW761" s="25"/>
      <c r="BX761" s="25"/>
      <c r="BY761" s="25"/>
      <c r="BZ761" s="94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92"/>
      <c r="M762" s="93"/>
      <c r="N762" s="93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89"/>
      <c r="BU762" s="25"/>
      <c r="BV762" s="25"/>
      <c r="BW762" s="25"/>
      <c r="BX762" s="25"/>
      <c r="BY762" s="25"/>
      <c r="BZ762" s="94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92"/>
      <c r="M763" s="93"/>
      <c r="N763" s="93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89"/>
      <c r="BU763" s="25"/>
      <c r="BV763" s="25"/>
      <c r="BW763" s="25"/>
      <c r="BX763" s="25"/>
      <c r="BY763" s="25"/>
      <c r="BZ763" s="94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92"/>
      <c r="M764" s="93"/>
      <c r="N764" s="93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89"/>
      <c r="BU764" s="25"/>
      <c r="BV764" s="25"/>
      <c r="BW764" s="25"/>
      <c r="BX764" s="25"/>
      <c r="BY764" s="25"/>
      <c r="BZ764" s="94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92"/>
      <c r="M765" s="93"/>
      <c r="N765" s="93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89"/>
      <c r="BU765" s="25"/>
      <c r="BV765" s="25"/>
      <c r="BW765" s="25"/>
      <c r="BX765" s="25"/>
      <c r="BY765" s="25"/>
      <c r="BZ765" s="94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92"/>
      <c r="M766" s="93"/>
      <c r="N766" s="93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89"/>
      <c r="BU766" s="25"/>
      <c r="BV766" s="25"/>
      <c r="BW766" s="25"/>
      <c r="BX766" s="25"/>
      <c r="BY766" s="25"/>
      <c r="BZ766" s="94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92"/>
      <c r="M767" s="93"/>
      <c r="N767" s="93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89"/>
      <c r="BU767" s="25"/>
      <c r="BV767" s="25"/>
      <c r="BW767" s="25"/>
      <c r="BX767" s="25"/>
      <c r="BY767" s="25"/>
      <c r="BZ767" s="94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92"/>
      <c r="M768" s="93"/>
      <c r="N768" s="93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89"/>
      <c r="BU768" s="25"/>
      <c r="BV768" s="25"/>
      <c r="BW768" s="25"/>
      <c r="BX768" s="25"/>
      <c r="BY768" s="25"/>
      <c r="BZ768" s="94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92"/>
      <c r="M769" s="93"/>
      <c r="N769" s="93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89"/>
      <c r="BU769" s="25"/>
      <c r="BV769" s="25"/>
      <c r="BW769" s="25"/>
      <c r="BX769" s="25"/>
      <c r="BY769" s="25"/>
      <c r="BZ769" s="94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92"/>
      <c r="M770" s="93"/>
      <c r="N770" s="93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89"/>
      <c r="BU770" s="25"/>
      <c r="BV770" s="25"/>
      <c r="BW770" s="25"/>
      <c r="BX770" s="25"/>
      <c r="BY770" s="25"/>
      <c r="BZ770" s="94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92"/>
      <c r="M771" s="93"/>
      <c r="N771" s="93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89"/>
      <c r="BU771" s="25"/>
      <c r="BV771" s="25"/>
      <c r="BW771" s="25"/>
      <c r="BX771" s="25"/>
      <c r="BY771" s="25"/>
      <c r="BZ771" s="94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92"/>
      <c r="M772" s="93"/>
      <c r="N772" s="93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89"/>
      <c r="BU772" s="25"/>
      <c r="BV772" s="25"/>
      <c r="BW772" s="25"/>
      <c r="BX772" s="25"/>
      <c r="BY772" s="25"/>
      <c r="BZ772" s="94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92"/>
      <c r="M773" s="93"/>
      <c r="N773" s="93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89"/>
      <c r="BU773" s="25"/>
      <c r="BV773" s="25"/>
      <c r="BW773" s="25"/>
      <c r="BX773" s="25"/>
      <c r="BY773" s="25"/>
      <c r="BZ773" s="94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92"/>
      <c r="M774" s="93"/>
      <c r="N774" s="93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89"/>
      <c r="BU774" s="25"/>
      <c r="BV774" s="25"/>
      <c r="BW774" s="25"/>
      <c r="BX774" s="25"/>
      <c r="BY774" s="25"/>
      <c r="BZ774" s="94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92"/>
      <c r="M775" s="93"/>
      <c r="N775" s="93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89"/>
      <c r="BU775" s="25"/>
      <c r="BV775" s="25"/>
      <c r="BW775" s="25"/>
      <c r="BX775" s="25"/>
      <c r="BY775" s="25"/>
      <c r="BZ775" s="94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92"/>
      <c r="M776" s="93"/>
      <c r="N776" s="93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89"/>
      <c r="BU776" s="25"/>
      <c r="BV776" s="25"/>
      <c r="BW776" s="25"/>
      <c r="BX776" s="25"/>
      <c r="BY776" s="25"/>
      <c r="BZ776" s="94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92"/>
      <c r="M777" s="93"/>
      <c r="N777" s="93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89"/>
      <c r="BU777" s="25"/>
      <c r="BV777" s="25"/>
      <c r="BW777" s="25"/>
      <c r="BX777" s="25"/>
      <c r="BY777" s="25"/>
      <c r="BZ777" s="94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92"/>
      <c r="M778" s="93"/>
      <c r="N778" s="93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89"/>
      <c r="BU778" s="25"/>
      <c r="BV778" s="25"/>
      <c r="BW778" s="25"/>
      <c r="BX778" s="25"/>
      <c r="BY778" s="25"/>
      <c r="BZ778" s="94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92"/>
      <c r="M779" s="93"/>
      <c r="N779" s="93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89"/>
      <c r="BU779" s="25"/>
      <c r="BV779" s="25"/>
      <c r="BW779" s="25"/>
      <c r="BX779" s="25"/>
      <c r="BY779" s="25"/>
      <c r="BZ779" s="94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92"/>
      <c r="M780" s="93"/>
      <c r="N780" s="93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89"/>
      <c r="BU780" s="25"/>
      <c r="BV780" s="25"/>
      <c r="BW780" s="25"/>
      <c r="BX780" s="25"/>
      <c r="BY780" s="25"/>
      <c r="BZ780" s="94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92"/>
      <c r="M781" s="93"/>
      <c r="N781" s="93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89"/>
      <c r="BU781" s="25"/>
      <c r="BV781" s="25"/>
      <c r="BW781" s="25"/>
      <c r="BX781" s="25"/>
      <c r="BY781" s="25"/>
      <c r="BZ781" s="94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92"/>
      <c r="M782" s="93"/>
      <c r="N782" s="93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89"/>
      <c r="BU782" s="25"/>
      <c r="BV782" s="25"/>
      <c r="BW782" s="25"/>
      <c r="BX782" s="25"/>
      <c r="BY782" s="25"/>
      <c r="BZ782" s="94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92"/>
      <c r="M783" s="93"/>
      <c r="N783" s="93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89"/>
      <c r="BU783" s="25"/>
      <c r="BV783" s="25"/>
      <c r="BW783" s="25"/>
      <c r="BX783" s="25"/>
      <c r="BY783" s="25"/>
      <c r="BZ783" s="94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92"/>
      <c r="M784" s="93"/>
      <c r="N784" s="93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89"/>
      <c r="BU784" s="25"/>
      <c r="BV784" s="25"/>
      <c r="BW784" s="25"/>
      <c r="BX784" s="25"/>
      <c r="BY784" s="25"/>
      <c r="BZ784" s="94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92"/>
      <c r="M785" s="93"/>
      <c r="N785" s="93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89"/>
      <c r="BU785" s="25"/>
      <c r="BV785" s="25"/>
      <c r="BW785" s="25"/>
      <c r="BX785" s="25"/>
      <c r="BY785" s="25"/>
      <c r="BZ785" s="94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92"/>
      <c r="M786" s="93"/>
      <c r="N786" s="93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89"/>
      <c r="BU786" s="25"/>
      <c r="BV786" s="25"/>
      <c r="BW786" s="25"/>
      <c r="BX786" s="25"/>
      <c r="BY786" s="25"/>
      <c r="BZ786" s="94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92"/>
      <c r="M787" s="93"/>
      <c r="N787" s="93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89"/>
      <c r="BU787" s="25"/>
      <c r="BV787" s="25"/>
      <c r="BW787" s="25"/>
      <c r="BX787" s="25"/>
      <c r="BY787" s="25"/>
      <c r="BZ787" s="94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92"/>
      <c r="M788" s="93"/>
      <c r="N788" s="93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89"/>
      <c r="BU788" s="25"/>
      <c r="BV788" s="25"/>
      <c r="BW788" s="25"/>
      <c r="BX788" s="25"/>
      <c r="BY788" s="25"/>
      <c r="BZ788" s="94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92"/>
      <c r="M789" s="93"/>
      <c r="N789" s="93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89"/>
      <c r="BU789" s="25"/>
      <c r="BV789" s="25"/>
      <c r="BW789" s="25"/>
      <c r="BX789" s="25"/>
      <c r="BY789" s="25"/>
      <c r="BZ789" s="94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92"/>
      <c r="M790" s="93"/>
      <c r="N790" s="93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89"/>
      <c r="BU790" s="25"/>
      <c r="BV790" s="25"/>
      <c r="BW790" s="25"/>
      <c r="BX790" s="25"/>
      <c r="BY790" s="25"/>
      <c r="BZ790" s="94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92"/>
      <c r="M791" s="93"/>
      <c r="N791" s="93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89"/>
      <c r="BU791" s="25"/>
      <c r="BV791" s="25"/>
      <c r="BW791" s="25"/>
      <c r="BX791" s="25"/>
      <c r="BY791" s="25"/>
      <c r="BZ791" s="94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92"/>
      <c r="M792" s="93"/>
      <c r="N792" s="93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89"/>
      <c r="BU792" s="25"/>
      <c r="BV792" s="25"/>
      <c r="BW792" s="25"/>
      <c r="BX792" s="25"/>
      <c r="BY792" s="25"/>
      <c r="BZ792" s="94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92"/>
      <c r="M793" s="93"/>
      <c r="N793" s="93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89"/>
      <c r="BU793" s="25"/>
      <c r="BV793" s="25"/>
      <c r="BW793" s="25"/>
      <c r="BX793" s="25"/>
      <c r="BY793" s="25"/>
      <c r="BZ793" s="94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92"/>
      <c r="M794" s="93"/>
      <c r="N794" s="93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89"/>
      <c r="BU794" s="25"/>
      <c r="BV794" s="25"/>
      <c r="BW794" s="25"/>
      <c r="BX794" s="25"/>
      <c r="BY794" s="25"/>
      <c r="BZ794" s="94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92"/>
      <c r="M795" s="93"/>
      <c r="N795" s="93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89"/>
      <c r="BU795" s="25"/>
      <c r="BV795" s="25"/>
      <c r="BW795" s="25"/>
      <c r="BX795" s="25"/>
      <c r="BY795" s="25"/>
      <c r="BZ795" s="94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92"/>
      <c r="M796" s="93"/>
      <c r="N796" s="93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89"/>
      <c r="BU796" s="25"/>
      <c r="BV796" s="25"/>
      <c r="BW796" s="25"/>
      <c r="BX796" s="25"/>
      <c r="BY796" s="25"/>
      <c r="BZ796" s="94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92"/>
      <c r="M797" s="93"/>
      <c r="N797" s="93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89"/>
      <c r="BU797" s="25"/>
      <c r="BV797" s="25"/>
      <c r="BW797" s="25"/>
      <c r="BX797" s="25"/>
      <c r="BY797" s="25"/>
      <c r="BZ797" s="94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92"/>
      <c r="M798" s="93"/>
      <c r="N798" s="93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89"/>
      <c r="BU798" s="25"/>
      <c r="BV798" s="25"/>
      <c r="BW798" s="25"/>
      <c r="BX798" s="25"/>
      <c r="BY798" s="25"/>
      <c r="BZ798" s="94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92"/>
      <c r="M799" s="93"/>
      <c r="N799" s="93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89"/>
      <c r="BU799" s="25"/>
      <c r="BV799" s="25"/>
      <c r="BW799" s="25"/>
      <c r="BX799" s="25"/>
      <c r="BY799" s="25"/>
      <c r="BZ799" s="94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92"/>
      <c r="M800" s="93"/>
      <c r="N800" s="93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89"/>
      <c r="BU800" s="25"/>
      <c r="BV800" s="25"/>
      <c r="BW800" s="25"/>
      <c r="BX800" s="25"/>
      <c r="BY800" s="25"/>
      <c r="BZ800" s="94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92"/>
      <c r="M801" s="93"/>
      <c r="N801" s="93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/>
      <c r="BR801" s="25"/>
      <c r="BS801" s="25"/>
      <c r="BT801" s="89"/>
      <c r="BU801" s="25"/>
      <c r="BV801" s="25"/>
      <c r="BW801" s="25"/>
      <c r="BX801" s="25"/>
      <c r="BY801" s="25"/>
      <c r="BZ801" s="94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92"/>
      <c r="M802" s="93"/>
      <c r="N802" s="93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89"/>
      <c r="BU802" s="25"/>
      <c r="BV802" s="25"/>
      <c r="BW802" s="25"/>
      <c r="BX802" s="25"/>
      <c r="BY802" s="25"/>
      <c r="BZ802" s="94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92"/>
      <c r="M803" s="93"/>
      <c r="N803" s="93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/>
      <c r="BR803" s="25"/>
      <c r="BS803" s="25"/>
      <c r="BT803" s="89"/>
      <c r="BU803" s="25"/>
      <c r="BV803" s="25"/>
      <c r="BW803" s="25"/>
      <c r="BX803" s="25"/>
      <c r="BY803" s="25"/>
      <c r="BZ803" s="94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92"/>
      <c r="M804" s="93"/>
      <c r="N804" s="93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89"/>
      <c r="BU804" s="25"/>
      <c r="BV804" s="25"/>
      <c r="BW804" s="25"/>
      <c r="BX804" s="25"/>
      <c r="BY804" s="25"/>
      <c r="BZ804" s="94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92"/>
      <c r="M805" s="93"/>
      <c r="N805" s="93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/>
      <c r="BR805" s="25"/>
      <c r="BS805" s="25"/>
      <c r="BT805" s="89"/>
      <c r="BU805" s="25"/>
      <c r="BV805" s="25"/>
      <c r="BW805" s="25"/>
      <c r="BX805" s="25"/>
      <c r="BY805" s="25"/>
      <c r="BZ805" s="94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92"/>
      <c r="M806" s="93"/>
      <c r="N806" s="93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89"/>
      <c r="BU806" s="25"/>
      <c r="BV806" s="25"/>
      <c r="BW806" s="25"/>
      <c r="BX806" s="25"/>
      <c r="BY806" s="25"/>
      <c r="BZ806" s="94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92"/>
      <c r="M807" s="93"/>
      <c r="N807" s="93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/>
      <c r="BR807" s="25"/>
      <c r="BS807" s="25"/>
      <c r="BT807" s="89"/>
      <c r="BU807" s="25"/>
      <c r="BV807" s="25"/>
      <c r="BW807" s="25"/>
      <c r="BX807" s="25"/>
      <c r="BY807" s="25"/>
      <c r="BZ807" s="94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92"/>
      <c r="M808" s="93"/>
      <c r="N808" s="93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89"/>
      <c r="BU808" s="25"/>
      <c r="BV808" s="25"/>
      <c r="BW808" s="25"/>
      <c r="BX808" s="25"/>
      <c r="BY808" s="25"/>
      <c r="BZ808" s="94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92"/>
      <c r="M809" s="93"/>
      <c r="N809" s="93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/>
      <c r="BR809" s="25"/>
      <c r="BS809" s="25"/>
      <c r="BT809" s="89"/>
      <c r="BU809" s="25"/>
      <c r="BV809" s="25"/>
      <c r="BW809" s="25"/>
      <c r="BX809" s="25"/>
      <c r="BY809" s="25"/>
      <c r="BZ809" s="94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92"/>
      <c r="M810" s="93"/>
      <c r="N810" s="93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89"/>
      <c r="BU810" s="25"/>
      <c r="BV810" s="25"/>
      <c r="BW810" s="25"/>
      <c r="BX810" s="25"/>
      <c r="BY810" s="25"/>
      <c r="BZ810" s="94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92"/>
      <c r="M811" s="93"/>
      <c r="N811" s="93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/>
      <c r="BR811" s="25"/>
      <c r="BS811" s="25"/>
      <c r="BT811" s="89"/>
      <c r="BU811" s="25"/>
      <c r="BV811" s="25"/>
      <c r="BW811" s="25"/>
      <c r="BX811" s="25"/>
      <c r="BY811" s="25"/>
      <c r="BZ811" s="94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92"/>
      <c r="M812" s="93"/>
      <c r="N812" s="93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89"/>
      <c r="BU812" s="25"/>
      <c r="BV812" s="25"/>
      <c r="BW812" s="25"/>
      <c r="BX812" s="25"/>
      <c r="BY812" s="25"/>
      <c r="BZ812" s="94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92"/>
      <c r="M813" s="93"/>
      <c r="N813" s="93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/>
      <c r="BR813" s="25"/>
      <c r="BS813" s="25"/>
      <c r="BT813" s="89"/>
      <c r="BU813" s="25"/>
      <c r="BV813" s="25"/>
      <c r="BW813" s="25"/>
      <c r="BX813" s="25"/>
      <c r="BY813" s="25"/>
      <c r="BZ813" s="94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92"/>
      <c r="M814" s="93"/>
      <c r="N814" s="93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89"/>
      <c r="BU814" s="25"/>
      <c r="BV814" s="25"/>
      <c r="BW814" s="25"/>
      <c r="BX814" s="25"/>
      <c r="BY814" s="25"/>
      <c r="BZ814" s="94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92"/>
      <c r="M815" s="93"/>
      <c r="N815" s="93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/>
      <c r="BR815" s="25"/>
      <c r="BS815" s="25"/>
      <c r="BT815" s="89"/>
      <c r="BU815" s="25"/>
      <c r="BV815" s="25"/>
      <c r="BW815" s="25"/>
      <c r="BX815" s="25"/>
      <c r="BY815" s="25"/>
      <c r="BZ815" s="94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92"/>
      <c r="M816" s="93"/>
      <c r="N816" s="93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89"/>
      <c r="BU816" s="25"/>
      <c r="BV816" s="25"/>
      <c r="BW816" s="25"/>
      <c r="BX816" s="25"/>
      <c r="BY816" s="25"/>
      <c r="BZ816" s="94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92"/>
      <c r="M817" s="93"/>
      <c r="N817" s="93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/>
      <c r="BR817" s="25"/>
      <c r="BS817" s="25"/>
      <c r="BT817" s="89"/>
      <c r="BU817" s="25"/>
      <c r="BV817" s="25"/>
      <c r="BW817" s="25"/>
      <c r="BX817" s="25"/>
      <c r="BY817" s="25"/>
      <c r="BZ817" s="94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92"/>
      <c r="M818" s="93"/>
      <c r="N818" s="93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89"/>
      <c r="BU818" s="25"/>
      <c r="BV818" s="25"/>
      <c r="BW818" s="25"/>
      <c r="BX818" s="25"/>
      <c r="BY818" s="25"/>
      <c r="BZ818" s="94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92"/>
      <c r="M819" s="93"/>
      <c r="N819" s="93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/>
      <c r="BR819" s="25"/>
      <c r="BS819" s="25"/>
      <c r="BT819" s="89"/>
      <c r="BU819" s="25"/>
      <c r="BV819" s="25"/>
      <c r="BW819" s="25"/>
      <c r="BX819" s="25"/>
      <c r="BY819" s="25"/>
      <c r="BZ819" s="94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92"/>
      <c r="M820" s="93"/>
      <c r="N820" s="93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89"/>
      <c r="BU820" s="25"/>
      <c r="BV820" s="25"/>
      <c r="BW820" s="25"/>
      <c r="BX820" s="25"/>
      <c r="BY820" s="25"/>
      <c r="BZ820" s="94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92"/>
      <c r="M821" s="93"/>
      <c r="N821" s="93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/>
      <c r="BR821" s="25"/>
      <c r="BS821" s="25"/>
      <c r="BT821" s="89"/>
      <c r="BU821" s="25"/>
      <c r="BV821" s="25"/>
      <c r="BW821" s="25"/>
      <c r="BX821" s="25"/>
      <c r="BY821" s="25"/>
      <c r="BZ821" s="94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92"/>
      <c r="M822" s="93"/>
      <c r="N822" s="93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89"/>
      <c r="BU822" s="25"/>
      <c r="BV822" s="25"/>
      <c r="BW822" s="25"/>
      <c r="BX822" s="25"/>
      <c r="BY822" s="25"/>
      <c r="BZ822" s="94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92"/>
      <c r="M823" s="93"/>
      <c r="N823" s="93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/>
      <c r="BR823" s="25"/>
      <c r="BS823" s="25"/>
      <c r="BT823" s="89"/>
      <c r="BU823" s="25"/>
      <c r="BV823" s="25"/>
      <c r="BW823" s="25"/>
      <c r="BX823" s="25"/>
      <c r="BY823" s="25"/>
      <c r="BZ823" s="94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92"/>
      <c r="M824" s="93"/>
      <c r="N824" s="93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89"/>
      <c r="BU824" s="25"/>
      <c r="BV824" s="25"/>
      <c r="BW824" s="25"/>
      <c r="BX824" s="25"/>
      <c r="BY824" s="25"/>
      <c r="BZ824" s="94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92"/>
      <c r="M825" s="93"/>
      <c r="N825" s="93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/>
      <c r="BR825" s="25"/>
      <c r="BS825" s="25"/>
      <c r="BT825" s="89"/>
      <c r="BU825" s="25"/>
      <c r="BV825" s="25"/>
      <c r="BW825" s="25"/>
      <c r="BX825" s="25"/>
      <c r="BY825" s="25"/>
      <c r="BZ825" s="94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92"/>
      <c r="M826" s="93"/>
      <c r="N826" s="93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89"/>
      <c r="BU826" s="25"/>
      <c r="BV826" s="25"/>
      <c r="BW826" s="25"/>
      <c r="BX826" s="25"/>
      <c r="BY826" s="25"/>
      <c r="BZ826" s="94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92"/>
      <c r="M827" s="93"/>
      <c r="N827" s="93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/>
      <c r="BR827" s="25"/>
      <c r="BS827" s="25"/>
      <c r="BT827" s="89"/>
      <c r="BU827" s="25"/>
      <c r="BV827" s="25"/>
      <c r="BW827" s="25"/>
      <c r="BX827" s="25"/>
      <c r="BY827" s="25"/>
      <c r="BZ827" s="94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92"/>
      <c r="M828" s="93"/>
      <c r="N828" s="93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89"/>
      <c r="BU828" s="25"/>
      <c r="BV828" s="25"/>
      <c r="BW828" s="25"/>
      <c r="BX828" s="25"/>
      <c r="BY828" s="25"/>
      <c r="BZ828" s="94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92"/>
      <c r="M829" s="93"/>
      <c r="N829" s="93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89"/>
      <c r="BU829" s="25"/>
      <c r="BV829" s="25"/>
      <c r="BW829" s="25"/>
      <c r="BX829" s="25"/>
      <c r="BY829" s="25"/>
      <c r="BZ829" s="94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92"/>
      <c r="M830" s="93"/>
      <c r="N830" s="93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89"/>
      <c r="BU830" s="25"/>
      <c r="BV830" s="25"/>
      <c r="BW830" s="25"/>
      <c r="BX830" s="25"/>
      <c r="BY830" s="25"/>
      <c r="BZ830" s="94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92"/>
      <c r="M831" s="93"/>
      <c r="N831" s="93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/>
      <c r="BR831" s="25"/>
      <c r="BS831" s="25"/>
      <c r="BT831" s="89"/>
      <c r="BU831" s="25"/>
      <c r="BV831" s="25"/>
      <c r="BW831" s="25"/>
      <c r="BX831" s="25"/>
      <c r="BY831" s="25"/>
      <c r="BZ831" s="94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92"/>
      <c r="M832" s="93"/>
      <c r="N832" s="93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89"/>
      <c r="BU832" s="25"/>
      <c r="BV832" s="25"/>
      <c r="BW832" s="25"/>
      <c r="BX832" s="25"/>
      <c r="BY832" s="25"/>
      <c r="BZ832" s="94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92"/>
      <c r="M833" s="93"/>
      <c r="N833" s="93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/>
      <c r="BR833" s="25"/>
      <c r="BS833" s="25"/>
      <c r="BT833" s="89"/>
      <c r="BU833" s="25"/>
      <c r="BV833" s="25"/>
      <c r="BW833" s="25"/>
      <c r="BX833" s="25"/>
      <c r="BY833" s="25"/>
      <c r="BZ833" s="94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92"/>
      <c r="M834" s="93"/>
      <c r="N834" s="93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89"/>
      <c r="BU834" s="25"/>
      <c r="BV834" s="25"/>
      <c r="BW834" s="25"/>
      <c r="BX834" s="25"/>
      <c r="BY834" s="25"/>
      <c r="BZ834" s="94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92"/>
      <c r="M835" s="93"/>
      <c r="N835" s="93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89"/>
      <c r="BU835" s="25"/>
      <c r="BV835" s="25"/>
      <c r="BW835" s="25"/>
      <c r="BX835" s="25"/>
      <c r="BY835" s="25"/>
      <c r="BZ835" s="94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92"/>
      <c r="M836" s="93"/>
      <c r="N836" s="93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89"/>
      <c r="BU836" s="25"/>
      <c r="BV836" s="25"/>
      <c r="BW836" s="25"/>
      <c r="BX836" s="25"/>
      <c r="BY836" s="25"/>
      <c r="BZ836" s="94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92"/>
      <c r="M837" s="93"/>
      <c r="N837" s="93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89"/>
      <c r="BU837" s="25"/>
      <c r="BV837" s="25"/>
      <c r="BW837" s="25"/>
      <c r="BX837" s="25"/>
      <c r="BY837" s="25"/>
      <c r="BZ837" s="94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92"/>
      <c r="M838" s="93"/>
      <c r="N838" s="93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89"/>
      <c r="BU838" s="25"/>
      <c r="BV838" s="25"/>
      <c r="BW838" s="25"/>
      <c r="BX838" s="25"/>
      <c r="BY838" s="25"/>
      <c r="BZ838" s="94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92"/>
      <c r="M839" s="93"/>
      <c r="N839" s="93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89"/>
      <c r="BU839" s="25"/>
      <c r="BV839" s="25"/>
      <c r="BW839" s="25"/>
      <c r="BX839" s="25"/>
      <c r="BY839" s="25"/>
      <c r="BZ839" s="94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92"/>
      <c r="M840" s="93"/>
      <c r="N840" s="93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89"/>
      <c r="BU840" s="25"/>
      <c r="BV840" s="25"/>
      <c r="BW840" s="25"/>
      <c r="BX840" s="25"/>
      <c r="BY840" s="25"/>
      <c r="BZ840" s="94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92"/>
      <c r="M841" s="93"/>
      <c r="N841" s="93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89"/>
      <c r="BU841" s="25"/>
      <c r="BV841" s="25"/>
      <c r="BW841" s="25"/>
      <c r="BX841" s="25"/>
      <c r="BY841" s="25"/>
      <c r="BZ841" s="94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92"/>
      <c r="M842" s="93"/>
      <c r="N842" s="93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89"/>
      <c r="BU842" s="25"/>
      <c r="BV842" s="25"/>
      <c r="BW842" s="25"/>
      <c r="BX842" s="25"/>
      <c r="BY842" s="25"/>
      <c r="BZ842" s="94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92"/>
      <c r="M843" s="93"/>
      <c r="N843" s="93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89"/>
      <c r="BU843" s="25"/>
      <c r="BV843" s="25"/>
      <c r="BW843" s="25"/>
      <c r="BX843" s="25"/>
      <c r="BY843" s="25"/>
      <c r="BZ843" s="94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92"/>
      <c r="M844" s="93"/>
      <c r="N844" s="93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89"/>
      <c r="BU844" s="25"/>
      <c r="BV844" s="25"/>
      <c r="BW844" s="25"/>
      <c r="BX844" s="25"/>
      <c r="BY844" s="25"/>
      <c r="BZ844" s="94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92"/>
      <c r="M845" s="93"/>
      <c r="N845" s="93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89"/>
      <c r="BU845" s="25"/>
      <c r="BV845" s="25"/>
      <c r="BW845" s="25"/>
      <c r="BX845" s="25"/>
      <c r="BY845" s="25"/>
      <c r="BZ845" s="94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92"/>
      <c r="M846" s="93"/>
      <c r="N846" s="93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89"/>
      <c r="BU846" s="25"/>
      <c r="BV846" s="25"/>
      <c r="BW846" s="25"/>
      <c r="BX846" s="25"/>
      <c r="BY846" s="25"/>
      <c r="BZ846" s="94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92"/>
      <c r="M847" s="93"/>
      <c r="N847" s="93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89"/>
      <c r="BU847" s="25"/>
      <c r="BV847" s="25"/>
      <c r="BW847" s="25"/>
      <c r="BX847" s="25"/>
      <c r="BY847" s="25"/>
      <c r="BZ847" s="94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92"/>
      <c r="M848" s="93"/>
      <c r="N848" s="93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89"/>
      <c r="BU848" s="25"/>
      <c r="BV848" s="25"/>
      <c r="BW848" s="25"/>
      <c r="BX848" s="25"/>
      <c r="BY848" s="25"/>
      <c r="BZ848" s="94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92"/>
      <c r="M849" s="93"/>
      <c r="N849" s="93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89"/>
      <c r="BU849" s="25"/>
      <c r="BV849" s="25"/>
      <c r="BW849" s="25"/>
      <c r="BX849" s="25"/>
      <c r="BY849" s="25"/>
      <c r="BZ849" s="94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92"/>
      <c r="M850" s="93"/>
      <c r="N850" s="93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89"/>
      <c r="BU850" s="25"/>
      <c r="BV850" s="25"/>
      <c r="BW850" s="25"/>
      <c r="BX850" s="25"/>
      <c r="BY850" s="25"/>
      <c r="BZ850" s="94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92"/>
      <c r="M851" s="93"/>
      <c r="N851" s="93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89"/>
      <c r="BU851" s="25"/>
      <c r="BV851" s="25"/>
      <c r="BW851" s="25"/>
      <c r="BX851" s="25"/>
      <c r="BY851" s="25"/>
      <c r="BZ851" s="94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92"/>
      <c r="M852" s="93"/>
      <c r="N852" s="93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89"/>
      <c r="BU852" s="25"/>
      <c r="BV852" s="25"/>
      <c r="BW852" s="25"/>
      <c r="BX852" s="25"/>
      <c r="BY852" s="25"/>
      <c r="BZ852" s="94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92"/>
      <c r="M853" s="93"/>
      <c r="N853" s="93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89"/>
      <c r="BU853" s="25"/>
      <c r="BV853" s="25"/>
      <c r="BW853" s="25"/>
      <c r="BX853" s="25"/>
      <c r="BY853" s="25"/>
      <c r="BZ853" s="94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92"/>
      <c r="M854" s="93"/>
      <c r="N854" s="93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89"/>
      <c r="BU854" s="25"/>
      <c r="BV854" s="25"/>
      <c r="BW854" s="25"/>
      <c r="BX854" s="25"/>
      <c r="BY854" s="25"/>
      <c r="BZ854" s="94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92"/>
      <c r="M855" s="93"/>
      <c r="N855" s="93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89"/>
      <c r="BU855" s="25"/>
      <c r="BV855" s="25"/>
      <c r="BW855" s="25"/>
      <c r="BX855" s="25"/>
      <c r="BY855" s="25"/>
      <c r="BZ855" s="94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92"/>
      <c r="M856" s="93"/>
      <c r="N856" s="93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89"/>
      <c r="BU856" s="25"/>
      <c r="BV856" s="25"/>
      <c r="BW856" s="25"/>
      <c r="BX856" s="25"/>
      <c r="BY856" s="25"/>
      <c r="BZ856" s="94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92"/>
      <c r="M857" s="93"/>
      <c r="N857" s="93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89"/>
      <c r="BU857" s="25"/>
      <c r="BV857" s="25"/>
      <c r="BW857" s="25"/>
      <c r="BX857" s="25"/>
      <c r="BY857" s="25"/>
      <c r="BZ857" s="94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92"/>
      <c r="M858" s="93"/>
      <c r="N858" s="93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89"/>
      <c r="BU858" s="25"/>
      <c r="BV858" s="25"/>
      <c r="BW858" s="25"/>
      <c r="BX858" s="25"/>
      <c r="BY858" s="25"/>
      <c r="BZ858" s="94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92"/>
      <c r="M859" s="93"/>
      <c r="N859" s="93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89"/>
      <c r="BU859" s="25"/>
      <c r="BV859" s="25"/>
      <c r="BW859" s="25"/>
      <c r="BX859" s="25"/>
      <c r="BY859" s="25"/>
      <c r="BZ859" s="94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92"/>
      <c r="M860" s="93"/>
      <c r="N860" s="93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89"/>
      <c r="BU860" s="25"/>
      <c r="BV860" s="25"/>
      <c r="BW860" s="25"/>
      <c r="BX860" s="25"/>
      <c r="BY860" s="25"/>
      <c r="BZ860" s="94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92"/>
      <c r="M861" s="93"/>
      <c r="N861" s="93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89"/>
      <c r="BU861" s="25"/>
      <c r="BV861" s="25"/>
      <c r="BW861" s="25"/>
      <c r="BX861" s="25"/>
      <c r="BY861" s="25"/>
      <c r="BZ861" s="94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92"/>
      <c r="M862" s="93"/>
      <c r="N862" s="93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89"/>
      <c r="BU862" s="25"/>
      <c r="BV862" s="25"/>
      <c r="BW862" s="25"/>
      <c r="BX862" s="25"/>
      <c r="BY862" s="25"/>
      <c r="BZ862" s="94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92"/>
      <c r="M863" s="93"/>
      <c r="N863" s="93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89"/>
      <c r="BU863" s="25"/>
      <c r="BV863" s="25"/>
      <c r="BW863" s="25"/>
      <c r="BX863" s="25"/>
      <c r="BY863" s="25"/>
      <c r="BZ863" s="94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92"/>
      <c r="M864" s="93"/>
      <c r="N864" s="93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89"/>
      <c r="BU864" s="25"/>
      <c r="BV864" s="25"/>
      <c r="BW864" s="25"/>
      <c r="BX864" s="25"/>
      <c r="BY864" s="25"/>
      <c r="BZ864" s="94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92"/>
      <c r="M865" s="93"/>
      <c r="N865" s="93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/>
      <c r="BR865" s="25"/>
      <c r="BS865" s="25"/>
      <c r="BT865" s="89"/>
      <c r="BU865" s="25"/>
      <c r="BV865" s="25"/>
      <c r="BW865" s="25"/>
      <c r="BX865" s="25"/>
      <c r="BY865" s="25"/>
      <c r="BZ865" s="94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92"/>
      <c r="M866" s="93"/>
      <c r="N866" s="93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89"/>
      <c r="BU866" s="25"/>
      <c r="BV866" s="25"/>
      <c r="BW866" s="25"/>
      <c r="BX866" s="25"/>
      <c r="BY866" s="25"/>
      <c r="BZ866" s="94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92"/>
      <c r="M867" s="93"/>
      <c r="N867" s="93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89"/>
      <c r="BU867" s="25"/>
      <c r="BV867" s="25"/>
      <c r="BW867" s="25"/>
      <c r="BX867" s="25"/>
      <c r="BY867" s="25"/>
      <c r="BZ867" s="94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92"/>
      <c r="M868" s="93"/>
      <c r="N868" s="93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89"/>
      <c r="BU868" s="25"/>
      <c r="BV868" s="25"/>
      <c r="BW868" s="25"/>
      <c r="BX868" s="25"/>
      <c r="BY868" s="25"/>
      <c r="BZ868" s="94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92"/>
      <c r="M869" s="93"/>
      <c r="N869" s="93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89"/>
      <c r="BU869" s="25"/>
      <c r="BV869" s="25"/>
      <c r="BW869" s="25"/>
      <c r="BX869" s="25"/>
      <c r="BY869" s="25"/>
      <c r="BZ869" s="94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92"/>
      <c r="M870" s="93"/>
      <c r="N870" s="93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89"/>
      <c r="BU870" s="25"/>
      <c r="BV870" s="25"/>
      <c r="BW870" s="25"/>
      <c r="BX870" s="25"/>
      <c r="BY870" s="25"/>
      <c r="BZ870" s="94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92"/>
      <c r="M871" s="93"/>
      <c r="N871" s="93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89"/>
      <c r="BU871" s="25"/>
      <c r="BV871" s="25"/>
      <c r="BW871" s="25"/>
      <c r="BX871" s="25"/>
      <c r="BY871" s="25"/>
      <c r="BZ871" s="94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92"/>
      <c r="M872" s="93"/>
      <c r="N872" s="93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89"/>
      <c r="BU872" s="25"/>
      <c r="BV872" s="25"/>
      <c r="BW872" s="25"/>
      <c r="BX872" s="25"/>
      <c r="BY872" s="25"/>
      <c r="BZ872" s="94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92"/>
      <c r="M873" s="93"/>
      <c r="N873" s="93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89"/>
      <c r="BU873" s="25"/>
      <c r="BV873" s="25"/>
      <c r="BW873" s="25"/>
      <c r="BX873" s="25"/>
      <c r="BY873" s="25"/>
      <c r="BZ873" s="94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92"/>
      <c r="M874" s="93"/>
      <c r="N874" s="93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89"/>
      <c r="BU874" s="25"/>
      <c r="BV874" s="25"/>
      <c r="BW874" s="25"/>
      <c r="BX874" s="25"/>
      <c r="BY874" s="25"/>
      <c r="BZ874" s="94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92"/>
      <c r="M875" s="93"/>
      <c r="N875" s="93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/>
      <c r="BR875" s="25"/>
      <c r="BS875" s="25"/>
      <c r="BT875" s="89"/>
      <c r="BU875" s="25"/>
      <c r="BV875" s="25"/>
      <c r="BW875" s="25"/>
      <c r="BX875" s="25"/>
      <c r="BY875" s="25"/>
      <c r="BZ875" s="94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92"/>
      <c r="M876" s="93"/>
      <c r="N876" s="93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89"/>
      <c r="BU876" s="25"/>
      <c r="BV876" s="25"/>
      <c r="BW876" s="25"/>
      <c r="BX876" s="25"/>
      <c r="BY876" s="25"/>
      <c r="BZ876" s="94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92"/>
      <c r="M877" s="93"/>
      <c r="N877" s="93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/>
      <c r="BR877" s="25"/>
      <c r="BS877" s="25"/>
      <c r="BT877" s="89"/>
      <c r="BU877" s="25"/>
      <c r="BV877" s="25"/>
      <c r="BW877" s="25"/>
      <c r="BX877" s="25"/>
      <c r="BY877" s="25"/>
      <c r="BZ877" s="94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92"/>
      <c r="M878" s="93"/>
      <c r="N878" s="93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89"/>
      <c r="BU878" s="25"/>
      <c r="BV878" s="25"/>
      <c r="BW878" s="25"/>
      <c r="BX878" s="25"/>
      <c r="BY878" s="25"/>
      <c r="BZ878" s="94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92"/>
      <c r="M879" s="93"/>
      <c r="N879" s="93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/>
      <c r="BR879" s="25"/>
      <c r="BS879" s="25"/>
      <c r="BT879" s="89"/>
      <c r="BU879" s="25"/>
      <c r="BV879" s="25"/>
      <c r="BW879" s="25"/>
      <c r="BX879" s="25"/>
      <c r="BY879" s="25"/>
      <c r="BZ879" s="94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92"/>
      <c r="M880" s="93"/>
      <c r="N880" s="93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89"/>
      <c r="BU880" s="25"/>
      <c r="BV880" s="25"/>
      <c r="BW880" s="25"/>
      <c r="BX880" s="25"/>
      <c r="BY880" s="25"/>
      <c r="BZ880" s="94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92"/>
      <c r="M881" s="93"/>
      <c r="N881" s="93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/>
      <c r="BR881" s="25"/>
      <c r="BS881" s="25"/>
      <c r="BT881" s="89"/>
      <c r="BU881" s="25"/>
      <c r="BV881" s="25"/>
      <c r="BW881" s="25"/>
      <c r="BX881" s="25"/>
      <c r="BY881" s="25"/>
      <c r="BZ881" s="94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92"/>
      <c r="M882" s="93"/>
      <c r="N882" s="93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89"/>
      <c r="BU882" s="25"/>
      <c r="BV882" s="25"/>
      <c r="BW882" s="25"/>
      <c r="BX882" s="25"/>
      <c r="BY882" s="25"/>
      <c r="BZ882" s="94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92"/>
      <c r="M883" s="93"/>
      <c r="N883" s="93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/>
      <c r="BR883" s="25"/>
      <c r="BS883" s="25"/>
      <c r="BT883" s="89"/>
      <c r="BU883" s="25"/>
      <c r="BV883" s="25"/>
      <c r="BW883" s="25"/>
      <c r="BX883" s="25"/>
      <c r="BY883" s="25"/>
      <c r="BZ883" s="94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92"/>
      <c r="M884" s="93"/>
      <c r="N884" s="93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89"/>
      <c r="BU884" s="25"/>
      <c r="BV884" s="25"/>
      <c r="BW884" s="25"/>
      <c r="BX884" s="25"/>
      <c r="BY884" s="25"/>
      <c r="BZ884" s="94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92"/>
      <c r="M885" s="93"/>
      <c r="N885" s="93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/>
      <c r="BR885" s="25"/>
      <c r="BS885" s="25"/>
      <c r="BT885" s="89"/>
      <c r="BU885" s="25"/>
      <c r="BV885" s="25"/>
      <c r="BW885" s="25"/>
      <c r="BX885" s="25"/>
      <c r="BY885" s="25"/>
      <c r="BZ885" s="94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92"/>
      <c r="M886" s="93"/>
      <c r="N886" s="93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89"/>
      <c r="BU886" s="25"/>
      <c r="BV886" s="25"/>
      <c r="BW886" s="25"/>
      <c r="BX886" s="25"/>
      <c r="BY886" s="25"/>
      <c r="BZ886" s="94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92"/>
      <c r="M887" s="93"/>
      <c r="N887" s="93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/>
      <c r="BR887" s="25"/>
      <c r="BS887" s="25"/>
      <c r="BT887" s="89"/>
      <c r="BU887" s="25"/>
      <c r="BV887" s="25"/>
      <c r="BW887" s="25"/>
      <c r="BX887" s="25"/>
      <c r="BY887" s="25"/>
      <c r="BZ887" s="94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92"/>
      <c r="M888" s="93"/>
      <c r="N888" s="93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89"/>
      <c r="BU888" s="25"/>
      <c r="BV888" s="25"/>
      <c r="BW888" s="25"/>
      <c r="BX888" s="25"/>
      <c r="BY888" s="25"/>
      <c r="BZ888" s="94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92"/>
      <c r="M889" s="93"/>
      <c r="N889" s="93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/>
      <c r="BR889" s="25"/>
      <c r="BS889" s="25"/>
      <c r="BT889" s="89"/>
      <c r="BU889" s="25"/>
      <c r="BV889" s="25"/>
      <c r="BW889" s="25"/>
      <c r="BX889" s="25"/>
      <c r="BY889" s="25"/>
      <c r="BZ889" s="94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92"/>
      <c r="M890" s="93"/>
      <c r="N890" s="93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89"/>
      <c r="BU890" s="25"/>
      <c r="BV890" s="25"/>
      <c r="BW890" s="25"/>
      <c r="BX890" s="25"/>
      <c r="BY890" s="25"/>
      <c r="BZ890" s="94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92"/>
      <c r="M891" s="93"/>
      <c r="N891" s="93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/>
      <c r="BR891" s="25"/>
      <c r="BS891" s="25"/>
      <c r="BT891" s="89"/>
      <c r="BU891" s="25"/>
      <c r="BV891" s="25"/>
      <c r="BW891" s="25"/>
      <c r="BX891" s="25"/>
      <c r="BY891" s="25"/>
      <c r="BZ891" s="94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92"/>
      <c r="M892" s="93"/>
      <c r="N892" s="93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89"/>
      <c r="BU892" s="25"/>
      <c r="BV892" s="25"/>
      <c r="BW892" s="25"/>
      <c r="BX892" s="25"/>
      <c r="BY892" s="25"/>
      <c r="BZ892" s="94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92"/>
      <c r="M893" s="93"/>
      <c r="N893" s="93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89"/>
      <c r="BU893" s="25"/>
      <c r="BV893" s="25"/>
      <c r="BW893" s="25"/>
      <c r="BX893" s="25"/>
      <c r="BY893" s="25"/>
      <c r="BZ893" s="94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92"/>
      <c r="M894" s="93"/>
      <c r="N894" s="93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89"/>
      <c r="BU894" s="25"/>
      <c r="BV894" s="25"/>
      <c r="BW894" s="25"/>
      <c r="BX894" s="25"/>
      <c r="BY894" s="25"/>
      <c r="BZ894" s="94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92"/>
      <c r="M895" s="93"/>
      <c r="N895" s="93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/>
      <c r="BR895" s="25"/>
      <c r="BS895" s="25"/>
      <c r="BT895" s="89"/>
      <c r="BU895" s="25"/>
      <c r="BV895" s="25"/>
      <c r="BW895" s="25"/>
      <c r="BX895" s="25"/>
      <c r="BY895" s="25"/>
      <c r="BZ895" s="94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92"/>
      <c r="M896" s="93"/>
      <c r="N896" s="93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89"/>
      <c r="BU896" s="25"/>
      <c r="BV896" s="25"/>
      <c r="BW896" s="25"/>
      <c r="BX896" s="25"/>
      <c r="BY896" s="25"/>
      <c r="BZ896" s="94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92"/>
      <c r="M897" s="93"/>
      <c r="N897" s="93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/>
      <c r="BR897" s="25"/>
      <c r="BS897" s="25"/>
      <c r="BT897" s="89"/>
      <c r="BU897" s="25"/>
      <c r="BV897" s="25"/>
      <c r="BW897" s="25"/>
      <c r="BX897" s="25"/>
      <c r="BY897" s="25"/>
      <c r="BZ897" s="94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92"/>
      <c r="M898" s="93"/>
      <c r="N898" s="93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89"/>
      <c r="BU898" s="25"/>
      <c r="BV898" s="25"/>
      <c r="BW898" s="25"/>
      <c r="BX898" s="25"/>
      <c r="BY898" s="25"/>
      <c r="BZ898" s="94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92"/>
      <c r="M899" s="93"/>
      <c r="N899" s="93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/>
      <c r="BR899" s="25"/>
      <c r="BS899" s="25"/>
      <c r="BT899" s="89"/>
      <c r="BU899" s="25"/>
      <c r="BV899" s="25"/>
      <c r="BW899" s="25"/>
      <c r="BX899" s="25"/>
      <c r="BY899" s="25"/>
      <c r="BZ899" s="94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92"/>
      <c r="M900" s="93"/>
      <c r="N900" s="93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89"/>
      <c r="BU900" s="25"/>
      <c r="BV900" s="25"/>
      <c r="BW900" s="25"/>
      <c r="BX900" s="25"/>
      <c r="BY900" s="25"/>
      <c r="BZ900" s="94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92"/>
      <c r="M901" s="93"/>
      <c r="N901" s="93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/>
      <c r="BR901" s="25"/>
      <c r="BS901" s="25"/>
      <c r="BT901" s="89"/>
      <c r="BU901" s="25"/>
      <c r="BV901" s="25"/>
      <c r="BW901" s="25"/>
      <c r="BX901" s="25"/>
      <c r="BY901" s="25"/>
      <c r="BZ901" s="94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92"/>
      <c r="M902" s="93"/>
      <c r="N902" s="93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89"/>
      <c r="BU902" s="25"/>
      <c r="BV902" s="25"/>
      <c r="BW902" s="25"/>
      <c r="BX902" s="25"/>
      <c r="BY902" s="25"/>
      <c r="BZ902" s="94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92"/>
      <c r="M903" s="93"/>
      <c r="N903" s="93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/>
      <c r="BR903" s="25"/>
      <c r="BS903" s="25"/>
      <c r="BT903" s="89"/>
      <c r="BU903" s="25"/>
      <c r="BV903" s="25"/>
      <c r="BW903" s="25"/>
      <c r="BX903" s="25"/>
      <c r="BY903" s="25"/>
      <c r="BZ903" s="94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92"/>
      <c r="M904" s="93"/>
      <c r="N904" s="93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89"/>
      <c r="BU904" s="25"/>
      <c r="BV904" s="25"/>
      <c r="BW904" s="25"/>
      <c r="BX904" s="25"/>
      <c r="BY904" s="25"/>
      <c r="BZ904" s="94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92"/>
      <c r="M905" s="93"/>
      <c r="N905" s="93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/>
      <c r="BR905" s="25"/>
      <c r="BS905" s="25"/>
      <c r="BT905" s="89"/>
      <c r="BU905" s="25"/>
      <c r="BV905" s="25"/>
      <c r="BW905" s="25"/>
      <c r="BX905" s="25"/>
      <c r="BY905" s="25"/>
      <c r="BZ905" s="94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92"/>
      <c r="M906" s="93"/>
      <c r="N906" s="93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89"/>
      <c r="BU906" s="25"/>
      <c r="BV906" s="25"/>
      <c r="BW906" s="25"/>
      <c r="BX906" s="25"/>
      <c r="BY906" s="25"/>
      <c r="BZ906" s="94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92"/>
      <c r="M907" s="93"/>
      <c r="N907" s="93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/>
      <c r="BR907" s="25"/>
      <c r="BS907" s="25"/>
      <c r="BT907" s="89"/>
      <c r="BU907" s="25"/>
      <c r="BV907" s="25"/>
      <c r="BW907" s="25"/>
      <c r="BX907" s="25"/>
      <c r="BY907" s="25"/>
      <c r="BZ907" s="94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92"/>
      <c r="M908" s="93"/>
      <c r="N908" s="93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89"/>
      <c r="BU908" s="25"/>
      <c r="BV908" s="25"/>
      <c r="BW908" s="25"/>
      <c r="BX908" s="25"/>
      <c r="BY908" s="25"/>
      <c r="BZ908" s="94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92"/>
      <c r="M909" s="93"/>
      <c r="N909" s="93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/>
      <c r="BR909" s="25"/>
      <c r="BS909" s="25"/>
      <c r="BT909" s="89"/>
      <c r="BU909" s="25"/>
      <c r="BV909" s="25"/>
      <c r="BW909" s="25"/>
      <c r="BX909" s="25"/>
      <c r="BY909" s="25"/>
      <c r="BZ909" s="94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92"/>
      <c r="M910" s="93"/>
      <c r="N910" s="93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89"/>
      <c r="BU910" s="25"/>
      <c r="BV910" s="25"/>
      <c r="BW910" s="25"/>
      <c r="BX910" s="25"/>
      <c r="BY910" s="25"/>
      <c r="BZ910" s="94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92"/>
      <c r="M911" s="93"/>
      <c r="N911" s="93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/>
      <c r="BR911" s="25"/>
      <c r="BS911" s="25"/>
      <c r="BT911" s="89"/>
      <c r="BU911" s="25"/>
      <c r="BV911" s="25"/>
      <c r="BW911" s="25"/>
      <c r="BX911" s="25"/>
      <c r="BY911" s="25"/>
      <c r="BZ911" s="94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92"/>
      <c r="M912" s="93"/>
      <c r="N912" s="93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89"/>
      <c r="BU912" s="25"/>
      <c r="BV912" s="25"/>
      <c r="BW912" s="25"/>
      <c r="BX912" s="25"/>
      <c r="BY912" s="25"/>
      <c r="BZ912" s="94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92"/>
      <c r="M913" s="93"/>
      <c r="N913" s="93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/>
      <c r="BR913" s="25"/>
      <c r="BS913" s="25"/>
      <c r="BT913" s="89"/>
      <c r="BU913" s="25"/>
      <c r="BV913" s="25"/>
      <c r="BW913" s="25"/>
      <c r="BX913" s="25"/>
      <c r="BY913" s="25"/>
      <c r="BZ913" s="94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92"/>
      <c r="M914" s="93"/>
      <c r="N914" s="93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89"/>
      <c r="BU914" s="25"/>
      <c r="BV914" s="25"/>
      <c r="BW914" s="25"/>
      <c r="BX914" s="25"/>
      <c r="BY914" s="25"/>
      <c r="BZ914" s="94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92"/>
      <c r="M915" s="93"/>
      <c r="N915" s="93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/>
      <c r="BR915" s="25"/>
      <c r="BS915" s="25"/>
      <c r="BT915" s="89"/>
      <c r="BU915" s="25"/>
      <c r="BV915" s="25"/>
      <c r="BW915" s="25"/>
      <c r="BX915" s="25"/>
      <c r="BY915" s="25"/>
      <c r="BZ915" s="94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92"/>
      <c r="M916" s="93"/>
      <c r="N916" s="93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89"/>
      <c r="BU916" s="25"/>
      <c r="BV916" s="25"/>
      <c r="BW916" s="25"/>
      <c r="BX916" s="25"/>
      <c r="BY916" s="25"/>
      <c r="BZ916" s="94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92"/>
      <c r="M917" s="93"/>
      <c r="N917" s="93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/>
      <c r="BR917" s="25"/>
      <c r="BS917" s="25"/>
      <c r="BT917" s="89"/>
      <c r="BU917" s="25"/>
      <c r="BV917" s="25"/>
      <c r="BW917" s="25"/>
      <c r="BX917" s="25"/>
      <c r="BY917" s="25"/>
      <c r="BZ917" s="94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92"/>
      <c r="M918" s="93"/>
      <c r="N918" s="93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89"/>
      <c r="BU918" s="25"/>
      <c r="BV918" s="25"/>
      <c r="BW918" s="25"/>
      <c r="BX918" s="25"/>
      <c r="BY918" s="25"/>
      <c r="BZ918" s="94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92"/>
      <c r="M919" s="93"/>
      <c r="N919" s="93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89"/>
      <c r="BU919" s="25"/>
      <c r="BV919" s="25"/>
      <c r="BW919" s="25"/>
      <c r="BX919" s="25"/>
      <c r="BY919" s="25"/>
      <c r="BZ919" s="94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92"/>
      <c r="M920" s="93"/>
      <c r="N920" s="93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89"/>
      <c r="BU920" s="25"/>
      <c r="BV920" s="25"/>
      <c r="BW920" s="25"/>
      <c r="BX920" s="25"/>
      <c r="BY920" s="25"/>
      <c r="BZ920" s="94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92"/>
      <c r="M921" s="93"/>
      <c r="N921" s="93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/>
      <c r="BR921" s="25"/>
      <c r="BS921" s="25"/>
      <c r="BT921" s="89"/>
      <c r="BU921" s="25"/>
      <c r="BV921" s="25"/>
      <c r="BW921" s="25"/>
      <c r="BX921" s="25"/>
      <c r="BY921" s="25"/>
      <c r="BZ921" s="94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92"/>
      <c r="M922" s="93"/>
      <c r="N922" s="93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89"/>
      <c r="BU922" s="25"/>
      <c r="BV922" s="25"/>
      <c r="BW922" s="25"/>
      <c r="BX922" s="25"/>
      <c r="BY922" s="25"/>
      <c r="BZ922" s="94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92"/>
      <c r="M923" s="93"/>
      <c r="N923" s="93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/>
      <c r="BR923" s="25"/>
      <c r="BS923" s="25"/>
      <c r="BT923" s="89"/>
      <c r="BU923" s="25"/>
      <c r="BV923" s="25"/>
      <c r="BW923" s="25"/>
      <c r="BX923" s="25"/>
      <c r="BY923" s="25"/>
      <c r="BZ923" s="94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92"/>
      <c r="M924" s="93"/>
      <c r="N924" s="93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89"/>
      <c r="BU924" s="25"/>
      <c r="BV924" s="25"/>
      <c r="BW924" s="25"/>
      <c r="BX924" s="25"/>
      <c r="BY924" s="25"/>
      <c r="BZ924" s="94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92"/>
      <c r="M925" s="93"/>
      <c r="N925" s="93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/>
      <c r="BR925" s="25"/>
      <c r="BS925" s="25"/>
      <c r="BT925" s="89"/>
      <c r="BU925" s="25"/>
      <c r="BV925" s="25"/>
      <c r="BW925" s="25"/>
      <c r="BX925" s="25"/>
      <c r="BY925" s="25"/>
      <c r="BZ925" s="94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92"/>
      <c r="M926" s="93"/>
      <c r="N926" s="93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89"/>
      <c r="BU926" s="25"/>
      <c r="BV926" s="25"/>
      <c r="BW926" s="25"/>
      <c r="BX926" s="25"/>
      <c r="BY926" s="25"/>
      <c r="BZ926" s="94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92"/>
      <c r="M927" s="93"/>
      <c r="N927" s="93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89"/>
      <c r="BU927" s="25"/>
      <c r="BV927" s="25"/>
      <c r="BW927" s="25"/>
      <c r="BX927" s="25"/>
      <c r="BY927" s="25"/>
      <c r="BZ927" s="94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92"/>
      <c r="M928" s="93"/>
      <c r="N928" s="93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89"/>
      <c r="BU928" s="25"/>
      <c r="BV928" s="25"/>
      <c r="BW928" s="25"/>
      <c r="BX928" s="25"/>
      <c r="BY928" s="25"/>
      <c r="BZ928" s="94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92"/>
      <c r="M929" s="93"/>
      <c r="N929" s="93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89"/>
      <c r="BU929" s="25"/>
      <c r="BV929" s="25"/>
      <c r="BW929" s="25"/>
      <c r="BX929" s="25"/>
      <c r="BY929" s="25"/>
      <c r="BZ929" s="94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92"/>
      <c r="M930" s="93"/>
      <c r="N930" s="93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89"/>
      <c r="BU930" s="25"/>
      <c r="BV930" s="25"/>
      <c r="BW930" s="25"/>
      <c r="BX930" s="25"/>
      <c r="BY930" s="25"/>
      <c r="BZ930" s="94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92"/>
      <c r="M931" s="93"/>
      <c r="N931" s="93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89"/>
      <c r="BU931" s="25"/>
      <c r="BV931" s="25"/>
      <c r="BW931" s="25"/>
      <c r="BX931" s="25"/>
      <c r="BY931" s="25"/>
      <c r="BZ931" s="94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92"/>
      <c r="M932" s="93"/>
      <c r="N932" s="93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89"/>
      <c r="BU932" s="25"/>
      <c r="BV932" s="25"/>
      <c r="BW932" s="25"/>
      <c r="BX932" s="25"/>
      <c r="BY932" s="25"/>
      <c r="BZ932" s="94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92"/>
      <c r="M933" s="93"/>
      <c r="N933" s="93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/>
      <c r="BR933" s="25"/>
      <c r="BS933" s="25"/>
      <c r="BT933" s="89"/>
      <c r="BU933" s="25"/>
      <c r="BV933" s="25"/>
      <c r="BW933" s="25"/>
      <c r="BX933" s="25"/>
      <c r="BY933" s="25"/>
      <c r="BZ933" s="94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92"/>
      <c r="M934" s="93"/>
      <c r="N934" s="93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89"/>
      <c r="BU934" s="25"/>
      <c r="BV934" s="25"/>
      <c r="BW934" s="25"/>
      <c r="BX934" s="25"/>
      <c r="BY934" s="25"/>
      <c r="BZ934" s="94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92"/>
      <c r="M935" s="93"/>
      <c r="N935" s="93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/>
      <c r="BR935" s="25"/>
      <c r="BS935" s="25"/>
      <c r="BT935" s="89"/>
      <c r="BU935" s="25"/>
      <c r="BV935" s="25"/>
      <c r="BW935" s="25"/>
      <c r="BX935" s="25"/>
      <c r="BY935" s="25"/>
      <c r="BZ935" s="94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92"/>
      <c r="M936" s="93"/>
      <c r="N936" s="93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89"/>
      <c r="BU936" s="25"/>
      <c r="BV936" s="25"/>
      <c r="BW936" s="25"/>
      <c r="BX936" s="25"/>
      <c r="BY936" s="25"/>
      <c r="BZ936" s="94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92"/>
      <c r="M937" s="93"/>
      <c r="N937" s="93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89"/>
      <c r="BU937" s="25"/>
      <c r="BV937" s="25"/>
      <c r="BW937" s="25"/>
      <c r="BX937" s="25"/>
      <c r="BY937" s="25"/>
      <c r="BZ937" s="94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92"/>
      <c r="M938" s="93"/>
      <c r="N938" s="93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89"/>
      <c r="BU938" s="25"/>
      <c r="BV938" s="25"/>
      <c r="BW938" s="25"/>
      <c r="BX938" s="25"/>
      <c r="BY938" s="25"/>
      <c r="BZ938" s="94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92"/>
      <c r="M939" s="93"/>
      <c r="N939" s="93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25"/>
      <c r="BR939" s="25"/>
      <c r="BS939" s="25"/>
      <c r="BT939" s="89"/>
      <c r="BU939" s="25"/>
      <c r="BV939" s="25"/>
      <c r="BW939" s="25"/>
      <c r="BX939" s="25"/>
      <c r="BY939" s="25"/>
      <c r="BZ939" s="94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92"/>
      <c r="M940" s="93"/>
      <c r="N940" s="93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/>
      <c r="BR940" s="25"/>
      <c r="BS940" s="25"/>
      <c r="BT940" s="89"/>
      <c r="BU940" s="25"/>
      <c r="BV940" s="25"/>
      <c r="BW940" s="25"/>
      <c r="BX940" s="25"/>
      <c r="BY940" s="25"/>
      <c r="BZ940" s="94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92"/>
      <c r="M941" s="93"/>
      <c r="N941" s="93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25"/>
      <c r="BR941" s="25"/>
      <c r="BS941" s="25"/>
      <c r="BT941" s="89"/>
      <c r="BU941" s="25"/>
      <c r="BV941" s="25"/>
      <c r="BW941" s="25"/>
      <c r="BX941" s="25"/>
      <c r="BY941" s="25"/>
      <c r="BZ941" s="94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92"/>
      <c r="M942" s="93"/>
      <c r="N942" s="93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/>
      <c r="BR942" s="25"/>
      <c r="BS942" s="25"/>
      <c r="BT942" s="89"/>
      <c r="BU942" s="25"/>
      <c r="BV942" s="25"/>
      <c r="BW942" s="25"/>
      <c r="BX942" s="25"/>
      <c r="BY942" s="25"/>
      <c r="BZ942" s="94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92"/>
      <c r="M943" s="93"/>
      <c r="N943" s="93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/>
      <c r="BR943" s="25"/>
      <c r="BS943" s="25"/>
      <c r="BT943" s="89"/>
      <c r="BU943" s="25"/>
      <c r="BV943" s="25"/>
      <c r="BW943" s="25"/>
      <c r="BX943" s="25"/>
      <c r="BY943" s="25"/>
      <c r="BZ943" s="94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92"/>
      <c r="M944" s="93"/>
      <c r="N944" s="93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/>
      <c r="BR944" s="25"/>
      <c r="BS944" s="25"/>
      <c r="BT944" s="89"/>
      <c r="BU944" s="25"/>
      <c r="BV944" s="25"/>
      <c r="BW944" s="25"/>
      <c r="BX944" s="25"/>
      <c r="BY944" s="25"/>
      <c r="BZ944" s="94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92"/>
      <c r="M945" s="93"/>
      <c r="N945" s="93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25"/>
      <c r="BR945" s="25"/>
      <c r="BS945" s="25"/>
      <c r="BT945" s="89"/>
      <c r="BU945" s="25"/>
      <c r="BV945" s="25"/>
      <c r="BW945" s="25"/>
      <c r="BX945" s="25"/>
      <c r="BY945" s="25"/>
      <c r="BZ945" s="94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92"/>
      <c r="M946" s="93"/>
      <c r="N946" s="93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89"/>
      <c r="BU946" s="25"/>
      <c r="BV946" s="25"/>
      <c r="BW946" s="25"/>
      <c r="BX946" s="25"/>
      <c r="BY946" s="25"/>
      <c r="BZ946" s="94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92"/>
      <c r="M947" s="93"/>
      <c r="N947" s="93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25"/>
      <c r="BR947" s="25"/>
      <c r="BS947" s="25"/>
      <c r="BT947" s="89"/>
      <c r="BU947" s="25"/>
      <c r="BV947" s="25"/>
      <c r="BW947" s="25"/>
      <c r="BX947" s="25"/>
      <c r="BY947" s="25"/>
      <c r="BZ947" s="94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92"/>
      <c r="M948" s="93"/>
      <c r="N948" s="93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89"/>
      <c r="BU948" s="25"/>
      <c r="BV948" s="25"/>
      <c r="BW948" s="25"/>
      <c r="BX948" s="25"/>
      <c r="BY948" s="25"/>
      <c r="BZ948" s="94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92"/>
      <c r="M949" s="93"/>
      <c r="N949" s="93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25"/>
      <c r="BR949" s="25"/>
      <c r="BS949" s="25"/>
      <c r="BT949" s="89"/>
      <c r="BU949" s="25"/>
      <c r="BV949" s="25"/>
      <c r="BW949" s="25"/>
      <c r="BX949" s="25"/>
      <c r="BY949" s="25"/>
      <c r="BZ949" s="94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92"/>
      <c r="M950" s="93"/>
      <c r="N950" s="93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/>
      <c r="BR950" s="25"/>
      <c r="BS950" s="25"/>
      <c r="BT950" s="89"/>
      <c r="BU950" s="25"/>
      <c r="BV950" s="25"/>
      <c r="BW950" s="25"/>
      <c r="BX950" s="25"/>
      <c r="BY950" s="25"/>
      <c r="BZ950" s="94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92"/>
      <c r="M951" s="93"/>
      <c r="N951" s="93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25"/>
      <c r="BR951" s="25"/>
      <c r="BS951" s="25"/>
      <c r="BT951" s="89"/>
      <c r="BU951" s="25"/>
      <c r="BV951" s="25"/>
      <c r="BW951" s="25"/>
      <c r="BX951" s="25"/>
      <c r="BY951" s="25"/>
      <c r="BZ951" s="94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92"/>
      <c r="M952" s="93"/>
      <c r="N952" s="93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/>
      <c r="BR952" s="25"/>
      <c r="BS952" s="25"/>
      <c r="BT952" s="89"/>
      <c r="BU952" s="25"/>
      <c r="BV952" s="25"/>
      <c r="BW952" s="25"/>
      <c r="BX952" s="25"/>
      <c r="BY952" s="25"/>
      <c r="BZ952" s="94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92"/>
      <c r="M953" s="93"/>
      <c r="N953" s="93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25"/>
      <c r="BR953" s="25"/>
      <c r="BS953" s="25"/>
      <c r="BT953" s="89"/>
      <c r="BU953" s="25"/>
      <c r="BV953" s="25"/>
      <c r="BW953" s="25"/>
      <c r="BX953" s="25"/>
      <c r="BY953" s="25"/>
      <c r="BZ953" s="94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92"/>
      <c r="M954" s="93"/>
      <c r="N954" s="93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/>
      <c r="BR954" s="25"/>
      <c r="BS954" s="25"/>
      <c r="BT954" s="89"/>
      <c r="BU954" s="25"/>
      <c r="BV954" s="25"/>
      <c r="BW954" s="25"/>
      <c r="BX954" s="25"/>
      <c r="BY954" s="25"/>
      <c r="BZ954" s="94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92"/>
      <c r="M955" s="93"/>
      <c r="N955" s="93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25"/>
      <c r="BR955" s="25"/>
      <c r="BS955" s="25"/>
      <c r="BT955" s="89"/>
      <c r="BU955" s="25"/>
      <c r="BV955" s="25"/>
      <c r="BW955" s="25"/>
      <c r="BX955" s="25"/>
      <c r="BY955" s="25"/>
      <c r="BZ955" s="94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92"/>
      <c r="M956" s="93"/>
      <c r="N956" s="93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89"/>
      <c r="BU956" s="25"/>
      <c r="BV956" s="25"/>
      <c r="BW956" s="25"/>
      <c r="BX956" s="25"/>
      <c r="BY956" s="25"/>
      <c r="BZ956" s="94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92"/>
      <c r="M957" s="93"/>
      <c r="N957" s="93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25"/>
      <c r="BR957" s="25"/>
      <c r="BS957" s="25"/>
      <c r="BT957" s="89"/>
      <c r="BU957" s="25"/>
      <c r="BV957" s="25"/>
      <c r="BW957" s="25"/>
      <c r="BX957" s="25"/>
      <c r="BY957" s="25"/>
      <c r="BZ957" s="94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92"/>
      <c r="M958" s="93"/>
      <c r="N958" s="93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/>
      <c r="BR958" s="25"/>
      <c r="BS958" s="25"/>
      <c r="BT958" s="89"/>
      <c r="BU958" s="25"/>
      <c r="BV958" s="25"/>
      <c r="BW958" s="25"/>
      <c r="BX958" s="25"/>
      <c r="BY958" s="25"/>
      <c r="BZ958" s="94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92"/>
      <c r="M959" s="93"/>
      <c r="N959" s="93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25"/>
      <c r="BR959" s="25"/>
      <c r="BS959" s="25"/>
      <c r="BT959" s="89"/>
      <c r="BU959" s="25"/>
      <c r="BV959" s="25"/>
      <c r="BW959" s="25"/>
      <c r="BX959" s="25"/>
      <c r="BY959" s="25"/>
      <c r="BZ959" s="94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92"/>
      <c r="M960" s="93"/>
      <c r="N960" s="93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/>
      <c r="BR960" s="25"/>
      <c r="BS960" s="25"/>
      <c r="BT960" s="89"/>
      <c r="BU960" s="25"/>
      <c r="BV960" s="25"/>
      <c r="BW960" s="25"/>
      <c r="BX960" s="25"/>
      <c r="BY960" s="25"/>
      <c r="BZ960" s="94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92"/>
      <c r="M961" s="93"/>
      <c r="N961" s="93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25"/>
      <c r="BR961" s="25"/>
      <c r="BS961" s="25"/>
      <c r="BT961" s="89"/>
      <c r="BU961" s="25"/>
      <c r="BV961" s="25"/>
      <c r="BW961" s="25"/>
      <c r="BX961" s="25"/>
      <c r="BY961" s="25"/>
      <c r="BZ961" s="94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92"/>
      <c r="M962" s="93"/>
      <c r="N962" s="93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89"/>
      <c r="BU962" s="25"/>
      <c r="BV962" s="25"/>
      <c r="BW962" s="25"/>
      <c r="BX962" s="25"/>
      <c r="BY962" s="25"/>
      <c r="BZ962" s="94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92"/>
      <c r="M963" s="93"/>
      <c r="N963" s="93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/>
      <c r="BR963" s="25"/>
      <c r="BS963" s="25"/>
      <c r="BT963" s="89"/>
      <c r="BU963" s="25"/>
      <c r="BV963" s="25"/>
      <c r="BW963" s="25"/>
      <c r="BX963" s="25"/>
      <c r="BY963" s="25"/>
      <c r="BZ963" s="94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92"/>
      <c r="M964" s="93"/>
      <c r="N964" s="93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/>
      <c r="BR964" s="25"/>
      <c r="BS964" s="25"/>
      <c r="BT964" s="89"/>
      <c r="BU964" s="25"/>
      <c r="BV964" s="25"/>
      <c r="BW964" s="25"/>
      <c r="BX964" s="25"/>
      <c r="BY964" s="25"/>
      <c r="BZ964" s="94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92"/>
      <c r="M965" s="93"/>
      <c r="N965" s="93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25"/>
      <c r="BR965" s="25"/>
      <c r="BS965" s="25"/>
      <c r="BT965" s="89"/>
      <c r="BU965" s="25"/>
      <c r="BV965" s="25"/>
      <c r="BW965" s="25"/>
      <c r="BX965" s="25"/>
      <c r="BY965" s="25"/>
      <c r="BZ965" s="94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92"/>
      <c r="M966" s="93"/>
      <c r="N966" s="93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/>
      <c r="BR966" s="25"/>
      <c r="BS966" s="25"/>
      <c r="BT966" s="89"/>
      <c r="BU966" s="25"/>
      <c r="BV966" s="25"/>
      <c r="BW966" s="25"/>
      <c r="BX966" s="25"/>
      <c r="BY966" s="25"/>
      <c r="BZ966" s="94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92"/>
      <c r="M967" s="93"/>
      <c r="N967" s="93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25"/>
      <c r="BR967" s="25"/>
      <c r="BS967" s="25"/>
      <c r="BT967" s="89"/>
      <c r="BU967" s="25"/>
      <c r="BV967" s="25"/>
      <c r="BW967" s="25"/>
      <c r="BX967" s="25"/>
      <c r="BY967" s="25"/>
      <c r="BZ967" s="94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92"/>
      <c r="M968" s="93"/>
      <c r="N968" s="93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/>
      <c r="BR968" s="25"/>
      <c r="BS968" s="25"/>
      <c r="BT968" s="89"/>
      <c r="BU968" s="25"/>
      <c r="BV968" s="25"/>
      <c r="BW968" s="25"/>
      <c r="BX968" s="25"/>
      <c r="BY968" s="25"/>
      <c r="BZ968" s="94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92"/>
      <c r="M969" s="93"/>
      <c r="N969" s="93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25"/>
      <c r="BR969" s="25"/>
      <c r="BS969" s="25"/>
      <c r="BT969" s="89"/>
      <c r="BU969" s="25"/>
      <c r="BV969" s="25"/>
      <c r="BW969" s="25"/>
      <c r="BX969" s="25"/>
      <c r="BY969" s="25"/>
      <c r="BZ969" s="94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92"/>
      <c r="M970" s="93"/>
      <c r="N970" s="93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89"/>
      <c r="BU970" s="25"/>
      <c r="BV970" s="25"/>
      <c r="BW970" s="25"/>
      <c r="BX970" s="25"/>
      <c r="BY970" s="25"/>
      <c r="BZ970" s="94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92"/>
      <c r="M971" s="93"/>
      <c r="N971" s="93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25"/>
      <c r="BR971" s="25"/>
      <c r="BS971" s="25"/>
      <c r="BT971" s="89"/>
      <c r="BU971" s="25"/>
      <c r="BV971" s="25"/>
      <c r="BW971" s="25"/>
      <c r="BX971" s="25"/>
      <c r="BY971" s="25"/>
      <c r="BZ971" s="94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92"/>
      <c r="M972" s="93"/>
      <c r="N972" s="93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/>
      <c r="BR972" s="25"/>
      <c r="BS972" s="25"/>
      <c r="BT972" s="89"/>
      <c r="BU972" s="25"/>
      <c r="BV972" s="25"/>
      <c r="BW972" s="25"/>
      <c r="BX972" s="25"/>
      <c r="BY972" s="25"/>
      <c r="BZ972" s="94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92"/>
      <c r="M973" s="93"/>
      <c r="N973" s="93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/>
      <c r="BR973" s="25"/>
      <c r="BS973" s="25"/>
      <c r="BT973" s="89"/>
      <c r="BU973" s="25"/>
      <c r="BV973" s="25"/>
      <c r="BW973" s="25"/>
      <c r="BX973" s="25"/>
      <c r="BY973" s="25"/>
      <c r="BZ973" s="94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92"/>
      <c r="M974" s="93"/>
      <c r="N974" s="93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/>
      <c r="BR974" s="25"/>
      <c r="BS974" s="25"/>
      <c r="BT974" s="89"/>
      <c r="BU974" s="25"/>
      <c r="BV974" s="25"/>
      <c r="BW974" s="25"/>
      <c r="BX974" s="25"/>
      <c r="BY974" s="25"/>
      <c r="BZ974" s="94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92"/>
      <c r="M975" s="93"/>
      <c r="N975" s="93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25"/>
      <c r="BR975" s="25"/>
      <c r="BS975" s="25"/>
      <c r="BT975" s="89"/>
      <c r="BU975" s="25"/>
      <c r="BV975" s="25"/>
      <c r="BW975" s="25"/>
      <c r="BX975" s="25"/>
      <c r="BY975" s="25"/>
      <c r="BZ975" s="94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92"/>
      <c r="M976" s="93"/>
      <c r="N976" s="93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/>
      <c r="BR976" s="25"/>
      <c r="BS976" s="25"/>
      <c r="BT976" s="89"/>
      <c r="BU976" s="25"/>
      <c r="BV976" s="25"/>
      <c r="BW976" s="25"/>
      <c r="BX976" s="25"/>
      <c r="BY976" s="25"/>
      <c r="BZ976" s="94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92"/>
      <c r="M977" s="93"/>
      <c r="N977" s="93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25"/>
      <c r="BR977" s="25"/>
      <c r="BS977" s="25"/>
      <c r="BT977" s="89"/>
      <c r="BU977" s="25"/>
      <c r="BV977" s="25"/>
      <c r="BW977" s="25"/>
      <c r="BX977" s="25"/>
      <c r="BY977" s="25"/>
      <c r="BZ977" s="94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92"/>
      <c r="M978" s="93"/>
      <c r="N978" s="93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89"/>
      <c r="BU978" s="25"/>
      <c r="BV978" s="25"/>
      <c r="BW978" s="25"/>
      <c r="BX978" s="25"/>
      <c r="BY978" s="25"/>
      <c r="BZ978" s="94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92"/>
      <c r="M979" s="93"/>
      <c r="N979" s="93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  <c r="BQ979" s="25"/>
      <c r="BR979" s="25"/>
      <c r="BS979" s="25"/>
      <c r="BT979" s="89"/>
      <c r="BU979" s="25"/>
      <c r="BV979" s="25"/>
      <c r="BW979" s="25"/>
      <c r="BX979" s="25"/>
      <c r="BY979" s="25"/>
      <c r="BZ979" s="94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92"/>
      <c r="M980" s="93"/>
      <c r="N980" s="93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/>
      <c r="BR980" s="25"/>
      <c r="BS980" s="25"/>
      <c r="BT980" s="89"/>
      <c r="BU980" s="25"/>
      <c r="BV980" s="25"/>
      <c r="BW980" s="25"/>
      <c r="BX980" s="25"/>
      <c r="BY980" s="25"/>
      <c r="BZ980" s="94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92"/>
      <c r="M981" s="93"/>
      <c r="N981" s="93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  <c r="BQ981" s="25"/>
      <c r="BR981" s="25"/>
      <c r="BS981" s="25"/>
      <c r="BT981" s="89"/>
      <c r="BU981" s="25"/>
      <c r="BV981" s="25"/>
      <c r="BW981" s="25"/>
      <c r="BX981" s="25"/>
      <c r="BY981" s="25"/>
      <c r="BZ981" s="94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92"/>
      <c r="M982" s="93"/>
      <c r="N982" s="93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  <c r="BQ982" s="25"/>
      <c r="BR982" s="25"/>
      <c r="BS982" s="25"/>
      <c r="BT982" s="89"/>
      <c r="BU982" s="25"/>
      <c r="BV982" s="25"/>
      <c r="BW982" s="25"/>
      <c r="BX982" s="25"/>
      <c r="BY982" s="25"/>
      <c r="BZ982" s="94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92"/>
      <c r="M983" s="93"/>
      <c r="N983" s="93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25"/>
      <c r="BP983" s="25"/>
      <c r="BQ983" s="25"/>
      <c r="BR983" s="25"/>
      <c r="BS983" s="25"/>
      <c r="BT983" s="89"/>
      <c r="BU983" s="25"/>
      <c r="BV983" s="25"/>
      <c r="BW983" s="25"/>
      <c r="BX983" s="25"/>
      <c r="BY983" s="25"/>
      <c r="BZ983" s="94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92"/>
      <c r="M984" s="93"/>
      <c r="N984" s="93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  <c r="BQ984" s="25"/>
      <c r="BR984" s="25"/>
      <c r="BS984" s="25"/>
      <c r="BT984" s="89"/>
      <c r="BU984" s="25"/>
      <c r="BV984" s="25"/>
      <c r="BW984" s="25"/>
      <c r="BX984" s="25"/>
      <c r="BY984" s="25"/>
      <c r="BZ984" s="94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92"/>
      <c r="M985" s="93"/>
      <c r="N985" s="93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  <c r="BQ985" s="25"/>
      <c r="BR985" s="25"/>
      <c r="BS985" s="25"/>
      <c r="BT985" s="89"/>
      <c r="BU985" s="25"/>
      <c r="BV985" s="25"/>
      <c r="BW985" s="25"/>
      <c r="BX985" s="25"/>
      <c r="BY985" s="25"/>
      <c r="BZ985" s="94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92"/>
      <c r="M986" s="93"/>
      <c r="N986" s="93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25"/>
      <c r="BP986" s="25"/>
      <c r="BQ986" s="25"/>
      <c r="BR986" s="25"/>
      <c r="BS986" s="25"/>
      <c r="BT986" s="89"/>
      <c r="BU986" s="25"/>
      <c r="BV986" s="25"/>
      <c r="BW986" s="25"/>
      <c r="BX986" s="25"/>
      <c r="BY986" s="25"/>
      <c r="BZ986" s="94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92"/>
      <c r="M987" s="93"/>
      <c r="N987" s="93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5"/>
      <c r="BO987" s="25"/>
      <c r="BP987" s="25"/>
      <c r="BQ987" s="25"/>
      <c r="BR987" s="25"/>
      <c r="BS987" s="25"/>
      <c r="BT987" s="89"/>
      <c r="BU987" s="25"/>
      <c r="BV987" s="25"/>
      <c r="BW987" s="25"/>
      <c r="BX987" s="25"/>
      <c r="BY987" s="25"/>
      <c r="BZ987" s="94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92"/>
      <c r="M988" s="93"/>
      <c r="N988" s="93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25"/>
      <c r="BP988" s="25"/>
      <c r="BQ988" s="25"/>
      <c r="BR988" s="25"/>
      <c r="BS988" s="25"/>
      <c r="BT988" s="89"/>
      <c r="BU988" s="25"/>
      <c r="BV988" s="25"/>
      <c r="BW988" s="25"/>
      <c r="BX988" s="25"/>
      <c r="BY988" s="25"/>
      <c r="BZ988" s="94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92"/>
      <c r="M989" s="93"/>
      <c r="N989" s="93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5"/>
      <c r="BO989" s="25"/>
      <c r="BP989" s="25"/>
      <c r="BQ989" s="25"/>
      <c r="BR989" s="25"/>
      <c r="BS989" s="25"/>
      <c r="BT989" s="89"/>
      <c r="BU989" s="25"/>
      <c r="BV989" s="25"/>
      <c r="BW989" s="25"/>
      <c r="BX989" s="25"/>
      <c r="BY989" s="25"/>
      <c r="BZ989" s="94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92"/>
      <c r="M990" s="93"/>
      <c r="N990" s="93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5"/>
      <c r="BO990" s="25"/>
      <c r="BP990" s="25"/>
      <c r="BQ990" s="25"/>
      <c r="BR990" s="25"/>
      <c r="BS990" s="25"/>
      <c r="BT990" s="89"/>
      <c r="BU990" s="25"/>
      <c r="BV990" s="25"/>
      <c r="BW990" s="25"/>
      <c r="BX990" s="25"/>
      <c r="BY990" s="25"/>
      <c r="BZ990" s="94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92"/>
      <c r="M991" s="93"/>
      <c r="N991" s="93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5"/>
      <c r="BO991" s="25"/>
      <c r="BP991" s="25"/>
      <c r="BQ991" s="25"/>
      <c r="BR991" s="25"/>
      <c r="BS991" s="25"/>
      <c r="BT991" s="89"/>
      <c r="BU991" s="25"/>
      <c r="BV991" s="25"/>
      <c r="BW991" s="25"/>
      <c r="BX991" s="25"/>
      <c r="BY991" s="25"/>
      <c r="BZ991" s="94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92"/>
      <c r="M992" s="93"/>
      <c r="N992" s="93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5"/>
      <c r="BO992" s="25"/>
      <c r="BP992" s="25"/>
      <c r="BQ992" s="25"/>
      <c r="BR992" s="25"/>
      <c r="BS992" s="25"/>
      <c r="BT992" s="89"/>
      <c r="BU992" s="25"/>
      <c r="BV992" s="25"/>
      <c r="BW992" s="25"/>
      <c r="BX992" s="25"/>
      <c r="BY992" s="25"/>
      <c r="BZ992" s="94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92"/>
      <c r="M993" s="93"/>
      <c r="N993" s="93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5"/>
      <c r="BO993" s="25"/>
      <c r="BP993" s="25"/>
      <c r="BQ993" s="25"/>
      <c r="BR993" s="25"/>
      <c r="BS993" s="25"/>
      <c r="BT993" s="89"/>
      <c r="BU993" s="25"/>
      <c r="BV993" s="25"/>
      <c r="BW993" s="25"/>
      <c r="BX993" s="25"/>
      <c r="BY993" s="25"/>
      <c r="BZ993" s="94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92"/>
      <c r="M994" s="93"/>
      <c r="N994" s="93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5"/>
      <c r="BO994" s="25"/>
      <c r="BP994" s="25"/>
      <c r="BQ994" s="25"/>
      <c r="BR994" s="25"/>
      <c r="BS994" s="25"/>
      <c r="BT994" s="89"/>
      <c r="BU994" s="25"/>
      <c r="BV994" s="25"/>
      <c r="BW994" s="25"/>
      <c r="BX994" s="25"/>
      <c r="BY994" s="25"/>
      <c r="BZ994" s="94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92"/>
      <c r="M995" s="93"/>
      <c r="N995" s="93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5"/>
      <c r="BO995" s="25"/>
      <c r="BP995" s="25"/>
      <c r="BQ995" s="25"/>
      <c r="BR995" s="25"/>
      <c r="BS995" s="25"/>
      <c r="BT995" s="89"/>
      <c r="BU995" s="25"/>
      <c r="BV995" s="25"/>
      <c r="BW995" s="25"/>
      <c r="BX995" s="25"/>
      <c r="BY995" s="25"/>
      <c r="BZ995" s="94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92"/>
      <c r="M996" s="93"/>
      <c r="N996" s="93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5"/>
      <c r="BO996" s="25"/>
      <c r="BP996" s="25"/>
      <c r="BQ996" s="25"/>
      <c r="BR996" s="25"/>
      <c r="BS996" s="25"/>
      <c r="BT996" s="89"/>
      <c r="BU996" s="25"/>
      <c r="BV996" s="25"/>
      <c r="BW996" s="25"/>
      <c r="BX996" s="25"/>
      <c r="BY996" s="25"/>
      <c r="BZ996" s="94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92"/>
      <c r="M997" s="93"/>
      <c r="N997" s="93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5"/>
      <c r="BO997" s="25"/>
      <c r="BP997" s="25"/>
      <c r="BQ997" s="25"/>
      <c r="BR997" s="25"/>
      <c r="BS997" s="25"/>
      <c r="BT997" s="89"/>
      <c r="BU997" s="25"/>
      <c r="BV997" s="25"/>
      <c r="BW997" s="25"/>
      <c r="BX997" s="25"/>
      <c r="BY997" s="25"/>
      <c r="BZ997" s="94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92"/>
      <c r="M998" s="93"/>
      <c r="N998" s="93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5"/>
      <c r="BO998" s="25"/>
      <c r="BP998" s="25"/>
      <c r="BQ998" s="25"/>
      <c r="BR998" s="25"/>
      <c r="BS998" s="25"/>
      <c r="BT998" s="89"/>
      <c r="BU998" s="25"/>
      <c r="BV998" s="25"/>
      <c r="BW998" s="25"/>
      <c r="BX998" s="25"/>
      <c r="BY998" s="25"/>
      <c r="BZ998" s="94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92"/>
      <c r="M999" s="93"/>
      <c r="N999" s="93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5"/>
      <c r="BO999" s="25"/>
      <c r="BP999" s="25"/>
      <c r="BQ999" s="25"/>
      <c r="BR999" s="25"/>
      <c r="BS999" s="25"/>
      <c r="BT999" s="89"/>
      <c r="BU999" s="25"/>
      <c r="BV999" s="25"/>
      <c r="BW999" s="25"/>
      <c r="BX999" s="25"/>
      <c r="BY999" s="25"/>
      <c r="BZ999" s="94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92"/>
      <c r="M1000" s="93"/>
      <c r="N1000" s="93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5"/>
      <c r="BO1000" s="25"/>
      <c r="BP1000" s="25"/>
      <c r="BQ1000" s="25"/>
      <c r="BR1000" s="25"/>
      <c r="BS1000" s="25"/>
      <c r="BT1000" s="89"/>
      <c r="BU1000" s="25"/>
      <c r="BV1000" s="25"/>
      <c r="BW1000" s="25"/>
      <c r="BX1000" s="25"/>
      <c r="BY1000" s="25"/>
      <c r="BZ1000" s="94"/>
    </row>
    <row r="100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92"/>
      <c r="M1001" s="93"/>
      <c r="N1001" s="93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  <c r="AT1001" s="25"/>
      <c r="AU1001" s="25"/>
      <c r="AV1001" s="25"/>
      <c r="AW1001" s="25"/>
      <c r="AX1001" s="25"/>
      <c r="AY1001" s="25"/>
      <c r="AZ1001" s="25"/>
      <c r="BA1001" s="25"/>
      <c r="BB1001" s="25"/>
      <c r="BC1001" s="25"/>
      <c r="BD1001" s="25"/>
      <c r="BE1001" s="25"/>
      <c r="BF1001" s="25"/>
      <c r="BG1001" s="25"/>
      <c r="BH1001" s="25"/>
      <c r="BI1001" s="25"/>
      <c r="BJ1001" s="25"/>
      <c r="BK1001" s="25"/>
      <c r="BL1001" s="25"/>
      <c r="BM1001" s="25"/>
      <c r="BN1001" s="25"/>
      <c r="BO1001" s="25"/>
      <c r="BP1001" s="25"/>
      <c r="BQ1001" s="25"/>
      <c r="BR1001" s="25"/>
      <c r="BS1001" s="25"/>
      <c r="BT1001" s="89"/>
      <c r="BU1001" s="25"/>
      <c r="BV1001" s="25"/>
      <c r="BW1001" s="25"/>
      <c r="BX1001" s="25"/>
      <c r="BY1001" s="25"/>
      <c r="BZ1001" s="94"/>
    </row>
    <row r="1002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92"/>
      <c r="M1002" s="93"/>
      <c r="N1002" s="93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  <c r="AT1002" s="25"/>
      <c r="AU1002" s="25"/>
      <c r="AV1002" s="25"/>
      <c r="AW1002" s="25"/>
      <c r="AX1002" s="25"/>
      <c r="AY1002" s="25"/>
      <c r="AZ1002" s="25"/>
      <c r="BA1002" s="25"/>
      <c r="BB1002" s="25"/>
      <c r="BC1002" s="25"/>
      <c r="BD1002" s="25"/>
      <c r="BE1002" s="25"/>
      <c r="BF1002" s="25"/>
      <c r="BG1002" s="25"/>
      <c r="BH1002" s="25"/>
      <c r="BI1002" s="25"/>
      <c r="BJ1002" s="25"/>
      <c r="BK1002" s="25"/>
      <c r="BL1002" s="25"/>
      <c r="BM1002" s="25"/>
      <c r="BN1002" s="25"/>
      <c r="BO1002" s="25"/>
      <c r="BP1002" s="25"/>
      <c r="BQ1002" s="25"/>
      <c r="BR1002" s="25"/>
      <c r="BS1002" s="25"/>
      <c r="BT1002" s="89"/>
      <c r="BU1002" s="25"/>
      <c r="BV1002" s="25"/>
      <c r="BW1002" s="25"/>
      <c r="BX1002" s="25"/>
      <c r="BY1002" s="25"/>
      <c r="BZ1002" s="94"/>
    </row>
    <row r="1003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92"/>
      <c r="M1003" s="93"/>
      <c r="N1003" s="93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  <c r="AN1003" s="25"/>
      <c r="AO1003" s="25"/>
      <c r="AP1003" s="25"/>
      <c r="AQ1003" s="25"/>
      <c r="AR1003" s="25"/>
      <c r="AS1003" s="25"/>
      <c r="AT1003" s="25"/>
      <c r="AU1003" s="25"/>
      <c r="AV1003" s="25"/>
      <c r="AW1003" s="25"/>
      <c r="AX1003" s="25"/>
      <c r="AY1003" s="25"/>
      <c r="AZ1003" s="25"/>
      <c r="BA1003" s="25"/>
      <c r="BB1003" s="25"/>
      <c r="BC1003" s="25"/>
      <c r="BD1003" s="25"/>
      <c r="BE1003" s="25"/>
      <c r="BF1003" s="25"/>
      <c r="BG1003" s="25"/>
      <c r="BH1003" s="25"/>
      <c r="BI1003" s="25"/>
      <c r="BJ1003" s="25"/>
      <c r="BK1003" s="25"/>
      <c r="BL1003" s="25"/>
      <c r="BM1003" s="25"/>
      <c r="BN1003" s="25"/>
      <c r="BO1003" s="25"/>
      <c r="BP1003" s="25"/>
      <c r="BQ1003" s="25"/>
      <c r="BR1003" s="25"/>
      <c r="BS1003" s="25"/>
      <c r="BT1003" s="89"/>
      <c r="BU1003" s="25"/>
      <c r="BV1003" s="25"/>
      <c r="BW1003" s="25"/>
      <c r="BX1003" s="25"/>
      <c r="BY1003" s="25"/>
      <c r="BZ1003" s="94"/>
    </row>
    <row r="1004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92"/>
      <c r="M1004" s="93"/>
      <c r="N1004" s="93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5"/>
      <c r="AM1004" s="25"/>
      <c r="AN1004" s="25"/>
      <c r="AO1004" s="25"/>
      <c r="AP1004" s="25"/>
      <c r="AQ1004" s="25"/>
      <c r="AR1004" s="25"/>
      <c r="AS1004" s="25"/>
      <c r="AT1004" s="25"/>
      <c r="AU1004" s="25"/>
      <c r="AV1004" s="25"/>
      <c r="AW1004" s="25"/>
      <c r="AX1004" s="25"/>
      <c r="AY1004" s="25"/>
      <c r="AZ1004" s="25"/>
      <c r="BA1004" s="25"/>
      <c r="BB1004" s="25"/>
      <c r="BC1004" s="25"/>
      <c r="BD1004" s="25"/>
      <c r="BE1004" s="25"/>
      <c r="BF1004" s="25"/>
      <c r="BG1004" s="25"/>
      <c r="BH1004" s="25"/>
      <c r="BI1004" s="25"/>
      <c r="BJ1004" s="25"/>
      <c r="BK1004" s="25"/>
      <c r="BL1004" s="25"/>
      <c r="BM1004" s="25"/>
      <c r="BN1004" s="25"/>
      <c r="BO1004" s="25"/>
      <c r="BP1004" s="25"/>
      <c r="BQ1004" s="25"/>
      <c r="BR1004" s="25"/>
      <c r="BS1004" s="25"/>
      <c r="BT1004" s="89"/>
      <c r="BU1004" s="25"/>
      <c r="BV1004" s="25"/>
      <c r="BW1004" s="25"/>
      <c r="BX1004" s="25"/>
      <c r="BY1004" s="25"/>
      <c r="BZ1004" s="94"/>
    </row>
    <row r="1005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92"/>
      <c r="M1005" s="93"/>
      <c r="N1005" s="93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  <c r="AN1005" s="25"/>
      <c r="AO1005" s="25"/>
      <c r="AP1005" s="25"/>
      <c r="AQ1005" s="25"/>
      <c r="AR1005" s="25"/>
      <c r="AS1005" s="25"/>
      <c r="AT1005" s="25"/>
      <c r="AU1005" s="25"/>
      <c r="AV1005" s="25"/>
      <c r="AW1005" s="25"/>
      <c r="AX1005" s="25"/>
      <c r="AY1005" s="25"/>
      <c r="AZ1005" s="25"/>
      <c r="BA1005" s="25"/>
      <c r="BB1005" s="25"/>
      <c r="BC1005" s="25"/>
      <c r="BD1005" s="25"/>
      <c r="BE1005" s="25"/>
      <c r="BF1005" s="25"/>
      <c r="BG1005" s="25"/>
      <c r="BH1005" s="25"/>
      <c r="BI1005" s="25"/>
      <c r="BJ1005" s="25"/>
      <c r="BK1005" s="25"/>
      <c r="BL1005" s="25"/>
      <c r="BM1005" s="25"/>
      <c r="BN1005" s="25"/>
      <c r="BO1005" s="25"/>
      <c r="BP1005" s="25"/>
      <c r="BQ1005" s="25"/>
      <c r="BR1005" s="25"/>
      <c r="BS1005" s="25"/>
      <c r="BT1005" s="89"/>
      <c r="BU1005" s="25"/>
      <c r="BV1005" s="25"/>
      <c r="BW1005" s="25"/>
      <c r="BX1005" s="25"/>
      <c r="BY1005" s="25"/>
      <c r="BZ1005" s="94"/>
    </row>
    <row r="1006">
      <c r="A1006" s="25"/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92"/>
      <c r="M1006" s="93"/>
      <c r="N1006" s="93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  <c r="AO1006" s="25"/>
      <c r="AP1006" s="25"/>
      <c r="AQ1006" s="25"/>
      <c r="AR1006" s="25"/>
      <c r="AS1006" s="25"/>
      <c r="AT1006" s="25"/>
      <c r="AU1006" s="25"/>
      <c r="AV1006" s="25"/>
      <c r="AW1006" s="25"/>
      <c r="AX1006" s="25"/>
      <c r="AY1006" s="25"/>
      <c r="AZ1006" s="25"/>
      <c r="BA1006" s="25"/>
      <c r="BB1006" s="25"/>
      <c r="BC1006" s="25"/>
      <c r="BD1006" s="25"/>
      <c r="BE1006" s="25"/>
      <c r="BF1006" s="25"/>
      <c r="BG1006" s="25"/>
      <c r="BH1006" s="25"/>
      <c r="BI1006" s="25"/>
      <c r="BJ1006" s="25"/>
      <c r="BK1006" s="25"/>
      <c r="BL1006" s="25"/>
      <c r="BM1006" s="25"/>
      <c r="BN1006" s="25"/>
      <c r="BO1006" s="25"/>
      <c r="BP1006" s="25"/>
      <c r="BQ1006" s="25"/>
      <c r="BR1006" s="25"/>
      <c r="BS1006" s="25"/>
      <c r="BT1006" s="89"/>
      <c r="BU1006" s="25"/>
      <c r="BV1006" s="25"/>
      <c r="BW1006" s="25"/>
      <c r="BX1006" s="25"/>
      <c r="BY1006" s="25"/>
      <c r="BZ1006" s="94"/>
    </row>
    <row r="1007">
      <c r="A1007" s="25"/>
      <c r="B1007" s="25"/>
      <c r="C1007" s="25"/>
      <c r="D1007" s="25"/>
      <c r="E1007" s="25"/>
      <c r="F1007" s="25"/>
      <c r="G1007" s="25"/>
      <c r="H1007" s="25"/>
      <c r="I1007" s="25"/>
      <c r="J1007" s="25"/>
      <c r="K1007" s="25"/>
      <c r="L1007" s="92"/>
      <c r="M1007" s="93"/>
      <c r="N1007" s="93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  <c r="AN1007" s="25"/>
      <c r="AO1007" s="25"/>
      <c r="AP1007" s="25"/>
      <c r="AQ1007" s="25"/>
      <c r="AR1007" s="25"/>
      <c r="AS1007" s="25"/>
      <c r="AT1007" s="25"/>
      <c r="AU1007" s="25"/>
      <c r="AV1007" s="25"/>
      <c r="AW1007" s="25"/>
      <c r="AX1007" s="25"/>
      <c r="AY1007" s="25"/>
      <c r="AZ1007" s="25"/>
      <c r="BA1007" s="25"/>
      <c r="BB1007" s="25"/>
      <c r="BC1007" s="25"/>
      <c r="BD1007" s="25"/>
      <c r="BE1007" s="25"/>
      <c r="BF1007" s="25"/>
      <c r="BG1007" s="25"/>
      <c r="BH1007" s="25"/>
      <c r="BI1007" s="25"/>
      <c r="BJ1007" s="25"/>
      <c r="BK1007" s="25"/>
      <c r="BL1007" s="25"/>
      <c r="BM1007" s="25"/>
      <c r="BN1007" s="25"/>
      <c r="BO1007" s="25"/>
      <c r="BP1007" s="25"/>
      <c r="BQ1007" s="25"/>
      <c r="BR1007" s="25"/>
      <c r="BS1007" s="25"/>
      <c r="BT1007" s="89"/>
      <c r="BU1007" s="25"/>
      <c r="BV1007" s="25"/>
      <c r="BW1007" s="25"/>
      <c r="BX1007" s="25"/>
      <c r="BY1007" s="25"/>
      <c r="BZ1007" s="94"/>
    </row>
    <row r="1008">
      <c r="A1008" s="25"/>
      <c r="B1008" s="25"/>
      <c r="C1008" s="25"/>
      <c r="D1008" s="25"/>
      <c r="E1008" s="25"/>
      <c r="F1008" s="25"/>
      <c r="G1008" s="25"/>
      <c r="H1008" s="25"/>
      <c r="I1008" s="25"/>
      <c r="J1008" s="25"/>
      <c r="K1008" s="25"/>
      <c r="L1008" s="92"/>
      <c r="M1008" s="93"/>
      <c r="N1008" s="93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5"/>
      <c r="AP1008" s="25"/>
      <c r="AQ1008" s="25"/>
      <c r="AR1008" s="25"/>
      <c r="AS1008" s="25"/>
      <c r="AT1008" s="25"/>
      <c r="AU1008" s="25"/>
      <c r="AV1008" s="25"/>
      <c r="AW1008" s="25"/>
      <c r="AX1008" s="25"/>
      <c r="AY1008" s="25"/>
      <c r="AZ1008" s="25"/>
      <c r="BA1008" s="25"/>
      <c r="BB1008" s="25"/>
      <c r="BC1008" s="25"/>
      <c r="BD1008" s="25"/>
      <c r="BE1008" s="25"/>
      <c r="BF1008" s="25"/>
      <c r="BG1008" s="25"/>
      <c r="BH1008" s="25"/>
      <c r="BI1008" s="25"/>
      <c r="BJ1008" s="25"/>
      <c r="BK1008" s="25"/>
      <c r="BL1008" s="25"/>
      <c r="BM1008" s="25"/>
      <c r="BN1008" s="25"/>
      <c r="BO1008" s="25"/>
      <c r="BP1008" s="25"/>
      <c r="BQ1008" s="25"/>
      <c r="BR1008" s="25"/>
      <c r="BS1008" s="25"/>
      <c r="BT1008" s="89"/>
      <c r="BU1008" s="25"/>
      <c r="BV1008" s="25"/>
      <c r="BW1008" s="25"/>
      <c r="BX1008" s="25"/>
      <c r="BY1008" s="25"/>
      <c r="BZ1008" s="94"/>
    </row>
    <row r="1009">
      <c r="A1009" s="25"/>
      <c r="B1009" s="25"/>
      <c r="C1009" s="25"/>
      <c r="D1009" s="25"/>
      <c r="E1009" s="25"/>
      <c r="F1009" s="25"/>
      <c r="G1009" s="25"/>
      <c r="H1009" s="25"/>
      <c r="I1009" s="25"/>
      <c r="J1009" s="25"/>
      <c r="K1009" s="25"/>
      <c r="L1009" s="92"/>
      <c r="M1009" s="93"/>
      <c r="N1009" s="93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5"/>
      <c r="AO1009" s="25"/>
      <c r="AP1009" s="25"/>
      <c r="AQ1009" s="25"/>
      <c r="AR1009" s="25"/>
      <c r="AS1009" s="25"/>
      <c r="AT1009" s="25"/>
      <c r="AU1009" s="25"/>
      <c r="AV1009" s="25"/>
      <c r="AW1009" s="25"/>
      <c r="AX1009" s="25"/>
      <c r="AY1009" s="25"/>
      <c r="AZ1009" s="25"/>
      <c r="BA1009" s="25"/>
      <c r="BB1009" s="25"/>
      <c r="BC1009" s="25"/>
      <c r="BD1009" s="25"/>
      <c r="BE1009" s="25"/>
      <c r="BF1009" s="25"/>
      <c r="BG1009" s="25"/>
      <c r="BH1009" s="25"/>
      <c r="BI1009" s="25"/>
      <c r="BJ1009" s="25"/>
      <c r="BK1009" s="25"/>
      <c r="BL1009" s="25"/>
      <c r="BM1009" s="25"/>
      <c r="BN1009" s="25"/>
      <c r="BO1009" s="25"/>
      <c r="BP1009" s="25"/>
      <c r="BQ1009" s="25"/>
      <c r="BR1009" s="25"/>
      <c r="BS1009" s="25"/>
      <c r="BT1009" s="89"/>
      <c r="BU1009" s="25"/>
      <c r="BV1009" s="25"/>
      <c r="BW1009" s="25"/>
      <c r="BX1009" s="25"/>
      <c r="BY1009" s="25"/>
      <c r="BZ1009" s="94"/>
    </row>
    <row r="1010">
      <c r="A1010" s="25"/>
      <c r="B1010" s="25"/>
      <c r="C1010" s="25"/>
      <c r="D1010" s="25"/>
      <c r="E1010" s="25"/>
      <c r="F1010" s="25"/>
      <c r="G1010" s="25"/>
      <c r="H1010" s="25"/>
      <c r="I1010" s="25"/>
      <c r="J1010" s="25"/>
      <c r="K1010" s="25"/>
      <c r="L1010" s="92"/>
      <c r="M1010" s="93"/>
      <c r="N1010" s="93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  <c r="AL1010" s="25"/>
      <c r="AM1010" s="25"/>
      <c r="AN1010" s="25"/>
      <c r="AO1010" s="25"/>
      <c r="AP1010" s="25"/>
      <c r="AQ1010" s="25"/>
      <c r="AR1010" s="25"/>
      <c r="AS1010" s="25"/>
      <c r="AT1010" s="25"/>
      <c r="AU1010" s="25"/>
      <c r="AV1010" s="25"/>
      <c r="AW1010" s="25"/>
      <c r="AX1010" s="25"/>
      <c r="AY1010" s="25"/>
      <c r="AZ1010" s="25"/>
      <c r="BA1010" s="25"/>
      <c r="BB1010" s="25"/>
      <c r="BC1010" s="25"/>
      <c r="BD1010" s="25"/>
      <c r="BE1010" s="25"/>
      <c r="BF1010" s="25"/>
      <c r="BG1010" s="25"/>
      <c r="BH1010" s="25"/>
      <c r="BI1010" s="25"/>
      <c r="BJ1010" s="25"/>
      <c r="BK1010" s="25"/>
      <c r="BL1010" s="25"/>
      <c r="BM1010" s="25"/>
      <c r="BN1010" s="25"/>
      <c r="BO1010" s="25"/>
      <c r="BP1010" s="25"/>
      <c r="BQ1010" s="25"/>
      <c r="BR1010" s="25"/>
      <c r="BS1010" s="25"/>
      <c r="BT1010" s="89"/>
      <c r="BU1010" s="25"/>
      <c r="BV1010" s="25"/>
      <c r="BW1010" s="25"/>
      <c r="BX1010" s="25"/>
      <c r="BY1010" s="25"/>
      <c r="BZ1010" s="94"/>
    </row>
    <row r="1011">
      <c r="A1011" s="25"/>
      <c r="B1011" s="25"/>
      <c r="C1011" s="25"/>
      <c r="D1011" s="25"/>
      <c r="E1011" s="25"/>
      <c r="F1011" s="25"/>
      <c r="G1011" s="25"/>
      <c r="H1011" s="25"/>
      <c r="I1011" s="25"/>
      <c r="J1011" s="25"/>
      <c r="K1011" s="25"/>
      <c r="L1011" s="92"/>
      <c r="M1011" s="93"/>
      <c r="N1011" s="93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  <c r="AN1011" s="25"/>
      <c r="AO1011" s="25"/>
      <c r="AP1011" s="25"/>
      <c r="AQ1011" s="25"/>
      <c r="AR1011" s="25"/>
      <c r="AS1011" s="25"/>
      <c r="AT1011" s="25"/>
      <c r="AU1011" s="25"/>
      <c r="AV1011" s="25"/>
      <c r="AW1011" s="25"/>
      <c r="AX1011" s="25"/>
      <c r="AY1011" s="25"/>
      <c r="AZ1011" s="25"/>
      <c r="BA1011" s="25"/>
      <c r="BB1011" s="25"/>
      <c r="BC1011" s="25"/>
      <c r="BD1011" s="25"/>
      <c r="BE1011" s="25"/>
      <c r="BF1011" s="25"/>
      <c r="BG1011" s="25"/>
      <c r="BH1011" s="25"/>
      <c r="BI1011" s="25"/>
      <c r="BJ1011" s="25"/>
      <c r="BK1011" s="25"/>
      <c r="BL1011" s="25"/>
      <c r="BM1011" s="25"/>
      <c r="BN1011" s="25"/>
      <c r="BO1011" s="25"/>
      <c r="BP1011" s="25"/>
      <c r="BQ1011" s="25"/>
      <c r="BR1011" s="25"/>
      <c r="BS1011" s="25"/>
      <c r="BT1011" s="89"/>
      <c r="BU1011" s="25"/>
      <c r="BV1011" s="25"/>
      <c r="BW1011" s="25"/>
      <c r="BX1011" s="25"/>
      <c r="BY1011" s="25"/>
      <c r="BZ1011" s="94"/>
    </row>
    <row r="1012">
      <c r="A1012" s="25"/>
      <c r="B1012" s="25"/>
      <c r="C1012" s="25"/>
      <c r="D1012" s="25"/>
      <c r="E1012" s="25"/>
      <c r="F1012" s="25"/>
      <c r="G1012" s="25"/>
      <c r="H1012" s="25"/>
      <c r="I1012" s="25"/>
      <c r="J1012" s="25"/>
      <c r="K1012" s="25"/>
      <c r="L1012" s="92"/>
      <c r="M1012" s="93"/>
      <c r="N1012" s="93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5"/>
      <c r="AM1012" s="25"/>
      <c r="AN1012" s="25"/>
      <c r="AO1012" s="25"/>
      <c r="AP1012" s="25"/>
      <c r="AQ1012" s="25"/>
      <c r="AR1012" s="25"/>
      <c r="AS1012" s="25"/>
      <c r="AT1012" s="25"/>
      <c r="AU1012" s="25"/>
      <c r="AV1012" s="25"/>
      <c r="AW1012" s="25"/>
      <c r="AX1012" s="25"/>
      <c r="AY1012" s="25"/>
      <c r="AZ1012" s="25"/>
      <c r="BA1012" s="25"/>
      <c r="BB1012" s="25"/>
      <c r="BC1012" s="25"/>
      <c r="BD1012" s="25"/>
      <c r="BE1012" s="25"/>
      <c r="BF1012" s="25"/>
      <c r="BG1012" s="25"/>
      <c r="BH1012" s="25"/>
      <c r="BI1012" s="25"/>
      <c r="BJ1012" s="25"/>
      <c r="BK1012" s="25"/>
      <c r="BL1012" s="25"/>
      <c r="BM1012" s="25"/>
      <c r="BN1012" s="25"/>
      <c r="BO1012" s="25"/>
      <c r="BP1012" s="25"/>
      <c r="BQ1012" s="25"/>
      <c r="BR1012" s="25"/>
      <c r="BS1012" s="25"/>
      <c r="BT1012" s="89"/>
      <c r="BU1012" s="25"/>
      <c r="BV1012" s="25"/>
      <c r="BW1012" s="25"/>
      <c r="BX1012" s="25"/>
      <c r="BY1012" s="25"/>
      <c r="BZ1012" s="94"/>
    </row>
    <row r="1013">
      <c r="A1013" s="25"/>
      <c r="B1013" s="25"/>
      <c r="C1013" s="25"/>
      <c r="D1013" s="25"/>
      <c r="E1013" s="25"/>
      <c r="F1013" s="25"/>
      <c r="G1013" s="25"/>
      <c r="H1013" s="25"/>
      <c r="I1013" s="25"/>
      <c r="J1013" s="25"/>
      <c r="K1013" s="25"/>
      <c r="L1013" s="92"/>
      <c r="M1013" s="93"/>
      <c r="N1013" s="93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  <c r="AN1013" s="25"/>
      <c r="AO1013" s="25"/>
      <c r="AP1013" s="25"/>
      <c r="AQ1013" s="25"/>
      <c r="AR1013" s="25"/>
      <c r="AS1013" s="25"/>
      <c r="AT1013" s="25"/>
      <c r="AU1013" s="25"/>
      <c r="AV1013" s="25"/>
      <c r="AW1013" s="25"/>
      <c r="AX1013" s="25"/>
      <c r="AY1013" s="25"/>
      <c r="AZ1013" s="25"/>
      <c r="BA1013" s="25"/>
      <c r="BB1013" s="25"/>
      <c r="BC1013" s="25"/>
      <c r="BD1013" s="25"/>
      <c r="BE1013" s="25"/>
      <c r="BF1013" s="25"/>
      <c r="BG1013" s="25"/>
      <c r="BH1013" s="25"/>
      <c r="BI1013" s="25"/>
      <c r="BJ1013" s="25"/>
      <c r="BK1013" s="25"/>
      <c r="BL1013" s="25"/>
      <c r="BM1013" s="25"/>
      <c r="BN1013" s="25"/>
      <c r="BO1013" s="25"/>
      <c r="BP1013" s="25"/>
      <c r="BQ1013" s="25"/>
      <c r="BR1013" s="25"/>
      <c r="BS1013" s="25"/>
      <c r="BT1013" s="89"/>
      <c r="BU1013" s="25"/>
      <c r="BV1013" s="25"/>
      <c r="BW1013" s="25"/>
      <c r="BX1013" s="25"/>
      <c r="BY1013" s="25"/>
      <c r="BZ1013" s="94"/>
    </row>
    <row r="1014">
      <c r="A1014" s="25"/>
      <c r="B1014" s="25"/>
      <c r="C1014" s="25"/>
      <c r="D1014" s="25"/>
      <c r="E1014" s="25"/>
      <c r="F1014" s="25"/>
      <c r="G1014" s="25"/>
      <c r="H1014" s="25"/>
      <c r="I1014" s="25"/>
      <c r="J1014" s="25"/>
      <c r="K1014" s="25"/>
      <c r="L1014" s="92"/>
      <c r="M1014" s="93"/>
      <c r="N1014" s="93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  <c r="AL1014" s="25"/>
      <c r="AM1014" s="25"/>
      <c r="AN1014" s="25"/>
      <c r="AO1014" s="25"/>
      <c r="AP1014" s="25"/>
      <c r="AQ1014" s="25"/>
      <c r="AR1014" s="25"/>
      <c r="AS1014" s="25"/>
      <c r="AT1014" s="25"/>
      <c r="AU1014" s="25"/>
      <c r="AV1014" s="25"/>
      <c r="AW1014" s="25"/>
      <c r="AX1014" s="25"/>
      <c r="AY1014" s="25"/>
      <c r="AZ1014" s="25"/>
      <c r="BA1014" s="25"/>
      <c r="BB1014" s="25"/>
      <c r="BC1014" s="25"/>
      <c r="BD1014" s="25"/>
      <c r="BE1014" s="25"/>
      <c r="BF1014" s="25"/>
      <c r="BG1014" s="25"/>
      <c r="BH1014" s="25"/>
      <c r="BI1014" s="25"/>
      <c r="BJ1014" s="25"/>
      <c r="BK1014" s="25"/>
      <c r="BL1014" s="25"/>
      <c r="BM1014" s="25"/>
      <c r="BN1014" s="25"/>
      <c r="BO1014" s="25"/>
      <c r="BP1014" s="25"/>
      <c r="BQ1014" s="25"/>
      <c r="BR1014" s="25"/>
      <c r="BS1014" s="25"/>
      <c r="BT1014" s="89"/>
      <c r="BU1014" s="25"/>
      <c r="BV1014" s="25"/>
      <c r="BW1014" s="25"/>
      <c r="BX1014" s="25"/>
      <c r="BY1014" s="25"/>
      <c r="BZ1014" s="94"/>
    </row>
    <row r="1015">
      <c r="A1015" s="25"/>
      <c r="B1015" s="25"/>
      <c r="C1015" s="25"/>
      <c r="D1015" s="25"/>
      <c r="E1015" s="25"/>
      <c r="F1015" s="25"/>
      <c r="G1015" s="25"/>
      <c r="H1015" s="25"/>
      <c r="I1015" s="25"/>
      <c r="J1015" s="25"/>
      <c r="K1015" s="25"/>
      <c r="L1015" s="92"/>
      <c r="M1015" s="93"/>
      <c r="N1015" s="93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  <c r="AN1015" s="25"/>
      <c r="AO1015" s="25"/>
      <c r="AP1015" s="25"/>
      <c r="AQ1015" s="25"/>
      <c r="AR1015" s="25"/>
      <c r="AS1015" s="25"/>
      <c r="AT1015" s="25"/>
      <c r="AU1015" s="25"/>
      <c r="AV1015" s="25"/>
      <c r="AW1015" s="25"/>
      <c r="AX1015" s="25"/>
      <c r="AY1015" s="25"/>
      <c r="AZ1015" s="25"/>
      <c r="BA1015" s="25"/>
      <c r="BB1015" s="25"/>
      <c r="BC1015" s="25"/>
      <c r="BD1015" s="25"/>
      <c r="BE1015" s="25"/>
      <c r="BF1015" s="25"/>
      <c r="BG1015" s="25"/>
      <c r="BH1015" s="25"/>
      <c r="BI1015" s="25"/>
      <c r="BJ1015" s="25"/>
      <c r="BK1015" s="25"/>
      <c r="BL1015" s="25"/>
      <c r="BM1015" s="25"/>
      <c r="BN1015" s="25"/>
      <c r="BO1015" s="25"/>
      <c r="BP1015" s="25"/>
      <c r="BQ1015" s="25"/>
      <c r="BR1015" s="25"/>
      <c r="BS1015" s="25"/>
      <c r="BT1015" s="89"/>
      <c r="BU1015" s="25"/>
      <c r="BV1015" s="25"/>
      <c r="BW1015" s="25"/>
      <c r="BX1015" s="25"/>
      <c r="BY1015" s="25"/>
      <c r="BZ1015" s="94"/>
    </row>
    <row r="1016">
      <c r="A1016" s="25"/>
      <c r="B1016" s="25"/>
      <c r="C1016" s="25"/>
      <c r="D1016" s="25"/>
      <c r="E1016" s="25"/>
      <c r="F1016" s="25"/>
      <c r="G1016" s="25"/>
      <c r="H1016" s="25"/>
      <c r="I1016" s="25"/>
      <c r="J1016" s="25"/>
      <c r="K1016" s="25"/>
      <c r="L1016" s="92"/>
      <c r="M1016" s="93"/>
      <c r="N1016" s="93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5"/>
      <c r="AO1016" s="25"/>
      <c r="AP1016" s="25"/>
      <c r="AQ1016" s="25"/>
      <c r="AR1016" s="25"/>
      <c r="AS1016" s="25"/>
      <c r="AT1016" s="25"/>
      <c r="AU1016" s="25"/>
      <c r="AV1016" s="25"/>
      <c r="AW1016" s="25"/>
      <c r="AX1016" s="25"/>
      <c r="AY1016" s="25"/>
      <c r="AZ1016" s="25"/>
      <c r="BA1016" s="25"/>
      <c r="BB1016" s="25"/>
      <c r="BC1016" s="25"/>
      <c r="BD1016" s="25"/>
      <c r="BE1016" s="25"/>
      <c r="BF1016" s="25"/>
      <c r="BG1016" s="25"/>
      <c r="BH1016" s="25"/>
      <c r="BI1016" s="25"/>
      <c r="BJ1016" s="25"/>
      <c r="BK1016" s="25"/>
      <c r="BL1016" s="25"/>
      <c r="BM1016" s="25"/>
      <c r="BN1016" s="25"/>
      <c r="BO1016" s="25"/>
      <c r="BP1016" s="25"/>
      <c r="BQ1016" s="25"/>
      <c r="BR1016" s="25"/>
      <c r="BS1016" s="25"/>
      <c r="BT1016" s="89"/>
      <c r="BU1016" s="25"/>
      <c r="BV1016" s="25"/>
      <c r="BW1016" s="25"/>
      <c r="BX1016" s="25"/>
      <c r="BY1016" s="25"/>
      <c r="BZ1016" s="94"/>
    </row>
    <row r="1017">
      <c r="A1017" s="25"/>
      <c r="B1017" s="25"/>
      <c r="C1017" s="25"/>
      <c r="D1017" s="25"/>
      <c r="E1017" s="25"/>
      <c r="F1017" s="25"/>
      <c r="G1017" s="25"/>
      <c r="H1017" s="25"/>
      <c r="I1017" s="25"/>
      <c r="J1017" s="25"/>
      <c r="K1017" s="25"/>
      <c r="L1017" s="92"/>
      <c r="M1017" s="93"/>
      <c r="N1017" s="93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  <c r="AN1017" s="25"/>
      <c r="AO1017" s="25"/>
      <c r="AP1017" s="25"/>
      <c r="AQ1017" s="25"/>
      <c r="AR1017" s="25"/>
      <c r="AS1017" s="25"/>
      <c r="AT1017" s="25"/>
      <c r="AU1017" s="25"/>
      <c r="AV1017" s="25"/>
      <c r="AW1017" s="25"/>
      <c r="AX1017" s="25"/>
      <c r="AY1017" s="25"/>
      <c r="AZ1017" s="25"/>
      <c r="BA1017" s="25"/>
      <c r="BB1017" s="25"/>
      <c r="BC1017" s="25"/>
      <c r="BD1017" s="25"/>
      <c r="BE1017" s="25"/>
      <c r="BF1017" s="25"/>
      <c r="BG1017" s="25"/>
      <c r="BH1017" s="25"/>
      <c r="BI1017" s="25"/>
      <c r="BJ1017" s="25"/>
      <c r="BK1017" s="25"/>
      <c r="BL1017" s="25"/>
      <c r="BM1017" s="25"/>
      <c r="BN1017" s="25"/>
      <c r="BO1017" s="25"/>
      <c r="BP1017" s="25"/>
      <c r="BQ1017" s="25"/>
      <c r="BR1017" s="25"/>
      <c r="BS1017" s="25"/>
      <c r="BT1017" s="89"/>
      <c r="BU1017" s="25"/>
      <c r="BV1017" s="25"/>
      <c r="BW1017" s="25"/>
      <c r="BX1017" s="25"/>
      <c r="BY1017" s="25"/>
      <c r="BZ1017" s="94"/>
    </row>
    <row r="1018">
      <c r="A1018" s="25"/>
      <c r="B1018" s="25"/>
      <c r="C1018" s="25"/>
      <c r="D1018" s="25"/>
      <c r="E1018" s="25"/>
      <c r="F1018" s="25"/>
      <c r="G1018" s="25"/>
      <c r="H1018" s="25"/>
      <c r="I1018" s="25"/>
      <c r="J1018" s="25"/>
      <c r="K1018" s="25"/>
      <c r="L1018" s="92"/>
      <c r="M1018" s="93"/>
      <c r="N1018" s="93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  <c r="AH1018" s="25"/>
      <c r="AI1018" s="25"/>
      <c r="AJ1018" s="25"/>
      <c r="AK1018" s="25"/>
      <c r="AL1018" s="25"/>
      <c r="AM1018" s="25"/>
      <c r="AN1018" s="25"/>
      <c r="AO1018" s="25"/>
      <c r="AP1018" s="25"/>
      <c r="AQ1018" s="25"/>
      <c r="AR1018" s="25"/>
      <c r="AS1018" s="25"/>
      <c r="AT1018" s="25"/>
      <c r="AU1018" s="25"/>
      <c r="AV1018" s="25"/>
      <c r="AW1018" s="25"/>
      <c r="AX1018" s="25"/>
      <c r="AY1018" s="25"/>
      <c r="AZ1018" s="25"/>
      <c r="BA1018" s="25"/>
      <c r="BB1018" s="25"/>
      <c r="BC1018" s="25"/>
      <c r="BD1018" s="25"/>
      <c r="BE1018" s="25"/>
      <c r="BF1018" s="25"/>
      <c r="BG1018" s="25"/>
      <c r="BH1018" s="25"/>
      <c r="BI1018" s="25"/>
      <c r="BJ1018" s="25"/>
      <c r="BK1018" s="25"/>
      <c r="BL1018" s="25"/>
      <c r="BM1018" s="25"/>
      <c r="BN1018" s="25"/>
      <c r="BO1018" s="25"/>
      <c r="BP1018" s="25"/>
      <c r="BQ1018" s="25"/>
      <c r="BR1018" s="25"/>
      <c r="BS1018" s="25"/>
      <c r="BT1018" s="89"/>
      <c r="BU1018" s="25"/>
      <c r="BV1018" s="25"/>
      <c r="BW1018" s="25"/>
      <c r="BX1018" s="25"/>
      <c r="BY1018" s="25"/>
      <c r="BZ1018" s="94"/>
    </row>
    <row r="1019">
      <c r="A1019" s="25"/>
      <c r="B1019" s="25"/>
      <c r="C1019" s="25"/>
      <c r="D1019" s="25"/>
      <c r="E1019" s="25"/>
      <c r="F1019" s="25"/>
      <c r="G1019" s="25"/>
      <c r="H1019" s="25"/>
      <c r="I1019" s="25"/>
      <c r="J1019" s="25"/>
      <c r="K1019" s="25"/>
      <c r="L1019" s="92"/>
      <c r="M1019" s="93"/>
      <c r="N1019" s="93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  <c r="AN1019" s="25"/>
      <c r="AO1019" s="25"/>
      <c r="AP1019" s="25"/>
      <c r="AQ1019" s="25"/>
      <c r="AR1019" s="25"/>
      <c r="AS1019" s="25"/>
      <c r="AT1019" s="25"/>
      <c r="AU1019" s="25"/>
      <c r="AV1019" s="25"/>
      <c r="AW1019" s="25"/>
      <c r="AX1019" s="25"/>
      <c r="AY1019" s="25"/>
      <c r="AZ1019" s="25"/>
      <c r="BA1019" s="25"/>
      <c r="BB1019" s="25"/>
      <c r="BC1019" s="25"/>
      <c r="BD1019" s="25"/>
      <c r="BE1019" s="25"/>
      <c r="BF1019" s="25"/>
      <c r="BG1019" s="25"/>
      <c r="BH1019" s="25"/>
      <c r="BI1019" s="25"/>
      <c r="BJ1019" s="25"/>
      <c r="BK1019" s="25"/>
      <c r="BL1019" s="25"/>
      <c r="BM1019" s="25"/>
      <c r="BN1019" s="25"/>
      <c r="BO1019" s="25"/>
      <c r="BP1019" s="25"/>
      <c r="BQ1019" s="25"/>
      <c r="BR1019" s="25"/>
      <c r="BS1019" s="25"/>
      <c r="BT1019" s="89"/>
      <c r="BU1019" s="25"/>
      <c r="BV1019" s="25"/>
      <c r="BW1019" s="25"/>
      <c r="BX1019" s="25"/>
      <c r="BY1019" s="25"/>
      <c r="BZ1019" s="94"/>
    </row>
    <row r="1020">
      <c r="A1020" s="25"/>
      <c r="B1020" s="25"/>
      <c r="C1020" s="25"/>
      <c r="D1020" s="25"/>
      <c r="E1020" s="25"/>
      <c r="F1020" s="25"/>
      <c r="G1020" s="25"/>
      <c r="H1020" s="25"/>
      <c r="I1020" s="25"/>
      <c r="J1020" s="25"/>
      <c r="K1020" s="25"/>
      <c r="L1020" s="92"/>
      <c r="M1020" s="93"/>
      <c r="N1020" s="93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  <c r="AI1020" s="25"/>
      <c r="AJ1020" s="25"/>
      <c r="AK1020" s="25"/>
      <c r="AL1020" s="25"/>
      <c r="AM1020" s="25"/>
      <c r="AN1020" s="25"/>
      <c r="AO1020" s="25"/>
      <c r="AP1020" s="25"/>
      <c r="AQ1020" s="25"/>
      <c r="AR1020" s="25"/>
      <c r="AS1020" s="25"/>
      <c r="AT1020" s="25"/>
      <c r="AU1020" s="25"/>
      <c r="AV1020" s="25"/>
      <c r="AW1020" s="25"/>
      <c r="AX1020" s="25"/>
      <c r="AY1020" s="25"/>
      <c r="AZ1020" s="25"/>
      <c r="BA1020" s="25"/>
      <c r="BB1020" s="25"/>
      <c r="BC1020" s="25"/>
      <c r="BD1020" s="25"/>
      <c r="BE1020" s="25"/>
      <c r="BF1020" s="25"/>
      <c r="BG1020" s="25"/>
      <c r="BH1020" s="25"/>
      <c r="BI1020" s="25"/>
      <c r="BJ1020" s="25"/>
      <c r="BK1020" s="25"/>
      <c r="BL1020" s="25"/>
      <c r="BM1020" s="25"/>
      <c r="BN1020" s="25"/>
      <c r="BO1020" s="25"/>
      <c r="BP1020" s="25"/>
      <c r="BQ1020" s="25"/>
      <c r="BR1020" s="25"/>
      <c r="BS1020" s="25"/>
      <c r="BT1020" s="89"/>
      <c r="BU1020" s="25"/>
      <c r="BV1020" s="25"/>
      <c r="BW1020" s="25"/>
      <c r="BX1020" s="25"/>
      <c r="BY1020" s="25"/>
      <c r="BZ1020" s="94"/>
    </row>
  </sheetData>
  <conditionalFormatting sqref="BR9:BR39">
    <cfRule type="cellIs" dxfId="4" priority="1" operator="lessThanOrEqual">
      <formula>0.3</formula>
    </cfRule>
  </conditionalFormatting>
  <conditionalFormatting sqref="BR9:BR39">
    <cfRule type="cellIs" dxfId="5" priority="2" operator="greaterThanOrEqual">
      <formula>1.8</formula>
    </cfRule>
  </conditionalFormatting>
  <conditionalFormatting sqref="BR9:BR39">
    <cfRule type="cellIs" dxfId="6" priority="3" operator="between">
      <formula>0.3</formula>
      <formula>1.8</formula>
    </cfRule>
  </conditionalFormatting>
  <conditionalFormatting sqref="L2:L57">
    <cfRule type="cellIs" dxfId="7" priority="4" operator="equal">
      <formula>1</formula>
    </cfRule>
  </conditionalFormatting>
  <conditionalFormatting sqref="K2:K57">
    <cfRule type="cellIs" dxfId="8" priority="5" operator="lessThanOrEqual">
      <formula>100</formula>
    </cfRule>
  </conditionalFormatting>
  <conditionalFormatting sqref="K2:K57">
    <cfRule type="cellIs" dxfId="9" priority="6" operator="between">
      <formula>101</formula>
      <formula>200</formula>
    </cfRule>
  </conditionalFormatting>
  <conditionalFormatting sqref="K2:K57">
    <cfRule type="cellIs" dxfId="10" priority="7" operator="between">
      <formula>201</formula>
      <formula>300</formula>
    </cfRule>
  </conditionalFormatting>
  <conditionalFormatting sqref="K2:K57">
    <cfRule type="cellIs" dxfId="11" priority="8" operator="greaterThan">
      <formula>300</formula>
    </cfRule>
  </conditionalFormatting>
  <conditionalFormatting sqref="I2:K57">
    <cfRule type="colorScale" priority="9">
      <colorScale>
        <cfvo type="formula" val="0"/>
        <cfvo type="percentile" val="50"/>
        <cfvo type="formula" val="10"/>
        <color rgb="FFE67C73"/>
        <color rgb="FFFBBC04"/>
        <color rgb="FF57BB8A"/>
      </colorScale>
    </cfRule>
  </conditionalFormatting>
  <conditionalFormatting sqref="J2:K57">
    <cfRule type="colorScale" priority="10">
      <colorScale>
        <cfvo type="formula" val="0"/>
        <cfvo type="percentile" val="50"/>
        <cfvo type="formula" val="10"/>
        <color rgb="FF57BB8A"/>
        <color rgb="FFFFD666"/>
        <color rgb="FFE67C73"/>
      </colorScale>
    </cfRule>
  </conditionalFormatting>
  <conditionalFormatting sqref="M2:N57">
    <cfRule type="cellIs" dxfId="12" priority="11" operator="lessThanOrEqual">
      <formula>50</formula>
    </cfRule>
  </conditionalFormatting>
  <conditionalFormatting sqref="M2:N57">
    <cfRule type="cellIs" dxfId="13" priority="12" operator="between">
      <formula>50</formula>
      <formula>100</formula>
    </cfRule>
  </conditionalFormatting>
  <conditionalFormatting sqref="M2:N57">
    <cfRule type="cellIs" dxfId="14" priority="13" operator="between">
      <formula>100</formula>
      <formula>150</formula>
    </cfRule>
  </conditionalFormatting>
  <conditionalFormatting sqref="M2:N57">
    <cfRule type="cellIs" dxfId="15" priority="14" operator="greaterThan">
      <formula>150</formula>
    </cfRule>
  </conditionalFormatting>
  <conditionalFormatting sqref="G2:G57">
    <cfRule type="notContainsBlanks" dxfId="16" priority="15">
      <formula>LEN(TRIM(G2))&gt;0</formula>
    </cfRule>
  </conditionalFormatting>
  <conditionalFormatting sqref="I2:K57">
    <cfRule type="cellIs" dxfId="14" priority="16" operator="lessThan">
      <formula>85</formula>
    </cfRule>
  </conditionalFormatting>
  <conditionalFormatting sqref="A30:A59">
    <cfRule type="notContainsBlanks" dxfId="16" priority="17">
      <formula>LEN(TRIM(A30))&gt;0</formula>
    </cfRule>
  </conditionalFormatting>
  <conditionalFormatting sqref="T2:T57">
    <cfRule type="cellIs" dxfId="17" priority="18" operator="lessThan">
      <formula>1.5</formula>
    </cfRule>
  </conditionalFormatting>
  <conditionalFormatting sqref="T2:T57">
    <cfRule type="cellIs" dxfId="14" priority="19" operator="between">
      <formula>1.5</formula>
      <formula>2.5</formula>
    </cfRule>
  </conditionalFormatting>
  <conditionalFormatting sqref="T2:T57">
    <cfRule type="cellIs" dxfId="5" priority="20" operator="greaterThan">
      <formula>2.5</formula>
    </cfRule>
  </conditionalFormatting>
  <conditionalFormatting sqref="P2:P57">
    <cfRule type="cellIs" dxfId="17" priority="21" operator="lessThan">
      <formula>40</formula>
    </cfRule>
  </conditionalFormatting>
  <conditionalFormatting sqref="P2:P57">
    <cfRule type="cellIs" dxfId="13" priority="22" operator="between">
      <formula>40</formula>
      <formula>70</formula>
    </cfRule>
  </conditionalFormatting>
  <conditionalFormatting sqref="P2:P57">
    <cfRule type="cellIs" dxfId="14" priority="23" operator="between">
      <formula>70</formula>
      <formula>100</formula>
    </cfRule>
  </conditionalFormatting>
  <conditionalFormatting sqref="P2:P57">
    <cfRule type="cellIs" dxfId="15" priority="24" operator="greaterThan">
      <formula>100</formula>
    </cfRule>
  </conditionalFormatting>
  <conditionalFormatting sqref="V2:V29">
    <cfRule type="cellIs" dxfId="15" priority="25" operator="lessThan">
      <formula>40</formula>
    </cfRule>
  </conditionalFormatting>
  <conditionalFormatting sqref="V2:V29">
    <cfRule type="cellIs" dxfId="17" priority="26" operator="between">
      <formula>41</formula>
      <formula>70</formula>
    </cfRule>
  </conditionalFormatting>
  <conditionalFormatting sqref="V2:V29">
    <cfRule type="cellIs" dxfId="18" priority="27" operator="greaterThan">
      <formula>70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4" width="19.13"/>
  </cols>
  <sheetData>
    <row r="1">
      <c r="A1" s="95" t="str">
        <f>IFERROR(__xludf.DUMMYFUNCTION("IMPORTRANGE(""https://docs.google.com/spreadsheets/d/1EF54ZJ93jh82ntQQ2yoU0GcWtL4Mf3KldBaQIGhLBaU"",""Dor!A1:d32"")"),"data")</f>
        <v>data</v>
      </c>
      <c r="B1" s="95" t="str">
        <f>IFERROR(__xludf.DUMMYFUNCTION("""COMPUTED_VALUE"""),"escala dor manhã")</f>
        <v>escala dor manhã</v>
      </c>
      <c r="C1" s="95" t="str">
        <f>IFERROR(__xludf.DUMMYFUNCTION("""COMPUTED_VALUE"""),"escala de dor meio dia")</f>
        <v>escala de dor meio dia</v>
      </c>
      <c r="D1" s="95" t="str">
        <f>IFERROR(__xludf.DUMMYFUNCTION("""COMPUTED_VALUE"""),"escala dor noitinha")</f>
        <v>escala dor noitinha</v>
      </c>
      <c r="E1" s="95"/>
      <c r="F1" s="96"/>
      <c r="G1" s="96"/>
      <c r="H1" s="96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>
      <c r="A2" s="98">
        <f>IFERROR(__xludf.DUMMYFUNCTION("""COMPUTED_VALUE"""),45432.0)</f>
        <v>45432</v>
      </c>
      <c r="B2" s="99"/>
      <c r="C2" s="99"/>
      <c r="D2" s="99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>
      <c r="A3" s="100">
        <f>IFERROR(__xludf.DUMMYFUNCTION("""COMPUTED_VALUE"""),45433.0)</f>
        <v>45433</v>
      </c>
      <c r="B3" s="101"/>
      <c r="C3" s="101"/>
      <c r="D3" s="101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>
      <c r="A4" s="102">
        <f>IFERROR(__xludf.DUMMYFUNCTION("""COMPUTED_VALUE"""),45434.0)</f>
        <v>45434</v>
      </c>
      <c r="B4" s="103"/>
      <c r="C4" s="103"/>
      <c r="D4" s="103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>
      <c r="A5" s="104">
        <f>IFERROR(__xludf.DUMMYFUNCTION("""COMPUTED_VALUE"""),45435.0)</f>
        <v>45435</v>
      </c>
      <c r="B5" s="105"/>
      <c r="C5" s="105"/>
      <c r="D5" s="105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>
      <c r="A6" s="104">
        <f>IFERROR(__xludf.DUMMYFUNCTION("""COMPUTED_VALUE"""),45436.0)</f>
        <v>45436</v>
      </c>
      <c r="B6" s="105"/>
      <c r="C6" s="105"/>
      <c r="D6" s="105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>
      <c r="A7" s="104">
        <f>IFERROR(__xludf.DUMMYFUNCTION("""COMPUTED_VALUE"""),45437.0)</f>
        <v>45437</v>
      </c>
      <c r="B7" s="105"/>
      <c r="C7" s="105"/>
      <c r="D7" s="105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>
      <c r="A8" s="104">
        <f>IFERROR(__xludf.DUMMYFUNCTION("""COMPUTED_VALUE"""),45438.0)</f>
        <v>45438</v>
      </c>
      <c r="B8" s="105"/>
      <c r="C8" s="105"/>
      <c r="D8" s="105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>
      <c r="A9" s="104">
        <f>IFERROR(__xludf.DUMMYFUNCTION("""COMPUTED_VALUE"""),45439.0)</f>
        <v>45439</v>
      </c>
      <c r="B9" s="105"/>
      <c r="C9" s="105"/>
      <c r="D9" s="105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>
      <c r="A10" s="104">
        <f>IFERROR(__xludf.DUMMYFUNCTION("""COMPUTED_VALUE"""),45440.0)</f>
        <v>45440</v>
      </c>
      <c r="B10" s="105"/>
      <c r="C10" s="105"/>
      <c r="D10" s="105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>
      <c r="A11" s="104">
        <f>IFERROR(__xludf.DUMMYFUNCTION("""COMPUTED_VALUE"""),45441.0)</f>
        <v>45441</v>
      </c>
      <c r="B11" s="105"/>
      <c r="C11" s="105"/>
      <c r="D11" s="105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>
      <c r="A12" s="104">
        <f>IFERROR(__xludf.DUMMYFUNCTION("""COMPUTED_VALUE"""),45442.0)</f>
        <v>45442</v>
      </c>
      <c r="B12" s="105"/>
      <c r="C12" s="105"/>
      <c r="D12" s="105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>
      <c r="A13" s="104">
        <f>IFERROR(__xludf.DUMMYFUNCTION("""COMPUTED_VALUE"""),45443.0)</f>
        <v>45443</v>
      </c>
      <c r="B13" s="105"/>
      <c r="C13" s="105"/>
      <c r="D13" s="105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>
      <c r="A14" s="104">
        <f>IFERROR(__xludf.DUMMYFUNCTION("""COMPUTED_VALUE"""),45444.0)</f>
        <v>45444</v>
      </c>
      <c r="B14" s="105"/>
      <c r="C14" s="105"/>
      <c r="D14" s="105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>
      <c r="A15" s="104">
        <f>IFERROR(__xludf.DUMMYFUNCTION("""COMPUTED_VALUE"""),45445.0)</f>
        <v>45445</v>
      </c>
      <c r="B15" s="105"/>
      <c r="C15" s="105"/>
      <c r="D15" s="105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>
      <c r="A16" s="104">
        <f>IFERROR(__xludf.DUMMYFUNCTION("""COMPUTED_VALUE"""),45446.0)</f>
        <v>45446</v>
      </c>
      <c r="B16" s="105"/>
      <c r="C16" s="105"/>
      <c r="D16" s="105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>
      <c r="A17" s="104">
        <f>IFERROR(__xludf.DUMMYFUNCTION("""COMPUTED_VALUE"""),45447.0)</f>
        <v>45447</v>
      </c>
      <c r="B17" s="105"/>
      <c r="C17" s="105"/>
      <c r="D17" s="105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>
      <c r="A18" s="104">
        <f>IFERROR(__xludf.DUMMYFUNCTION("""COMPUTED_VALUE"""),45448.0)</f>
        <v>45448</v>
      </c>
      <c r="B18" s="105"/>
      <c r="C18" s="105"/>
      <c r="D18" s="105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>
      <c r="A19" s="104">
        <f>IFERROR(__xludf.DUMMYFUNCTION("""COMPUTED_VALUE"""),45449.0)</f>
        <v>45449</v>
      </c>
      <c r="B19" s="105"/>
      <c r="C19" s="105"/>
      <c r="D19" s="105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>
      <c r="A20" s="104">
        <f>IFERROR(__xludf.DUMMYFUNCTION("""COMPUTED_VALUE"""),45450.0)</f>
        <v>45450</v>
      </c>
      <c r="B20" s="105"/>
      <c r="C20" s="105"/>
      <c r="D20" s="105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>
      <c r="A21" s="104">
        <f>IFERROR(__xludf.DUMMYFUNCTION("""COMPUTED_VALUE"""),45451.0)</f>
        <v>45451</v>
      </c>
      <c r="B21" s="105"/>
      <c r="C21" s="105"/>
      <c r="D21" s="105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>
      <c r="A22" s="104">
        <f>IFERROR(__xludf.DUMMYFUNCTION("""COMPUTED_VALUE"""),45452.0)</f>
        <v>45452</v>
      </c>
      <c r="B22" s="105"/>
      <c r="C22" s="105"/>
      <c r="D22" s="105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>
      <c r="A23" s="104">
        <f>IFERROR(__xludf.DUMMYFUNCTION("""COMPUTED_VALUE"""),45453.0)</f>
        <v>45453</v>
      </c>
      <c r="B23" s="105"/>
      <c r="C23" s="105"/>
      <c r="D23" s="105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>
      <c r="A24" s="104">
        <f>IFERROR(__xludf.DUMMYFUNCTION("""COMPUTED_VALUE"""),45454.0)</f>
        <v>45454</v>
      </c>
      <c r="B24" s="105"/>
      <c r="C24" s="105"/>
      <c r="D24" s="105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>
      <c r="A25" s="104">
        <f>IFERROR(__xludf.DUMMYFUNCTION("""COMPUTED_VALUE"""),45455.0)</f>
        <v>45455</v>
      </c>
      <c r="B25" s="105"/>
      <c r="C25" s="105"/>
      <c r="D25" s="105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>
      <c r="A26" s="104">
        <f>IFERROR(__xludf.DUMMYFUNCTION("""COMPUTED_VALUE"""),45456.0)</f>
        <v>45456</v>
      </c>
      <c r="B26" s="105"/>
      <c r="C26" s="105"/>
      <c r="D26" s="105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>
      <c r="A27" s="104">
        <f>IFERROR(__xludf.DUMMYFUNCTION("""COMPUTED_VALUE"""),45457.0)</f>
        <v>45457</v>
      </c>
      <c r="B27" s="105"/>
      <c r="C27" s="105"/>
      <c r="D27" s="105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>
      <c r="A28" s="104">
        <f>IFERROR(__xludf.DUMMYFUNCTION("""COMPUTED_VALUE"""),45458.0)</f>
        <v>45458</v>
      </c>
      <c r="B28" s="105"/>
      <c r="C28" s="105"/>
      <c r="D28" s="105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>
      <c r="A29" s="104">
        <f>IFERROR(__xludf.DUMMYFUNCTION("""COMPUTED_VALUE"""),45459.0)</f>
        <v>45459</v>
      </c>
      <c r="B29" s="105"/>
      <c r="C29" s="105"/>
      <c r="D29" s="105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>
      <c r="A30" s="104">
        <f>IFERROR(__xludf.DUMMYFUNCTION("""COMPUTED_VALUE"""),45460.0)</f>
        <v>45460</v>
      </c>
      <c r="B30" s="105"/>
      <c r="C30" s="105"/>
      <c r="D30" s="105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>
      <c r="A31" s="104">
        <f>IFERROR(__xludf.DUMMYFUNCTION("""COMPUTED_VALUE"""),45461.0)</f>
        <v>45461</v>
      </c>
      <c r="B31" s="105"/>
      <c r="C31" s="105"/>
      <c r="D31" s="105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>
      <c r="A32" s="104">
        <f>IFERROR(__xludf.DUMMYFUNCTION("""COMPUTED_VALUE"""),45462.0)</f>
        <v>45462</v>
      </c>
      <c r="B32" s="105"/>
      <c r="C32" s="105"/>
      <c r="D32" s="105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>
      <c r="A33" s="97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>
      <c r="A34" s="97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>
      <c r="A35" s="97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>
      <c r="A37" s="97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>
      <c r="A38" s="97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>
      <c r="A40" s="97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>
      <c r="A41" s="97"/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>
      <c r="A42" s="97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>
      <c r="A44" s="97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>
      <c r="A45" s="97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>
      <c r="A46" s="97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>
      <c r="A47" s="97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>
      <c r="A48" s="97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>
      <c r="A49" s="97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>
      <c r="A50" s="97"/>
      <c r="B50" s="97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>
      <c r="A51" s="97"/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>
      <c r="A52" s="97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>
      <c r="A54" s="97"/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>
      <c r="A55" s="97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>
      <c r="A57" s="97"/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>
      <c r="A58" s="97"/>
      <c r="B58" s="97"/>
      <c r="C58" s="97"/>
      <c r="D58" s="97"/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>
      <c r="A59" s="97"/>
      <c r="B59" s="97"/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>
      <c r="A61" s="97"/>
      <c r="B61" s="97"/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>
      <c r="A63" s="97"/>
      <c r="B63" s="97"/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>
      <c r="A64" s="97"/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>
      <c r="A65" s="97"/>
      <c r="B65" s="97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>
      <c r="A66" s="97"/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.38"/>
    <col customWidth="1" min="3" max="3" width="18.25"/>
    <col customWidth="1" min="4" max="4" width="16.25"/>
    <col customWidth="1" min="5" max="5" width="7.75"/>
    <col customWidth="1" min="6" max="6" width="37.0"/>
  </cols>
  <sheetData>
    <row r="1">
      <c r="A1" s="106" t="s">
        <v>46</v>
      </c>
      <c r="B1" s="106" t="s">
        <v>6</v>
      </c>
      <c r="C1" s="106" t="s">
        <v>47</v>
      </c>
      <c r="D1" s="106" t="s">
        <v>48</v>
      </c>
      <c r="E1" s="106" t="s">
        <v>49</v>
      </c>
      <c r="F1" s="106" t="s">
        <v>50</v>
      </c>
    </row>
    <row r="2">
      <c r="A2" s="107">
        <v>1.0</v>
      </c>
      <c r="B2" s="107">
        <v>5.0</v>
      </c>
      <c r="C2" s="107">
        <v>60.0</v>
      </c>
      <c r="D2" s="107">
        <v>0.8</v>
      </c>
      <c r="E2" s="108">
        <f t="shared" ref="E2:E29" si="1">B2*C2*D2/100</f>
        <v>2.4</v>
      </c>
      <c r="F2" s="108">
        <f t="shared" ref="F2:F7" si="2">IFERROR(AVERAGE(E2:E8), "N/A")</f>
        <v>2.325714286</v>
      </c>
    </row>
    <row r="3">
      <c r="A3" s="107">
        <v>2.0</v>
      </c>
      <c r="B3" s="107">
        <v>6.0</v>
      </c>
      <c r="C3" s="107">
        <v>45.0</v>
      </c>
      <c r="D3" s="107">
        <v>0.8</v>
      </c>
      <c r="E3" s="108">
        <f t="shared" si="1"/>
        <v>2.16</v>
      </c>
      <c r="F3" s="108">
        <f t="shared" si="2"/>
        <v>2.422857143</v>
      </c>
    </row>
    <row r="4">
      <c r="A4" s="107">
        <v>3.0</v>
      </c>
      <c r="B4" s="107">
        <v>7.0</v>
      </c>
      <c r="C4" s="107">
        <v>30.0</v>
      </c>
      <c r="D4" s="107">
        <v>0.8</v>
      </c>
      <c r="E4" s="108">
        <f t="shared" si="1"/>
        <v>1.68</v>
      </c>
      <c r="F4" s="108">
        <f t="shared" si="2"/>
        <v>2.485714286</v>
      </c>
    </row>
    <row r="5">
      <c r="A5" s="107">
        <v>4.0</v>
      </c>
      <c r="B5" s="107">
        <v>4.0</v>
      </c>
      <c r="C5" s="107">
        <v>60.0</v>
      </c>
      <c r="D5" s="107">
        <v>0.8</v>
      </c>
      <c r="E5" s="108">
        <f t="shared" si="1"/>
        <v>1.92</v>
      </c>
      <c r="F5" s="108">
        <f t="shared" si="2"/>
        <v>2.554285714</v>
      </c>
    </row>
    <row r="6">
      <c r="A6" s="107">
        <v>5.0</v>
      </c>
      <c r="B6" s="107">
        <v>5.0</v>
      </c>
      <c r="C6" s="107">
        <v>75.0</v>
      </c>
      <c r="D6" s="107">
        <v>0.8</v>
      </c>
      <c r="E6" s="108">
        <f t="shared" si="1"/>
        <v>3</v>
      </c>
      <c r="F6" s="108">
        <f t="shared" si="2"/>
        <v>2.56</v>
      </c>
    </row>
    <row r="7">
      <c r="A7" s="107">
        <v>6.0</v>
      </c>
      <c r="B7" s="107">
        <v>8.0</v>
      </c>
      <c r="C7" s="107">
        <v>50.0</v>
      </c>
      <c r="D7" s="107">
        <v>0.8</v>
      </c>
      <c r="E7" s="108">
        <f t="shared" si="1"/>
        <v>3.2</v>
      </c>
      <c r="F7" s="108">
        <f t="shared" si="2"/>
        <v>2.382857143</v>
      </c>
    </row>
    <row r="8">
      <c r="A8" s="107">
        <v>7.0</v>
      </c>
      <c r="B8" s="107">
        <v>6.0</v>
      </c>
      <c r="C8" s="107">
        <v>40.0</v>
      </c>
      <c r="D8" s="107">
        <v>0.8</v>
      </c>
      <c r="E8" s="108">
        <f t="shared" si="1"/>
        <v>1.92</v>
      </c>
      <c r="F8" s="108">
        <f t="shared" ref="F8:F29" si="3">AVERAGE(E2:E8)</f>
        <v>2.325714286</v>
      </c>
    </row>
    <row r="9">
      <c r="A9" s="107">
        <v>8.0</v>
      </c>
      <c r="B9" s="107">
        <v>7.0</v>
      </c>
      <c r="C9" s="107">
        <v>55.0</v>
      </c>
      <c r="D9" s="107">
        <v>0.8</v>
      </c>
      <c r="E9" s="108">
        <f t="shared" si="1"/>
        <v>3.08</v>
      </c>
      <c r="F9" s="108">
        <f t="shared" si="3"/>
        <v>2.422857143</v>
      </c>
    </row>
    <row r="10">
      <c r="A10" s="107">
        <v>9.0</v>
      </c>
      <c r="B10" s="107">
        <v>5.0</v>
      </c>
      <c r="C10" s="107">
        <v>65.0</v>
      </c>
      <c r="D10" s="107">
        <v>0.8</v>
      </c>
      <c r="E10" s="108">
        <f t="shared" si="1"/>
        <v>2.6</v>
      </c>
      <c r="F10" s="108">
        <f t="shared" si="3"/>
        <v>2.485714286</v>
      </c>
    </row>
    <row r="11">
      <c r="A11" s="107">
        <v>10.0</v>
      </c>
      <c r="B11" s="107">
        <v>6.0</v>
      </c>
      <c r="C11" s="107">
        <v>45.0</v>
      </c>
      <c r="D11" s="107">
        <v>0.8</v>
      </c>
      <c r="E11" s="108">
        <f t="shared" si="1"/>
        <v>2.16</v>
      </c>
      <c r="F11" s="108">
        <f t="shared" si="3"/>
        <v>2.554285714</v>
      </c>
    </row>
    <row r="12">
      <c r="A12" s="107">
        <v>11.0</v>
      </c>
      <c r="B12" s="107">
        <v>7.0</v>
      </c>
      <c r="C12" s="107">
        <v>35.0</v>
      </c>
      <c r="D12" s="107">
        <v>0.8</v>
      </c>
      <c r="E12" s="108">
        <f t="shared" si="1"/>
        <v>1.96</v>
      </c>
      <c r="F12" s="108">
        <f t="shared" si="3"/>
        <v>2.56</v>
      </c>
    </row>
    <row r="13">
      <c r="A13" s="107">
        <v>12.0</v>
      </c>
      <c r="B13" s="107">
        <v>4.0</v>
      </c>
      <c r="C13" s="107">
        <v>55.0</v>
      </c>
      <c r="D13" s="107">
        <v>0.8</v>
      </c>
      <c r="E13" s="108">
        <f t="shared" si="1"/>
        <v>1.76</v>
      </c>
      <c r="F13" s="108">
        <f t="shared" si="3"/>
        <v>2.382857143</v>
      </c>
    </row>
    <row r="14">
      <c r="A14" s="107">
        <v>13.0</v>
      </c>
      <c r="B14" s="107">
        <v>5.0</v>
      </c>
      <c r="C14" s="107">
        <v>60.0</v>
      </c>
      <c r="D14" s="107">
        <v>0.8</v>
      </c>
      <c r="E14" s="108">
        <f t="shared" si="1"/>
        <v>2.4</v>
      </c>
      <c r="F14" s="108">
        <f t="shared" si="3"/>
        <v>2.268571429</v>
      </c>
    </row>
    <row r="15">
      <c r="A15" s="107">
        <v>14.0</v>
      </c>
      <c r="B15" s="107">
        <v>8.0</v>
      </c>
      <c r="C15" s="107">
        <v>45.0</v>
      </c>
      <c r="D15" s="107">
        <v>0.800000000000001</v>
      </c>
      <c r="E15" s="108">
        <f t="shared" si="1"/>
        <v>2.88</v>
      </c>
      <c r="F15" s="108">
        <f t="shared" si="3"/>
        <v>2.405714286</v>
      </c>
    </row>
    <row r="16">
      <c r="A16" s="107">
        <v>15.0</v>
      </c>
      <c r="B16" s="107">
        <v>6.0</v>
      </c>
      <c r="C16" s="107">
        <v>50.0</v>
      </c>
      <c r="D16" s="107">
        <v>0.800000000000001</v>
      </c>
      <c r="E16" s="108">
        <f t="shared" si="1"/>
        <v>2.4</v>
      </c>
      <c r="F16" s="108">
        <f t="shared" si="3"/>
        <v>2.308571429</v>
      </c>
    </row>
    <row r="17">
      <c r="A17" s="107">
        <v>16.0</v>
      </c>
      <c r="B17" s="107">
        <v>7.0</v>
      </c>
      <c r="C17" s="107">
        <v>40.0</v>
      </c>
      <c r="D17" s="107">
        <v>0.800000000000001</v>
      </c>
      <c r="E17" s="108">
        <f t="shared" si="1"/>
        <v>2.24</v>
      </c>
      <c r="F17" s="108">
        <f t="shared" si="3"/>
        <v>2.257142857</v>
      </c>
    </row>
    <row r="18">
      <c r="A18" s="107">
        <v>17.0</v>
      </c>
      <c r="B18" s="107">
        <v>5.0</v>
      </c>
      <c r="C18" s="107">
        <v>60.0</v>
      </c>
      <c r="D18" s="107">
        <v>0.800000000000001</v>
      </c>
      <c r="E18" s="108">
        <f t="shared" si="1"/>
        <v>2.4</v>
      </c>
      <c r="F18" s="108">
        <f t="shared" si="3"/>
        <v>2.291428571</v>
      </c>
    </row>
    <row r="19">
      <c r="A19" s="107">
        <v>18.0</v>
      </c>
      <c r="B19" s="107">
        <v>6.0</v>
      </c>
      <c r="C19" s="107">
        <v>45.0</v>
      </c>
      <c r="D19" s="107">
        <v>0.800000000000001</v>
      </c>
      <c r="E19" s="108">
        <f t="shared" si="1"/>
        <v>2.16</v>
      </c>
      <c r="F19" s="108">
        <f t="shared" si="3"/>
        <v>2.32</v>
      </c>
    </row>
    <row r="20">
      <c r="A20" s="107">
        <v>19.0</v>
      </c>
      <c r="B20" s="107">
        <v>7.0</v>
      </c>
      <c r="C20" s="107">
        <v>30.0</v>
      </c>
      <c r="D20" s="107">
        <v>0.800000000000001</v>
      </c>
      <c r="E20" s="108">
        <f t="shared" si="1"/>
        <v>1.68</v>
      </c>
      <c r="F20" s="108">
        <f t="shared" si="3"/>
        <v>2.308571429</v>
      </c>
    </row>
    <row r="21">
      <c r="A21" s="107">
        <v>20.0</v>
      </c>
      <c r="B21" s="107">
        <v>4.0</v>
      </c>
      <c r="C21" s="107">
        <v>60.0</v>
      </c>
      <c r="D21" s="107">
        <v>0.800000000000001</v>
      </c>
      <c r="E21" s="108">
        <f t="shared" si="1"/>
        <v>1.92</v>
      </c>
      <c r="F21" s="108">
        <f t="shared" si="3"/>
        <v>2.24</v>
      </c>
    </row>
    <row r="22">
      <c r="A22" s="107">
        <v>21.0</v>
      </c>
      <c r="B22" s="107">
        <v>5.0</v>
      </c>
      <c r="C22" s="107">
        <v>75.0</v>
      </c>
      <c r="D22" s="107">
        <v>0.800000000000001</v>
      </c>
      <c r="E22" s="108">
        <f t="shared" si="1"/>
        <v>3</v>
      </c>
      <c r="F22" s="108">
        <f t="shared" si="3"/>
        <v>2.257142857</v>
      </c>
    </row>
    <row r="23">
      <c r="A23" s="107">
        <v>22.0</v>
      </c>
      <c r="B23" s="107">
        <v>8.0</v>
      </c>
      <c r="C23" s="107">
        <v>50.0</v>
      </c>
      <c r="D23" s="107">
        <v>0.800000000000001</v>
      </c>
      <c r="E23" s="108">
        <f t="shared" si="1"/>
        <v>3.2</v>
      </c>
      <c r="F23" s="108">
        <f t="shared" si="3"/>
        <v>2.371428571</v>
      </c>
    </row>
    <row r="24">
      <c r="A24" s="107">
        <v>23.0</v>
      </c>
      <c r="B24" s="107">
        <v>6.0</v>
      </c>
      <c r="C24" s="107">
        <v>40.0</v>
      </c>
      <c r="D24" s="107">
        <v>0.800000000000001</v>
      </c>
      <c r="E24" s="108">
        <f t="shared" si="1"/>
        <v>1.92</v>
      </c>
      <c r="F24" s="108">
        <f t="shared" si="3"/>
        <v>2.325714286</v>
      </c>
    </row>
    <row r="25">
      <c r="A25" s="107">
        <v>24.0</v>
      </c>
      <c r="B25" s="107">
        <v>7.0</v>
      </c>
      <c r="C25" s="107">
        <v>55.0</v>
      </c>
      <c r="D25" s="107">
        <v>0.800000000000001</v>
      </c>
      <c r="E25" s="108">
        <f t="shared" si="1"/>
        <v>3.08</v>
      </c>
      <c r="F25" s="108">
        <f t="shared" si="3"/>
        <v>2.422857143</v>
      </c>
    </row>
    <row r="26">
      <c r="A26" s="107">
        <v>25.0</v>
      </c>
      <c r="B26" s="107">
        <v>5.0</v>
      </c>
      <c r="C26" s="107">
        <v>65.0</v>
      </c>
      <c r="D26" s="107">
        <v>0.800000000000001</v>
      </c>
      <c r="E26" s="108">
        <f t="shared" si="1"/>
        <v>2.6</v>
      </c>
      <c r="F26" s="108">
        <f t="shared" si="3"/>
        <v>2.485714286</v>
      </c>
    </row>
    <row r="27">
      <c r="A27" s="107">
        <v>26.0</v>
      </c>
      <c r="B27" s="107">
        <v>6.0</v>
      </c>
      <c r="C27" s="107">
        <v>45.0</v>
      </c>
      <c r="D27" s="107">
        <v>0.800000000000002</v>
      </c>
      <c r="E27" s="108">
        <f t="shared" si="1"/>
        <v>2.16</v>
      </c>
      <c r="F27" s="108">
        <f t="shared" si="3"/>
        <v>2.554285714</v>
      </c>
    </row>
    <row r="28">
      <c r="A28" s="107">
        <v>27.0</v>
      </c>
      <c r="B28" s="107">
        <v>7.0</v>
      </c>
      <c r="C28" s="107">
        <v>35.0</v>
      </c>
      <c r="D28" s="107">
        <v>0.800000000000002</v>
      </c>
      <c r="E28" s="108">
        <f t="shared" si="1"/>
        <v>1.96</v>
      </c>
      <c r="F28" s="108">
        <f t="shared" si="3"/>
        <v>2.56</v>
      </c>
    </row>
    <row r="29">
      <c r="A29" s="109">
        <v>28.0</v>
      </c>
      <c r="B29" s="109">
        <v>4.0</v>
      </c>
      <c r="C29" s="109">
        <v>55.0</v>
      </c>
      <c r="D29" s="107">
        <v>0.800000000000002</v>
      </c>
      <c r="E29" s="110">
        <f t="shared" si="1"/>
        <v>1.76</v>
      </c>
      <c r="F29" s="108">
        <f t="shared" si="3"/>
        <v>2.382857143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3" max="3" width="20.75"/>
    <col customWidth="1" min="4" max="4" width="45.38"/>
  </cols>
  <sheetData>
    <row r="1">
      <c r="A1" s="111" t="s">
        <v>51</v>
      </c>
      <c r="B1" s="111" t="s">
        <v>52</v>
      </c>
      <c r="C1" s="111" t="s">
        <v>53</v>
      </c>
      <c r="D1" s="111" t="s">
        <v>54</v>
      </c>
    </row>
    <row r="2">
      <c r="A2" s="112" t="s">
        <v>5</v>
      </c>
      <c r="B2" s="112" t="s">
        <v>55</v>
      </c>
      <c r="C2" s="112" t="s">
        <v>56</v>
      </c>
      <c r="D2" s="112" t="s">
        <v>57</v>
      </c>
    </row>
    <row r="3">
      <c r="A3" s="113" t="s">
        <v>6</v>
      </c>
      <c r="B3" s="113" t="s">
        <v>58</v>
      </c>
      <c r="C3" s="113" t="s">
        <v>56</v>
      </c>
      <c r="D3" s="113" t="s">
        <v>59</v>
      </c>
    </row>
    <row r="4">
      <c r="A4" s="114" t="s">
        <v>22</v>
      </c>
      <c r="B4" s="114" t="s">
        <v>60</v>
      </c>
      <c r="C4" s="114" t="s">
        <v>61</v>
      </c>
      <c r="D4" s="114" t="s">
        <v>62</v>
      </c>
    </row>
    <row r="5">
      <c r="A5" s="115" t="s">
        <v>23</v>
      </c>
      <c r="B5" s="115" t="s">
        <v>63</v>
      </c>
      <c r="C5" s="115" t="s">
        <v>64</v>
      </c>
      <c r="D5" s="115" t="s">
        <v>65</v>
      </c>
    </row>
    <row r="6">
      <c r="A6" s="112" t="s">
        <v>66</v>
      </c>
      <c r="B6" s="112" t="s">
        <v>67</v>
      </c>
      <c r="C6" s="112" t="s">
        <v>64</v>
      </c>
      <c r="D6" s="112" t="s">
        <v>68</v>
      </c>
    </row>
    <row r="7">
      <c r="A7" s="113" t="s">
        <v>69</v>
      </c>
      <c r="B7" s="113" t="s">
        <v>70</v>
      </c>
      <c r="C7" s="116"/>
      <c r="D7" s="116"/>
    </row>
    <row r="8">
      <c r="A8" s="114" t="s">
        <v>26</v>
      </c>
      <c r="B8" s="114" t="s">
        <v>71</v>
      </c>
      <c r="C8" s="117"/>
      <c r="D8" s="117"/>
    </row>
    <row r="9">
      <c r="A9" s="115" t="s">
        <v>27</v>
      </c>
      <c r="B9" s="115" t="s">
        <v>72</v>
      </c>
      <c r="C9" s="118"/>
      <c r="D9" s="118"/>
    </row>
    <row r="10">
      <c r="A10" s="112" t="s">
        <v>73</v>
      </c>
      <c r="B10" s="112" t="s">
        <v>74</v>
      </c>
      <c r="C10" s="112" t="s">
        <v>75</v>
      </c>
      <c r="D10" s="112" t="s">
        <v>76</v>
      </c>
    </row>
    <row r="11">
      <c r="A11" s="119"/>
      <c r="B11" s="119"/>
      <c r="C11" s="119"/>
      <c r="D11" s="119"/>
    </row>
    <row r="12">
      <c r="A12" s="119"/>
      <c r="B12" s="119"/>
      <c r="C12" s="119"/>
      <c r="D12" s="119"/>
    </row>
    <row r="13">
      <c r="A13" s="119"/>
      <c r="B13" s="119"/>
      <c r="C13" s="119"/>
      <c r="D13" s="119"/>
    </row>
    <row r="14">
      <c r="A14" s="119"/>
      <c r="B14" s="119"/>
      <c r="C14" s="119"/>
      <c r="D14" s="119"/>
    </row>
    <row r="15">
      <c r="A15" s="119"/>
      <c r="B15" s="119"/>
      <c r="C15" s="119"/>
      <c r="D15" s="1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4.13"/>
    <col customWidth="1" min="3" max="3" width="27.63"/>
    <col customWidth="1" min="4" max="4" width="26.13"/>
  </cols>
  <sheetData>
    <row r="1">
      <c r="A1" s="120" t="s">
        <v>77</v>
      </c>
      <c r="B1" s="120" t="s">
        <v>78</v>
      </c>
      <c r="C1" s="120" t="s">
        <v>79</v>
      </c>
      <c r="D1" s="120" t="s">
        <v>80</v>
      </c>
    </row>
    <row r="2">
      <c r="A2" s="121">
        <v>0.0</v>
      </c>
      <c r="B2" s="121" t="s">
        <v>81</v>
      </c>
      <c r="C2" s="122">
        <v>0.1</v>
      </c>
      <c r="D2" s="121" t="s">
        <v>82</v>
      </c>
    </row>
    <row r="3">
      <c r="A3" s="123">
        <v>1.0</v>
      </c>
      <c r="B3" s="123" t="s">
        <v>83</v>
      </c>
      <c r="C3" s="123" t="s">
        <v>84</v>
      </c>
      <c r="D3" s="123" t="s">
        <v>83</v>
      </c>
    </row>
    <row r="4">
      <c r="A4" s="124">
        <v>45353.0</v>
      </c>
      <c r="B4" s="125" t="s">
        <v>85</v>
      </c>
      <c r="C4" s="125" t="s">
        <v>86</v>
      </c>
      <c r="D4" s="125" t="s">
        <v>85</v>
      </c>
    </row>
    <row r="5">
      <c r="A5" s="124">
        <v>45416.0</v>
      </c>
      <c r="B5" s="125" t="s">
        <v>87</v>
      </c>
      <c r="C5" s="125" t="s">
        <v>88</v>
      </c>
      <c r="D5" s="125" t="s">
        <v>87</v>
      </c>
    </row>
    <row r="6">
      <c r="A6" s="126">
        <v>45479.0</v>
      </c>
      <c r="B6" s="127" t="s">
        <v>89</v>
      </c>
      <c r="C6" s="127" t="s">
        <v>90</v>
      </c>
      <c r="D6" s="127" t="s">
        <v>91</v>
      </c>
    </row>
    <row r="7">
      <c r="A7" s="128">
        <v>45543.0</v>
      </c>
      <c r="B7" s="129" t="s">
        <v>92</v>
      </c>
      <c r="C7" s="129" t="s">
        <v>93</v>
      </c>
      <c r="D7" s="129" t="s">
        <v>94</v>
      </c>
    </row>
    <row r="8">
      <c r="A8" s="130">
        <v>10.0</v>
      </c>
      <c r="B8" s="130" t="s">
        <v>95</v>
      </c>
      <c r="C8" s="130" t="s">
        <v>96</v>
      </c>
      <c r="D8" s="130" t="s">
        <v>97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24.13"/>
    <col customWidth="1" min="3" max="3" width="51.63"/>
    <col customWidth="1" min="4" max="4" width="26.13"/>
  </cols>
  <sheetData>
    <row r="1">
      <c r="A1" s="131" t="s">
        <v>98</v>
      </c>
      <c r="B1" s="131" t="s">
        <v>99</v>
      </c>
      <c r="C1" s="131" t="s">
        <v>100</v>
      </c>
      <c r="D1" s="132"/>
    </row>
    <row r="2">
      <c r="A2" s="121" t="s">
        <v>101</v>
      </c>
      <c r="B2" s="133">
        <v>45323.0</v>
      </c>
      <c r="C2" s="134" t="s">
        <v>102</v>
      </c>
      <c r="D2" s="135"/>
    </row>
    <row r="3">
      <c r="A3" s="123" t="s">
        <v>103</v>
      </c>
      <c r="B3" s="136">
        <v>45385.0</v>
      </c>
      <c r="C3" s="137" t="s">
        <v>104</v>
      </c>
      <c r="D3" s="135"/>
    </row>
    <row r="4">
      <c r="A4" s="125" t="s">
        <v>105</v>
      </c>
      <c r="B4" s="124">
        <v>45448.0</v>
      </c>
      <c r="C4" s="138" t="s">
        <v>106</v>
      </c>
      <c r="D4" s="135"/>
    </row>
    <row r="5">
      <c r="A5" s="125" t="s">
        <v>107</v>
      </c>
      <c r="B5" s="124">
        <v>45511.0</v>
      </c>
      <c r="C5" s="138" t="s">
        <v>108</v>
      </c>
      <c r="D5" s="135"/>
    </row>
    <row r="6">
      <c r="A6" s="127" t="s">
        <v>109</v>
      </c>
      <c r="B6" s="126">
        <v>45574.0</v>
      </c>
      <c r="C6" s="139" t="s">
        <v>110</v>
      </c>
      <c r="D6" s="135"/>
    </row>
    <row r="7">
      <c r="A7" s="140"/>
      <c r="B7" s="135"/>
      <c r="C7" s="135"/>
      <c r="D7" s="135"/>
    </row>
    <row r="8">
      <c r="A8" s="135"/>
      <c r="B8" s="135"/>
      <c r="C8" s="135"/>
      <c r="D8" s="135"/>
    </row>
    <row r="9">
      <c r="A9" s="141"/>
      <c r="B9" s="141"/>
      <c r="C9" s="141"/>
      <c r="D9" s="141"/>
    </row>
    <row r="10">
      <c r="A10" s="142"/>
      <c r="B10" s="142"/>
      <c r="C10" s="142"/>
      <c r="D10" s="141"/>
    </row>
    <row r="11">
      <c r="A11" s="143"/>
      <c r="B11" s="143"/>
      <c r="C11" s="143"/>
      <c r="D11" s="141"/>
    </row>
    <row r="12">
      <c r="A12" s="143"/>
      <c r="B12" s="143"/>
      <c r="C12" s="143"/>
      <c r="D12" s="141"/>
    </row>
    <row r="13">
      <c r="A13" s="143"/>
      <c r="B13" s="143"/>
      <c r="C13" s="143"/>
      <c r="D13" s="141"/>
    </row>
    <row r="14">
      <c r="A14" s="143"/>
      <c r="B14" s="143"/>
      <c r="C14" s="143"/>
      <c r="D14" s="141"/>
    </row>
    <row r="15">
      <c r="A15" s="143"/>
      <c r="B15" s="143"/>
      <c r="C15" s="143"/>
      <c r="D15" s="141"/>
    </row>
    <row r="16">
      <c r="D16" s="10"/>
    </row>
    <row r="17">
      <c r="D17" s="10"/>
    </row>
    <row r="18">
      <c r="D18" s="10"/>
    </row>
    <row r="19">
      <c r="D19" s="10"/>
    </row>
    <row r="20">
      <c r="D20" s="10"/>
    </row>
    <row r="21">
      <c r="D21" s="10"/>
    </row>
    <row r="22">
      <c r="D22" s="10"/>
    </row>
    <row r="23">
      <c r="D23" s="10"/>
    </row>
    <row r="24">
      <c r="D24" s="10"/>
    </row>
    <row r="25">
      <c r="D25" s="10"/>
    </row>
    <row r="26">
      <c r="D26" s="10"/>
    </row>
    <row r="27">
      <c r="D27" s="10"/>
    </row>
    <row r="28">
      <c r="D28" s="10"/>
    </row>
    <row r="29">
      <c r="D29" s="10"/>
    </row>
    <row r="30">
      <c r="D30" s="10"/>
    </row>
    <row r="31">
      <c r="D31" s="10"/>
    </row>
    <row r="32">
      <c r="D32" s="10"/>
    </row>
    <row r="33">
      <c r="D33" s="10"/>
    </row>
    <row r="34">
      <c r="D34" s="10"/>
    </row>
    <row r="35">
      <c r="D35" s="10"/>
    </row>
    <row r="36">
      <c r="D36" s="10"/>
    </row>
    <row r="37">
      <c r="D37" s="10"/>
    </row>
    <row r="38">
      <c r="D38" s="10"/>
    </row>
    <row r="39">
      <c r="D39" s="10"/>
    </row>
    <row r="40">
      <c r="D40" s="10"/>
    </row>
    <row r="41">
      <c r="D41" s="10"/>
    </row>
    <row r="42">
      <c r="D42" s="10"/>
    </row>
    <row r="43">
      <c r="D43" s="10"/>
    </row>
    <row r="44">
      <c r="D44" s="10"/>
    </row>
    <row r="45">
      <c r="D45" s="10"/>
    </row>
    <row r="46">
      <c r="D46" s="10"/>
    </row>
    <row r="47">
      <c r="D47" s="10"/>
    </row>
    <row r="48">
      <c r="D48" s="10"/>
    </row>
    <row r="49">
      <c r="D49" s="10"/>
    </row>
    <row r="50">
      <c r="D50" s="10"/>
    </row>
    <row r="51">
      <c r="D51" s="10"/>
    </row>
    <row r="52">
      <c r="D52" s="10"/>
    </row>
    <row r="53">
      <c r="D53" s="10"/>
    </row>
    <row r="54">
      <c r="D54" s="10"/>
    </row>
    <row r="55">
      <c r="D55" s="10"/>
    </row>
    <row r="56">
      <c r="D56" s="10"/>
    </row>
    <row r="57">
      <c r="D57" s="10"/>
    </row>
    <row r="58">
      <c r="D58" s="10"/>
    </row>
    <row r="59">
      <c r="D59" s="10"/>
    </row>
    <row r="60">
      <c r="D60" s="10"/>
    </row>
    <row r="61">
      <c r="D61" s="10"/>
    </row>
    <row r="62">
      <c r="D62" s="10"/>
    </row>
    <row r="63">
      <c r="D63" s="10"/>
    </row>
    <row r="64">
      <c r="D64" s="10"/>
    </row>
    <row r="65">
      <c r="D65" s="10"/>
    </row>
    <row r="66">
      <c r="D66" s="10"/>
    </row>
    <row r="67">
      <c r="D67" s="10"/>
    </row>
    <row r="68">
      <c r="D68" s="10"/>
    </row>
    <row r="69">
      <c r="D69" s="10"/>
    </row>
    <row r="70">
      <c r="D70" s="10"/>
    </row>
    <row r="71">
      <c r="D71" s="10"/>
    </row>
    <row r="72">
      <c r="D72" s="10"/>
    </row>
    <row r="73">
      <c r="D73" s="10"/>
    </row>
    <row r="74">
      <c r="D74" s="10"/>
    </row>
    <row r="75">
      <c r="D75" s="10"/>
    </row>
    <row r="76">
      <c r="D76" s="10"/>
    </row>
    <row r="77">
      <c r="D77" s="10"/>
    </row>
    <row r="78">
      <c r="D78" s="10"/>
    </row>
    <row r="79">
      <c r="D79" s="10"/>
    </row>
    <row r="80">
      <c r="D80" s="10"/>
    </row>
    <row r="81">
      <c r="D81" s="10"/>
    </row>
    <row r="82">
      <c r="D82" s="10"/>
    </row>
    <row r="83">
      <c r="D83" s="10"/>
    </row>
    <row r="84">
      <c r="D84" s="10"/>
    </row>
    <row r="85">
      <c r="D85" s="10"/>
    </row>
    <row r="86">
      <c r="D86" s="10"/>
    </row>
    <row r="87">
      <c r="D87" s="10"/>
    </row>
    <row r="88">
      <c r="D88" s="10"/>
    </row>
    <row r="89">
      <c r="D89" s="10"/>
    </row>
    <row r="90">
      <c r="D90" s="10"/>
    </row>
    <row r="91">
      <c r="D91" s="10"/>
    </row>
    <row r="92">
      <c r="D92" s="10"/>
    </row>
    <row r="93">
      <c r="D93" s="10"/>
    </row>
    <row r="94">
      <c r="D94" s="10"/>
    </row>
    <row r="95">
      <c r="D95" s="10"/>
    </row>
    <row r="96">
      <c r="D96" s="10"/>
    </row>
    <row r="97">
      <c r="D97" s="10"/>
    </row>
    <row r="98">
      <c r="D98" s="10"/>
    </row>
    <row r="99">
      <c r="D99" s="10"/>
    </row>
    <row r="100">
      <c r="D100" s="10"/>
    </row>
    <row r="101">
      <c r="D101" s="10"/>
    </row>
    <row r="102">
      <c r="D102" s="10"/>
    </row>
    <row r="103">
      <c r="D103" s="10"/>
    </row>
    <row r="104">
      <c r="D104" s="10"/>
    </row>
    <row r="105">
      <c r="D105" s="10"/>
    </row>
    <row r="106">
      <c r="D106" s="10"/>
    </row>
    <row r="107">
      <c r="D107" s="10"/>
    </row>
    <row r="108">
      <c r="D108" s="10"/>
    </row>
    <row r="109">
      <c r="D109" s="10"/>
    </row>
    <row r="110">
      <c r="D110" s="10"/>
    </row>
    <row r="111">
      <c r="D111" s="10"/>
    </row>
    <row r="112">
      <c r="D112" s="10"/>
    </row>
    <row r="113">
      <c r="D113" s="10"/>
    </row>
    <row r="114">
      <c r="D114" s="10"/>
    </row>
    <row r="115">
      <c r="D115" s="10"/>
    </row>
    <row r="116">
      <c r="D116" s="10"/>
    </row>
    <row r="117">
      <c r="D117" s="10"/>
    </row>
    <row r="118">
      <c r="D118" s="10"/>
    </row>
    <row r="119">
      <c r="D119" s="10"/>
    </row>
    <row r="120">
      <c r="D120" s="10"/>
    </row>
    <row r="121">
      <c r="D121" s="10"/>
    </row>
    <row r="122">
      <c r="D122" s="10"/>
    </row>
    <row r="123">
      <c r="D123" s="10"/>
    </row>
    <row r="124">
      <c r="D124" s="10"/>
    </row>
    <row r="125">
      <c r="D125" s="10"/>
    </row>
    <row r="126">
      <c r="D126" s="10"/>
    </row>
    <row r="127">
      <c r="D127" s="10"/>
    </row>
    <row r="128">
      <c r="D128" s="10"/>
    </row>
    <row r="129">
      <c r="D129" s="10"/>
    </row>
    <row r="130">
      <c r="D130" s="10"/>
    </row>
    <row r="131">
      <c r="D131" s="10"/>
    </row>
    <row r="132">
      <c r="D132" s="10"/>
    </row>
    <row r="133">
      <c r="D133" s="10"/>
    </row>
    <row r="134">
      <c r="D134" s="10"/>
    </row>
    <row r="135">
      <c r="D135" s="10"/>
    </row>
    <row r="136">
      <c r="D136" s="10"/>
    </row>
    <row r="137">
      <c r="D137" s="10"/>
    </row>
    <row r="138">
      <c r="D138" s="10"/>
    </row>
    <row r="139">
      <c r="D139" s="10"/>
    </row>
    <row r="140">
      <c r="D140" s="10"/>
    </row>
    <row r="141">
      <c r="D141" s="10"/>
    </row>
    <row r="142">
      <c r="D142" s="10"/>
    </row>
    <row r="143">
      <c r="D143" s="10"/>
    </row>
    <row r="144">
      <c r="D144" s="10"/>
    </row>
    <row r="145">
      <c r="D145" s="10"/>
    </row>
    <row r="146">
      <c r="D146" s="10"/>
    </row>
    <row r="147">
      <c r="D147" s="10"/>
    </row>
    <row r="148">
      <c r="D148" s="10"/>
    </row>
    <row r="149">
      <c r="D149" s="10"/>
    </row>
    <row r="150">
      <c r="D150" s="10"/>
    </row>
    <row r="151">
      <c r="D151" s="10"/>
    </row>
    <row r="152">
      <c r="D152" s="10"/>
    </row>
    <row r="153">
      <c r="D153" s="10"/>
    </row>
    <row r="154">
      <c r="D154" s="10"/>
    </row>
    <row r="155">
      <c r="D155" s="10"/>
    </row>
    <row r="156">
      <c r="D156" s="10"/>
    </row>
    <row r="157">
      <c r="D157" s="10"/>
    </row>
    <row r="158">
      <c r="D158" s="10"/>
    </row>
    <row r="159">
      <c r="D159" s="10"/>
    </row>
    <row r="160">
      <c r="D160" s="10"/>
    </row>
    <row r="161">
      <c r="D161" s="10"/>
    </row>
    <row r="162">
      <c r="D162" s="10"/>
    </row>
    <row r="163">
      <c r="D163" s="10"/>
    </row>
    <row r="164">
      <c r="D164" s="10"/>
    </row>
    <row r="165">
      <c r="D165" s="10"/>
    </row>
    <row r="166">
      <c r="D166" s="10"/>
    </row>
    <row r="167">
      <c r="D167" s="10"/>
    </row>
    <row r="168">
      <c r="D168" s="10"/>
    </row>
    <row r="169">
      <c r="D169" s="10"/>
    </row>
    <row r="170">
      <c r="D170" s="10"/>
    </row>
    <row r="171">
      <c r="D171" s="10"/>
    </row>
    <row r="172">
      <c r="D172" s="10"/>
    </row>
    <row r="173">
      <c r="D173" s="10"/>
    </row>
    <row r="174">
      <c r="D174" s="10"/>
    </row>
    <row r="175">
      <c r="D175" s="10"/>
    </row>
    <row r="176">
      <c r="D176" s="10"/>
    </row>
    <row r="177">
      <c r="D177" s="10"/>
    </row>
    <row r="178">
      <c r="D178" s="10"/>
    </row>
    <row r="179">
      <c r="D179" s="10"/>
    </row>
    <row r="180">
      <c r="D180" s="10"/>
    </row>
    <row r="181">
      <c r="D181" s="10"/>
    </row>
    <row r="182">
      <c r="D182" s="10"/>
    </row>
    <row r="183">
      <c r="D183" s="10"/>
    </row>
    <row r="184">
      <c r="D184" s="10"/>
    </row>
    <row r="185">
      <c r="D185" s="10"/>
    </row>
    <row r="186">
      <c r="D186" s="10"/>
    </row>
    <row r="187">
      <c r="D187" s="10"/>
    </row>
    <row r="188">
      <c r="D188" s="10"/>
    </row>
    <row r="189">
      <c r="D189" s="10"/>
    </row>
    <row r="190">
      <c r="D190" s="10"/>
    </row>
    <row r="191">
      <c r="D191" s="10"/>
    </row>
    <row r="192">
      <c r="D192" s="10"/>
    </row>
    <row r="193">
      <c r="D193" s="10"/>
    </row>
    <row r="194">
      <c r="D194" s="10"/>
    </row>
    <row r="195">
      <c r="D195" s="10"/>
    </row>
    <row r="196">
      <c r="D196" s="10"/>
    </row>
    <row r="197">
      <c r="D197" s="10"/>
    </row>
    <row r="198">
      <c r="D198" s="10"/>
    </row>
    <row r="199">
      <c r="D199" s="10"/>
    </row>
    <row r="200">
      <c r="D200" s="10"/>
    </row>
    <row r="201">
      <c r="D201" s="10"/>
    </row>
    <row r="202">
      <c r="D202" s="10"/>
    </row>
    <row r="203">
      <c r="D203" s="10"/>
    </row>
    <row r="204">
      <c r="D204" s="10"/>
    </row>
    <row r="205">
      <c r="D205" s="10"/>
    </row>
    <row r="206">
      <c r="D206" s="10"/>
    </row>
    <row r="207">
      <c r="D207" s="10"/>
    </row>
    <row r="208">
      <c r="D208" s="10"/>
    </row>
    <row r="209">
      <c r="D209" s="10"/>
    </row>
    <row r="210">
      <c r="D210" s="10"/>
    </row>
    <row r="211">
      <c r="D211" s="10"/>
    </row>
    <row r="212">
      <c r="D212" s="10"/>
    </row>
    <row r="213">
      <c r="D213" s="10"/>
    </row>
    <row r="214">
      <c r="D214" s="10"/>
    </row>
    <row r="215">
      <c r="D215" s="10"/>
    </row>
    <row r="216">
      <c r="D216" s="10"/>
    </row>
    <row r="217">
      <c r="D217" s="10"/>
    </row>
    <row r="218">
      <c r="D218" s="10"/>
    </row>
    <row r="219">
      <c r="D219" s="10"/>
    </row>
    <row r="220">
      <c r="D220" s="10"/>
    </row>
    <row r="221">
      <c r="D221" s="10"/>
    </row>
    <row r="222">
      <c r="D222" s="10"/>
    </row>
    <row r="223">
      <c r="D223" s="10"/>
    </row>
    <row r="224">
      <c r="D224" s="10"/>
    </row>
    <row r="225">
      <c r="D225" s="10"/>
    </row>
    <row r="226">
      <c r="D226" s="10"/>
    </row>
    <row r="227">
      <c r="D227" s="10"/>
    </row>
    <row r="228">
      <c r="D228" s="10"/>
    </row>
    <row r="229">
      <c r="D229" s="10"/>
    </row>
    <row r="230">
      <c r="D230" s="10"/>
    </row>
    <row r="231">
      <c r="D231" s="10"/>
    </row>
    <row r="232">
      <c r="D232" s="10"/>
    </row>
    <row r="233">
      <c r="D233" s="10"/>
    </row>
    <row r="234">
      <c r="D234" s="10"/>
    </row>
    <row r="235">
      <c r="D235" s="10"/>
    </row>
    <row r="236">
      <c r="D236" s="10"/>
    </row>
    <row r="237">
      <c r="D237" s="10"/>
    </row>
    <row r="238">
      <c r="D238" s="10"/>
    </row>
    <row r="239">
      <c r="D239" s="10"/>
    </row>
    <row r="240">
      <c r="D240" s="10"/>
    </row>
    <row r="241">
      <c r="D241" s="10"/>
    </row>
    <row r="242">
      <c r="D242" s="10"/>
    </row>
    <row r="243">
      <c r="D243" s="10"/>
    </row>
    <row r="244">
      <c r="D244" s="10"/>
    </row>
    <row r="245">
      <c r="D245" s="10"/>
    </row>
    <row r="246">
      <c r="D246" s="10"/>
    </row>
    <row r="247">
      <c r="D247" s="10"/>
    </row>
    <row r="248">
      <c r="D248" s="10"/>
    </row>
    <row r="249">
      <c r="D249" s="10"/>
    </row>
    <row r="250">
      <c r="D250" s="10"/>
    </row>
    <row r="251">
      <c r="D251" s="10"/>
    </row>
    <row r="252">
      <c r="D252" s="10"/>
    </row>
    <row r="253">
      <c r="D253" s="10"/>
    </row>
    <row r="254">
      <c r="D254" s="10"/>
    </row>
    <row r="255">
      <c r="D255" s="10"/>
    </row>
    <row r="256">
      <c r="D256" s="10"/>
    </row>
    <row r="257">
      <c r="D257" s="10"/>
    </row>
    <row r="258">
      <c r="D258" s="10"/>
    </row>
    <row r="259">
      <c r="D259" s="10"/>
    </row>
    <row r="260">
      <c r="D260" s="10"/>
    </row>
    <row r="261">
      <c r="D261" s="10"/>
    </row>
    <row r="262">
      <c r="D262" s="10"/>
    </row>
    <row r="263">
      <c r="D263" s="10"/>
    </row>
    <row r="264">
      <c r="D264" s="10"/>
    </row>
    <row r="265">
      <c r="D265" s="10"/>
    </row>
    <row r="266">
      <c r="D266" s="10"/>
    </row>
    <row r="267">
      <c r="D267" s="10"/>
    </row>
    <row r="268">
      <c r="D268" s="10"/>
    </row>
    <row r="269">
      <c r="D269" s="10"/>
    </row>
    <row r="270">
      <c r="D270" s="10"/>
    </row>
    <row r="271">
      <c r="D271" s="10"/>
    </row>
    <row r="272">
      <c r="D272" s="10"/>
    </row>
    <row r="273">
      <c r="D273" s="10"/>
    </row>
    <row r="274">
      <c r="D274" s="10"/>
    </row>
    <row r="275">
      <c r="D275" s="10"/>
    </row>
    <row r="276">
      <c r="D276" s="10"/>
    </row>
    <row r="277">
      <c r="D277" s="10"/>
    </row>
    <row r="278">
      <c r="D278" s="10"/>
    </row>
    <row r="279">
      <c r="D279" s="10"/>
    </row>
    <row r="280">
      <c r="D280" s="10"/>
    </row>
    <row r="281">
      <c r="D281" s="10"/>
    </row>
    <row r="282">
      <c r="D282" s="10"/>
    </row>
    <row r="283">
      <c r="D283" s="10"/>
    </row>
    <row r="284">
      <c r="D284" s="10"/>
    </row>
    <row r="285">
      <c r="D285" s="10"/>
    </row>
    <row r="286">
      <c r="D286" s="10"/>
    </row>
    <row r="287">
      <c r="D287" s="10"/>
    </row>
    <row r="288">
      <c r="D288" s="10"/>
    </row>
    <row r="289">
      <c r="D289" s="10"/>
    </row>
    <row r="290">
      <c r="D290" s="10"/>
    </row>
    <row r="291">
      <c r="D291" s="10"/>
    </row>
    <row r="292">
      <c r="D292" s="10"/>
    </row>
    <row r="293">
      <c r="D293" s="10"/>
    </row>
    <row r="294">
      <c r="D294" s="10"/>
    </row>
    <row r="295">
      <c r="D295" s="10"/>
    </row>
    <row r="296">
      <c r="D296" s="10"/>
    </row>
    <row r="297">
      <c r="D297" s="10"/>
    </row>
    <row r="298">
      <c r="D298" s="10"/>
    </row>
    <row r="299">
      <c r="D299" s="10"/>
    </row>
    <row r="300">
      <c r="D300" s="10"/>
    </row>
    <row r="301">
      <c r="D301" s="10"/>
    </row>
    <row r="302">
      <c r="D302" s="10"/>
    </row>
    <row r="303">
      <c r="D303" s="10"/>
    </row>
    <row r="304">
      <c r="D304" s="10"/>
    </row>
    <row r="305">
      <c r="D305" s="10"/>
    </row>
    <row r="306">
      <c r="D306" s="10"/>
    </row>
    <row r="307">
      <c r="D307" s="10"/>
    </row>
    <row r="308">
      <c r="D308" s="10"/>
    </row>
    <row r="309">
      <c r="D309" s="10"/>
    </row>
    <row r="310">
      <c r="D310" s="10"/>
    </row>
    <row r="311">
      <c r="D311" s="10"/>
    </row>
    <row r="312">
      <c r="D312" s="10"/>
    </row>
    <row r="313">
      <c r="D313" s="10"/>
    </row>
    <row r="314">
      <c r="D314" s="10"/>
    </row>
    <row r="315">
      <c r="D315" s="10"/>
    </row>
    <row r="316">
      <c r="D316" s="10"/>
    </row>
    <row r="317">
      <c r="D317" s="10"/>
    </row>
    <row r="318">
      <c r="D318" s="10"/>
    </row>
    <row r="319">
      <c r="D319" s="10"/>
    </row>
    <row r="320">
      <c r="D320" s="10"/>
    </row>
    <row r="321">
      <c r="D321" s="10"/>
    </row>
    <row r="322">
      <c r="D322" s="10"/>
    </row>
    <row r="323">
      <c r="D323" s="10"/>
    </row>
    <row r="324">
      <c r="D324" s="10"/>
    </row>
    <row r="325">
      <c r="D325" s="10"/>
    </row>
    <row r="326">
      <c r="D326" s="10"/>
    </row>
    <row r="327">
      <c r="D327" s="10"/>
    </row>
    <row r="328">
      <c r="D328" s="10"/>
    </row>
    <row r="329">
      <c r="D329" s="10"/>
    </row>
    <row r="330">
      <c r="D330" s="10"/>
    </row>
    <row r="331">
      <c r="D331" s="10"/>
    </row>
    <row r="332">
      <c r="D332" s="10"/>
    </row>
    <row r="333">
      <c r="D333" s="10"/>
    </row>
    <row r="334">
      <c r="D334" s="10"/>
    </row>
    <row r="335">
      <c r="D335" s="10"/>
    </row>
    <row r="336">
      <c r="D336" s="10"/>
    </row>
    <row r="337">
      <c r="D337" s="10"/>
    </row>
    <row r="338">
      <c r="D338" s="10"/>
    </row>
    <row r="339">
      <c r="D339" s="10"/>
    </row>
    <row r="340">
      <c r="D340" s="10"/>
    </row>
    <row r="341">
      <c r="D341" s="10"/>
    </row>
    <row r="342">
      <c r="D342" s="10"/>
    </row>
    <row r="343">
      <c r="D343" s="10"/>
    </row>
    <row r="344">
      <c r="D344" s="10"/>
    </row>
    <row r="345">
      <c r="D345" s="10"/>
    </row>
    <row r="346">
      <c r="D346" s="10"/>
    </row>
    <row r="347">
      <c r="D347" s="10"/>
    </row>
    <row r="348">
      <c r="D348" s="10"/>
    </row>
    <row r="349">
      <c r="D349" s="10"/>
    </row>
    <row r="350">
      <c r="D350" s="10"/>
    </row>
    <row r="351">
      <c r="D351" s="10"/>
    </row>
    <row r="352">
      <c r="D352" s="10"/>
    </row>
    <row r="353">
      <c r="D353" s="10"/>
    </row>
    <row r="354">
      <c r="D354" s="10"/>
    </row>
    <row r="355">
      <c r="D355" s="10"/>
    </row>
    <row r="356">
      <c r="D356" s="10"/>
    </row>
    <row r="357">
      <c r="D357" s="10"/>
    </row>
    <row r="358">
      <c r="D358" s="10"/>
    </row>
    <row r="359">
      <c r="D359" s="10"/>
    </row>
    <row r="360">
      <c r="D360" s="10"/>
    </row>
    <row r="361">
      <c r="D361" s="10"/>
    </row>
    <row r="362">
      <c r="D362" s="10"/>
    </row>
    <row r="363">
      <c r="D363" s="10"/>
    </row>
    <row r="364">
      <c r="D364" s="10"/>
    </row>
    <row r="365">
      <c r="D365" s="10"/>
    </row>
    <row r="366">
      <c r="D366" s="10"/>
    </row>
    <row r="367">
      <c r="D367" s="10"/>
    </row>
    <row r="368">
      <c r="D368" s="10"/>
    </row>
    <row r="369">
      <c r="D369" s="10"/>
    </row>
    <row r="370">
      <c r="D370" s="10"/>
    </row>
    <row r="371">
      <c r="D371" s="10"/>
    </row>
    <row r="372">
      <c r="D372" s="10"/>
    </row>
    <row r="373">
      <c r="D373" s="10"/>
    </row>
    <row r="374">
      <c r="D374" s="10"/>
    </row>
    <row r="375">
      <c r="D375" s="10"/>
    </row>
    <row r="376">
      <c r="D376" s="10"/>
    </row>
    <row r="377">
      <c r="D377" s="10"/>
    </row>
    <row r="378">
      <c r="D378" s="10"/>
    </row>
    <row r="379">
      <c r="D379" s="10"/>
    </row>
    <row r="380">
      <c r="D380" s="10"/>
    </row>
    <row r="381">
      <c r="D381" s="10"/>
    </row>
    <row r="382">
      <c r="D382" s="10"/>
    </row>
    <row r="383">
      <c r="D383" s="10"/>
    </row>
    <row r="384">
      <c r="D384" s="10"/>
    </row>
    <row r="385">
      <c r="D385" s="10"/>
    </row>
    <row r="386">
      <c r="D386" s="10"/>
    </row>
    <row r="387">
      <c r="D387" s="10"/>
    </row>
    <row r="388">
      <c r="D388" s="10"/>
    </row>
    <row r="389">
      <c r="D389" s="10"/>
    </row>
    <row r="390">
      <c r="D390" s="10"/>
    </row>
    <row r="391">
      <c r="D391" s="10"/>
    </row>
    <row r="392">
      <c r="D392" s="10"/>
    </row>
    <row r="393">
      <c r="D393" s="10"/>
    </row>
    <row r="394">
      <c r="D394" s="10"/>
    </row>
    <row r="395">
      <c r="D395" s="10"/>
    </row>
    <row r="396">
      <c r="D396" s="10"/>
    </row>
    <row r="397">
      <c r="D397" s="10"/>
    </row>
    <row r="398">
      <c r="D398" s="10"/>
    </row>
    <row r="399">
      <c r="D399" s="10"/>
    </row>
    <row r="400">
      <c r="D400" s="10"/>
    </row>
    <row r="401">
      <c r="D401" s="10"/>
    </row>
    <row r="402">
      <c r="D402" s="10"/>
    </row>
    <row r="403">
      <c r="D403" s="10"/>
    </row>
    <row r="404">
      <c r="D404" s="10"/>
    </row>
    <row r="405">
      <c r="D405" s="10"/>
    </row>
    <row r="406">
      <c r="D406" s="10"/>
    </row>
    <row r="407">
      <c r="D407" s="10"/>
    </row>
    <row r="408">
      <c r="D408" s="10"/>
    </row>
    <row r="409">
      <c r="D409" s="10"/>
    </row>
    <row r="410">
      <c r="D410" s="10"/>
    </row>
    <row r="411">
      <c r="D411" s="10"/>
    </row>
    <row r="412">
      <c r="D412" s="10"/>
    </row>
    <row r="413">
      <c r="D413" s="10"/>
    </row>
    <row r="414">
      <c r="D414" s="10"/>
    </row>
    <row r="415">
      <c r="D415" s="10"/>
    </row>
    <row r="416">
      <c r="D416" s="10"/>
    </row>
    <row r="417">
      <c r="D417" s="10"/>
    </row>
    <row r="418">
      <c r="D418" s="10"/>
    </row>
    <row r="419">
      <c r="D419" s="10"/>
    </row>
    <row r="420">
      <c r="D420" s="10"/>
    </row>
    <row r="421">
      <c r="D421" s="10"/>
    </row>
    <row r="422">
      <c r="D422" s="10"/>
    </row>
    <row r="423">
      <c r="D423" s="10"/>
    </row>
    <row r="424">
      <c r="D424" s="10"/>
    </row>
    <row r="425">
      <c r="D425" s="10"/>
    </row>
    <row r="426">
      <c r="D426" s="10"/>
    </row>
    <row r="427">
      <c r="D427" s="10"/>
    </row>
    <row r="428">
      <c r="D428" s="10"/>
    </row>
    <row r="429">
      <c r="D429" s="10"/>
    </row>
    <row r="430">
      <c r="D430" s="10"/>
    </row>
    <row r="431">
      <c r="D431" s="10"/>
    </row>
    <row r="432">
      <c r="D432" s="10"/>
    </row>
    <row r="433">
      <c r="D433" s="10"/>
    </row>
    <row r="434">
      <c r="D434" s="10"/>
    </row>
    <row r="435">
      <c r="D435" s="10"/>
    </row>
    <row r="436">
      <c r="D436" s="10"/>
    </row>
    <row r="437">
      <c r="D437" s="10"/>
    </row>
    <row r="438">
      <c r="D438" s="10"/>
    </row>
    <row r="439">
      <c r="D439" s="10"/>
    </row>
    <row r="440">
      <c r="D440" s="10"/>
    </row>
    <row r="441">
      <c r="D441" s="10"/>
    </row>
    <row r="442">
      <c r="D442" s="10"/>
    </row>
    <row r="443">
      <c r="D443" s="10"/>
    </row>
    <row r="444">
      <c r="D444" s="10"/>
    </row>
    <row r="445">
      <c r="D445" s="10"/>
    </row>
    <row r="446">
      <c r="D446" s="10"/>
    </row>
    <row r="447">
      <c r="D447" s="10"/>
    </row>
    <row r="448">
      <c r="D448" s="10"/>
    </row>
    <row r="449">
      <c r="D449" s="10"/>
    </row>
    <row r="450">
      <c r="D450" s="10"/>
    </row>
    <row r="451">
      <c r="D451" s="10"/>
    </row>
    <row r="452">
      <c r="D452" s="10"/>
    </row>
    <row r="453">
      <c r="D453" s="10"/>
    </row>
    <row r="454">
      <c r="D454" s="10"/>
    </row>
    <row r="455">
      <c r="D455" s="10"/>
    </row>
    <row r="456">
      <c r="D456" s="10"/>
    </row>
    <row r="457">
      <c r="D457" s="10"/>
    </row>
    <row r="458">
      <c r="D458" s="10"/>
    </row>
    <row r="459">
      <c r="D459" s="10"/>
    </row>
    <row r="460">
      <c r="D460" s="10"/>
    </row>
    <row r="461">
      <c r="D461" s="10"/>
    </row>
    <row r="462">
      <c r="D462" s="10"/>
    </row>
    <row r="463">
      <c r="D463" s="10"/>
    </row>
    <row r="464">
      <c r="D464" s="10"/>
    </row>
    <row r="465">
      <c r="D465" s="10"/>
    </row>
    <row r="466">
      <c r="D466" s="10"/>
    </row>
    <row r="467">
      <c r="D467" s="10"/>
    </row>
    <row r="468">
      <c r="D468" s="10"/>
    </row>
    <row r="469">
      <c r="D469" s="10"/>
    </row>
    <row r="470">
      <c r="D470" s="10"/>
    </row>
    <row r="471">
      <c r="D471" s="10"/>
    </row>
    <row r="472">
      <c r="D472" s="10"/>
    </row>
    <row r="473">
      <c r="D473" s="10"/>
    </row>
    <row r="474">
      <c r="D474" s="10"/>
    </row>
    <row r="475">
      <c r="D475" s="10"/>
    </row>
    <row r="476">
      <c r="D476" s="10"/>
    </row>
    <row r="477">
      <c r="D477" s="10"/>
    </row>
    <row r="478">
      <c r="D478" s="10"/>
    </row>
    <row r="479">
      <c r="D479" s="10"/>
    </row>
    <row r="480">
      <c r="D480" s="10"/>
    </row>
    <row r="481">
      <c r="D481" s="10"/>
    </row>
    <row r="482">
      <c r="D482" s="10"/>
    </row>
    <row r="483">
      <c r="D483" s="10"/>
    </row>
    <row r="484">
      <c r="D484" s="10"/>
    </row>
    <row r="485">
      <c r="D485" s="10"/>
    </row>
    <row r="486">
      <c r="D486" s="10"/>
    </row>
    <row r="487">
      <c r="D487" s="10"/>
    </row>
    <row r="488">
      <c r="D488" s="10"/>
    </row>
    <row r="489">
      <c r="D489" s="10"/>
    </row>
    <row r="490">
      <c r="D490" s="10"/>
    </row>
    <row r="491">
      <c r="D491" s="10"/>
    </row>
    <row r="492">
      <c r="D492" s="10"/>
    </row>
    <row r="493">
      <c r="D493" s="10"/>
    </row>
    <row r="494">
      <c r="D494" s="10"/>
    </row>
    <row r="495">
      <c r="D495" s="10"/>
    </row>
    <row r="496">
      <c r="D496" s="10"/>
    </row>
    <row r="497">
      <c r="D497" s="10"/>
    </row>
    <row r="498">
      <c r="D498" s="10"/>
    </row>
    <row r="499">
      <c r="D499" s="10"/>
    </row>
    <row r="500">
      <c r="D500" s="10"/>
    </row>
    <row r="501">
      <c r="D501" s="10"/>
    </row>
    <row r="502">
      <c r="D502" s="10"/>
    </row>
    <row r="503">
      <c r="D503" s="10"/>
    </row>
    <row r="504">
      <c r="D504" s="10"/>
    </row>
    <row r="505">
      <c r="D505" s="10"/>
    </row>
    <row r="506">
      <c r="D506" s="10"/>
    </row>
    <row r="507">
      <c r="D507" s="10"/>
    </row>
    <row r="508">
      <c r="D508" s="10"/>
    </row>
    <row r="509">
      <c r="D509" s="10"/>
    </row>
    <row r="510">
      <c r="D510" s="10"/>
    </row>
    <row r="511">
      <c r="D511" s="10"/>
    </row>
    <row r="512">
      <c r="D512" s="10"/>
    </row>
    <row r="513">
      <c r="D513" s="10"/>
    </row>
    <row r="514">
      <c r="D514" s="10"/>
    </row>
    <row r="515">
      <c r="D515" s="10"/>
    </row>
    <row r="516">
      <c r="D516" s="10"/>
    </row>
    <row r="517">
      <c r="D517" s="10"/>
    </row>
    <row r="518">
      <c r="D518" s="10"/>
    </row>
    <row r="519">
      <c r="D519" s="10"/>
    </row>
    <row r="520">
      <c r="D520" s="10"/>
    </row>
    <row r="521">
      <c r="D521" s="10"/>
    </row>
    <row r="522">
      <c r="D522" s="10"/>
    </row>
    <row r="523">
      <c r="D523" s="10"/>
    </row>
    <row r="524">
      <c r="D524" s="10"/>
    </row>
    <row r="525">
      <c r="D525" s="10"/>
    </row>
    <row r="526">
      <c r="D526" s="10"/>
    </row>
    <row r="527">
      <c r="D527" s="10"/>
    </row>
    <row r="528">
      <c r="D528" s="10"/>
    </row>
    <row r="529">
      <c r="D529" s="10"/>
    </row>
    <row r="530">
      <c r="D530" s="10"/>
    </row>
    <row r="531">
      <c r="D531" s="10"/>
    </row>
    <row r="532">
      <c r="D532" s="10"/>
    </row>
    <row r="533">
      <c r="D533" s="10"/>
    </row>
    <row r="534">
      <c r="D534" s="10"/>
    </row>
    <row r="535">
      <c r="D535" s="10"/>
    </row>
    <row r="536">
      <c r="D536" s="10"/>
    </row>
    <row r="537">
      <c r="D537" s="10"/>
    </row>
    <row r="538">
      <c r="D538" s="10"/>
    </row>
    <row r="539">
      <c r="D539" s="10"/>
    </row>
    <row r="540">
      <c r="D540" s="10"/>
    </row>
    <row r="541">
      <c r="D541" s="10"/>
    </row>
    <row r="542">
      <c r="D542" s="10"/>
    </row>
    <row r="543">
      <c r="D543" s="10"/>
    </row>
    <row r="544">
      <c r="D544" s="10"/>
    </row>
    <row r="545">
      <c r="D545" s="10"/>
    </row>
    <row r="546">
      <c r="D546" s="10"/>
    </row>
    <row r="547">
      <c r="D547" s="10"/>
    </row>
    <row r="548">
      <c r="D548" s="10"/>
    </row>
    <row r="549">
      <c r="D549" s="10"/>
    </row>
    <row r="550">
      <c r="D550" s="10"/>
    </row>
    <row r="551">
      <c r="D551" s="10"/>
    </row>
    <row r="552">
      <c r="D552" s="10"/>
    </row>
    <row r="553">
      <c r="D553" s="10"/>
    </row>
    <row r="554">
      <c r="D554" s="10"/>
    </row>
    <row r="555">
      <c r="D555" s="10"/>
    </row>
    <row r="556">
      <c r="D556" s="10"/>
    </row>
    <row r="557">
      <c r="D557" s="10"/>
    </row>
    <row r="558">
      <c r="D558" s="10"/>
    </row>
    <row r="559">
      <c r="D559" s="10"/>
    </row>
    <row r="560">
      <c r="D560" s="10"/>
    </row>
    <row r="561">
      <c r="D561" s="10"/>
    </row>
    <row r="562">
      <c r="D562" s="10"/>
    </row>
    <row r="563">
      <c r="D563" s="10"/>
    </row>
    <row r="564">
      <c r="D564" s="10"/>
    </row>
    <row r="565">
      <c r="D565" s="10"/>
    </row>
    <row r="566">
      <c r="D566" s="10"/>
    </row>
    <row r="567">
      <c r="D567" s="10"/>
    </row>
    <row r="568">
      <c r="D568" s="10"/>
    </row>
    <row r="569">
      <c r="D569" s="10"/>
    </row>
    <row r="570">
      <c r="D570" s="10"/>
    </row>
    <row r="571">
      <c r="D571" s="10"/>
    </row>
    <row r="572">
      <c r="D572" s="10"/>
    </row>
    <row r="573">
      <c r="D573" s="10"/>
    </row>
    <row r="574">
      <c r="D574" s="10"/>
    </row>
    <row r="575">
      <c r="D575" s="10"/>
    </row>
    <row r="576">
      <c r="D576" s="10"/>
    </row>
    <row r="577">
      <c r="D577" s="10"/>
    </row>
    <row r="578">
      <c r="D578" s="10"/>
    </row>
    <row r="579">
      <c r="D579" s="10"/>
    </row>
    <row r="580">
      <c r="D580" s="10"/>
    </row>
    <row r="581">
      <c r="D581" s="10"/>
    </row>
    <row r="582">
      <c r="D582" s="10"/>
    </row>
    <row r="583">
      <c r="D583" s="10"/>
    </row>
    <row r="584">
      <c r="D584" s="10"/>
    </row>
    <row r="585">
      <c r="D585" s="10"/>
    </row>
    <row r="586">
      <c r="D586" s="10"/>
    </row>
    <row r="587">
      <c r="D587" s="10"/>
    </row>
    <row r="588">
      <c r="D588" s="10"/>
    </row>
    <row r="589">
      <c r="D589" s="10"/>
    </row>
    <row r="590">
      <c r="D590" s="10"/>
    </row>
    <row r="591">
      <c r="D591" s="10"/>
    </row>
    <row r="592">
      <c r="D592" s="10"/>
    </row>
    <row r="593">
      <c r="D593" s="10"/>
    </row>
    <row r="594">
      <c r="D594" s="10"/>
    </row>
    <row r="595">
      <c r="D595" s="10"/>
    </row>
    <row r="596">
      <c r="D596" s="10"/>
    </row>
    <row r="597">
      <c r="D597" s="10"/>
    </row>
    <row r="598">
      <c r="D598" s="10"/>
    </row>
    <row r="599">
      <c r="D599" s="10"/>
    </row>
    <row r="600">
      <c r="D600" s="10"/>
    </row>
    <row r="601">
      <c r="D601" s="10"/>
    </row>
    <row r="602">
      <c r="D602" s="10"/>
    </row>
    <row r="603">
      <c r="D603" s="10"/>
    </row>
    <row r="604">
      <c r="D604" s="10"/>
    </row>
    <row r="605">
      <c r="D605" s="10"/>
    </row>
    <row r="606">
      <c r="D606" s="10"/>
    </row>
    <row r="607">
      <c r="D607" s="10"/>
    </row>
    <row r="608">
      <c r="D608" s="10"/>
    </row>
    <row r="609">
      <c r="D609" s="10"/>
    </row>
    <row r="610">
      <c r="D610" s="10"/>
    </row>
    <row r="611">
      <c r="D611" s="10"/>
    </row>
    <row r="612">
      <c r="D612" s="10"/>
    </row>
    <row r="613">
      <c r="D613" s="10"/>
    </row>
    <row r="614">
      <c r="D614" s="10"/>
    </row>
    <row r="615">
      <c r="D615" s="10"/>
    </row>
    <row r="616">
      <c r="D616" s="10"/>
    </row>
    <row r="617">
      <c r="D617" s="10"/>
    </row>
    <row r="618">
      <c r="D618" s="10"/>
    </row>
    <row r="619">
      <c r="D619" s="10"/>
    </row>
    <row r="620">
      <c r="D620" s="10"/>
    </row>
    <row r="621">
      <c r="D621" s="10"/>
    </row>
    <row r="622">
      <c r="D622" s="10"/>
    </row>
    <row r="623">
      <c r="D623" s="10"/>
    </row>
    <row r="624">
      <c r="D624" s="10"/>
    </row>
    <row r="625">
      <c r="D625" s="10"/>
    </row>
    <row r="626">
      <c r="D626" s="10"/>
    </row>
    <row r="627">
      <c r="D627" s="10"/>
    </row>
    <row r="628">
      <c r="D628" s="10"/>
    </row>
    <row r="629">
      <c r="D629" s="10"/>
    </row>
    <row r="630">
      <c r="D630" s="10"/>
    </row>
    <row r="631">
      <c r="D631" s="10"/>
    </row>
    <row r="632">
      <c r="D632" s="10"/>
    </row>
    <row r="633">
      <c r="D633" s="10"/>
    </row>
    <row r="634">
      <c r="D634" s="10"/>
    </row>
    <row r="635">
      <c r="D635" s="10"/>
    </row>
    <row r="636">
      <c r="D636" s="10"/>
    </row>
    <row r="637">
      <c r="D637" s="10"/>
    </row>
    <row r="638">
      <c r="D638" s="10"/>
    </row>
    <row r="639">
      <c r="D639" s="10"/>
    </row>
    <row r="640">
      <c r="D640" s="10"/>
    </row>
    <row r="641">
      <c r="D641" s="10"/>
    </row>
    <row r="642">
      <c r="D642" s="10"/>
    </row>
    <row r="643">
      <c r="D643" s="10"/>
    </row>
    <row r="644">
      <c r="D644" s="10"/>
    </row>
    <row r="645">
      <c r="D645" s="10"/>
    </row>
    <row r="646">
      <c r="D646" s="10"/>
    </row>
    <row r="647">
      <c r="D647" s="10"/>
    </row>
    <row r="648">
      <c r="D648" s="10"/>
    </row>
    <row r="649">
      <c r="D649" s="10"/>
    </row>
    <row r="650">
      <c r="D650" s="10"/>
    </row>
    <row r="651">
      <c r="D651" s="10"/>
    </row>
    <row r="652">
      <c r="D652" s="10"/>
    </row>
    <row r="653">
      <c r="D653" s="10"/>
    </row>
    <row r="654">
      <c r="D654" s="10"/>
    </row>
    <row r="655">
      <c r="D655" s="10"/>
    </row>
    <row r="656">
      <c r="D656" s="10"/>
    </row>
    <row r="657">
      <c r="D657" s="10"/>
    </row>
    <row r="658">
      <c r="D658" s="10"/>
    </row>
    <row r="659">
      <c r="D659" s="10"/>
    </row>
    <row r="660">
      <c r="D660" s="10"/>
    </row>
    <row r="661">
      <c r="D661" s="10"/>
    </row>
    <row r="662">
      <c r="D662" s="10"/>
    </row>
    <row r="663">
      <c r="D663" s="10"/>
    </row>
    <row r="664">
      <c r="D664" s="10"/>
    </row>
    <row r="665">
      <c r="D665" s="10"/>
    </row>
    <row r="666">
      <c r="D666" s="10"/>
    </row>
    <row r="667">
      <c r="D667" s="10"/>
    </row>
    <row r="668">
      <c r="D668" s="10"/>
    </row>
    <row r="669">
      <c r="D669" s="10"/>
    </row>
    <row r="670">
      <c r="D670" s="10"/>
    </row>
    <row r="671">
      <c r="D671" s="10"/>
    </row>
    <row r="672">
      <c r="D672" s="10"/>
    </row>
    <row r="673">
      <c r="D673" s="10"/>
    </row>
    <row r="674">
      <c r="D674" s="10"/>
    </row>
    <row r="675">
      <c r="D675" s="10"/>
    </row>
    <row r="676">
      <c r="D676" s="10"/>
    </row>
    <row r="677">
      <c r="D677" s="10"/>
    </row>
    <row r="678">
      <c r="D678" s="10"/>
    </row>
    <row r="679">
      <c r="D679" s="10"/>
    </row>
    <row r="680">
      <c r="D680" s="10"/>
    </row>
    <row r="681">
      <c r="D681" s="10"/>
    </row>
    <row r="682">
      <c r="D682" s="10"/>
    </row>
    <row r="683">
      <c r="D683" s="10"/>
    </row>
    <row r="684">
      <c r="D684" s="10"/>
    </row>
    <row r="685">
      <c r="D685" s="10"/>
    </row>
    <row r="686">
      <c r="D686" s="10"/>
    </row>
    <row r="687">
      <c r="D687" s="10"/>
    </row>
    <row r="688">
      <c r="D688" s="10"/>
    </row>
    <row r="689">
      <c r="D689" s="10"/>
    </row>
    <row r="690">
      <c r="D690" s="10"/>
    </row>
    <row r="691">
      <c r="D691" s="10"/>
    </row>
    <row r="692">
      <c r="D692" s="10"/>
    </row>
    <row r="693">
      <c r="D693" s="10"/>
    </row>
    <row r="694">
      <c r="D694" s="10"/>
    </row>
    <row r="695">
      <c r="D695" s="10"/>
    </row>
    <row r="696">
      <c r="D696" s="10"/>
    </row>
    <row r="697">
      <c r="D697" s="10"/>
    </row>
    <row r="698">
      <c r="D698" s="10"/>
    </row>
    <row r="699">
      <c r="D699" s="10"/>
    </row>
    <row r="700">
      <c r="D700" s="10"/>
    </row>
    <row r="701">
      <c r="D701" s="10"/>
    </row>
    <row r="702">
      <c r="D702" s="10"/>
    </row>
    <row r="703">
      <c r="D703" s="10"/>
    </row>
    <row r="704">
      <c r="D704" s="10"/>
    </row>
    <row r="705">
      <c r="D705" s="10"/>
    </row>
    <row r="706">
      <c r="D706" s="10"/>
    </row>
    <row r="707">
      <c r="D707" s="10"/>
    </row>
    <row r="708">
      <c r="D708" s="10"/>
    </row>
    <row r="709">
      <c r="D709" s="10"/>
    </row>
    <row r="710">
      <c r="D710" s="10"/>
    </row>
    <row r="711">
      <c r="D711" s="10"/>
    </row>
    <row r="712">
      <c r="D712" s="10"/>
    </row>
    <row r="713">
      <c r="D713" s="10"/>
    </row>
    <row r="714">
      <c r="D714" s="10"/>
    </row>
    <row r="715">
      <c r="D715" s="10"/>
    </row>
    <row r="716">
      <c r="D716" s="10"/>
    </row>
    <row r="717">
      <c r="D717" s="10"/>
    </row>
    <row r="718">
      <c r="D718" s="10"/>
    </row>
    <row r="719">
      <c r="D719" s="10"/>
    </row>
    <row r="720">
      <c r="D720" s="10"/>
    </row>
    <row r="721">
      <c r="D721" s="10"/>
    </row>
    <row r="722">
      <c r="D722" s="10"/>
    </row>
    <row r="723">
      <c r="D723" s="10"/>
    </row>
    <row r="724">
      <c r="D724" s="10"/>
    </row>
    <row r="725">
      <c r="D725" s="10"/>
    </row>
    <row r="726">
      <c r="D726" s="10"/>
    </row>
    <row r="727">
      <c r="D727" s="10"/>
    </row>
    <row r="728">
      <c r="D728" s="10"/>
    </row>
    <row r="729">
      <c r="D729" s="10"/>
    </row>
    <row r="730">
      <c r="D730" s="10"/>
    </row>
    <row r="731">
      <c r="D731" s="10"/>
    </row>
    <row r="732">
      <c r="D732" s="10"/>
    </row>
    <row r="733">
      <c r="D733" s="10"/>
    </row>
    <row r="734">
      <c r="D734" s="10"/>
    </row>
    <row r="735">
      <c r="D735" s="10"/>
    </row>
    <row r="736">
      <c r="D736" s="10"/>
    </row>
    <row r="737">
      <c r="D737" s="10"/>
    </row>
    <row r="738">
      <c r="D738" s="10"/>
    </row>
    <row r="739">
      <c r="D739" s="10"/>
    </row>
    <row r="740">
      <c r="D740" s="10"/>
    </row>
    <row r="741">
      <c r="D741" s="10"/>
    </row>
    <row r="742">
      <c r="D742" s="10"/>
    </row>
    <row r="743">
      <c r="D743" s="10"/>
    </row>
    <row r="744">
      <c r="D744" s="10"/>
    </row>
    <row r="745">
      <c r="D745" s="10"/>
    </row>
    <row r="746">
      <c r="D746" s="10"/>
    </row>
    <row r="747">
      <c r="D747" s="10"/>
    </row>
    <row r="748">
      <c r="D748" s="10"/>
    </row>
    <row r="749">
      <c r="D749" s="10"/>
    </row>
    <row r="750">
      <c r="D750" s="10"/>
    </row>
    <row r="751">
      <c r="D751" s="10"/>
    </row>
    <row r="752">
      <c r="D752" s="10"/>
    </row>
    <row r="753">
      <c r="D753" s="10"/>
    </row>
    <row r="754">
      <c r="D754" s="10"/>
    </row>
    <row r="755">
      <c r="D755" s="10"/>
    </row>
    <row r="756">
      <c r="D756" s="10"/>
    </row>
    <row r="757">
      <c r="D757" s="10"/>
    </row>
    <row r="758">
      <c r="D758" s="10"/>
    </row>
    <row r="759">
      <c r="D759" s="10"/>
    </row>
    <row r="760">
      <c r="D760" s="10"/>
    </row>
    <row r="761">
      <c r="D761" s="10"/>
    </row>
    <row r="762">
      <c r="D762" s="10"/>
    </row>
    <row r="763">
      <c r="D763" s="10"/>
    </row>
    <row r="764">
      <c r="D764" s="10"/>
    </row>
    <row r="765">
      <c r="D765" s="10"/>
    </row>
    <row r="766">
      <c r="D766" s="10"/>
    </row>
    <row r="767">
      <c r="D767" s="10"/>
    </row>
    <row r="768">
      <c r="D768" s="10"/>
    </row>
    <row r="769">
      <c r="D769" s="10"/>
    </row>
    <row r="770">
      <c r="D770" s="10"/>
    </row>
    <row r="771">
      <c r="D771" s="10"/>
    </row>
    <row r="772">
      <c r="D772" s="10"/>
    </row>
    <row r="773">
      <c r="D773" s="10"/>
    </row>
    <row r="774">
      <c r="D774" s="10"/>
    </row>
    <row r="775">
      <c r="D775" s="10"/>
    </row>
    <row r="776">
      <c r="D776" s="10"/>
    </row>
    <row r="777">
      <c r="D777" s="10"/>
    </row>
    <row r="778">
      <c r="D778" s="10"/>
    </row>
    <row r="779">
      <c r="D779" s="10"/>
    </row>
    <row r="780">
      <c r="D780" s="10"/>
    </row>
    <row r="781">
      <c r="D781" s="10"/>
    </row>
    <row r="782">
      <c r="D782" s="10"/>
    </row>
    <row r="783">
      <c r="D783" s="10"/>
    </row>
    <row r="784">
      <c r="D784" s="10"/>
    </row>
    <row r="785">
      <c r="D785" s="10"/>
    </row>
    <row r="786">
      <c r="D786" s="10"/>
    </row>
    <row r="787">
      <c r="D787" s="10"/>
    </row>
    <row r="788">
      <c r="D788" s="10"/>
    </row>
    <row r="789">
      <c r="D789" s="10"/>
    </row>
    <row r="790">
      <c r="D790" s="10"/>
    </row>
    <row r="791">
      <c r="D791" s="10"/>
    </row>
    <row r="792">
      <c r="D792" s="10"/>
    </row>
    <row r="793">
      <c r="D793" s="10"/>
    </row>
    <row r="794">
      <c r="D794" s="10"/>
    </row>
    <row r="795">
      <c r="D795" s="10"/>
    </row>
    <row r="796">
      <c r="D796" s="10"/>
    </row>
    <row r="797">
      <c r="D797" s="10"/>
    </row>
    <row r="798">
      <c r="D798" s="10"/>
    </row>
    <row r="799">
      <c r="D799" s="10"/>
    </row>
    <row r="800">
      <c r="D800" s="10"/>
    </row>
    <row r="801">
      <c r="D801" s="10"/>
    </row>
    <row r="802">
      <c r="D802" s="10"/>
    </row>
    <row r="803">
      <c r="D803" s="10"/>
    </row>
    <row r="804">
      <c r="D804" s="10"/>
    </row>
    <row r="805">
      <c r="D805" s="10"/>
    </row>
    <row r="806">
      <c r="D806" s="10"/>
    </row>
    <row r="807">
      <c r="D807" s="10"/>
    </row>
    <row r="808">
      <c r="D808" s="10"/>
    </row>
    <row r="809">
      <c r="D809" s="10"/>
    </row>
    <row r="810">
      <c r="D810" s="10"/>
    </row>
    <row r="811">
      <c r="D811" s="10"/>
    </row>
    <row r="812">
      <c r="D812" s="10"/>
    </row>
    <row r="813">
      <c r="D813" s="10"/>
    </row>
    <row r="814">
      <c r="D814" s="10"/>
    </row>
    <row r="815">
      <c r="D815" s="10"/>
    </row>
    <row r="816">
      <c r="D816" s="10"/>
    </row>
    <row r="817">
      <c r="D817" s="10"/>
    </row>
    <row r="818">
      <c r="D818" s="10"/>
    </row>
    <row r="819">
      <c r="D819" s="10"/>
    </row>
    <row r="820">
      <c r="D820" s="10"/>
    </row>
    <row r="821">
      <c r="D821" s="10"/>
    </row>
    <row r="822">
      <c r="D822" s="10"/>
    </row>
    <row r="823">
      <c r="D823" s="10"/>
    </row>
    <row r="824">
      <c r="D824" s="10"/>
    </row>
    <row r="825">
      <c r="D825" s="10"/>
    </row>
    <row r="826">
      <c r="D826" s="10"/>
    </row>
    <row r="827">
      <c r="D827" s="10"/>
    </row>
    <row r="828">
      <c r="D828" s="10"/>
    </row>
    <row r="829">
      <c r="D829" s="10"/>
    </row>
    <row r="830">
      <c r="D830" s="10"/>
    </row>
    <row r="831">
      <c r="D831" s="10"/>
    </row>
    <row r="832">
      <c r="D832" s="10"/>
    </row>
    <row r="833">
      <c r="D833" s="10"/>
    </row>
    <row r="834">
      <c r="D834" s="10"/>
    </row>
    <row r="835">
      <c r="D835" s="10"/>
    </row>
    <row r="836">
      <c r="D836" s="10"/>
    </row>
    <row r="837">
      <c r="D837" s="10"/>
    </row>
    <row r="838">
      <c r="D838" s="10"/>
    </row>
    <row r="839">
      <c r="D839" s="10"/>
    </row>
    <row r="840">
      <c r="D840" s="10"/>
    </row>
    <row r="841">
      <c r="D841" s="10"/>
    </row>
    <row r="842">
      <c r="D842" s="10"/>
    </row>
    <row r="843">
      <c r="D843" s="10"/>
    </row>
    <row r="844">
      <c r="D844" s="10"/>
    </row>
    <row r="845">
      <c r="D845" s="10"/>
    </row>
    <row r="846">
      <c r="D846" s="10"/>
    </row>
    <row r="847">
      <c r="D847" s="10"/>
    </row>
    <row r="848">
      <c r="D848" s="10"/>
    </row>
    <row r="849">
      <c r="D849" s="10"/>
    </row>
    <row r="850">
      <c r="D850" s="10"/>
    </row>
    <row r="851">
      <c r="D851" s="10"/>
    </row>
    <row r="852">
      <c r="D852" s="10"/>
    </row>
    <row r="853">
      <c r="D853" s="10"/>
    </row>
    <row r="854">
      <c r="D854" s="10"/>
    </row>
    <row r="855">
      <c r="D855" s="10"/>
    </row>
    <row r="856">
      <c r="D856" s="10"/>
    </row>
    <row r="857">
      <c r="D857" s="10"/>
    </row>
    <row r="858">
      <c r="D858" s="10"/>
    </row>
    <row r="859">
      <c r="D859" s="10"/>
    </row>
    <row r="860">
      <c r="D860" s="10"/>
    </row>
    <row r="861">
      <c r="D861" s="10"/>
    </row>
    <row r="862">
      <c r="D862" s="10"/>
    </row>
    <row r="863">
      <c r="D863" s="10"/>
    </row>
    <row r="864">
      <c r="D864" s="10"/>
    </row>
    <row r="865">
      <c r="D865" s="10"/>
    </row>
    <row r="866">
      <c r="D866" s="10"/>
    </row>
    <row r="867">
      <c r="D867" s="10"/>
    </row>
    <row r="868">
      <c r="D868" s="10"/>
    </row>
    <row r="869">
      <c r="D869" s="10"/>
    </row>
    <row r="870">
      <c r="D870" s="10"/>
    </row>
    <row r="871">
      <c r="D871" s="10"/>
    </row>
    <row r="872">
      <c r="D872" s="10"/>
    </row>
    <row r="873">
      <c r="D873" s="10"/>
    </row>
    <row r="874">
      <c r="D874" s="10"/>
    </row>
    <row r="875">
      <c r="D875" s="10"/>
    </row>
    <row r="876">
      <c r="D876" s="10"/>
    </row>
    <row r="877">
      <c r="D877" s="10"/>
    </row>
    <row r="878">
      <c r="D878" s="10"/>
    </row>
    <row r="879">
      <c r="D879" s="10"/>
    </row>
    <row r="880">
      <c r="D880" s="10"/>
    </row>
    <row r="881">
      <c r="D881" s="10"/>
    </row>
    <row r="882">
      <c r="D882" s="10"/>
    </row>
    <row r="883">
      <c r="D883" s="10"/>
    </row>
    <row r="884">
      <c r="D884" s="10"/>
    </row>
    <row r="885">
      <c r="D885" s="10"/>
    </row>
    <row r="886">
      <c r="D886" s="10"/>
    </row>
    <row r="887">
      <c r="D887" s="10"/>
    </row>
    <row r="888">
      <c r="D888" s="10"/>
    </row>
    <row r="889">
      <c r="D889" s="10"/>
    </row>
    <row r="890">
      <c r="D890" s="10"/>
    </row>
    <row r="891">
      <c r="D891" s="10"/>
    </row>
    <row r="892">
      <c r="D892" s="10"/>
    </row>
    <row r="893">
      <c r="D893" s="10"/>
    </row>
    <row r="894">
      <c r="D894" s="10"/>
    </row>
    <row r="895">
      <c r="D895" s="10"/>
    </row>
    <row r="896">
      <c r="D896" s="10"/>
    </row>
    <row r="897">
      <c r="D897" s="10"/>
    </row>
    <row r="898">
      <c r="D898" s="10"/>
    </row>
    <row r="899">
      <c r="D899" s="10"/>
    </row>
    <row r="900">
      <c r="D900" s="10"/>
    </row>
    <row r="901">
      <c r="D901" s="10"/>
    </row>
    <row r="902">
      <c r="D902" s="10"/>
    </row>
    <row r="903">
      <c r="D903" s="10"/>
    </row>
    <row r="904">
      <c r="D904" s="10"/>
    </row>
    <row r="905">
      <c r="D905" s="10"/>
    </row>
    <row r="906">
      <c r="D906" s="10"/>
    </row>
    <row r="907">
      <c r="D907" s="10"/>
    </row>
    <row r="908">
      <c r="D908" s="10"/>
    </row>
    <row r="909">
      <c r="D909" s="10"/>
    </row>
    <row r="910">
      <c r="D910" s="10"/>
    </row>
    <row r="911">
      <c r="D911" s="10"/>
    </row>
    <row r="912">
      <c r="D912" s="10"/>
    </row>
    <row r="913">
      <c r="D913" s="10"/>
    </row>
    <row r="914">
      <c r="D914" s="10"/>
    </row>
    <row r="915">
      <c r="D915" s="10"/>
    </row>
    <row r="916">
      <c r="D916" s="10"/>
    </row>
    <row r="917">
      <c r="D917" s="10"/>
    </row>
    <row r="918">
      <c r="D918" s="10"/>
    </row>
    <row r="919">
      <c r="D919" s="10"/>
    </row>
    <row r="920">
      <c r="D920" s="10"/>
    </row>
    <row r="921">
      <c r="D921" s="10"/>
    </row>
    <row r="922">
      <c r="D922" s="10"/>
    </row>
    <row r="923">
      <c r="D923" s="10"/>
    </row>
    <row r="924">
      <c r="D924" s="10"/>
    </row>
    <row r="925">
      <c r="D925" s="10"/>
    </row>
    <row r="926">
      <c r="D926" s="10"/>
    </row>
    <row r="927">
      <c r="D927" s="10"/>
    </row>
    <row r="928">
      <c r="D928" s="10"/>
    </row>
    <row r="929">
      <c r="D929" s="10"/>
    </row>
    <row r="930">
      <c r="D930" s="10"/>
    </row>
    <row r="931">
      <c r="D931" s="10"/>
    </row>
    <row r="932">
      <c r="D932" s="10"/>
    </row>
    <row r="933">
      <c r="D933" s="10"/>
    </row>
    <row r="934">
      <c r="D934" s="10"/>
    </row>
    <row r="935">
      <c r="D935" s="10"/>
    </row>
    <row r="936">
      <c r="D936" s="10"/>
    </row>
    <row r="937">
      <c r="D937" s="10"/>
    </row>
    <row r="938">
      <c r="D938" s="10"/>
    </row>
    <row r="939">
      <c r="D939" s="10"/>
    </row>
    <row r="940">
      <c r="D940" s="10"/>
    </row>
    <row r="941">
      <c r="D941" s="10"/>
    </row>
    <row r="942">
      <c r="D942" s="10"/>
    </row>
    <row r="943">
      <c r="D943" s="10"/>
    </row>
    <row r="944">
      <c r="D944" s="10"/>
    </row>
    <row r="945">
      <c r="D945" s="10"/>
    </row>
    <row r="946">
      <c r="D946" s="10"/>
    </row>
    <row r="947">
      <c r="D947" s="10"/>
    </row>
    <row r="948">
      <c r="D948" s="10"/>
    </row>
    <row r="949">
      <c r="D949" s="10"/>
    </row>
    <row r="950">
      <c r="D950" s="10"/>
    </row>
    <row r="951">
      <c r="D951" s="10"/>
    </row>
    <row r="952">
      <c r="D952" s="10"/>
    </row>
    <row r="953">
      <c r="D953" s="10"/>
    </row>
    <row r="954">
      <c r="D954" s="10"/>
    </row>
    <row r="955">
      <c r="D955" s="10"/>
    </row>
    <row r="956">
      <c r="D956" s="10"/>
    </row>
    <row r="957">
      <c r="D957" s="10"/>
    </row>
    <row r="958">
      <c r="D958" s="10"/>
    </row>
    <row r="959">
      <c r="D959" s="10"/>
    </row>
    <row r="960">
      <c r="D960" s="10"/>
    </row>
    <row r="961">
      <c r="D961" s="10"/>
    </row>
    <row r="962">
      <c r="D962" s="10"/>
    </row>
    <row r="963">
      <c r="D963" s="10"/>
    </row>
    <row r="964">
      <c r="D964" s="10"/>
    </row>
    <row r="965">
      <c r="D965" s="10"/>
    </row>
    <row r="966">
      <c r="D966" s="10"/>
    </row>
    <row r="967">
      <c r="D967" s="10"/>
    </row>
    <row r="968">
      <c r="D968" s="10"/>
    </row>
    <row r="969">
      <c r="D969" s="10"/>
    </row>
    <row r="970">
      <c r="D970" s="10"/>
    </row>
    <row r="971">
      <c r="D971" s="10"/>
    </row>
    <row r="972">
      <c r="D972" s="10"/>
    </row>
    <row r="973">
      <c r="D973" s="10"/>
    </row>
    <row r="974">
      <c r="D974" s="10"/>
    </row>
    <row r="975">
      <c r="D975" s="10"/>
    </row>
    <row r="976">
      <c r="D976" s="10"/>
    </row>
    <row r="977">
      <c r="D977" s="10"/>
    </row>
    <row r="978">
      <c r="D978" s="10"/>
    </row>
    <row r="979">
      <c r="D979" s="10"/>
    </row>
    <row r="980">
      <c r="D980" s="10"/>
    </row>
    <row r="981">
      <c r="D981" s="10"/>
    </row>
    <row r="982">
      <c r="D982" s="10"/>
    </row>
    <row r="983">
      <c r="D983" s="10"/>
    </row>
    <row r="984">
      <c r="D984" s="10"/>
    </row>
    <row r="985">
      <c r="D985" s="10"/>
    </row>
    <row r="986">
      <c r="D986" s="10"/>
    </row>
    <row r="987">
      <c r="D987" s="10"/>
    </row>
    <row r="988">
      <c r="D988" s="10"/>
    </row>
    <row r="989">
      <c r="D989" s="10"/>
    </row>
    <row r="990">
      <c r="D990" s="10"/>
    </row>
    <row r="991">
      <c r="D991" s="10"/>
    </row>
    <row r="992">
      <c r="D992" s="10"/>
    </row>
    <row r="993">
      <c r="D993" s="10"/>
    </row>
    <row r="994">
      <c r="D994" s="10"/>
    </row>
    <row r="995">
      <c r="D995" s="10"/>
    </row>
    <row r="996">
      <c r="D996" s="10"/>
    </row>
    <row r="997">
      <c r="D997" s="10"/>
    </row>
    <row r="998">
      <c r="D998" s="10"/>
    </row>
    <row r="999">
      <c r="D999" s="10"/>
    </row>
    <row r="1000">
      <c r="D1000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59.75"/>
    <col customWidth="1" min="3" max="3" width="51.63"/>
    <col customWidth="1" min="4" max="4" width="26.13"/>
  </cols>
  <sheetData>
    <row r="1">
      <c r="A1" s="131" t="s">
        <v>111</v>
      </c>
      <c r="B1" s="131" t="s">
        <v>100</v>
      </c>
      <c r="C1" s="132"/>
      <c r="D1" s="132"/>
    </row>
    <row r="2">
      <c r="A2" s="121" t="s">
        <v>112</v>
      </c>
      <c r="B2" s="134" t="s">
        <v>113</v>
      </c>
      <c r="C2" s="144"/>
      <c r="D2" s="135"/>
    </row>
    <row r="3">
      <c r="A3" s="123" t="s">
        <v>114</v>
      </c>
      <c r="B3" s="137" t="s">
        <v>115</v>
      </c>
      <c r="C3" s="144"/>
      <c r="D3" s="135"/>
    </row>
    <row r="4">
      <c r="A4" s="125" t="s">
        <v>116</v>
      </c>
      <c r="B4" s="138" t="s">
        <v>117</v>
      </c>
      <c r="C4" s="144"/>
      <c r="D4" s="135"/>
    </row>
    <row r="5">
      <c r="A5" s="125" t="s">
        <v>118</v>
      </c>
      <c r="B5" s="138" t="s">
        <v>119</v>
      </c>
      <c r="C5" s="144"/>
      <c r="D5" s="135"/>
    </row>
    <row r="6">
      <c r="A6" s="135"/>
      <c r="B6" s="140"/>
      <c r="C6" s="144"/>
      <c r="D6" s="135"/>
    </row>
    <row r="7">
      <c r="A7" s="140"/>
      <c r="B7" s="135"/>
      <c r="C7" s="135"/>
      <c r="D7" s="135"/>
    </row>
    <row r="8">
      <c r="A8" s="145"/>
      <c r="B8" s="145"/>
      <c r="C8" s="135"/>
      <c r="D8" s="135"/>
    </row>
    <row r="9">
      <c r="A9" s="146"/>
      <c r="B9" s="146"/>
      <c r="C9" s="141"/>
      <c r="D9" s="141"/>
    </row>
    <row r="10">
      <c r="A10" s="146"/>
      <c r="B10" s="146"/>
      <c r="C10" s="142"/>
      <c r="D10" s="141"/>
    </row>
    <row r="11">
      <c r="A11" s="146"/>
      <c r="B11" s="146"/>
      <c r="C11" s="143"/>
      <c r="D11" s="141"/>
    </row>
    <row r="12">
      <c r="A12" s="146"/>
      <c r="B12" s="146"/>
      <c r="C12" s="143"/>
      <c r="D12" s="141"/>
    </row>
    <row r="13">
      <c r="A13" s="143"/>
      <c r="B13" s="143"/>
      <c r="C13" s="143"/>
      <c r="D13" s="141"/>
    </row>
    <row r="14">
      <c r="A14" s="143"/>
      <c r="B14" s="143"/>
      <c r="C14" s="143"/>
      <c r="D14" s="141"/>
    </row>
    <row r="15">
      <c r="A15" s="143"/>
      <c r="B15" s="143"/>
      <c r="C15" s="143"/>
      <c r="D15" s="141"/>
    </row>
    <row r="16">
      <c r="D16" s="10"/>
    </row>
    <row r="17">
      <c r="D17" s="10"/>
    </row>
    <row r="18">
      <c r="D18" s="10"/>
    </row>
    <row r="19">
      <c r="D19" s="10"/>
    </row>
    <row r="20">
      <c r="D20" s="10"/>
    </row>
    <row r="21">
      <c r="D21" s="10"/>
    </row>
    <row r="22">
      <c r="D22" s="10"/>
    </row>
    <row r="23">
      <c r="D23" s="10"/>
    </row>
    <row r="24">
      <c r="D24" s="10"/>
    </row>
    <row r="25">
      <c r="D25" s="10"/>
    </row>
    <row r="26">
      <c r="D26" s="10"/>
    </row>
    <row r="27">
      <c r="D27" s="10"/>
    </row>
    <row r="28">
      <c r="D28" s="10"/>
    </row>
    <row r="29">
      <c r="D29" s="10"/>
    </row>
    <row r="30">
      <c r="D30" s="10"/>
    </row>
    <row r="31">
      <c r="D31" s="10"/>
    </row>
    <row r="32">
      <c r="D32" s="10"/>
    </row>
    <row r="33">
      <c r="D33" s="10"/>
    </row>
    <row r="34">
      <c r="D34" s="10"/>
    </row>
    <row r="35">
      <c r="D35" s="10"/>
    </row>
    <row r="36">
      <c r="D36" s="10"/>
    </row>
    <row r="37">
      <c r="D37" s="10"/>
    </row>
    <row r="38">
      <c r="D38" s="10"/>
    </row>
    <row r="39">
      <c r="D39" s="10"/>
    </row>
    <row r="40">
      <c r="D40" s="10"/>
    </row>
    <row r="41">
      <c r="D41" s="10"/>
    </row>
    <row r="42">
      <c r="D42" s="10"/>
    </row>
    <row r="43">
      <c r="D43" s="10"/>
    </row>
    <row r="44">
      <c r="D44" s="10"/>
    </row>
    <row r="45">
      <c r="D45" s="10"/>
    </row>
    <row r="46">
      <c r="D46" s="10"/>
    </row>
    <row r="47">
      <c r="D47" s="10"/>
    </row>
    <row r="48">
      <c r="D48" s="10"/>
    </row>
    <row r="49">
      <c r="D49" s="10"/>
    </row>
    <row r="50">
      <c r="D50" s="10"/>
    </row>
    <row r="51">
      <c r="D51" s="10"/>
    </row>
    <row r="52">
      <c r="D52" s="10"/>
    </row>
    <row r="53">
      <c r="D53" s="10"/>
    </row>
    <row r="54">
      <c r="D54" s="10"/>
    </row>
    <row r="55">
      <c r="D55" s="10"/>
    </row>
    <row r="56">
      <c r="D56" s="10"/>
    </row>
    <row r="57">
      <c r="D57" s="10"/>
    </row>
    <row r="58">
      <c r="D58" s="10"/>
    </row>
    <row r="59">
      <c r="D59" s="10"/>
    </row>
    <row r="60">
      <c r="D60" s="10"/>
    </row>
    <row r="61">
      <c r="D61" s="10"/>
    </row>
    <row r="62">
      <c r="D62" s="10"/>
    </row>
    <row r="63">
      <c r="D63" s="10"/>
    </row>
    <row r="64">
      <c r="D64" s="10"/>
    </row>
    <row r="65">
      <c r="D65" s="10"/>
    </row>
    <row r="66">
      <c r="D66" s="10"/>
    </row>
    <row r="67">
      <c r="D67" s="10"/>
    </row>
    <row r="68">
      <c r="D68" s="10"/>
    </row>
    <row r="69">
      <c r="D69" s="10"/>
    </row>
    <row r="70">
      <c r="D70" s="10"/>
    </row>
    <row r="71">
      <c r="D71" s="10"/>
    </row>
    <row r="72">
      <c r="D72" s="10"/>
    </row>
    <row r="73">
      <c r="D73" s="10"/>
    </row>
    <row r="74">
      <c r="D74" s="10"/>
    </row>
    <row r="75">
      <c r="D75" s="10"/>
    </row>
    <row r="76">
      <c r="D76" s="10"/>
    </row>
    <row r="77">
      <c r="D77" s="10"/>
    </row>
    <row r="78">
      <c r="D78" s="10"/>
    </row>
    <row r="79">
      <c r="D79" s="10"/>
    </row>
    <row r="80">
      <c r="D80" s="10"/>
    </row>
    <row r="81">
      <c r="D81" s="10"/>
    </row>
    <row r="82">
      <c r="D82" s="10"/>
    </row>
    <row r="83">
      <c r="D83" s="10"/>
    </row>
    <row r="84">
      <c r="D84" s="10"/>
    </row>
    <row r="85">
      <c r="D85" s="10"/>
    </row>
    <row r="86">
      <c r="D86" s="10"/>
    </row>
    <row r="87">
      <c r="D87" s="10"/>
    </row>
    <row r="88">
      <c r="D88" s="10"/>
    </row>
    <row r="89">
      <c r="D89" s="10"/>
    </row>
    <row r="90">
      <c r="D90" s="10"/>
    </row>
    <row r="91">
      <c r="D91" s="10"/>
    </row>
    <row r="92">
      <c r="D92" s="10"/>
    </row>
    <row r="93">
      <c r="D93" s="10"/>
    </row>
    <row r="94">
      <c r="D94" s="10"/>
    </row>
    <row r="95">
      <c r="D95" s="10"/>
    </row>
    <row r="96">
      <c r="D96" s="10"/>
    </row>
    <row r="97">
      <c r="D97" s="10"/>
    </row>
    <row r="98">
      <c r="D98" s="10"/>
    </row>
    <row r="99">
      <c r="D99" s="10"/>
    </row>
    <row r="100">
      <c r="D100" s="10"/>
    </row>
    <row r="101">
      <c r="D101" s="10"/>
    </row>
    <row r="102">
      <c r="D102" s="10"/>
    </row>
    <row r="103">
      <c r="D103" s="10"/>
    </row>
    <row r="104">
      <c r="D104" s="10"/>
    </row>
    <row r="105">
      <c r="D105" s="10"/>
    </row>
    <row r="106">
      <c r="D106" s="10"/>
    </row>
    <row r="107">
      <c r="D107" s="10"/>
    </row>
    <row r="108">
      <c r="D108" s="10"/>
    </row>
    <row r="109">
      <c r="D109" s="10"/>
    </row>
    <row r="110">
      <c r="D110" s="10"/>
    </row>
    <row r="111">
      <c r="D111" s="10"/>
    </row>
    <row r="112">
      <c r="D112" s="10"/>
    </row>
    <row r="113">
      <c r="D113" s="10"/>
    </row>
    <row r="114">
      <c r="D114" s="10"/>
    </row>
    <row r="115">
      <c r="D115" s="10"/>
    </row>
    <row r="116">
      <c r="D116" s="10"/>
    </row>
    <row r="117">
      <c r="D117" s="10"/>
    </row>
    <row r="118">
      <c r="D118" s="10"/>
    </row>
    <row r="119">
      <c r="D119" s="10"/>
    </row>
    <row r="120">
      <c r="D120" s="10"/>
    </row>
    <row r="121">
      <c r="D121" s="10"/>
    </row>
    <row r="122">
      <c r="D122" s="10"/>
    </row>
    <row r="123">
      <c r="D123" s="10"/>
    </row>
    <row r="124">
      <c r="D124" s="10"/>
    </row>
    <row r="125">
      <c r="D125" s="10"/>
    </row>
    <row r="126">
      <c r="D126" s="10"/>
    </row>
    <row r="127">
      <c r="D127" s="10"/>
    </row>
    <row r="128">
      <c r="D128" s="10"/>
    </row>
    <row r="129">
      <c r="D129" s="10"/>
    </row>
    <row r="130">
      <c r="D130" s="10"/>
    </row>
    <row r="131">
      <c r="D131" s="10"/>
    </row>
    <row r="132">
      <c r="D132" s="10"/>
    </row>
    <row r="133">
      <c r="D133" s="10"/>
    </row>
    <row r="134">
      <c r="D134" s="10"/>
    </row>
    <row r="135">
      <c r="D135" s="10"/>
    </row>
    <row r="136">
      <c r="D136" s="10"/>
    </row>
    <row r="137">
      <c r="D137" s="10"/>
    </row>
    <row r="138">
      <c r="D138" s="10"/>
    </row>
    <row r="139">
      <c r="D139" s="10"/>
    </row>
    <row r="140">
      <c r="D140" s="10"/>
    </row>
    <row r="141">
      <c r="D141" s="10"/>
    </row>
    <row r="142">
      <c r="D142" s="10"/>
    </row>
    <row r="143">
      <c r="D143" s="10"/>
    </row>
    <row r="144">
      <c r="D144" s="10"/>
    </row>
    <row r="145">
      <c r="D145" s="10"/>
    </row>
    <row r="146">
      <c r="D146" s="10"/>
    </row>
    <row r="147">
      <c r="D147" s="10"/>
    </row>
    <row r="148">
      <c r="D148" s="10"/>
    </row>
    <row r="149">
      <c r="D149" s="10"/>
    </row>
    <row r="150">
      <c r="D150" s="10"/>
    </row>
    <row r="151">
      <c r="D151" s="10"/>
    </row>
    <row r="152">
      <c r="D152" s="10"/>
    </row>
    <row r="153">
      <c r="D153" s="10"/>
    </row>
    <row r="154">
      <c r="D154" s="10"/>
    </row>
    <row r="155">
      <c r="D155" s="10"/>
    </row>
    <row r="156">
      <c r="D156" s="10"/>
    </row>
    <row r="157">
      <c r="D157" s="10"/>
    </row>
    <row r="158">
      <c r="D158" s="10"/>
    </row>
    <row r="159">
      <c r="D159" s="10"/>
    </row>
    <row r="160">
      <c r="D160" s="10"/>
    </row>
    <row r="161">
      <c r="D161" s="10"/>
    </row>
    <row r="162">
      <c r="D162" s="10"/>
    </row>
    <row r="163">
      <c r="D163" s="10"/>
    </row>
    <row r="164">
      <c r="D164" s="10"/>
    </row>
    <row r="165">
      <c r="D165" s="10"/>
    </row>
    <row r="166">
      <c r="D166" s="10"/>
    </row>
    <row r="167">
      <c r="D167" s="10"/>
    </row>
    <row r="168">
      <c r="D168" s="10"/>
    </row>
    <row r="169">
      <c r="D169" s="10"/>
    </row>
    <row r="170">
      <c r="D170" s="10"/>
    </row>
    <row r="171">
      <c r="D171" s="10"/>
    </row>
    <row r="172">
      <c r="D172" s="10"/>
    </row>
    <row r="173">
      <c r="D173" s="10"/>
    </row>
    <row r="174">
      <c r="D174" s="10"/>
    </row>
    <row r="175">
      <c r="D175" s="10"/>
    </row>
    <row r="176">
      <c r="D176" s="10"/>
    </row>
    <row r="177">
      <c r="D177" s="10"/>
    </row>
    <row r="178">
      <c r="D178" s="10"/>
    </row>
    <row r="179">
      <c r="D179" s="10"/>
    </row>
    <row r="180">
      <c r="D180" s="10"/>
    </row>
    <row r="181">
      <c r="D181" s="10"/>
    </row>
    <row r="182">
      <c r="D182" s="10"/>
    </row>
    <row r="183">
      <c r="D183" s="10"/>
    </row>
    <row r="184">
      <c r="D184" s="10"/>
    </row>
    <row r="185">
      <c r="D185" s="10"/>
    </row>
    <row r="186">
      <c r="D186" s="10"/>
    </row>
    <row r="187">
      <c r="D187" s="10"/>
    </row>
    <row r="188">
      <c r="D188" s="10"/>
    </row>
    <row r="189">
      <c r="D189" s="10"/>
    </row>
    <row r="190">
      <c r="D190" s="10"/>
    </row>
    <row r="191">
      <c r="D191" s="10"/>
    </row>
    <row r="192">
      <c r="D192" s="10"/>
    </row>
    <row r="193">
      <c r="D193" s="10"/>
    </row>
    <row r="194">
      <c r="D194" s="10"/>
    </row>
    <row r="195">
      <c r="D195" s="10"/>
    </row>
    <row r="196">
      <c r="D196" s="10"/>
    </row>
    <row r="197">
      <c r="D197" s="10"/>
    </row>
    <row r="198">
      <c r="D198" s="10"/>
    </row>
    <row r="199">
      <c r="D199" s="10"/>
    </row>
    <row r="200">
      <c r="D200" s="10"/>
    </row>
    <row r="201">
      <c r="D201" s="10"/>
    </row>
    <row r="202">
      <c r="D202" s="10"/>
    </row>
    <row r="203">
      <c r="D203" s="10"/>
    </row>
    <row r="204">
      <c r="D204" s="10"/>
    </row>
    <row r="205">
      <c r="D205" s="10"/>
    </row>
    <row r="206">
      <c r="D206" s="10"/>
    </row>
    <row r="207">
      <c r="D207" s="10"/>
    </row>
    <row r="208">
      <c r="D208" s="10"/>
    </row>
    <row r="209">
      <c r="D209" s="10"/>
    </row>
    <row r="210">
      <c r="D210" s="10"/>
    </row>
    <row r="211">
      <c r="D211" s="10"/>
    </row>
    <row r="212">
      <c r="D212" s="10"/>
    </row>
    <row r="213">
      <c r="D213" s="10"/>
    </row>
    <row r="214">
      <c r="D214" s="10"/>
    </row>
    <row r="215">
      <c r="D215" s="10"/>
    </row>
    <row r="216">
      <c r="D216" s="10"/>
    </row>
    <row r="217">
      <c r="D217" s="10"/>
    </row>
    <row r="218">
      <c r="D218" s="10"/>
    </row>
    <row r="219">
      <c r="D219" s="10"/>
    </row>
    <row r="220">
      <c r="D220" s="10"/>
    </row>
    <row r="221">
      <c r="D221" s="10"/>
    </row>
    <row r="222">
      <c r="D222" s="10"/>
    </row>
    <row r="223">
      <c r="D223" s="10"/>
    </row>
    <row r="224">
      <c r="D224" s="10"/>
    </row>
    <row r="225">
      <c r="D225" s="10"/>
    </row>
    <row r="226">
      <c r="D226" s="10"/>
    </row>
    <row r="227">
      <c r="D227" s="10"/>
    </row>
    <row r="228">
      <c r="D228" s="10"/>
    </row>
    <row r="229">
      <c r="D229" s="10"/>
    </row>
    <row r="230">
      <c r="D230" s="10"/>
    </row>
    <row r="231">
      <c r="D231" s="10"/>
    </row>
    <row r="232">
      <c r="D232" s="10"/>
    </row>
    <row r="233">
      <c r="D233" s="10"/>
    </row>
    <row r="234">
      <c r="D234" s="10"/>
    </row>
    <row r="235">
      <c r="D235" s="10"/>
    </row>
    <row r="236">
      <c r="D236" s="10"/>
    </row>
    <row r="237">
      <c r="D237" s="10"/>
    </row>
    <row r="238">
      <c r="D238" s="10"/>
    </row>
    <row r="239">
      <c r="D239" s="10"/>
    </row>
    <row r="240">
      <c r="D240" s="10"/>
    </row>
    <row r="241">
      <c r="D241" s="10"/>
    </row>
    <row r="242">
      <c r="D242" s="10"/>
    </row>
    <row r="243">
      <c r="D243" s="10"/>
    </row>
    <row r="244">
      <c r="D244" s="10"/>
    </row>
    <row r="245">
      <c r="D245" s="10"/>
    </row>
    <row r="246">
      <c r="D246" s="10"/>
    </row>
    <row r="247">
      <c r="D247" s="10"/>
    </row>
    <row r="248">
      <c r="D248" s="10"/>
    </row>
    <row r="249">
      <c r="D249" s="10"/>
    </row>
    <row r="250">
      <c r="D250" s="10"/>
    </row>
    <row r="251">
      <c r="D251" s="10"/>
    </row>
    <row r="252">
      <c r="D252" s="10"/>
    </row>
    <row r="253">
      <c r="D253" s="10"/>
    </row>
    <row r="254">
      <c r="D254" s="10"/>
    </row>
    <row r="255">
      <c r="D255" s="10"/>
    </row>
    <row r="256">
      <c r="D256" s="10"/>
    </row>
    <row r="257">
      <c r="D257" s="10"/>
    </row>
    <row r="258">
      <c r="D258" s="10"/>
    </row>
    <row r="259">
      <c r="D259" s="10"/>
    </row>
    <row r="260">
      <c r="D260" s="10"/>
    </row>
    <row r="261">
      <c r="D261" s="10"/>
    </row>
    <row r="262">
      <c r="D262" s="10"/>
    </row>
    <row r="263">
      <c r="D263" s="10"/>
    </row>
    <row r="264">
      <c r="D264" s="10"/>
    </row>
    <row r="265">
      <c r="D265" s="10"/>
    </row>
    <row r="266">
      <c r="D266" s="10"/>
    </row>
    <row r="267">
      <c r="D267" s="10"/>
    </row>
    <row r="268">
      <c r="D268" s="10"/>
    </row>
    <row r="269">
      <c r="D269" s="10"/>
    </row>
    <row r="270">
      <c r="D270" s="10"/>
    </row>
    <row r="271">
      <c r="D271" s="10"/>
    </row>
    <row r="272">
      <c r="D272" s="10"/>
    </row>
    <row r="273">
      <c r="D273" s="10"/>
    </row>
    <row r="274">
      <c r="D274" s="10"/>
    </row>
    <row r="275">
      <c r="D275" s="10"/>
    </row>
    <row r="276">
      <c r="D276" s="10"/>
    </row>
    <row r="277">
      <c r="D277" s="10"/>
    </row>
    <row r="278">
      <c r="D278" s="10"/>
    </row>
    <row r="279">
      <c r="D279" s="10"/>
    </row>
    <row r="280">
      <c r="D280" s="10"/>
    </row>
    <row r="281">
      <c r="D281" s="10"/>
    </row>
    <row r="282">
      <c r="D282" s="10"/>
    </row>
    <row r="283">
      <c r="D283" s="10"/>
    </row>
    <row r="284">
      <c r="D284" s="10"/>
    </row>
    <row r="285">
      <c r="D285" s="10"/>
    </row>
    <row r="286">
      <c r="D286" s="10"/>
    </row>
    <row r="287">
      <c r="D287" s="10"/>
    </row>
    <row r="288">
      <c r="D288" s="10"/>
    </row>
    <row r="289">
      <c r="D289" s="10"/>
    </row>
    <row r="290">
      <c r="D290" s="10"/>
    </row>
    <row r="291">
      <c r="D291" s="10"/>
    </row>
    <row r="292">
      <c r="D292" s="10"/>
    </row>
    <row r="293">
      <c r="D293" s="10"/>
    </row>
    <row r="294">
      <c r="D294" s="10"/>
    </row>
    <row r="295">
      <c r="D295" s="10"/>
    </row>
    <row r="296">
      <c r="D296" s="10"/>
    </row>
    <row r="297">
      <c r="D297" s="10"/>
    </row>
    <row r="298">
      <c r="D298" s="10"/>
    </row>
    <row r="299">
      <c r="D299" s="10"/>
    </row>
    <row r="300">
      <c r="D300" s="10"/>
    </row>
    <row r="301">
      <c r="D301" s="10"/>
    </row>
    <row r="302">
      <c r="D302" s="10"/>
    </row>
    <row r="303">
      <c r="D303" s="10"/>
    </row>
    <row r="304">
      <c r="D304" s="10"/>
    </row>
    <row r="305">
      <c r="D305" s="10"/>
    </row>
    <row r="306">
      <c r="D306" s="10"/>
    </row>
    <row r="307">
      <c r="D307" s="10"/>
    </row>
    <row r="308">
      <c r="D308" s="10"/>
    </row>
    <row r="309">
      <c r="D309" s="10"/>
    </row>
    <row r="310">
      <c r="D310" s="10"/>
    </row>
    <row r="311">
      <c r="D311" s="10"/>
    </row>
    <row r="312">
      <c r="D312" s="10"/>
    </row>
    <row r="313">
      <c r="D313" s="10"/>
    </row>
    <row r="314">
      <c r="D314" s="10"/>
    </row>
    <row r="315">
      <c r="D315" s="10"/>
    </row>
    <row r="316">
      <c r="D316" s="10"/>
    </row>
    <row r="317">
      <c r="D317" s="10"/>
    </row>
    <row r="318">
      <c r="D318" s="10"/>
    </row>
    <row r="319">
      <c r="D319" s="10"/>
    </row>
    <row r="320">
      <c r="D320" s="10"/>
    </row>
    <row r="321">
      <c r="D321" s="10"/>
    </row>
    <row r="322">
      <c r="D322" s="10"/>
    </row>
    <row r="323">
      <c r="D323" s="10"/>
    </row>
    <row r="324">
      <c r="D324" s="10"/>
    </row>
    <row r="325">
      <c r="D325" s="10"/>
    </row>
    <row r="326">
      <c r="D326" s="10"/>
    </row>
    <row r="327">
      <c r="D327" s="10"/>
    </row>
    <row r="328">
      <c r="D328" s="10"/>
    </row>
    <row r="329">
      <c r="D329" s="10"/>
    </row>
    <row r="330">
      <c r="D330" s="10"/>
    </row>
    <row r="331">
      <c r="D331" s="10"/>
    </row>
    <row r="332">
      <c r="D332" s="10"/>
    </row>
    <row r="333">
      <c r="D333" s="10"/>
    </row>
    <row r="334">
      <c r="D334" s="10"/>
    </row>
    <row r="335">
      <c r="D335" s="10"/>
    </row>
    <row r="336">
      <c r="D336" s="10"/>
    </row>
    <row r="337">
      <c r="D337" s="10"/>
    </row>
    <row r="338">
      <c r="D338" s="10"/>
    </row>
    <row r="339">
      <c r="D339" s="10"/>
    </row>
    <row r="340">
      <c r="D340" s="10"/>
    </row>
    <row r="341">
      <c r="D341" s="10"/>
    </row>
    <row r="342">
      <c r="D342" s="10"/>
    </row>
    <row r="343">
      <c r="D343" s="10"/>
    </row>
    <row r="344">
      <c r="D344" s="10"/>
    </row>
    <row r="345">
      <c r="D345" s="10"/>
    </row>
    <row r="346">
      <c r="D346" s="10"/>
    </row>
    <row r="347">
      <c r="D347" s="10"/>
    </row>
    <row r="348">
      <c r="D348" s="10"/>
    </row>
    <row r="349">
      <c r="D349" s="10"/>
    </row>
    <row r="350">
      <c r="D350" s="10"/>
    </row>
    <row r="351">
      <c r="D351" s="10"/>
    </row>
    <row r="352">
      <c r="D352" s="10"/>
    </row>
    <row r="353">
      <c r="D353" s="10"/>
    </row>
    <row r="354">
      <c r="D354" s="10"/>
    </row>
    <row r="355">
      <c r="D355" s="10"/>
    </row>
    <row r="356">
      <c r="D356" s="10"/>
    </row>
    <row r="357">
      <c r="D357" s="10"/>
    </row>
    <row r="358">
      <c r="D358" s="10"/>
    </row>
    <row r="359">
      <c r="D359" s="10"/>
    </row>
    <row r="360">
      <c r="D360" s="10"/>
    </row>
    <row r="361">
      <c r="D361" s="10"/>
    </row>
    <row r="362">
      <c r="D362" s="10"/>
    </row>
    <row r="363">
      <c r="D363" s="10"/>
    </row>
    <row r="364">
      <c r="D364" s="10"/>
    </row>
    <row r="365">
      <c r="D365" s="10"/>
    </row>
    <row r="366">
      <c r="D366" s="10"/>
    </row>
    <row r="367">
      <c r="D367" s="10"/>
    </row>
    <row r="368">
      <c r="D368" s="10"/>
    </row>
    <row r="369">
      <c r="D369" s="10"/>
    </row>
    <row r="370">
      <c r="D370" s="10"/>
    </row>
    <row r="371">
      <c r="D371" s="10"/>
    </row>
    <row r="372">
      <c r="D372" s="10"/>
    </row>
    <row r="373">
      <c r="D373" s="10"/>
    </row>
    <row r="374">
      <c r="D374" s="10"/>
    </row>
    <row r="375">
      <c r="D375" s="10"/>
    </row>
    <row r="376">
      <c r="D376" s="10"/>
    </row>
    <row r="377">
      <c r="D377" s="10"/>
    </row>
    <row r="378">
      <c r="D378" s="10"/>
    </row>
    <row r="379">
      <c r="D379" s="10"/>
    </row>
    <row r="380">
      <c r="D380" s="10"/>
    </row>
    <row r="381">
      <c r="D381" s="10"/>
    </row>
    <row r="382">
      <c r="D382" s="10"/>
    </row>
    <row r="383">
      <c r="D383" s="10"/>
    </row>
    <row r="384">
      <c r="D384" s="10"/>
    </row>
    <row r="385">
      <c r="D385" s="10"/>
    </row>
    <row r="386">
      <c r="D386" s="10"/>
    </row>
    <row r="387">
      <c r="D387" s="10"/>
    </row>
    <row r="388">
      <c r="D388" s="10"/>
    </row>
    <row r="389">
      <c r="D389" s="10"/>
    </row>
    <row r="390">
      <c r="D390" s="10"/>
    </row>
    <row r="391">
      <c r="D391" s="10"/>
    </row>
    <row r="392">
      <c r="D392" s="10"/>
    </row>
    <row r="393">
      <c r="D393" s="10"/>
    </row>
    <row r="394">
      <c r="D394" s="10"/>
    </row>
    <row r="395">
      <c r="D395" s="10"/>
    </row>
    <row r="396">
      <c r="D396" s="10"/>
    </row>
    <row r="397">
      <c r="D397" s="10"/>
    </row>
    <row r="398">
      <c r="D398" s="10"/>
    </row>
    <row r="399">
      <c r="D399" s="10"/>
    </row>
    <row r="400">
      <c r="D400" s="10"/>
    </row>
    <row r="401">
      <c r="D401" s="10"/>
    </row>
    <row r="402">
      <c r="D402" s="10"/>
    </row>
    <row r="403">
      <c r="D403" s="10"/>
    </row>
    <row r="404">
      <c r="D404" s="10"/>
    </row>
    <row r="405">
      <c r="D405" s="10"/>
    </row>
    <row r="406">
      <c r="D406" s="10"/>
    </row>
    <row r="407">
      <c r="D407" s="10"/>
    </row>
    <row r="408">
      <c r="D408" s="10"/>
    </row>
    <row r="409">
      <c r="D409" s="10"/>
    </row>
    <row r="410">
      <c r="D410" s="10"/>
    </row>
    <row r="411">
      <c r="D411" s="10"/>
    </row>
    <row r="412">
      <c r="D412" s="10"/>
    </row>
    <row r="413">
      <c r="D413" s="10"/>
    </row>
    <row r="414">
      <c r="D414" s="10"/>
    </row>
    <row r="415">
      <c r="D415" s="10"/>
    </row>
    <row r="416">
      <c r="D416" s="10"/>
    </row>
    <row r="417">
      <c r="D417" s="10"/>
    </row>
    <row r="418">
      <c r="D418" s="10"/>
    </row>
    <row r="419">
      <c r="D419" s="10"/>
    </row>
    <row r="420">
      <c r="D420" s="10"/>
    </row>
    <row r="421">
      <c r="D421" s="10"/>
    </row>
    <row r="422">
      <c r="D422" s="10"/>
    </row>
    <row r="423">
      <c r="D423" s="10"/>
    </row>
    <row r="424">
      <c r="D424" s="10"/>
    </row>
    <row r="425">
      <c r="D425" s="10"/>
    </row>
    <row r="426">
      <c r="D426" s="10"/>
    </row>
    <row r="427">
      <c r="D427" s="10"/>
    </row>
    <row r="428">
      <c r="D428" s="10"/>
    </row>
    <row r="429">
      <c r="D429" s="10"/>
    </row>
    <row r="430">
      <c r="D430" s="10"/>
    </row>
    <row r="431">
      <c r="D431" s="10"/>
    </row>
    <row r="432">
      <c r="D432" s="10"/>
    </row>
    <row r="433">
      <c r="D433" s="10"/>
    </row>
    <row r="434">
      <c r="D434" s="10"/>
    </row>
    <row r="435">
      <c r="D435" s="10"/>
    </row>
    <row r="436">
      <c r="D436" s="10"/>
    </row>
    <row r="437">
      <c r="D437" s="10"/>
    </row>
    <row r="438">
      <c r="D438" s="10"/>
    </row>
    <row r="439">
      <c r="D439" s="10"/>
    </row>
    <row r="440">
      <c r="D440" s="10"/>
    </row>
    <row r="441">
      <c r="D441" s="10"/>
    </row>
    <row r="442">
      <c r="D442" s="10"/>
    </row>
    <row r="443">
      <c r="D443" s="10"/>
    </row>
    <row r="444">
      <c r="D444" s="10"/>
    </row>
    <row r="445">
      <c r="D445" s="10"/>
    </row>
    <row r="446">
      <c r="D446" s="10"/>
    </row>
    <row r="447">
      <c r="D447" s="10"/>
    </row>
    <row r="448">
      <c r="D448" s="10"/>
    </row>
    <row r="449">
      <c r="D449" s="10"/>
    </row>
    <row r="450">
      <c r="D450" s="10"/>
    </row>
    <row r="451">
      <c r="D451" s="10"/>
    </row>
    <row r="452">
      <c r="D452" s="10"/>
    </row>
    <row r="453">
      <c r="D453" s="10"/>
    </row>
    <row r="454">
      <c r="D454" s="10"/>
    </row>
    <row r="455">
      <c r="D455" s="10"/>
    </row>
    <row r="456">
      <c r="D456" s="10"/>
    </row>
    <row r="457">
      <c r="D457" s="10"/>
    </row>
    <row r="458">
      <c r="D458" s="10"/>
    </row>
    <row r="459">
      <c r="D459" s="10"/>
    </row>
    <row r="460">
      <c r="D460" s="10"/>
    </row>
    <row r="461">
      <c r="D461" s="10"/>
    </row>
    <row r="462">
      <c r="D462" s="10"/>
    </row>
    <row r="463">
      <c r="D463" s="10"/>
    </row>
    <row r="464">
      <c r="D464" s="10"/>
    </row>
    <row r="465">
      <c r="D465" s="10"/>
    </row>
    <row r="466">
      <c r="D466" s="10"/>
    </row>
    <row r="467">
      <c r="D467" s="10"/>
    </row>
    <row r="468">
      <c r="D468" s="10"/>
    </row>
    <row r="469">
      <c r="D469" s="10"/>
    </row>
    <row r="470">
      <c r="D470" s="10"/>
    </row>
    <row r="471">
      <c r="D471" s="10"/>
    </row>
    <row r="472">
      <c r="D472" s="10"/>
    </row>
    <row r="473">
      <c r="D473" s="10"/>
    </row>
    <row r="474">
      <c r="D474" s="10"/>
    </row>
    <row r="475">
      <c r="D475" s="10"/>
    </row>
    <row r="476">
      <c r="D476" s="10"/>
    </row>
    <row r="477">
      <c r="D477" s="10"/>
    </row>
    <row r="478">
      <c r="D478" s="10"/>
    </row>
    <row r="479">
      <c r="D479" s="10"/>
    </row>
    <row r="480">
      <c r="D480" s="10"/>
    </row>
    <row r="481">
      <c r="D481" s="10"/>
    </row>
    <row r="482">
      <c r="D482" s="10"/>
    </row>
    <row r="483">
      <c r="D483" s="10"/>
    </row>
    <row r="484">
      <c r="D484" s="10"/>
    </row>
    <row r="485">
      <c r="D485" s="10"/>
    </row>
    <row r="486">
      <c r="D486" s="10"/>
    </row>
    <row r="487">
      <c r="D487" s="10"/>
    </row>
    <row r="488">
      <c r="D488" s="10"/>
    </row>
    <row r="489">
      <c r="D489" s="10"/>
    </row>
    <row r="490">
      <c r="D490" s="10"/>
    </row>
    <row r="491">
      <c r="D491" s="10"/>
    </row>
    <row r="492">
      <c r="D492" s="10"/>
    </row>
    <row r="493">
      <c r="D493" s="10"/>
    </row>
    <row r="494">
      <c r="D494" s="10"/>
    </row>
    <row r="495">
      <c r="D495" s="10"/>
    </row>
    <row r="496">
      <c r="D496" s="10"/>
    </row>
    <row r="497">
      <c r="D497" s="10"/>
    </row>
    <row r="498">
      <c r="D498" s="10"/>
    </row>
    <row r="499">
      <c r="D499" s="10"/>
    </row>
    <row r="500">
      <c r="D500" s="10"/>
    </row>
    <row r="501">
      <c r="D501" s="10"/>
    </row>
    <row r="502">
      <c r="D502" s="10"/>
    </row>
    <row r="503">
      <c r="D503" s="10"/>
    </row>
    <row r="504">
      <c r="D504" s="10"/>
    </row>
    <row r="505">
      <c r="D505" s="10"/>
    </row>
    <row r="506">
      <c r="D506" s="10"/>
    </row>
    <row r="507">
      <c r="D507" s="10"/>
    </row>
    <row r="508">
      <c r="D508" s="10"/>
    </row>
    <row r="509">
      <c r="D509" s="10"/>
    </row>
    <row r="510">
      <c r="D510" s="10"/>
    </row>
    <row r="511">
      <c r="D511" s="10"/>
    </row>
    <row r="512">
      <c r="D512" s="10"/>
    </row>
    <row r="513">
      <c r="D513" s="10"/>
    </row>
    <row r="514">
      <c r="D514" s="10"/>
    </row>
    <row r="515">
      <c r="D515" s="10"/>
    </row>
    <row r="516">
      <c r="D516" s="10"/>
    </row>
    <row r="517">
      <c r="D517" s="10"/>
    </row>
    <row r="518">
      <c r="D518" s="10"/>
    </row>
    <row r="519">
      <c r="D519" s="10"/>
    </row>
    <row r="520">
      <c r="D520" s="10"/>
    </row>
    <row r="521">
      <c r="D521" s="10"/>
    </row>
    <row r="522">
      <c r="D522" s="10"/>
    </row>
    <row r="523">
      <c r="D523" s="10"/>
    </row>
    <row r="524">
      <c r="D524" s="10"/>
    </row>
    <row r="525">
      <c r="D525" s="10"/>
    </row>
    <row r="526">
      <c r="D526" s="10"/>
    </row>
    <row r="527">
      <c r="D527" s="10"/>
    </row>
    <row r="528">
      <c r="D528" s="10"/>
    </row>
    <row r="529">
      <c r="D529" s="10"/>
    </row>
    <row r="530">
      <c r="D530" s="10"/>
    </row>
    <row r="531">
      <c r="D531" s="10"/>
    </row>
    <row r="532">
      <c r="D532" s="10"/>
    </row>
    <row r="533">
      <c r="D533" s="10"/>
    </row>
    <row r="534">
      <c r="D534" s="10"/>
    </row>
    <row r="535">
      <c r="D535" s="10"/>
    </row>
    <row r="536">
      <c r="D536" s="10"/>
    </row>
    <row r="537">
      <c r="D537" s="10"/>
    </row>
    <row r="538">
      <c r="D538" s="10"/>
    </row>
    <row r="539">
      <c r="D539" s="10"/>
    </row>
    <row r="540">
      <c r="D540" s="10"/>
    </row>
    <row r="541">
      <c r="D541" s="10"/>
    </row>
    <row r="542">
      <c r="D542" s="10"/>
    </row>
    <row r="543">
      <c r="D543" s="10"/>
    </row>
    <row r="544">
      <c r="D544" s="10"/>
    </row>
    <row r="545">
      <c r="D545" s="10"/>
    </row>
    <row r="546">
      <c r="D546" s="10"/>
    </row>
    <row r="547">
      <c r="D547" s="10"/>
    </row>
    <row r="548">
      <c r="D548" s="10"/>
    </row>
    <row r="549">
      <c r="D549" s="10"/>
    </row>
    <row r="550">
      <c r="D550" s="10"/>
    </row>
    <row r="551">
      <c r="D551" s="10"/>
    </row>
    <row r="552">
      <c r="D552" s="10"/>
    </row>
    <row r="553">
      <c r="D553" s="10"/>
    </row>
    <row r="554">
      <c r="D554" s="10"/>
    </row>
    <row r="555">
      <c r="D555" s="10"/>
    </row>
    <row r="556">
      <c r="D556" s="10"/>
    </row>
    <row r="557">
      <c r="D557" s="10"/>
    </row>
    <row r="558">
      <c r="D558" s="10"/>
    </row>
    <row r="559">
      <c r="D559" s="10"/>
    </row>
    <row r="560">
      <c r="D560" s="10"/>
    </row>
    <row r="561">
      <c r="D561" s="10"/>
    </row>
    <row r="562">
      <c r="D562" s="10"/>
    </row>
    <row r="563">
      <c r="D563" s="10"/>
    </row>
    <row r="564">
      <c r="D564" s="10"/>
    </row>
    <row r="565">
      <c r="D565" s="10"/>
    </row>
    <row r="566">
      <c r="D566" s="10"/>
    </row>
    <row r="567">
      <c r="D567" s="10"/>
    </row>
    <row r="568">
      <c r="D568" s="10"/>
    </row>
    <row r="569">
      <c r="D569" s="10"/>
    </row>
    <row r="570">
      <c r="D570" s="10"/>
    </row>
    <row r="571">
      <c r="D571" s="10"/>
    </row>
    <row r="572">
      <c r="D572" s="10"/>
    </row>
    <row r="573">
      <c r="D573" s="10"/>
    </row>
    <row r="574">
      <c r="D574" s="10"/>
    </row>
    <row r="575">
      <c r="D575" s="10"/>
    </row>
    <row r="576">
      <c r="D576" s="10"/>
    </row>
    <row r="577">
      <c r="D577" s="10"/>
    </row>
    <row r="578">
      <c r="D578" s="10"/>
    </row>
    <row r="579">
      <c r="D579" s="10"/>
    </row>
    <row r="580">
      <c r="D580" s="10"/>
    </row>
    <row r="581">
      <c r="D581" s="10"/>
    </row>
    <row r="582">
      <c r="D582" s="10"/>
    </row>
    <row r="583">
      <c r="D583" s="10"/>
    </row>
    <row r="584">
      <c r="D584" s="10"/>
    </row>
    <row r="585">
      <c r="D585" s="10"/>
    </row>
    <row r="586">
      <c r="D586" s="10"/>
    </row>
    <row r="587">
      <c r="D587" s="10"/>
    </row>
    <row r="588">
      <c r="D588" s="10"/>
    </row>
    <row r="589">
      <c r="D589" s="10"/>
    </row>
    <row r="590">
      <c r="D590" s="10"/>
    </row>
    <row r="591">
      <c r="D591" s="10"/>
    </row>
    <row r="592">
      <c r="D592" s="10"/>
    </row>
    <row r="593">
      <c r="D593" s="10"/>
    </row>
    <row r="594">
      <c r="D594" s="10"/>
    </row>
    <row r="595">
      <c r="D595" s="10"/>
    </row>
    <row r="596">
      <c r="D596" s="10"/>
    </row>
    <row r="597">
      <c r="D597" s="10"/>
    </row>
    <row r="598">
      <c r="D598" s="10"/>
    </row>
    <row r="599">
      <c r="D599" s="10"/>
    </row>
    <row r="600">
      <c r="D600" s="10"/>
    </row>
    <row r="601">
      <c r="D601" s="10"/>
    </row>
    <row r="602">
      <c r="D602" s="10"/>
    </row>
    <row r="603">
      <c r="D603" s="10"/>
    </row>
    <row r="604">
      <c r="D604" s="10"/>
    </row>
    <row r="605">
      <c r="D605" s="10"/>
    </row>
    <row r="606">
      <c r="D606" s="10"/>
    </row>
    <row r="607">
      <c r="D607" s="10"/>
    </row>
    <row r="608">
      <c r="D608" s="10"/>
    </row>
    <row r="609">
      <c r="D609" s="10"/>
    </row>
    <row r="610">
      <c r="D610" s="10"/>
    </row>
    <row r="611">
      <c r="D611" s="10"/>
    </row>
    <row r="612">
      <c r="D612" s="10"/>
    </row>
    <row r="613">
      <c r="D613" s="10"/>
    </row>
    <row r="614">
      <c r="D614" s="10"/>
    </row>
    <row r="615">
      <c r="D615" s="10"/>
    </row>
    <row r="616">
      <c r="D616" s="10"/>
    </row>
    <row r="617">
      <c r="D617" s="10"/>
    </row>
    <row r="618">
      <c r="D618" s="10"/>
    </row>
    <row r="619">
      <c r="D619" s="10"/>
    </row>
    <row r="620">
      <c r="D620" s="10"/>
    </row>
    <row r="621">
      <c r="D621" s="10"/>
    </row>
    <row r="622">
      <c r="D622" s="10"/>
    </row>
    <row r="623">
      <c r="D623" s="10"/>
    </row>
    <row r="624">
      <c r="D624" s="10"/>
    </row>
    <row r="625">
      <c r="D625" s="10"/>
    </row>
    <row r="626">
      <c r="D626" s="10"/>
    </row>
    <row r="627">
      <c r="D627" s="10"/>
    </row>
    <row r="628">
      <c r="D628" s="10"/>
    </row>
    <row r="629">
      <c r="D629" s="10"/>
    </row>
    <row r="630">
      <c r="D630" s="10"/>
    </row>
    <row r="631">
      <c r="D631" s="10"/>
    </row>
    <row r="632">
      <c r="D632" s="10"/>
    </row>
    <row r="633">
      <c r="D633" s="10"/>
    </row>
    <row r="634">
      <c r="D634" s="10"/>
    </row>
    <row r="635">
      <c r="D635" s="10"/>
    </row>
    <row r="636">
      <c r="D636" s="10"/>
    </row>
    <row r="637">
      <c r="D637" s="10"/>
    </row>
    <row r="638">
      <c r="D638" s="10"/>
    </row>
    <row r="639">
      <c r="D639" s="10"/>
    </row>
    <row r="640">
      <c r="D640" s="10"/>
    </row>
    <row r="641">
      <c r="D641" s="10"/>
    </row>
    <row r="642">
      <c r="D642" s="10"/>
    </row>
    <row r="643">
      <c r="D643" s="10"/>
    </row>
    <row r="644">
      <c r="D644" s="10"/>
    </row>
    <row r="645">
      <c r="D645" s="10"/>
    </row>
    <row r="646">
      <c r="D646" s="10"/>
    </row>
    <row r="647">
      <c r="D647" s="10"/>
    </row>
    <row r="648">
      <c r="D648" s="10"/>
    </row>
    <row r="649">
      <c r="D649" s="10"/>
    </row>
    <row r="650">
      <c r="D650" s="10"/>
    </row>
    <row r="651">
      <c r="D651" s="10"/>
    </row>
    <row r="652">
      <c r="D652" s="10"/>
    </row>
    <row r="653">
      <c r="D653" s="10"/>
    </row>
    <row r="654">
      <c r="D654" s="10"/>
    </row>
    <row r="655">
      <c r="D655" s="10"/>
    </row>
    <row r="656">
      <c r="D656" s="10"/>
    </row>
    <row r="657">
      <c r="D657" s="10"/>
    </row>
    <row r="658">
      <c r="D658" s="10"/>
    </row>
    <row r="659">
      <c r="D659" s="10"/>
    </row>
    <row r="660">
      <c r="D660" s="10"/>
    </row>
    <row r="661">
      <c r="D661" s="10"/>
    </row>
    <row r="662">
      <c r="D662" s="10"/>
    </row>
    <row r="663">
      <c r="D663" s="10"/>
    </row>
    <row r="664">
      <c r="D664" s="10"/>
    </row>
    <row r="665">
      <c r="D665" s="10"/>
    </row>
    <row r="666">
      <c r="D666" s="10"/>
    </row>
    <row r="667">
      <c r="D667" s="10"/>
    </row>
    <row r="668">
      <c r="D668" s="10"/>
    </row>
    <row r="669">
      <c r="D669" s="10"/>
    </row>
    <row r="670">
      <c r="D670" s="10"/>
    </row>
    <row r="671">
      <c r="D671" s="10"/>
    </row>
    <row r="672">
      <c r="D672" s="10"/>
    </row>
    <row r="673">
      <c r="D673" s="10"/>
    </row>
    <row r="674">
      <c r="D674" s="10"/>
    </row>
    <row r="675">
      <c r="D675" s="10"/>
    </row>
    <row r="676">
      <c r="D676" s="10"/>
    </row>
    <row r="677">
      <c r="D677" s="10"/>
    </row>
    <row r="678">
      <c r="D678" s="10"/>
    </row>
    <row r="679">
      <c r="D679" s="10"/>
    </row>
    <row r="680">
      <c r="D680" s="10"/>
    </row>
    <row r="681">
      <c r="D681" s="10"/>
    </row>
    <row r="682">
      <c r="D682" s="10"/>
    </row>
    <row r="683">
      <c r="D683" s="10"/>
    </row>
    <row r="684">
      <c r="D684" s="10"/>
    </row>
    <row r="685">
      <c r="D685" s="10"/>
    </row>
    <row r="686">
      <c r="D686" s="10"/>
    </row>
    <row r="687">
      <c r="D687" s="10"/>
    </row>
    <row r="688">
      <c r="D688" s="10"/>
    </row>
    <row r="689">
      <c r="D689" s="10"/>
    </row>
    <row r="690">
      <c r="D690" s="10"/>
    </row>
    <row r="691">
      <c r="D691" s="10"/>
    </row>
    <row r="692">
      <c r="D692" s="10"/>
    </row>
    <row r="693">
      <c r="D693" s="10"/>
    </row>
    <row r="694">
      <c r="D694" s="10"/>
    </row>
    <row r="695">
      <c r="D695" s="10"/>
    </row>
    <row r="696">
      <c r="D696" s="10"/>
    </row>
    <row r="697">
      <c r="D697" s="10"/>
    </row>
    <row r="698">
      <c r="D698" s="10"/>
    </row>
    <row r="699">
      <c r="D699" s="10"/>
    </row>
    <row r="700">
      <c r="D700" s="10"/>
    </row>
    <row r="701">
      <c r="D701" s="10"/>
    </row>
    <row r="702">
      <c r="D702" s="10"/>
    </row>
    <row r="703">
      <c r="D703" s="10"/>
    </row>
    <row r="704">
      <c r="D704" s="10"/>
    </row>
    <row r="705">
      <c r="D705" s="10"/>
    </row>
    <row r="706">
      <c r="D706" s="10"/>
    </row>
    <row r="707">
      <c r="D707" s="10"/>
    </row>
    <row r="708">
      <c r="D708" s="10"/>
    </row>
    <row r="709">
      <c r="D709" s="10"/>
    </row>
    <row r="710">
      <c r="D710" s="10"/>
    </row>
    <row r="711">
      <c r="D711" s="10"/>
    </row>
    <row r="712">
      <c r="D712" s="10"/>
    </row>
    <row r="713">
      <c r="D713" s="10"/>
    </row>
    <row r="714">
      <c r="D714" s="10"/>
    </row>
    <row r="715">
      <c r="D715" s="10"/>
    </row>
    <row r="716">
      <c r="D716" s="10"/>
    </row>
    <row r="717">
      <c r="D717" s="10"/>
    </row>
    <row r="718">
      <c r="D718" s="10"/>
    </row>
    <row r="719">
      <c r="D719" s="10"/>
    </row>
    <row r="720">
      <c r="D720" s="10"/>
    </row>
    <row r="721">
      <c r="D721" s="10"/>
    </row>
    <row r="722">
      <c r="D722" s="10"/>
    </row>
    <row r="723">
      <c r="D723" s="10"/>
    </row>
    <row r="724">
      <c r="D724" s="10"/>
    </row>
    <row r="725">
      <c r="D725" s="10"/>
    </row>
    <row r="726">
      <c r="D726" s="10"/>
    </row>
    <row r="727">
      <c r="D727" s="10"/>
    </row>
    <row r="728">
      <c r="D728" s="10"/>
    </row>
    <row r="729">
      <c r="D729" s="10"/>
    </row>
    <row r="730">
      <c r="D730" s="10"/>
    </row>
    <row r="731">
      <c r="D731" s="10"/>
    </row>
    <row r="732">
      <c r="D732" s="10"/>
    </row>
    <row r="733">
      <c r="D733" s="10"/>
    </row>
    <row r="734">
      <c r="D734" s="10"/>
    </row>
    <row r="735">
      <c r="D735" s="10"/>
    </row>
    <row r="736">
      <c r="D736" s="10"/>
    </row>
    <row r="737">
      <c r="D737" s="10"/>
    </row>
    <row r="738">
      <c r="D738" s="10"/>
    </row>
    <row r="739">
      <c r="D739" s="10"/>
    </row>
    <row r="740">
      <c r="D740" s="10"/>
    </row>
    <row r="741">
      <c r="D741" s="10"/>
    </row>
    <row r="742">
      <c r="D742" s="10"/>
    </row>
    <row r="743">
      <c r="D743" s="10"/>
    </row>
    <row r="744">
      <c r="D744" s="10"/>
    </row>
    <row r="745">
      <c r="D745" s="10"/>
    </row>
    <row r="746">
      <c r="D746" s="10"/>
    </row>
    <row r="747">
      <c r="D747" s="10"/>
    </row>
    <row r="748">
      <c r="D748" s="10"/>
    </row>
    <row r="749">
      <c r="D749" s="10"/>
    </row>
    <row r="750">
      <c r="D750" s="10"/>
    </row>
    <row r="751">
      <c r="D751" s="10"/>
    </row>
    <row r="752">
      <c r="D752" s="10"/>
    </row>
    <row r="753">
      <c r="D753" s="10"/>
    </row>
    <row r="754">
      <c r="D754" s="10"/>
    </row>
    <row r="755">
      <c r="D755" s="10"/>
    </row>
    <row r="756">
      <c r="D756" s="10"/>
    </row>
    <row r="757">
      <c r="D757" s="10"/>
    </row>
    <row r="758">
      <c r="D758" s="10"/>
    </row>
    <row r="759">
      <c r="D759" s="10"/>
    </row>
    <row r="760">
      <c r="D760" s="10"/>
    </row>
    <row r="761">
      <c r="D761" s="10"/>
    </row>
    <row r="762">
      <c r="D762" s="10"/>
    </row>
    <row r="763">
      <c r="D763" s="10"/>
    </row>
    <row r="764">
      <c r="D764" s="10"/>
    </row>
    <row r="765">
      <c r="D765" s="10"/>
    </row>
    <row r="766">
      <c r="D766" s="10"/>
    </row>
    <row r="767">
      <c r="D767" s="10"/>
    </row>
    <row r="768">
      <c r="D768" s="10"/>
    </row>
    <row r="769">
      <c r="D769" s="10"/>
    </row>
    <row r="770">
      <c r="D770" s="10"/>
    </row>
    <row r="771">
      <c r="D771" s="10"/>
    </row>
    <row r="772">
      <c r="D772" s="10"/>
    </row>
    <row r="773">
      <c r="D773" s="10"/>
    </row>
    <row r="774">
      <c r="D774" s="10"/>
    </row>
    <row r="775">
      <c r="D775" s="10"/>
    </row>
    <row r="776">
      <c r="D776" s="10"/>
    </row>
    <row r="777">
      <c r="D777" s="10"/>
    </row>
    <row r="778">
      <c r="D778" s="10"/>
    </row>
    <row r="779">
      <c r="D779" s="10"/>
    </row>
    <row r="780">
      <c r="D780" s="10"/>
    </row>
    <row r="781">
      <c r="D781" s="10"/>
    </row>
    <row r="782">
      <c r="D782" s="10"/>
    </row>
    <row r="783">
      <c r="D783" s="10"/>
    </row>
    <row r="784">
      <c r="D784" s="10"/>
    </row>
    <row r="785">
      <c r="D785" s="10"/>
    </row>
    <row r="786">
      <c r="D786" s="10"/>
    </row>
    <row r="787">
      <c r="D787" s="10"/>
    </row>
    <row r="788">
      <c r="D788" s="10"/>
    </row>
    <row r="789">
      <c r="D789" s="10"/>
    </row>
    <row r="790">
      <c r="D790" s="10"/>
    </row>
    <row r="791">
      <c r="D791" s="10"/>
    </row>
    <row r="792">
      <c r="D792" s="10"/>
    </row>
    <row r="793">
      <c r="D793" s="10"/>
    </row>
    <row r="794">
      <c r="D794" s="10"/>
    </row>
    <row r="795">
      <c r="D795" s="10"/>
    </row>
    <row r="796">
      <c r="D796" s="10"/>
    </row>
    <row r="797">
      <c r="D797" s="10"/>
    </row>
    <row r="798">
      <c r="D798" s="10"/>
    </row>
    <row r="799">
      <c r="D799" s="10"/>
    </row>
    <row r="800">
      <c r="D800" s="10"/>
    </row>
    <row r="801">
      <c r="D801" s="10"/>
    </row>
    <row r="802">
      <c r="D802" s="10"/>
    </row>
    <row r="803">
      <c r="D803" s="10"/>
    </row>
    <row r="804">
      <c r="D804" s="10"/>
    </row>
    <row r="805">
      <c r="D805" s="10"/>
    </row>
    <row r="806">
      <c r="D806" s="10"/>
    </row>
    <row r="807">
      <c r="D807" s="10"/>
    </row>
    <row r="808">
      <c r="D808" s="10"/>
    </row>
    <row r="809">
      <c r="D809" s="10"/>
    </row>
    <row r="810">
      <c r="D810" s="10"/>
    </row>
    <row r="811">
      <c r="D811" s="10"/>
    </row>
    <row r="812">
      <c r="D812" s="10"/>
    </row>
    <row r="813">
      <c r="D813" s="10"/>
    </row>
    <row r="814">
      <c r="D814" s="10"/>
    </row>
    <row r="815">
      <c r="D815" s="10"/>
    </row>
    <row r="816">
      <c r="D816" s="10"/>
    </row>
    <row r="817">
      <c r="D817" s="10"/>
    </row>
    <row r="818">
      <c r="D818" s="10"/>
    </row>
    <row r="819">
      <c r="D819" s="10"/>
    </row>
    <row r="820">
      <c r="D820" s="10"/>
    </row>
    <row r="821">
      <c r="D821" s="10"/>
    </row>
    <row r="822">
      <c r="D822" s="10"/>
    </row>
    <row r="823">
      <c r="D823" s="10"/>
    </row>
    <row r="824">
      <c r="D824" s="10"/>
    </row>
    <row r="825">
      <c r="D825" s="10"/>
    </row>
    <row r="826">
      <c r="D826" s="10"/>
    </row>
    <row r="827">
      <c r="D827" s="10"/>
    </row>
    <row r="828">
      <c r="D828" s="10"/>
    </row>
    <row r="829">
      <c r="D829" s="10"/>
    </row>
    <row r="830">
      <c r="D830" s="10"/>
    </row>
    <row r="831">
      <c r="D831" s="10"/>
    </row>
    <row r="832">
      <c r="D832" s="10"/>
    </row>
    <row r="833">
      <c r="D833" s="10"/>
    </row>
    <row r="834">
      <c r="D834" s="10"/>
    </row>
    <row r="835">
      <c r="D835" s="10"/>
    </row>
    <row r="836">
      <c r="D836" s="10"/>
    </row>
    <row r="837">
      <c r="D837" s="10"/>
    </row>
    <row r="838">
      <c r="D838" s="10"/>
    </row>
    <row r="839">
      <c r="D839" s="10"/>
    </row>
    <row r="840">
      <c r="D840" s="10"/>
    </row>
    <row r="841">
      <c r="D841" s="10"/>
    </row>
    <row r="842">
      <c r="D842" s="10"/>
    </row>
    <row r="843">
      <c r="D843" s="10"/>
    </row>
    <row r="844">
      <c r="D844" s="10"/>
    </row>
    <row r="845">
      <c r="D845" s="10"/>
    </row>
    <row r="846">
      <c r="D846" s="10"/>
    </row>
    <row r="847">
      <c r="D847" s="10"/>
    </row>
    <row r="848">
      <c r="D848" s="10"/>
    </row>
    <row r="849">
      <c r="D849" s="10"/>
    </row>
    <row r="850">
      <c r="D850" s="10"/>
    </row>
    <row r="851">
      <c r="D851" s="10"/>
    </row>
    <row r="852">
      <c r="D852" s="10"/>
    </row>
    <row r="853">
      <c r="D853" s="10"/>
    </row>
    <row r="854">
      <c r="D854" s="10"/>
    </row>
    <row r="855">
      <c r="D855" s="10"/>
    </row>
    <row r="856">
      <c r="D856" s="10"/>
    </row>
    <row r="857">
      <c r="D857" s="10"/>
    </row>
    <row r="858">
      <c r="D858" s="10"/>
    </row>
    <row r="859">
      <c r="D859" s="10"/>
    </row>
    <row r="860">
      <c r="D860" s="10"/>
    </row>
    <row r="861">
      <c r="D861" s="10"/>
    </row>
    <row r="862">
      <c r="D862" s="10"/>
    </row>
    <row r="863">
      <c r="D863" s="10"/>
    </row>
    <row r="864">
      <c r="D864" s="10"/>
    </row>
    <row r="865">
      <c r="D865" s="10"/>
    </row>
    <row r="866">
      <c r="D866" s="10"/>
    </row>
    <row r="867">
      <c r="D867" s="10"/>
    </row>
    <row r="868">
      <c r="D868" s="10"/>
    </row>
    <row r="869">
      <c r="D869" s="10"/>
    </row>
    <row r="870">
      <c r="D870" s="10"/>
    </row>
    <row r="871">
      <c r="D871" s="10"/>
    </row>
    <row r="872">
      <c r="D872" s="10"/>
    </row>
    <row r="873">
      <c r="D873" s="10"/>
    </row>
    <row r="874">
      <c r="D874" s="10"/>
    </row>
    <row r="875">
      <c r="D875" s="10"/>
    </row>
    <row r="876">
      <c r="D876" s="10"/>
    </row>
    <row r="877">
      <c r="D877" s="10"/>
    </row>
    <row r="878">
      <c r="D878" s="10"/>
    </row>
    <row r="879">
      <c r="D879" s="10"/>
    </row>
    <row r="880">
      <c r="D880" s="10"/>
    </row>
    <row r="881">
      <c r="D881" s="10"/>
    </row>
    <row r="882">
      <c r="D882" s="10"/>
    </row>
    <row r="883">
      <c r="D883" s="10"/>
    </row>
    <row r="884">
      <c r="D884" s="10"/>
    </row>
    <row r="885">
      <c r="D885" s="10"/>
    </row>
    <row r="886">
      <c r="D886" s="10"/>
    </row>
    <row r="887">
      <c r="D887" s="10"/>
    </row>
    <row r="888">
      <c r="D888" s="10"/>
    </row>
    <row r="889">
      <c r="D889" s="10"/>
    </row>
    <row r="890">
      <c r="D890" s="10"/>
    </row>
    <row r="891">
      <c r="D891" s="10"/>
    </row>
    <row r="892">
      <c r="D892" s="10"/>
    </row>
    <row r="893">
      <c r="D893" s="10"/>
    </row>
    <row r="894">
      <c r="D894" s="10"/>
    </row>
    <row r="895">
      <c r="D895" s="10"/>
    </row>
    <row r="896">
      <c r="D896" s="10"/>
    </row>
    <row r="897">
      <c r="D897" s="10"/>
    </row>
    <row r="898">
      <c r="D898" s="10"/>
    </row>
    <row r="899">
      <c r="D899" s="10"/>
    </row>
    <row r="900">
      <c r="D900" s="10"/>
    </row>
    <row r="901">
      <c r="D901" s="10"/>
    </row>
    <row r="902">
      <c r="D902" s="10"/>
    </row>
    <row r="903">
      <c r="D903" s="10"/>
    </row>
    <row r="904">
      <c r="D904" s="10"/>
    </row>
    <row r="905">
      <c r="D905" s="10"/>
    </row>
    <row r="906">
      <c r="D906" s="10"/>
    </row>
    <row r="907">
      <c r="D907" s="10"/>
    </row>
    <row r="908">
      <c r="D908" s="10"/>
    </row>
    <row r="909">
      <c r="D909" s="10"/>
    </row>
    <row r="910">
      <c r="D910" s="10"/>
    </row>
    <row r="911">
      <c r="D911" s="10"/>
    </row>
    <row r="912">
      <c r="D912" s="10"/>
    </row>
    <row r="913">
      <c r="D913" s="10"/>
    </row>
    <row r="914">
      <c r="D914" s="10"/>
    </row>
    <row r="915">
      <c r="D915" s="10"/>
    </row>
    <row r="916">
      <c r="D916" s="10"/>
    </row>
    <row r="917">
      <c r="D917" s="10"/>
    </row>
    <row r="918">
      <c r="D918" s="10"/>
    </row>
    <row r="919">
      <c r="D919" s="10"/>
    </row>
    <row r="920">
      <c r="D920" s="10"/>
    </row>
    <row r="921">
      <c r="D921" s="10"/>
    </row>
    <row r="922">
      <c r="D922" s="10"/>
    </row>
    <row r="923">
      <c r="D923" s="10"/>
    </row>
    <row r="924">
      <c r="D924" s="10"/>
    </row>
    <row r="925">
      <c r="D925" s="10"/>
    </row>
    <row r="926">
      <c r="D926" s="10"/>
    </row>
    <row r="927">
      <c r="D927" s="10"/>
    </row>
    <row r="928">
      <c r="D928" s="10"/>
    </row>
    <row r="929">
      <c r="D929" s="10"/>
    </row>
    <row r="930">
      <c r="D930" s="10"/>
    </row>
    <row r="931">
      <c r="D931" s="10"/>
    </row>
    <row r="932">
      <c r="D932" s="10"/>
    </row>
    <row r="933">
      <c r="D933" s="10"/>
    </row>
    <row r="934">
      <c r="D934" s="10"/>
    </row>
    <row r="935">
      <c r="D935" s="10"/>
    </row>
    <row r="936">
      <c r="D936" s="10"/>
    </row>
    <row r="937">
      <c r="D937" s="10"/>
    </row>
    <row r="938">
      <c r="D938" s="10"/>
    </row>
    <row r="939">
      <c r="D939" s="10"/>
    </row>
    <row r="940">
      <c r="D940" s="10"/>
    </row>
    <row r="941">
      <c r="D941" s="10"/>
    </row>
    <row r="942">
      <c r="D942" s="10"/>
    </row>
    <row r="943">
      <c r="D943" s="10"/>
    </row>
    <row r="944">
      <c r="D944" s="10"/>
    </row>
    <row r="945">
      <c r="D945" s="10"/>
    </row>
    <row r="946">
      <c r="D946" s="10"/>
    </row>
    <row r="947">
      <c r="D947" s="10"/>
    </row>
    <row r="948">
      <c r="D948" s="10"/>
    </row>
    <row r="949">
      <c r="D949" s="10"/>
    </row>
    <row r="950">
      <c r="D950" s="10"/>
    </row>
    <row r="951">
      <c r="D951" s="10"/>
    </row>
    <row r="952">
      <c r="D952" s="10"/>
    </row>
    <row r="953">
      <c r="D953" s="10"/>
    </row>
    <row r="954">
      <c r="D954" s="10"/>
    </row>
    <row r="955">
      <c r="D955" s="10"/>
    </row>
    <row r="956">
      <c r="D956" s="10"/>
    </row>
    <row r="957">
      <c r="D957" s="10"/>
    </row>
    <row r="958">
      <c r="D958" s="10"/>
    </row>
    <row r="959">
      <c r="D959" s="10"/>
    </row>
    <row r="960">
      <c r="D960" s="10"/>
    </row>
    <row r="961">
      <c r="D961" s="10"/>
    </row>
    <row r="962">
      <c r="D962" s="10"/>
    </row>
    <row r="963">
      <c r="D963" s="10"/>
    </row>
    <row r="964">
      <c r="D964" s="10"/>
    </row>
    <row r="965">
      <c r="D965" s="10"/>
    </row>
    <row r="966">
      <c r="D966" s="10"/>
    </row>
    <row r="967">
      <c r="D967" s="10"/>
    </row>
    <row r="968">
      <c r="D968" s="10"/>
    </row>
    <row r="969">
      <c r="D969" s="10"/>
    </row>
    <row r="970">
      <c r="D970" s="10"/>
    </row>
    <row r="971">
      <c r="D971" s="10"/>
    </row>
    <row r="972">
      <c r="D972" s="10"/>
    </row>
    <row r="973">
      <c r="D973" s="10"/>
    </row>
    <row r="974">
      <c r="D974" s="10"/>
    </row>
    <row r="975">
      <c r="D975" s="10"/>
    </row>
    <row r="976">
      <c r="D976" s="10"/>
    </row>
    <row r="977">
      <c r="D977" s="10"/>
    </row>
    <row r="978">
      <c r="D978" s="10"/>
    </row>
    <row r="979">
      <c r="D979" s="10"/>
    </row>
    <row r="980">
      <c r="D980" s="10"/>
    </row>
    <row r="981">
      <c r="D981" s="10"/>
    </row>
    <row r="982">
      <c r="D982" s="10"/>
    </row>
    <row r="983">
      <c r="D983" s="10"/>
    </row>
    <row r="984">
      <c r="D984" s="10"/>
    </row>
    <row r="985">
      <c r="D985" s="10"/>
    </row>
    <row r="986">
      <c r="D986" s="10"/>
    </row>
    <row r="987">
      <c r="D987" s="10"/>
    </row>
    <row r="988">
      <c r="D988" s="10"/>
    </row>
    <row r="989">
      <c r="D989" s="10"/>
    </row>
    <row r="990">
      <c r="D990" s="10"/>
    </row>
    <row r="991">
      <c r="D991" s="10"/>
    </row>
    <row r="992">
      <c r="D992" s="10"/>
    </row>
    <row r="993">
      <c r="D993" s="10"/>
    </row>
    <row r="994">
      <c r="D994" s="10"/>
    </row>
    <row r="995">
      <c r="D995" s="10"/>
    </row>
    <row r="996">
      <c r="D996" s="10"/>
    </row>
    <row r="997">
      <c r="D997" s="10"/>
    </row>
    <row r="998">
      <c r="D998" s="10"/>
    </row>
    <row r="999">
      <c r="D999" s="10"/>
    </row>
    <row r="1000">
      <c r="D1000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4.5"/>
    <col customWidth="1" min="3" max="3" width="3.75"/>
    <col customWidth="1" min="4" max="5" width="3.38"/>
    <col customWidth="1" min="6" max="6" width="3.25"/>
    <col customWidth="1" min="7" max="14" width="3.38"/>
    <col customWidth="1" min="15" max="16" width="5.25"/>
    <col customWidth="1" min="17" max="36" width="3.38"/>
    <col customWidth="1" min="37" max="51" width="4.13"/>
    <col customWidth="1" min="52" max="53" width="5.13"/>
    <col customWidth="1" min="54" max="56" width="5.25"/>
    <col customWidth="1" min="57" max="58" width="3.38"/>
    <col customWidth="1" min="59" max="59" width="5.0"/>
    <col customWidth="1" min="60" max="60" width="4.38"/>
    <col customWidth="1" min="61" max="61" width="4.63"/>
    <col customWidth="1" min="62" max="62" width="4.75"/>
    <col customWidth="1" min="63" max="63" width="4.38"/>
    <col customWidth="1" min="64" max="64" width="7.63"/>
    <col customWidth="1" min="65" max="65" width="4.75"/>
    <col customWidth="1" min="66" max="66" width="4.38"/>
    <col customWidth="1" min="67" max="67" width="5.25"/>
    <col customWidth="1" min="68" max="68" width="4.63"/>
    <col customWidth="1" min="69" max="69" width="4.38"/>
  </cols>
  <sheetData>
    <row r="1">
      <c r="A1" s="147" t="s">
        <v>0</v>
      </c>
      <c r="B1" s="147" t="s">
        <v>14</v>
      </c>
      <c r="C1" s="147" t="s">
        <v>20</v>
      </c>
      <c r="D1" s="148" t="s">
        <v>15</v>
      </c>
      <c r="E1" s="148" t="s">
        <v>120</v>
      </c>
      <c r="F1" s="149" t="s">
        <v>5</v>
      </c>
      <c r="G1" s="149" t="s">
        <v>6</v>
      </c>
      <c r="H1" s="149" t="s">
        <v>21</v>
      </c>
      <c r="I1" s="149" t="s">
        <v>22</v>
      </c>
      <c r="J1" s="150" t="s">
        <v>23</v>
      </c>
      <c r="K1" s="150" t="s">
        <v>24</v>
      </c>
      <c r="L1" s="149" t="s">
        <v>69</v>
      </c>
      <c r="M1" s="149" t="s">
        <v>26</v>
      </c>
      <c r="N1" s="149" t="s">
        <v>27</v>
      </c>
      <c r="O1" s="149" t="s">
        <v>28</v>
      </c>
      <c r="P1" s="151" t="s">
        <v>29</v>
      </c>
      <c r="Q1" s="152" t="s">
        <v>121</v>
      </c>
      <c r="R1" s="153" t="s">
        <v>35</v>
      </c>
      <c r="S1" s="153" t="s">
        <v>36</v>
      </c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4"/>
      <c r="AK1" s="22"/>
      <c r="AL1" s="24"/>
      <c r="AM1" s="24"/>
      <c r="AN1" s="24"/>
      <c r="AO1" s="24"/>
      <c r="AP1" s="24"/>
      <c r="AQ1" s="24"/>
      <c r="AR1" s="22"/>
      <c r="AS1" s="24"/>
      <c r="AT1" s="24"/>
      <c r="AU1" s="24"/>
      <c r="AV1" s="24"/>
      <c r="AW1" s="24"/>
      <c r="AX1" s="24"/>
      <c r="AY1" s="24"/>
      <c r="AZ1" s="22"/>
      <c r="BA1" s="24"/>
      <c r="BB1" s="24"/>
      <c r="BC1" s="24"/>
      <c r="BD1" s="24"/>
      <c r="BE1" s="24"/>
      <c r="BF1" s="24"/>
      <c r="BG1" s="24"/>
      <c r="BH1" s="24"/>
      <c r="BI1" s="24"/>
      <c r="BJ1" s="25"/>
      <c r="BK1" s="25"/>
      <c r="BL1" s="25"/>
      <c r="BM1" s="25"/>
      <c r="BN1" s="25"/>
      <c r="BO1" s="25"/>
      <c r="BP1" s="25"/>
      <c r="BQ1" s="25"/>
    </row>
    <row r="2">
      <c r="A2" s="154">
        <v>45425.0</v>
      </c>
      <c r="B2" s="27">
        <v>1.0</v>
      </c>
      <c r="C2" s="26" t="s">
        <v>122</v>
      </c>
      <c r="D2" s="28">
        <f>COUNTIF(F2:F8,"&lt;&gt;0")</f>
        <v>2</v>
      </c>
      <c r="E2" s="28">
        <v>87.0</v>
      </c>
      <c r="F2" s="155">
        <v>9.0</v>
      </c>
      <c r="G2" s="155">
        <v>6.0</v>
      </c>
      <c r="H2" s="156">
        <v>58.0</v>
      </c>
      <c r="I2" s="62">
        <f t="shared" ref="I2:I7" si="1">G2*H2</f>
        <v>348</v>
      </c>
      <c r="J2" s="33">
        <f t="shared" ref="J2:J29" si="2">(G2*0.64*H2)</f>
        <v>222.72</v>
      </c>
      <c r="K2" s="33"/>
      <c r="L2" s="35">
        <v>0.0</v>
      </c>
      <c r="M2" s="35">
        <v>0.0</v>
      </c>
      <c r="N2" s="35">
        <v>0.0</v>
      </c>
      <c r="O2" s="36">
        <f t="shared" ref="O2:O29" si="3">G2*H2</f>
        <v>348</v>
      </c>
      <c r="P2" s="36">
        <f>sum(O2:O8)</f>
        <v>774</v>
      </c>
      <c r="Q2" s="157">
        <v>0.0</v>
      </c>
      <c r="R2" s="23">
        <v>0.8</v>
      </c>
      <c r="S2" s="23">
        <v>1.3</v>
      </c>
      <c r="T2" s="24"/>
      <c r="U2" s="24"/>
      <c r="V2" s="24"/>
      <c r="W2" s="24"/>
      <c r="X2" s="24"/>
      <c r="Y2" s="24"/>
      <c r="Z2" s="24"/>
      <c r="AA2" s="24"/>
      <c r="AB2" s="24"/>
      <c r="AC2" s="22"/>
      <c r="AD2" s="22"/>
      <c r="AE2" s="22"/>
      <c r="AF2" s="22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42"/>
      <c r="AR2" s="22"/>
      <c r="AS2" s="24"/>
      <c r="AT2" s="24"/>
      <c r="AU2" s="24"/>
      <c r="AV2" s="24"/>
      <c r="AW2" s="24"/>
      <c r="AX2" s="24"/>
      <c r="AY2" s="43"/>
      <c r="AZ2" s="22"/>
      <c r="BA2" s="24"/>
      <c r="BB2" s="24"/>
      <c r="BC2" s="24"/>
      <c r="BD2" s="44"/>
      <c r="BE2" s="24"/>
      <c r="BF2" s="24"/>
      <c r="BG2" s="24"/>
      <c r="BH2" s="44"/>
      <c r="BI2" s="24"/>
      <c r="BJ2" s="25"/>
      <c r="BK2" s="25"/>
      <c r="BL2" s="25"/>
      <c r="BM2" s="25"/>
      <c r="BN2" s="25"/>
      <c r="BO2" s="25"/>
      <c r="BP2" s="25"/>
      <c r="BQ2" s="25"/>
    </row>
    <row r="3">
      <c r="A3" s="154">
        <v>45426.0</v>
      </c>
      <c r="B3" s="27">
        <v>2.0</v>
      </c>
      <c r="C3" s="26" t="s">
        <v>13</v>
      </c>
      <c r="D3" s="28"/>
      <c r="E3" s="28">
        <v>64.0</v>
      </c>
      <c r="F3" s="155">
        <v>6.0</v>
      </c>
      <c r="G3" s="155">
        <v>6.0</v>
      </c>
      <c r="H3" s="156">
        <v>71.0</v>
      </c>
      <c r="I3" s="62">
        <f t="shared" si="1"/>
        <v>426</v>
      </c>
      <c r="J3" s="33">
        <f t="shared" si="2"/>
        <v>272.64</v>
      </c>
      <c r="K3" s="33">
        <f>sum(J2:J3)/count(J2:J3)</f>
        <v>247.68</v>
      </c>
      <c r="L3" s="36">
        <v>0.0</v>
      </c>
      <c r="M3" s="36">
        <v>0.0</v>
      </c>
      <c r="N3" s="36">
        <v>0.0</v>
      </c>
      <c r="O3" s="36">
        <f t="shared" si="3"/>
        <v>426</v>
      </c>
      <c r="P3" s="36" t="s">
        <v>39</v>
      </c>
      <c r="Q3" s="36">
        <v>0.0</v>
      </c>
      <c r="R3" s="23">
        <v>0.8</v>
      </c>
      <c r="S3" s="23">
        <v>1.3</v>
      </c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47"/>
      <c r="AZ3" s="22"/>
      <c r="BA3" s="24"/>
      <c r="BB3" s="24"/>
      <c r="BC3" s="24"/>
      <c r="BD3" s="44"/>
      <c r="BE3" s="24"/>
      <c r="BF3" s="24"/>
      <c r="BG3" s="24"/>
      <c r="BH3" s="44"/>
      <c r="BI3" s="24"/>
      <c r="BJ3" s="25"/>
      <c r="BK3" s="25"/>
      <c r="BL3" s="25"/>
      <c r="BM3" s="25"/>
      <c r="BN3" s="25"/>
      <c r="BO3" s="25"/>
      <c r="BP3" s="25"/>
      <c r="BQ3" s="25"/>
    </row>
    <row r="4">
      <c r="A4" s="27"/>
      <c r="B4" s="27">
        <v>3.0</v>
      </c>
      <c r="C4" s="26" t="s">
        <v>12</v>
      </c>
      <c r="D4" s="28"/>
      <c r="E4" s="28"/>
      <c r="F4" s="155">
        <v>0.0</v>
      </c>
      <c r="G4" s="155">
        <v>0.0</v>
      </c>
      <c r="H4" s="156">
        <v>0.0</v>
      </c>
      <c r="I4" s="62">
        <f t="shared" si="1"/>
        <v>0</v>
      </c>
      <c r="J4" s="33">
        <f t="shared" si="2"/>
        <v>0</v>
      </c>
      <c r="K4" s="33">
        <f>SUM(J2:J4)/COUNT(J2:J4)</f>
        <v>165.12</v>
      </c>
      <c r="L4" s="36">
        <v>0.0</v>
      </c>
      <c r="M4" s="36">
        <v>0.0</v>
      </c>
      <c r="N4" s="36">
        <v>0.0</v>
      </c>
      <c r="O4" s="36">
        <f t="shared" si="3"/>
        <v>0</v>
      </c>
      <c r="P4" s="66">
        <f>AVERAGE(O2:O8)</f>
        <v>110.5714286</v>
      </c>
      <c r="Q4" s="36">
        <v>0.0</v>
      </c>
      <c r="R4" s="23">
        <v>0.8</v>
      </c>
      <c r="S4" s="23">
        <v>1.3</v>
      </c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47"/>
      <c r="AZ4" s="22"/>
      <c r="BA4" s="24"/>
      <c r="BB4" s="24"/>
      <c r="BC4" s="24"/>
      <c r="BD4" s="44"/>
      <c r="BE4" s="24"/>
      <c r="BF4" s="24"/>
      <c r="BG4" s="24"/>
      <c r="BH4" s="44"/>
      <c r="BI4" s="24"/>
      <c r="BJ4" s="25"/>
      <c r="BK4" s="25"/>
      <c r="BL4" s="25"/>
      <c r="BM4" s="25"/>
      <c r="BN4" s="25"/>
      <c r="BO4" s="25"/>
      <c r="BP4" s="25"/>
      <c r="BQ4" s="25"/>
    </row>
    <row r="5">
      <c r="A5" s="27"/>
      <c r="B5" s="27">
        <v>4.0</v>
      </c>
      <c r="C5" s="26" t="s">
        <v>123</v>
      </c>
      <c r="D5" s="28"/>
      <c r="E5" s="28"/>
      <c r="F5" s="155">
        <v>0.0</v>
      </c>
      <c r="G5" s="155">
        <v>0.0</v>
      </c>
      <c r="H5" s="156">
        <v>0.0</v>
      </c>
      <c r="I5" s="62">
        <f t="shared" si="1"/>
        <v>0</v>
      </c>
      <c r="J5" s="33">
        <f t="shared" si="2"/>
        <v>0</v>
      </c>
      <c r="K5" s="33">
        <f>SUM(J2:J5)/COUNT(J2:J5)</f>
        <v>123.84</v>
      </c>
      <c r="L5" s="36">
        <v>0.0</v>
      </c>
      <c r="M5" s="36">
        <v>0.0</v>
      </c>
      <c r="N5" s="36">
        <v>0.0</v>
      </c>
      <c r="O5" s="36">
        <f t="shared" si="3"/>
        <v>0</v>
      </c>
      <c r="P5" s="36"/>
      <c r="Q5" s="36">
        <v>0.0</v>
      </c>
      <c r="R5" s="23">
        <v>0.8</v>
      </c>
      <c r="S5" s="23">
        <v>1.3</v>
      </c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47"/>
      <c r="AZ5" s="22"/>
      <c r="BA5" s="24"/>
      <c r="BB5" s="24"/>
      <c r="BC5" s="24"/>
      <c r="BD5" s="44"/>
      <c r="BE5" s="24"/>
      <c r="BF5" s="24"/>
      <c r="BG5" s="24"/>
      <c r="BH5" s="44"/>
      <c r="BI5" s="24"/>
      <c r="BJ5" s="25"/>
      <c r="BK5" s="25"/>
      <c r="BL5" s="25"/>
      <c r="BM5" s="25"/>
      <c r="BN5" s="25"/>
      <c r="BO5" s="25"/>
      <c r="BP5" s="25"/>
      <c r="BQ5" s="25"/>
    </row>
    <row r="6">
      <c r="A6" s="27"/>
      <c r="B6" s="27">
        <v>5.0</v>
      </c>
      <c r="C6" s="26" t="s">
        <v>124</v>
      </c>
      <c r="D6" s="28"/>
      <c r="E6" s="28"/>
      <c r="F6" s="155">
        <v>0.0</v>
      </c>
      <c r="G6" s="155">
        <v>0.0</v>
      </c>
      <c r="H6" s="156">
        <v>0.0</v>
      </c>
      <c r="I6" s="62">
        <f t="shared" si="1"/>
        <v>0</v>
      </c>
      <c r="J6" s="33">
        <f t="shared" si="2"/>
        <v>0</v>
      </c>
      <c r="K6" s="33">
        <f>SUM(J2:J6)/COUNT(J2:J6)</f>
        <v>99.072</v>
      </c>
      <c r="L6" s="36">
        <v>0.0</v>
      </c>
      <c r="M6" s="36">
        <v>0.0</v>
      </c>
      <c r="N6" s="36">
        <v>0.0</v>
      </c>
      <c r="O6" s="36">
        <f t="shared" si="3"/>
        <v>0</v>
      </c>
      <c r="P6" s="36"/>
      <c r="Q6" s="36">
        <v>0.0</v>
      </c>
      <c r="R6" s="23">
        <v>0.8</v>
      </c>
      <c r="S6" s="23">
        <v>1.3</v>
      </c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47"/>
      <c r="AZ6" s="22"/>
      <c r="BA6" s="24"/>
      <c r="BB6" s="24"/>
      <c r="BC6" s="24"/>
      <c r="BD6" s="44"/>
      <c r="BE6" s="24"/>
      <c r="BF6" s="24"/>
      <c r="BG6" s="24"/>
      <c r="BH6" s="44"/>
      <c r="BI6" s="24"/>
      <c r="BJ6" s="25"/>
      <c r="BK6" s="25"/>
      <c r="BL6" s="25"/>
      <c r="BM6" s="25"/>
      <c r="BN6" s="25"/>
      <c r="BO6" s="25"/>
      <c r="BP6" s="25"/>
      <c r="BQ6" s="25"/>
    </row>
    <row r="7">
      <c r="A7" s="27"/>
      <c r="B7" s="27">
        <v>6.0</v>
      </c>
      <c r="C7" s="26" t="s">
        <v>125</v>
      </c>
      <c r="D7" s="28"/>
      <c r="E7" s="28"/>
      <c r="F7" s="155">
        <v>0.0</v>
      </c>
      <c r="G7" s="155">
        <v>0.0</v>
      </c>
      <c r="H7" s="156">
        <v>0.0</v>
      </c>
      <c r="I7" s="62">
        <f t="shared" si="1"/>
        <v>0</v>
      </c>
      <c r="J7" s="33">
        <f t="shared" si="2"/>
        <v>0</v>
      </c>
      <c r="K7" s="33">
        <f>SUM(J2:J7)/COUNT(J2:J7)</f>
        <v>82.56</v>
      </c>
      <c r="L7" s="36">
        <v>0.0</v>
      </c>
      <c r="M7" s="36">
        <v>0.0</v>
      </c>
      <c r="N7" s="36">
        <v>0.0</v>
      </c>
      <c r="O7" s="36">
        <f t="shared" si="3"/>
        <v>0</v>
      </c>
      <c r="P7" s="36"/>
      <c r="Q7" s="36">
        <v>0.0</v>
      </c>
      <c r="R7" s="23">
        <v>0.8</v>
      </c>
      <c r="S7" s="23">
        <v>1.3</v>
      </c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47"/>
      <c r="AZ7" s="22"/>
      <c r="BA7" s="24"/>
      <c r="BB7" s="24"/>
      <c r="BC7" s="24"/>
      <c r="BD7" s="44"/>
      <c r="BE7" s="24"/>
      <c r="BF7" s="24"/>
      <c r="BG7" s="24"/>
      <c r="BH7" s="44"/>
      <c r="BI7" s="24"/>
      <c r="BJ7" s="25"/>
      <c r="BK7" s="25"/>
      <c r="BL7" s="25"/>
      <c r="BM7" s="25"/>
      <c r="BN7" s="25"/>
      <c r="BO7" s="25"/>
      <c r="BP7" s="25"/>
      <c r="BQ7" s="25"/>
    </row>
    <row r="8">
      <c r="A8" s="27"/>
      <c r="B8" s="27">
        <v>7.0</v>
      </c>
      <c r="C8" s="26" t="s">
        <v>126</v>
      </c>
      <c r="D8" s="28"/>
      <c r="E8" s="28"/>
      <c r="F8" s="155">
        <v>0.0</v>
      </c>
      <c r="G8" s="158">
        <v>0.0</v>
      </c>
      <c r="H8" s="159">
        <v>0.0</v>
      </c>
      <c r="I8" s="36">
        <v>0.0</v>
      </c>
      <c r="J8" s="33">
        <f t="shared" si="2"/>
        <v>0</v>
      </c>
      <c r="K8" s="33">
        <f>SUM(J2:J8)/COUNT(J2:J8)</f>
        <v>70.76571429</v>
      </c>
      <c r="L8" s="36">
        <f t="shared" ref="L8:L29" si="4">SUm(J2:J8)/7</f>
        <v>70.76571429</v>
      </c>
      <c r="M8" s="36">
        <f t="shared" ref="M8:M29" si="5">SUm(L8:L29)/28</f>
        <v>3.918367347</v>
      </c>
      <c r="N8" s="36">
        <f t="shared" ref="N8:N29" si="6">L8-M8</f>
        <v>66.84734694</v>
      </c>
      <c r="O8" s="36">
        <f t="shared" si="3"/>
        <v>0</v>
      </c>
      <c r="P8" s="157"/>
      <c r="Q8" s="36">
        <f>P4/(STDEV(O2:O8))</f>
        <v>0.581421338</v>
      </c>
      <c r="R8" s="23">
        <v>0.8</v>
      </c>
      <c r="S8" s="23">
        <v>1.3</v>
      </c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47"/>
      <c r="AZ8" s="22"/>
      <c r="BA8" s="24"/>
      <c r="BB8" s="24"/>
      <c r="BC8" s="24"/>
      <c r="BD8" s="44"/>
      <c r="BE8" s="24"/>
      <c r="BF8" s="24"/>
      <c r="BG8" s="24"/>
      <c r="BH8" s="44"/>
      <c r="BI8" s="24"/>
      <c r="BJ8" s="25"/>
      <c r="BK8" s="25"/>
      <c r="BL8" s="25"/>
      <c r="BM8" s="25"/>
      <c r="BN8" s="25"/>
      <c r="BO8" s="25"/>
      <c r="BP8" s="25"/>
      <c r="BQ8" s="25"/>
    </row>
    <row r="9">
      <c r="A9" s="27"/>
      <c r="B9" s="27">
        <v>8.0</v>
      </c>
      <c r="C9" s="160" t="s">
        <v>122</v>
      </c>
      <c r="D9" s="28">
        <f>COUNTIF(F9:F15,"&lt;&gt;0")</f>
        <v>0</v>
      </c>
      <c r="E9" s="28"/>
      <c r="F9" s="156">
        <v>0.0</v>
      </c>
      <c r="G9" s="157">
        <v>0.0</v>
      </c>
      <c r="H9" s="156">
        <v>0.0</v>
      </c>
      <c r="I9" s="36">
        <v>0.0</v>
      </c>
      <c r="J9" s="33">
        <f t="shared" si="2"/>
        <v>0</v>
      </c>
      <c r="K9" s="33">
        <f>SUM(J2:J9)/COUNT(J2:J9)</f>
        <v>61.92</v>
      </c>
      <c r="L9" s="36">
        <f t="shared" si="4"/>
        <v>38.94857143</v>
      </c>
      <c r="M9" s="36">
        <f t="shared" si="5"/>
        <v>1.391020408</v>
      </c>
      <c r="N9" s="36">
        <f t="shared" si="6"/>
        <v>37.55755102</v>
      </c>
      <c r="O9" s="36">
        <f t="shared" si="3"/>
        <v>0</v>
      </c>
      <c r="P9" s="36">
        <f>sum(O9:O15)</f>
        <v>0</v>
      </c>
      <c r="Q9" s="36">
        <v>0.0</v>
      </c>
      <c r="R9" s="23">
        <v>0.8</v>
      </c>
      <c r="S9" s="23">
        <v>1.3</v>
      </c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47"/>
      <c r="AZ9" s="22"/>
      <c r="BA9" s="24"/>
      <c r="BB9" s="24"/>
      <c r="BC9" s="24"/>
      <c r="BD9" s="44"/>
      <c r="BE9" s="24"/>
      <c r="BF9" s="24"/>
      <c r="BG9" s="24"/>
      <c r="BH9" s="44"/>
      <c r="BI9" s="24"/>
      <c r="BJ9" s="62"/>
      <c r="BK9" s="62"/>
      <c r="BL9" s="63"/>
      <c r="BM9" s="64"/>
      <c r="BN9" s="62"/>
      <c r="BO9" s="62"/>
      <c r="BP9" s="63"/>
      <c r="BQ9" s="65"/>
    </row>
    <row r="10">
      <c r="A10" s="27"/>
      <c r="B10" s="27">
        <v>9.0</v>
      </c>
      <c r="C10" s="160" t="s">
        <v>13</v>
      </c>
      <c r="D10" s="28"/>
      <c r="E10" s="28"/>
      <c r="F10" s="156">
        <v>0.0</v>
      </c>
      <c r="G10" s="157">
        <v>0.0</v>
      </c>
      <c r="H10" s="156">
        <v>0.0</v>
      </c>
      <c r="I10" s="36">
        <v>0.0</v>
      </c>
      <c r="J10" s="33">
        <f t="shared" si="2"/>
        <v>0</v>
      </c>
      <c r="K10" s="33">
        <f>SUM(J2:J10)/COUNT(J2:J10)</f>
        <v>55.04</v>
      </c>
      <c r="L10" s="36">
        <f t="shared" si="4"/>
        <v>0</v>
      </c>
      <c r="M10" s="36">
        <f t="shared" si="5"/>
        <v>0</v>
      </c>
      <c r="N10" s="36">
        <f t="shared" si="6"/>
        <v>0</v>
      </c>
      <c r="O10" s="36">
        <f t="shared" si="3"/>
        <v>0</v>
      </c>
      <c r="P10" s="36" t="s">
        <v>39</v>
      </c>
      <c r="Q10" s="36">
        <v>0.0</v>
      </c>
      <c r="R10" s="23">
        <v>0.8</v>
      </c>
      <c r="S10" s="23">
        <v>1.3</v>
      </c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47"/>
      <c r="AZ10" s="22"/>
      <c r="BA10" s="24"/>
      <c r="BB10" s="24"/>
      <c r="BC10" s="24"/>
      <c r="BD10" s="44"/>
      <c r="BE10" s="24"/>
      <c r="BF10" s="24"/>
      <c r="BG10" s="24"/>
      <c r="BH10" s="44"/>
      <c r="BI10" s="24"/>
      <c r="BJ10" s="62"/>
      <c r="BK10" s="62"/>
      <c r="BL10" s="63"/>
      <c r="BM10" s="64"/>
      <c r="BN10" s="62"/>
      <c r="BO10" s="62"/>
      <c r="BP10" s="63"/>
      <c r="BQ10" s="65"/>
    </row>
    <row r="11">
      <c r="A11" s="27"/>
      <c r="B11" s="27">
        <v>10.0</v>
      </c>
      <c r="C11" s="160" t="s">
        <v>12</v>
      </c>
      <c r="D11" s="28"/>
      <c r="E11" s="28"/>
      <c r="F11" s="156">
        <v>0.0</v>
      </c>
      <c r="G11" s="157">
        <v>0.0</v>
      </c>
      <c r="H11" s="156">
        <v>0.0</v>
      </c>
      <c r="I11" s="36">
        <v>0.0</v>
      </c>
      <c r="J11" s="33">
        <f t="shared" si="2"/>
        <v>0</v>
      </c>
      <c r="K11" s="33">
        <f t="shared" ref="K11:K29" si="7">SUM($J$2:J11)/COUNT($J$2:J11)</f>
        <v>49.536</v>
      </c>
      <c r="L11" s="36">
        <f t="shared" si="4"/>
        <v>0</v>
      </c>
      <c r="M11" s="36">
        <f t="shared" si="5"/>
        <v>0</v>
      </c>
      <c r="N11" s="36">
        <f t="shared" si="6"/>
        <v>0</v>
      </c>
      <c r="O11" s="36">
        <f t="shared" si="3"/>
        <v>0</v>
      </c>
      <c r="P11" s="66">
        <f>AVERAGE(O9:O15)</f>
        <v>0</v>
      </c>
      <c r="Q11" s="36">
        <v>0.0</v>
      </c>
      <c r="R11" s="23">
        <v>0.8</v>
      </c>
      <c r="S11" s="23">
        <v>1.3</v>
      </c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47"/>
      <c r="AZ11" s="22"/>
      <c r="BA11" s="24"/>
      <c r="BB11" s="24"/>
      <c r="BC11" s="24"/>
      <c r="BD11" s="44"/>
      <c r="BE11" s="24"/>
      <c r="BF11" s="24"/>
      <c r="BG11" s="24"/>
      <c r="BH11" s="44"/>
      <c r="BI11" s="24"/>
      <c r="BJ11" s="62"/>
      <c r="BK11" s="62"/>
      <c r="BL11" s="63"/>
      <c r="BM11" s="64"/>
      <c r="BN11" s="62"/>
      <c r="BO11" s="62"/>
      <c r="BP11" s="63"/>
      <c r="BQ11" s="65"/>
    </row>
    <row r="12">
      <c r="A12" s="27"/>
      <c r="B12" s="27">
        <v>11.0</v>
      </c>
      <c r="C12" s="160" t="s">
        <v>123</v>
      </c>
      <c r="D12" s="28"/>
      <c r="E12" s="28"/>
      <c r="F12" s="156">
        <v>0.0</v>
      </c>
      <c r="G12" s="157">
        <v>0.0</v>
      </c>
      <c r="H12" s="156">
        <v>0.0</v>
      </c>
      <c r="I12" s="36">
        <v>0.0</v>
      </c>
      <c r="J12" s="33">
        <f t="shared" si="2"/>
        <v>0</v>
      </c>
      <c r="K12" s="33">
        <f t="shared" si="7"/>
        <v>45.03272727</v>
      </c>
      <c r="L12" s="36">
        <f t="shared" si="4"/>
        <v>0</v>
      </c>
      <c r="M12" s="36">
        <f t="shared" si="5"/>
        <v>0</v>
      </c>
      <c r="N12" s="36">
        <f t="shared" si="6"/>
        <v>0</v>
      </c>
      <c r="O12" s="36">
        <f t="shared" si="3"/>
        <v>0</v>
      </c>
      <c r="P12" s="36"/>
      <c r="Q12" s="36">
        <v>0.0</v>
      </c>
      <c r="R12" s="23">
        <v>0.8</v>
      </c>
      <c r="S12" s="23">
        <v>1.3</v>
      </c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47"/>
      <c r="AZ12" s="22"/>
      <c r="BA12" s="24"/>
      <c r="BB12" s="24"/>
      <c r="BC12" s="24"/>
      <c r="BD12" s="44"/>
      <c r="BE12" s="24"/>
      <c r="BF12" s="24"/>
      <c r="BG12" s="24"/>
      <c r="BH12" s="44"/>
      <c r="BI12" s="24"/>
      <c r="BJ12" s="62"/>
      <c r="BK12" s="25"/>
      <c r="BL12" s="63"/>
      <c r="BM12" s="64"/>
      <c r="BN12" s="62"/>
      <c r="BO12" s="62"/>
      <c r="BP12" s="63"/>
      <c r="BQ12" s="65"/>
    </row>
    <row r="13">
      <c r="A13" s="27"/>
      <c r="B13" s="27">
        <v>12.0</v>
      </c>
      <c r="C13" s="160" t="s">
        <v>124</v>
      </c>
      <c r="D13" s="28"/>
      <c r="E13" s="28"/>
      <c r="F13" s="156">
        <v>0.0</v>
      </c>
      <c r="G13" s="157">
        <v>0.0</v>
      </c>
      <c r="H13" s="156">
        <v>0.0</v>
      </c>
      <c r="I13" s="36">
        <v>0.0</v>
      </c>
      <c r="J13" s="33">
        <f t="shared" si="2"/>
        <v>0</v>
      </c>
      <c r="K13" s="33">
        <f t="shared" si="7"/>
        <v>41.28</v>
      </c>
      <c r="L13" s="36">
        <f t="shared" si="4"/>
        <v>0</v>
      </c>
      <c r="M13" s="36">
        <f t="shared" si="5"/>
        <v>0</v>
      </c>
      <c r="N13" s="36">
        <f t="shared" si="6"/>
        <v>0</v>
      </c>
      <c r="O13" s="36">
        <f t="shared" si="3"/>
        <v>0</v>
      </c>
      <c r="P13" s="36"/>
      <c r="Q13" s="36">
        <v>0.0</v>
      </c>
      <c r="R13" s="23">
        <v>0.8</v>
      </c>
      <c r="S13" s="23">
        <v>1.3</v>
      </c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47"/>
      <c r="AZ13" s="22"/>
      <c r="BA13" s="24"/>
      <c r="BB13" s="24"/>
      <c r="BC13" s="24"/>
      <c r="BD13" s="44"/>
      <c r="BE13" s="24"/>
      <c r="BF13" s="24"/>
      <c r="BG13" s="24"/>
      <c r="BH13" s="44"/>
      <c r="BI13" s="24"/>
      <c r="BJ13" s="62"/>
      <c r="BK13" s="62"/>
      <c r="BL13" s="63"/>
      <c r="BM13" s="64"/>
      <c r="BN13" s="62"/>
      <c r="BO13" s="62"/>
      <c r="BP13" s="63"/>
      <c r="BQ13" s="65"/>
    </row>
    <row r="14">
      <c r="A14" s="27"/>
      <c r="B14" s="27">
        <v>13.0</v>
      </c>
      <c r="C14" s="160" t="s">
        <v>125</v>
      </c>
      <c r="D14" s="28"/>
      <c r="E14" s="28"/>
      <c r="F14" s="156">
        <v>0.0</v>
      </c>
      <c r="G14" s="157">
        <v>0.0</v>
      </c>
      <c r="H14" s="156">
        <v>0.0</v>
      </c>
      <c r="I14" s="36">
        <v>0.0</v>
      </c>
      <c r="J14" s="33">
        <f t="shared" si="2"/>
        <v>0</v>
      </c>
      <c r="K14" s="33">
        <f t="shared" si="7"/>
        <v>38.10461538</v>
      </c>
      <c r="L14" s="36">
        <f t="shared" si="4"/>
        <v>0</v>
      </c>
      <c r="M14" s="36">
        <f t="shared" si="5"/>
        <v>0</v>
      </c>
      <c r="N14" s="36">
        <f t="shared" si="6"/>
        <v>0</v>
      </c>
      <c r="O14" s="36">
        <f t="shared" si="3"/>
        <v>0</v>
      </c>
      <c r="P14" s="36"/>
      <c r="Q14" s="36">
        <v>0.0</v>
      </c>
      <c r="R14" s="23">
        <v>0.8</v>
      </c>
      <c r="S14" s="23">
        <v>1.3</v>
      </c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47"/>
      <c r="AZ14" s="22"/>
      <c r="BA14" s="24"/>
      <c r="BB14" s="24"/>
      <c r="BC14" s="24"/>
      <c r="BD14" s="44"/>
      <c r="BE14" s="24"/>
      <c r="BF14" s="24"/>
      <c r="BG14" s="24"/>
      <c r="BH14" s="44"/>
      <c r="BI14" s="24"/>
      <c r="BJ14" s="62"/>
      <c r="BK14" s="62"/>
      <c r="BL14" s="63"/>
      <c r="BM14" s="64"/>
      <c r="BN14" s="62"/>
      <c r="BO14" s="62"/>
      <c r="BP14" s="63"/>
      <c r="BQ14" s="65"/>
    </row>
    <row r="15">
      <c r="A15" s="27"/>
      <c r="B15" s="27">
        <v>14.0</v>
      </c>
      <c r="C15" s="160" t="s">
        <v>127</v>
      </c>
      <c r="D15" s="28"/>
      <c r="E15" s="28"/>
      <c r="F15" s="156">
        <v>0.0</v>
      </c>
      <c r="G15" s="157">
        <v>0.0</v>
      </c>
      <c r="H15" s="156">
        <v>0.0</v>
      </c>
      <c r="I15" s="36">
        <v>0.0</v>
      </c>
      <c r="J15" s="33">
        <f t="shared" si="2"/>
        <v>0</v>
      </c>
      <c r="K15" s="33">
        <f t="shared" si="7"/>
        <v>35.38285714</v>
      </c>
      <c r="L15" s="36">
        <f t="shared" si="4"/>
        <v>0</v>
      </c>
      <c r="M15" s="36">
        <f t="shared" si="5"/>
        <v>0</v>
      </c>
      <c r="N15" s="36">
        <f t="shared" si="6"/>
        <v>0</v>
      </c>
      <c r="O15" s="36">
        <f t="shared" si="3"/>
        <v>0</v>
      </c>
      <c r="P15" s="36"/>
      <c r="Q15" s="36" t="str">
        <f>P11/(STDEV(O9:O15))</f>
        <v>#DIV/0!</v>
      </c>
      <c r="R15" s="23">
        <v>0.8</v>
      </c>
      <c r="S15" s="23">
        <v>1.3</v>
      </c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47"/>
      <c r="AZ15" s="22"/>
      <c r="BA15" s="24"/>
      <c r="BB15" s="24"/>
      <c r="BC15" s="24"/>
      <c r="BD15" s="44"/>
      <c r="BE15" s="24"/>
      <c r="BF15" s="24"/>
      <c r="BG15" s="24"/>
      <c r="BH15" s="44"/>
      <c r="BI15" s="24"/>
      <c r="BJ15" s="62"/>
      <c r="BK15" s="62"/>
      <c r="BL15" s="63"/>
      <c r="BM15" s="64"/>
      <c r="BN15" s="62"/>
      <c r="BO15" s="62"/>
      <c r="BP15" s="63"/>
      <c r="BQ15" s="65"/>
    </row>
    <row r="16">
      <c r="A16" s="27"/>
      <c r="B16" s="27">
        <v>15.0</v>
      </c>
      <c r="C16" s="68" t="s">
        <v>122</v>
      </c>
      <c r="D16" s="28">
        <f>COUNTIF(F16:F22,"&lt;&gt;0")</f>
        <v>0</v>
      </c>
      <c r="E16" s="28"/>
      <c r="F16" s="156">
        <v>0.0</v>
      </c>
      <c r="G16" s="157">
        <v>0.0</v>
      </c>
      <c r="H16" s="156">
        <v>0.0</v>
      </c>
      <c r="I16" s="36">
        <v>0.0</v>
      </c>
      <c r="J16" s="33">
        <f t="shared" si="2"/>
        <v>0</v>
      </c>
      <c r="K16" s="33">
        <f t="shared" si="7"/>
        <v>33.024</v>
      </c>
      <c r="L16" s="36">
        <f t="shared" si="4"/>
        <v>0</v>
      </c>
      <c r="M16" s="36">
        <f t="shared" si="5"/>
        <v>0</v>
      </c>
      <c r="N16" s="36">
        <f t="shared" si="6"/>
        <v>0</v>
      </c>
      <c r="O16" s="36">
        <f t="shared" si="3"/>
        <v>0</v>
      </c>
      <c r="P16" s="36">
        <f>sum(O16:O22)</f>
        <v>0</v>
      </c>
      <c r="Q16" s="36">
        <v>0.0</v>
      </c>
      <c r="R16" s="23">
        <v>0.8</v>
      </c>
      <c r="S16" s="23">
        <v>1.3</v>
      </c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47"/>
      <c r="AZ16" s="22"/>
      <c r="BA16" s="24"/>
      <c r="BB16" s="24"/>
      <c r="BC16" s="24"/>
      <c r="BD16" s="44"/>
      <c r="BE16" s="24"/>
      <c r="BF16" s="24"/>
      <c r="BG16" s="24"/>
      <c r="BH16" s="44"/>
      <c r="BI16" s="24"/>
      <c r="BJ16" s="62"/>
      <c r="BK16" s="62"/>
      <c r="BL16" s="63"/>
      <c r="BM16" s="64"/>
      <c r="BN16" s="62"/>
      <c r="BO16" s="62"/>
      <c r="BP16" s="63"/>
      <c r="BQ16" s="65"/>
    </row>
    <row r="17">
      <c r="A17" s="27"/>
      <c r="B17" s="27">
        <v>16.0</v>
      </c>
      <c r="C17" s="68" t="s">
        <v>13</v>
      </c>
      <c r="D17" s="28"/>
      <c r="E17" s="28"/>
      <c r="F17" s="156">
        <v>0.0</v>
      </c>
      <c r="G17" s="157">
        <v>0.0</v>
      </c>
      <c r="H17" s="156">
        <v>0.0</v>
      </c>
      <c r="I17" s="36">
        <v>0.0</v>
      </c>
      <c r="J17" s="33">
        <f t="shared" si="2"/>
        <v>0</v>
      </c>
      <c r="K17" s="33">
        <f t="shared" si="7"/>
        <v>30.96</v>
      </c>
      <c r="L17" s="36">
        <f t="shared" si="4"/>
        <v>0</v>
      </c>
      <c r="M17" s="36">
        <f t="shared" si="5"/>
        <v>0</v>
      </c>
      <c r="N17" s="36">
        <f t="shared" si="6"/>
        <v>0</v>
      </c>
      <c r="O17" s="36">
        <f t="shared" si="3"/>
        <v>0</v>
      </c>
      <c r="P17" s="36" t="s">
        <v>39</v>
      </c>
      <c r="Q17" s="36">
        <v>0.0</v>
      </c>
      <c r="R17" s="23">
        <v>0.8</v>
      </c>
      <c r="S17" s="23">
        <v>1.3</v>
      </c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47"/>
      <c r="AZ17" s="22"/>
      <c r="BA17" s="24"/>
      <c r="BB17" s="24"/>
      <c r="BC17" s="24"/>
      <c r="BD17" s="44"/>
      <c r="BE17" s="24"/>
      <c r="BF17" s="24"/>
      <c r="BG17" s="24"/>
      <c r="BH17" s="44"/>
      <c r="BI17" s="24"/>
      <c r="BJ17" s="62"/>
      <c r="BK17" s="62"/>
      <c r="BL17" s="63"/>
      <c r="BM17" s="64"/>
      <c r="BN17" s="62"/>
      <c r="BO17" s="62"/>
      <c r="BP17" s="63"/>
      <c r="BQ17" s="65"/>
    </row>
    <row r="18">
      <c r="A18" s="27"/>
      <c r="B18" s="27">
        <v>17.0</v>
      </c>
      <c r="C18" s="68" t="s">
        <v>12</v>
      </c>
      <c r="D18" s="28"/>
      <c r="E18" s="28"/>
      <c r="F18" s="156">
        <v>0.0</v>
      </c>
      <c r="G18" s="157">
        <v>0.0</v>
      </c>
      <c r="H18" s="156">
        <v>0.0</v>
      </c>
      <c r="I18" s="36">
        <v>0.0</v>
      </c>
      <c r="J18" s="33">
        <f t="shared" si="2"/>
        <v>0</v>
      </c>
      <c r="K18" s="33">
        <f t="shared" si="7"/>
        <v>29.13882353</v>
      </c>
      <c r="L18" s="36">
        <f t="shared" si="4"/>
        <v>0</v>
      </c>
      <c r="M18" s="36">
        <f t="shared" si="5"/>
        <v>0</v>
      </c>
      <c r="N18" s="36">
        <f t="shared" si="6"/>
        <v>0</v>
      </c>
      <c r="O18" s="36">
        <f t="shared" si="3"/>
        <v>0</v>
      </c>
      <c r="P18" s="66">
        <f>AVERAGE(O16:O22)</f>
        <v>0</v>
      </c>
      <c r="Q18" s="36">
        <v>0.0</v>
      </c>
      <c r="R18" s="23">
        <v>0.8</v>
      </c>
      <c r="S18" s="23">
        <v>1.3</v>
      </c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47"/>
      <c r="AZ18" s="22"/>
      <c r="BA18" s="24"/>
      <c r="BB18" s="24"/>
      <c r="BC18" s="24"/>
      <c r="BD18" s="44"/>
      <c r="BE18" s="24"/>
      <c r="BF18" s="24"/>
      <c r="BG18" s="24"/>
      <c r="BH18" s="44"/>
      <c r="BI18" s="24"/>
      <c r="BJ18" s="62"/>
      <c r="BK18" s="62"/>
      <c r="BL18" s="63"/>
      <c r="BM18" s="64"/>
      <c r="BN18" s="62"/>
      <c r="BO18" s="62"/>
      <c r="BP18" s="63"/>
      <c r="BQ18" s="65"/>
    </row>
    <row r="19">
      <c r="A19" s="27"/>
      <c r="B19" s="27">
        <v>18.0</v>
      </c>
      <c r="C19" s="68" t="s">
        <v>123</v>
      </c>
      <c r="D19" s="28"/>
      <c r="E19" s="28"/>
      <c r="F19" s="156">
        <v>0.0</v>
      </c>
      <c r="G19" s="157">
        <v>0.0</v>
      </c>
      <c r="H19" s="156">
        <v>0.0</v>
      </c>
      <c r="I19" s="36">
        <v>0.0</v>
      </c>
      <c r="J19" s="33">
        <f t="shared" si="2"/>
        <v>0</v>
      </c>
      <c r="K19" s="33">
        <f t="shared" si="7"/>
        <v>27.52</v>
      </c>
      <c r="L19" s="36">
        <f t="shared" si="4"/>
        <v>0</v>
      </c>
      <c r="M19" s="36">
        <f t="shared" si="5"/>
        <v>0</v>
      </c>
      <c r="N19" s="36">
        <f t="shared" si="6"/>
        <v>0</v>
      </c>
      <c r="O19" s="36">
        <f t="shared" si="3"/>
        <v>0</v>
      </c>
      <c r="P19" s="36"/>
      <c r="Q19" s="36">
        <v>0.0</v>
      </c>
      <c r="R19" s="23">
        <v>0.8</v>
      </c>
      <c r="S19" s="23">
        <v>1.3</v>
      </c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47"/>
      <c r="AZ19" s="22"/>
      <c r="BA19" s="24"/>
      <c r="BB19" s="24"/>
      <c r="BC19" s="24"/>
      <c r="BD19" s="44"/>
      <c r="BE19" s="24"/>
      <c r="BF19" s="24"/>
      <c r="BG19" s="24"/>
      <c r="BH19" s="44"/>
      <c r="BI19" s="24"/>
      <c r="BJ19" s="62"/>
      <c r="BK19" s="62"/>
      <c r="BL19" s="63"/>
      <c r="BM19" s="64"/>
      <c r="BN19" s="62"/>
      <c r="BO19" s="62"/>
      <c r="BP19" s="63"/>
      <c r="BQ19" s="65"/>
    </row>
    <row r="20">
      <c r="A20" s="27"/>
      <c r="B20" s="27">
        <v>19.0</v>
      </c>
      <c r="C20" s="68" t="s">
        <v>124</v>
      </c>
      <c r="D20" s="28"/>
      <c r="E20" s="28"/>
      <c r="F20" s="156">
        <v>0.0</v>
      </c>
      <c r="G20" s="157">
        <v>0.0</v>
      </c>
      <c r="H20" s="156">
        <v>0.0</v>
      </c>
      <c r="I20" s="36">
        <v>0.0</v>
      </c>
      <c r="J20" s="33">
        <f t="shared" si="2"/>
        <v>0</v>
      </c>
      <c r="K20" s="33">
        <f t="shared" si="7"/>
        <v>26.07157895</v>
      </c>
      <c r="L20" s="36">
        <f t="shared" si="4"/>
        <v>0</v>
      </c>
      <c r="M20" s="36">
        <f t="shared" si="5"/>
        <v>0</v>
      </c>
      <c r="N20" s="36">
        <f t="shared" si="6"/>
        <v>0</v>
      </c>
      <c r="O20" s="36">
        <f t="shared" si="3"/>
        <v>0</v>
      </c>
      <c r="P20" s="36"/>
      <c r="Q20" s="36">
        <v>0.0</v>
      </c>
      <c r="R20" s="23">
        <v>0.8</v>
      </c>
      <c r="S20" s="23">
        <v>1.3</v>
      </c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47"/>
      <c r="AZ20" s="22"/>
      <c r="BA20" s="24"/>
      <c r="BB20" s="24"/>
      <c r="BC20" s="24"/>
      <c r="BD20" s="44"/>
      <c r="BE20" s="24"/>
      <c r="BF20" s="24"/>
      <c r="BG20" s="24"/>
      <c r="BH20" s="44"/>
      <c r="BI20" s="24"/>
      <c r="BJ20" s="62"/>
      <c r="BK20" s="62"/>
      <c r="BL20" s="63"/>
      <c r="BM20" s="64"/>
      <c r="BN20" s="62"/>
      <c r="BO20" s="62"/>
      <c r="BP20" s="63"/>
      <c r="BQ20" s="65"/>
    </row>
    <row r="21">
      <c r="A21" s="27"/>
      <c r="B21" s="27">
        <v>20.0</v>
      </c>
      <c r="C21" s="68" t="s">
        <v>125</v>
      </c>
      <c r="D21" s="28"/>
      <c r="E21" s="28"/>
      <c r="F21" s="156">
        <v>0.0</v>
      </c>
      <c r="G21" s="157">
        <v>0.0</v>
      </c>
      <c r="H21" s="156">
        <v>0.0</v>
      </c>
      <c r="I21" s="36">
        <v>0.0</v>
      </c>
      <c r="J21" s="33">
        <f t="shared" si="2"/>
        <v>0</v>
      </c>
      <c r="K21" s="33">
        <f t="shared" si="7"/>
        <v>24.768</v>
      </c>
      <c r="L21" s="36">
        <f t="shared" si="4"/>
        <v>0</v>
      </c>
      <c r="M21" s="36">
        <f t="shared" si="5"/>
        <v>0</v>
      </c>
      <c r="N21" s="36">
        <f t="shared" si="6"/>
        <v>0</v>
      </c>
      <c r="O21" s="36">
        <f t="shared" si="3"/>
        <v>0</v>
      </c>
      <c r="P21" s="36"/>
      <c r="Q21" s="36">
        <v>0.0</v>
      </c>
      <c r="R21" s="23">
        <v>0.8</v>
      </c>
      <c r="S21" s="23">
        <v>1.3</v>
      </c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47"/>
      <c r="AZ21" s="22"/>
      <c r="BA21" s="24"/>
      <c r="BB21" s="24"/>
      <c r="BC21" s="24"/>
      <c r="BD21" s="44"/>
      <c r="BE21" s="24"/>
      <c r="BF21" s="24"/>
      <c r="BG21" s="24"/>
      <c r="BH21" s="44"/>
      <c r="BI21" s="24"/>
      <c r="BJ21" s="62"/>
      <c r="BK21" s="62"/>
      <c r="BL21" s="63"/>
      <c r="BM21" s="64"/>
      <c r="BN21" s="62"/>
      <c r="BO21" s="62"/>
      <c r="BP21" s="63"/>
      <c r="BQ21" s="65"/>
    </row>
    <row r="22">
      <c r="A22" s="27"/>
      <c r="B22" s="27">
        <v>21.0</v>
      </c>
      <c r="C22" s="68" t="s">
        <v>127</v>
      </c>
      <c r="D22" s="28"/>
      <c r="E22" s="28"/>
      <c r="F22" s="156">
        <v>0.0</v>
      </c>
      <c r="G22" s="161">
        <v>0.0</v>
      </c>
      <c r="H22" s="159">
        <v>0.0</v>
      </c>
      <c r="I22" s="36">
        <v>0.0</v>
      </c>
      <c r="J22" s="33">
        <f t="shared" si="2"/>
        <v>0</v>
      </c>
      <c r="K22" s="33">
        <f t="shared" si="7"/>
        <v>23.58857143</v>
      </c>
      <c r="L22" s="36">
        <f t="shared" si="4"/>
        <v>0</v>
      </c>
      <c r="M22" s="36">
        <f t="shared" si="5"/>
        <v>0</v>
      </c>
      <c r="N22" s="36">
        <f t="shared" si="6"/>
        <v>0</v>
      </c>
      <c r="O22" s="36">
        <f t="shared" si="3"/>
        <v>0</v>
      </c>
      <c r="P22" s="36"/>
      <c r="Q22" s="36" t="str">
        <f>P18/(STDEV(O16:O22))</f>
        <v>#DIV/0!</v>
      </c>
      <c r="R22" s="23">
        <v>0.8</v>
      </c>
      <c r="S22" s="23">
        <v>1.3</v>
      </c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47"/>
      <c r="AZ22" s="22"/>
      <c r="BA22" s="24"/>
      <c r="BB22" s="24"/>
      <c r="BC22" s="24"/>
      <c r="BD22" s="44"/>
      <c r="BE22" s="24"/>
      <c r="BF22" s="24"/>
      <c r="BG22" s="24"/>
      <c r="BH22" s="44"/>
      <c r="BI22" s="24"/>
      <c r="BJ22" s="69"/>
      <c r="BK22" s="69"/>
      <c r="BL22" s="70"/>
      <c r="BM22" s="64"/>
      <c r="BN22" s="69"/>
      <c r="BO22" s="69"/>
      <c r="BP22" s="69"/>
      <c r="BQ22" s="71"/>
    </row>
    <row r="23">
      <c r="A23" s="27"/>
      <c r="B23" s="27">
        <v>22.0</v>
      </c>
      <c r="C23" s="160" t="s">
        <v>122</v>
      </c>
      <c r="D23" s="28">
        <f>COUNTIF(F23:F29,"&lt;&gt;0")</f>
        <v>0</v>
      </c>
      <c r="E23" s="28"/>
      <c r="F23" s="156">
        <v>0.0</v>
      </c>
      <c r="G23" s="157">
        <v>0.0</v>
      </c>
      <c r="H23" s="156">
        <v>0.0</v>
      </c>
      <c r="I23" s="36">
        <v>0.0</v>
      </c>
      <c r="J23" s="33">
        <f t="shared" si="2"/>
        <v>0</v>
      </c>
      <c r="K23" s="33">
        <f t="shared" si="7"/>
        <v>22.51636364</v>
      </c>
      <c r="L23" s="36">
        <f t="shared" si="4"/>
        <v>0</v>
      </c>
      <c r="M23" s="36">
        <f t="shared" si="5"/>
        <v>0</v>
      </c>
      <c r="N23" s="36">
        <f t="shared" si="6"/>
        <v>0</v>
      </c>
      <c r="O23" s="36">
        <f t="shared" si="3"/>
        <v>0</v>
      </c>
      <c r="P23" s="36">
        <f>sum(O23:O29)</f>
        <v>0</v>
      </c>
      <c r="Q23" s="36">
        <v>0.0</v>
      </c>
      <c r="R23" s="23">
        <v>0.8</v>
      </c>
      <c r="S23" s="23">
        <v>1.3</v>
      </c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47"/>
      <c r="AZ23" s="22"/>
      <c r="BA23" s="24"/>
      <c r="BB23" s="24"/>
      <c r="BC23" s="24"/>
      <c r="BD23" s="44"/>
      <c r="BE23" s="24"/>
      <c r="BF23" s="24"/>
      <c r="BG23" s="24"/>
      <c r="BH23" s="44"/>
      <c r="BI23" s="24"/>
      <c r="BJ23" s="69"/>
      <c r="BK23" s="69"/>
      <c r="BL23" s="70"/>
      <c r="BM23" s="64"/>
      <c r="BN23" s="69"/>
      <c r="BO23" s="69"/>
      <c r="BP23" s="69"/>
      <c r="BQ23" s="72"/>
    </row>
    <row r="24">
      <c r="A24" s="27"/>
      <c r="B24" s="27">
        <v>23.0</v>
      </c>
      <c r="C24" s="160" t="s">
        <v>13</v>
      </c>
      <c r="D24" s="28"/>
      <c r="E24" s="28"/>
      <c r="F24" s="156">
        <v>0.0</v>
      </c>
      <c r="G24" s="157">
        <v>0.0</v>
      </c>
      <c r="H24" s="156">
        <v>0.0</v>
      </c>
      <c r="I24" s="36">
        <v>0.0</v>
      </c>
      <c r="J24" s="33">
        <f t="shared" si="2"/>
        <v>0</v>
      </c>
      <c r="K24" s="33">
        <f t="shared" si="7"/>
        <v>21.5373913</v>
      </c>
      <c r="L24" s="36">
        <f t="shared" si="4"/>
        <v>0</v>
      </c>
      <c r="M24" s="36">
        <f t="shared" si="5"/>
        <v>0</v>
      </c>
      <c r="N24" s="36">
        <f t="shared" si="6"/>
        <v>0</v>
      </c>
      <c r="O24" s="36">
        <f t="shared" si="3"/>
        <v>0</v>
      </c>
      <c r="P24" s="36" t="s">
        <v>39</v>
      </c>
      <c r="Q24" s="36">
        <v>0.0</v>
      </c>
      <c r="R24" s="23">
        <v>0.8</v>
      </c>
      <c r="S24" s="23">
        <v>1.3</v>
      </c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47"/>
      <c r="AZ24" s="22"/>
      <c r="BA24" s="24"/>
      <c r="BB24" s="24"/>
      <c r="BC24" s="24"/>
      <c r="BD24" s="44"/>
      <c r="BE24" s="24"/>
      <c r="BF24" s="24"/>
      <c r="BG24" s="24"/>
      <c r="BH24" s="44"/>
      <c r="BI24" s="24"/>
      <c r="BJ24" s="69"/>
      <c r="BK24" s="69"/>
      <c r="BL24" s="70"/>
      <c r="BM24" s="64"/>
      <c r="BN24" s="69"/>
      <c r="BO24" s="69"/>
      <c r="BP24" s="69"/>
      <c r="BQ24" s="72"/>
    </row>
    <row r="25">
      <c r="A25" s="27"/>
      <c r="B25" s="27">
        <v>24.0</v>
      </c>
      <c r="C25" s="160" t="s">
        <v>12</v>
      </c>
      <c r="D25" s="28"/>
      <c r="E25" s="28"/>
      <c r="F25" s="156">
        <v>0.0</v>
      </c>
      <c r="G25" s="157">
        <v>0.0</v>
      </c>
      <c r="H25" s="156">
        <v>0.0</v>
      </c>
      <c r="I25" s="36">
        <v>0.0</v>
      </c>
      <c r="J25" s="33">
        <f t="shared" si="2"/>
        <v>0</v>
      </c>
      <c r="K25" s="33">
        <f t="shared" si="7"/>
        <v>20.64</v>
      </c>
      <c r="L25" s="36">
        <f t="shared" si="4"/>
        <v>0</v>
      </c>
      <c r="M25" s="36">
        <f t="shared" si="5"/>
        <v>0</v>
      </c>
      <c r="N25" s="36">
        <f t="shared" si="6"/>
        <v>0</v>
      </c>
      <c r="O25" s="36">
        <f t="shared" si="3"/>
        <v>0</v>
      </c>
      <c r="P25" s="66">
        <f>AVERAGE(O23:O29)</f>
        <v>0</v>
      </c>
      <c r="Q25" s="36">
        <v>0.0</v>
      </c>
      <c r="R25" s="23">
        <v>0.8</v>
      </c>
      <c r="S25" s="23">
        <v>1.3</v>
      </c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47"/>
      <c r="AZ25" s="22"/>
      <c r="BA25" s="24"/>
      <c r="BB25" s="24"/>
      <c r="BC25" s="24"/>
      <c r="BD25" s="44"/>
      <c r="BE25" s="24"/>
      <c r="BF25" s="24"/>
      <c r="BG25" s="24"/>
      <c r="BH25" s="44"/>
      <c r="BI25" s="24"/>
      <c r="BJ25" s="69"/>
      <c r="BK25" s="69"/>
      <c r="BL25" s="70"/>
      <c r="BM25" s="64"/>
      <c r="BN25" s="69"/>
      <c r="BO25" s="69"/>
      <c r="BP25" s="69"/>
      <c r="BQ25" s="72"/>
    </row>
    <row r="26">
      <c r="A26" s="27"/>
      <c r="B26" s="27">
        <v>25.0</v>
      </c>
      <c r="C26" s="160" t="s">
        <v>123</v>
      </c>
      <c r="D26" s="28"/>
      <c r="E26" s="28"/>
      <c r="F26" s="156">
        <v>0.0</v>
      </c>
      <c r="G26" s="157">
        <v>0.0</v>
      </c>
      <c r="H26" s="156">
        <v>0.0</v>
      </c>
      <c r="I26" s="36">
        <v>0.0</v>
      </c>
      <c r="J26" s="33">
        <f t="shared" si="2"/>
        <v>0</v>
      </c>
      <c r="K26" s="33">
        <f t="shared" si="7"/>
        <v>19.8144</v>
      </c>
      <c r="L26" s="36">
        <f t="shared" si="4"/>
        <v>0</v>
      </c>
      <c r="M26" s="36">
        <f t="shared" si="5"/>
        <v>0</v>
      </c>
      <c r="N26" s="36">
        <f t="shared" si="6"/>
        <v>0</v>
      </c>
      <c r="O26" s="36">
        <f t="shared" si="3"/>
        <v>0</v>
      </c>
      <c r="P26" s="36"/>
      <c r="Q26" s="36">
        <v>0.0</v>
      </c>
      <c r="R26" s="23">
        <v>0.8</v>
      </c>
      <c r="S26" s="23">
        <v>1.3</v>
      </c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47"/>
      <c r="AZ26" s="22"/>
      <c r="BA26" s="24"/>
      <c r="BB26" s="24"/>
      <c r="BC26" s="24"/>
      <c r="BD26" s="44"/>
      <c r="BE26" s="24"/>
      <c r="BF26" s="24"/>
      <c r="BG26" s="24"/>
      <c r="BH26" s="44"/>
      <c r="BI26" s="24"/>
      <c r="BJ26" s="69"/>
      <c r="BK26" s="69"/>
      <c r="BL26" s="70"/>
      <c r="BM26" s="64"/>
      <c r="BN26" s="69"/>
      <c r="BO26" s="69"/>
      <c r="BP26" s="69"/>
      <c r="BQ26" s="72"/>
    </row>
    <row r="27">
      <c r="A27" s="27"/>
      <c r="B27" s="27">
        <v>26.0</v>
      </c>
      <c r="C27" s="160" t="s">
        <v>124</v>
      </c>
      <c r="D27" s="28"/>
      <c r="E27" s="28"/>
      <c r="F27" s="156">
        <v>0.0</v>
      </c>
      <c r="G27" s="157">
        <v>0.0</v>
      </c>
      <c r="H27" s="156">
        <v>0.0</v>
      </c>
      <c r="I27" s="36">
        <v>0.0</v>
      </c>
      <c r="J27" s="33">
        <f t="shared" si="2"/>
        <v>0</v>
      </c>
      <c r="K27" s="33">
        <f t="shared" si="7"/>
        <v>19.05230769</v>
      </c>
      <c r="L27" s="36">
        <f t="shared" si="4"/>
        <v>0</v>
      </c>
      <c r="M27" s="36">
        <f t="shared" si="5"/>
        <v>0</v>
      </c>
      <c r="N27" s="36">
        <f t="shared" si="6"/>
        <v>0</v>
      </c>
      <c r="O27" s="36">
        <f t="shared" si="3"/>
        <v>0</v>
      </c>
      <c r="P27" s="36"/>
      <c r="Q27" s="36">
        <v>0.0</v>
      </c>
      <c r="R27" s="23">
        <v>0.8</v>
      </c>
      <c r="S27" s="23">
        <v>1.3</v>
      </c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47"/>
      <c r="AZ27" s="22"/>
      <c r="BA27" s="24"/>
      <c r="BB27" s="24"/>
      <c r="BC27" s="24"/>
      <c r="BD27" s="44"/>
      <c r="BE27" s="24"/>
      <c r="BF27" s="24"/>
      <c r="BG27" s="24"/>
      <c r="BH27" s="44"/>
      <c r="BI27" s="24"/>
      <c r="BJ27" s="69"/>
      <c r="BK27" s="69"/>
      <c r="BL27" s="70"/>
      <c r="BM27" s="64"/>
      <c r="BN27" s="69"/>
      <c r="BO27" s="69"/>
      <c r="BP27" s="69"/>
      <c r="BQ27" s="72"/>
    </row>
    <row r="28">
      <c r="A28" s="27"/>
      <c r="B28" s="27">
        <v>27.0</v>
      </c>
      <c r="C28" s="160" t="s">
        <v>125</v>
      </c>
      <c r="D28" s="28"/>
      <c r="E28" s="28"/>
      <c r="F28" s="156">
        <v>0.0</v>
      </c>
      <c r="G28" s="157">
        <v>0.0</v>
      </c>
      <c r="H28" s="156">
        <v>0.0</v>
      </c>
      <c r="I28" s="36">
        <v>0.0</v>
      </c>
      <c r="J28" s="33">
        <f t="shared" si="2"/>
        <v>0</v>
      </c>
      <c r="K28" s="33">
        <f t="shared" si="7"/>
        <v>18.34666667</v>
      </c>
      <c r="L28" s="36">
        <f t="shared" si="4"/>
        <v>0</v>
      </c>
      <c r="M28" s="36">
        <f t="shared" si="5"/>
        <v>0</v>
      </c>
      <c r="N28" s="36">
        <f t="shared" si="6"/>
        <v>0</v>
      </c>
      <c r="O28" s="36">
        <f t="shared" si="3"/>
        <v>0</v>
      </c>
      <c r="P28" s="36"/>
      <c r="Q28" s="36">
        <v>0.0</v>
      </c>
      <c r="R28" s="23">
        <v>0.8</v>
      </c>
      <c r="S28" s="23">
        <v>1.3</v>
      </c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47"/>
      <c r="AZ28" s="22"/>
      <c r="BA28" s="24"/>
      <c r="BB28" s="24"/>
      <c r="BC28" s="24"/>
      <c r="BD28" s="44"/>
      <c r="BE28" s="24"/>
      <c r="BF28" s="24"/>
      <c r="BG28" s="24"/>
      <c r="BH28" s="44"/>
      <c r="BI28" s="24"/>
      <c r="BJ28" s="69"/>
      <c r="BK28" s="69"/>
      <c r="BL28" s="70"/>
      <c r="BM28" s="64"/>
      <c r="BN28" s="69"/>
      <c r="BO28" s="69"/>
      <c r="BP28" s="69"/>
      <c r="BQ28" s="72"/>
    </row>
    <row r="29">
      <c r="A29" s="27"/>
      <c r="B29" s="27">
        <v>28.0</v>
      </c>
      <c r="C29" s="160" t="s">
        <v>127</v>
      </c>
      <c r="D29" s="28"/>
      <c r="E29" s="28"/>
      <c r="F29" s="159">
        <v>0.0</v>
      </c>
      <c r="G29" s="161">
        <v>0.0</v>
      </c>
      <c r="H29" s="159">
        <v>0.0</v>
      </c>
      <c r="I29" s="36">
        <v>0.0</v>
      </c>
      <c r="J29" s="33">
        <f t="shared" si="2"/>
        <v>0</v>
      </c>
      <c r="K29" s="33">
        <f t="shared" si="7"/>
        <v>17.69142857</v>
      </c>
      <c r="L29" s="36">
        <f t="shared" si="4"/>
        <v>0</v>
      </c>
      <c r="M29" s="36">
        <f t="shared" si="5"/>
        <v>0</v>
      </c>
      <c r="N29" s="36">
        <f t="shared" si="6"/>
        <v>0</v>
      </c>
      <c r="O29" s="36">
        <f t="shared" si="3"/>
        <v>0</v>
      </c>
      <c r="P29" s="36"/>
      <c r="Q29" s="36" t="str">
        <f>P25/(STDEV(O23:O29))</f>
        <v>#DIV/0!</v>
      </c>
      <c r="R29" s="23">
        <v>0.8</v>
      </c>
      <c r="S29" s="23">
        <v>1.3</v>
      </c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47"/>
      <c r="AZ29" s="22"/>
      <c r="BA29" s="24"/>
      <c r="BB29" s="24"/>
      <c r="BC29" s="24"/>
      <c r="BD29" s="44"/>
      <c r="BE29" s="24"/>
      <c r="BF29" s="24"/>
      <c r="BG29" s="24"/>
      <c r="BH29" s="44"/>
      <c r="BI29" s="24"/>
      <c r="BJ29" s="69"/>
      <c r="BK29" s="69"/>
      <c r="BL29" s="70"/>
      <c r="BM29" s="64"/>
      <c r="BN29" s="69"/>
      <c r="BO29" s="69"/>
      <c r="BP29" s="69"/>
      <c r="BQ29" s="65"/>
    </row>
    <row r="30">
      <c r="A30" s="162"/>
      <c r="B30" s="162"/>
      <c r="C30" s="162"/>
      <c r="D30" s="162"/>
      <c r="E30" s="162"/>
      <c r="F30" s="162"/>
      <c r="G30" s="162"/>
      <c r="H30" s="162"/>
      <c r="I30" s="162"/>
      <c r="J30" s="78"/>
      <c r="K30" s="78"/>
      <c r="L30" s="162"/>
      <c r="M30" s="162"/>
      <c r="N30" s="162"/>
      <c r="O30" s="162"/>
      <c r="P30" s="162"/>
      <c r="Q30" s="36">
        <v>0.0</v>
      </c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47"/>
      <c r="AZ30" s="22"/>
      <c r="BA30" s="24"/>
      <c r="BB30" s="24"/>
      <c r="BC30" s="24"/>
      <c r="BD30" s="44"/>
      <c r="BE30" s="24"/>
      <c r="BF30" s="24"/>
      <c r="BG30" s="24"/>
      <c r="BH30" s="44"/>
      <c r="BI30" s="24"/>
      <c r="BJ30" s="69"/>
      <c r="BK30" s="69"/>
      <c r="BL30" s="70"/>
      <c r="BM30" s="64"/>
      <c r="BN30" s="69"/>
      <c r="BO30" s="69"/>
      <c r="BP30" s="69"/>
      <c r="BQ30" s="82"/>
    </row>
    <row r="31">
      <c r="A31" s="162"/>
      <c r="B31" s="162"/>
      <c r="C31" s="162"/>
      <c r="D31" s="162"/>
      <c r="E31" s="162"/>
      <c r="F31" s="162"/>
      <c r="G31" s="162"/>
      <c r="H31" s="162"/>
      <c r="I31" s="162"/>
      <c r="J31" s="78"/>
      <c r="K31" s="78"/>
      <c r="L31" s="162"/>
      <c r="M31" s="162"/>
      <c r="N31" s="162"/>
      <c r="O31" s="162"/>
      <c r="P31" s="162"/>
      <c r="Q31" s="36">
        <v>0.0</v>
      </c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47"/>
      <c r="AZ31" s="22"/>
      <c r="BA31" s="24"/>
      <c r="BB31" s="24"/>
      <c r="BC31" s="24"/>
      <c r="BD31" s="44"/>
      <c r="BE31" s="24"/>
      <c r="BF31" s="24"/>
      <c r="BG31" s="24"/>
      <c r="BH31" s="44"/>
      <c r="BI31" s="24"/>
      <c r="BJ31" s="69"/>
      <c r="BK31" s="69"/>
      <c r="BL31" s="70"/>
      <c r="BM31" s="64"/>
      <c r="BN31" s="69"/>
      <c r="BO31" s="69"/>
      <c r="BP31" s="69"/>
      <c r="BQ31" s="82"/>
    </row>
    <row r="32">
      <c r="A32" s="162"/>
      <c r="B32" s="162"/>
      <c r="C32" s="162"/>
      <c r="D32" s="162"/>
      <c r="E32" s="162"/>
      <c r="F32" s="162"/>
      <c r="G32" s="162"/>
      <c r="H32" s="162"/>
      <c r="I32" s="162"/>
      <c r="J32" s="78"/>
      <c r="K32" s="78"/>
      <c r="L32" s="162"/>
      <c r="M32" s="162"/>
      <c r="N32" s="162"/>
      <c r="O32" s="162"/>
      <c r="P32" s="162"/>
      <c r="Q32" s="36">
        <v>0.0</v>
      </c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47"/>
      <c r="AZ32" s="22"/>
      <c r="BA32" s="24"/>
      <c r="BB32" s="24"/>
      <c r="BC32" s="24"/>
      <c r="BD32" s="44"/>
      <c r="BE32" s="24"/>
      <c r="BF32" s="24"/>
      <c r="BG32" s="24"/>
      <c r="BH32" s="44"/>
      <c r="BI32" s="24"/>
      <c r="BJ32" s="69"/>
      <c r="BK32" s="69"/>
      <c r="BL32" s="70"/>
      <c r="BM32" s="64"/>
      <c r="BN32" s="69"/>
      <c r="BO32" s="69"/>
      <c r="BP32" s="69"/>
      <c r="BQ32" s="82"/>
    </row>
    <row r="33">
      <c r="A33" s="162"/>
      <c r="B33" s="162"/>
      <c r="C33" s="162"/>
      <c r="D33" s="162"/>
      <c r="E33" s="162"/>
      <c r="F33" s="162"/>
      <c r="G33" s="162"/>
      <c r="H33" s="162"/>
      <c r="I33" s="162"/>
      <c r="J33" s="78"/>
      <c r="K33" s="78"/>
      <c r="L33" s="162"/>
      <c r="M33" s="162"/>
      <c r="N33" s="162"/>
      <c r="O33" s="162"/>
      <c r="P33" s="162"/>
      <c r="Q33" s="36">
        <v>0.0</v>
      </c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47"/>
      <c r="AZ33" s="22"/>
      <c r="BA33" s="24"/>
      <c r="BB33" s="24"/>
      <c r="BC33" s="24"/>
      <c r="BD33" s="44"/>
      <c r="BE33" s="24"/>
      <c r="BF33" s="24"/>
      <c r="BG33" s="24"/>
      <c r="BH33" s="44"/>
      <c r="BI33" s="24"/>
      <c r="BJ33" s="69"/>
      <c r="BK33" s="69"/>
      <c r="BL33" s="70"/>
      <c r="BM33" s="64"/>
      <c r="BN33" s="69"/>
      <c r="BO33" s="69"/>
      <c r="BP33" s="69"/>
      <c r="BQ33" s="82"/>
    </row>
    <row r="34">
      <c r="A34" s="162"/>
      <c r="B34" s="162"/>
      <c r="C34" s="162"/>
      <c r="D34" s="162"/>
      <c r="E34" s="162"/>
      <c r="F34" s="162"/>
      <c r="G34" s="162"/>
      <c r="H34" s="162"/>
      <c r="I34" s="162"/>
      <c r="J34" s="78"/>
      <c r="K34" s="78"/>
      <c r="L34" s="162"/>
      <c r="M34" s="162"/>
      <c r="N34" s="162"/>
      <c r="O34" s="162"/>
      <c r="P34" s="162"/>
      <c r="Q34" s="36">
        <v>0.0</v>
      </c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47"/>
      <c r="AZ34" s="22"/>
      <c r="BA34" s="24"/>
      <c r="BB34" s="24"/>
      <c r="BC34" s="24"/>
      <c r="BD34" s="44"/>
      <c r="BE34" s="24"/>
      <c r="BF34" s="24"/>
      <c r="BG34" s="24"/>
      <c r="BH34" s="44"/>
      <c r="BI34" s="24"/>
      <c r="BJ34" s="69"/>
      <c r="BK34" s="69"/>
      <c r="BL34" s="70"/>
      <c r="BM34" s="64"/>
      <c r="BN34" s="69"/>
      <c r="BO34" s="69"/>
      <c r="BP34" s="69"/>
      <c r="BQ34" s="82"/>
    </row>
    <row r="35">
      <c r="A35" s="162"/>
      <c r="B35" s="162"/>
      <c r="C35" s="162"/>
      <c r="D35" s="162"/>
      <c r="E35" s="162"/>
      <c r="F35" s="162"/>
      <c r="G35" s="162"/>
      <c r="H35" s="162"/>
      <c r="I35" s="162"/>
      <c r="J35" s="78"/>
      <c r="K35" s="78"/>
      <c r="L35" s="162"/>
      <c r="M35" s="162"/>
      <c r="N35" s="162"/>
      <c r="O35" s="162"/>
      <c r="P35" s="162"/>
      <c r="Q35" s="36">
        <v>0.0</v>
      </c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47"/>
      <c r="AZ35" s="22"/>
      <c r="BA35" s="24"/>
      <c r="BB35" s="24"/>
      <c r="BC35" s="24"/>
      <c r="BD35" s="44"/>
      <c r="BE35" s="24"/>
      <c r="BF35" s="24"/>
      <c r="BG35" s="24"/>
      <c r="BH35" s="44"/>
      <c r="BI35" s="24"/>
      <c r="BJ35" s="69"/>
      <c r="BK35" s="69"/>
      <c r="BL35" s="70"/>
      <c r="BM35" s="64"/>
      <c r="BN35" s="69"/>
      <c r="BO35" s="69"/>
      <c r="BP35" s="69"/>
      <c r="BQ35" s="82"/>
    </row>
    <row r="36">
      <c r="A36" s="162"/>
      <c r="B36" s="162"/>
      <c r="C36" s="162"/>
      <c r="D36" s="162"/>
      <c r="E36" s="162"/>
      <c r="F36" s="162"/>
      <c r="G36" s="162"/>
      <c r="H36" s="162"/>
      <c r="I36" s="162"/>
      <c r="J36" s="78"/>
      <c r="K36" s="78"/>
      <c r="L36" s="162"/>
      <c r="M36" s="162"/>
      <c r="N36" s="162"/>
      <c r="O36" s="162"/>
      <c r="P36" s="162"/>
      <c r="Q36" s="36">
        <v>0.0</v>
      </c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47"/>
      <c r="AZ36" s="22"/>
      <c r="BA36" s="24"/>
      <c r="BB36" s="24"/>
      <c r="BC36" s="24"/>
      <c r="BD36" s="44"/>
      <c r="BE36" s="24"/>
      <c r="BF36" s="24"/>
      <c r="BG36" s="24"/>
      <c r="BH36" s="44"/>
      <c r="BI36" s="24"/>
      <c r="BJ36" s="69"/>
      <c r="BK36" s="69"/>
      <c r="BL36" s="70"/>
      <c r="BM36" s="64"/>
      <c r="BN36" s="69"/>
      <c r="BO36" s="69"/>
      <c r="BP36" s="69"/>
      <c r="BQ36" s="82"/>
    </row>
    <row r="37">
      <c r="A37" s="162"/>
      <c r="B37" s="162"/>
      <c r="C37" s="162"/>
      <c r="D37" s="162"/>
      <c r="E37" s="162"/>
      <c r="F37" s="162"/>
      <c r="G37" s="162"/>
      <c r="H37" s="162"/>
      <c r="I37" s="162"/>
      <c r="J37" s="78"/>
      <c r="K37" s="78"/>
      <c r="L37" s="162"/>
      <c r="M37" s="162"/>
      <c r="N37" s="162"/>
      <c r="O37" s="162"/>
      <c r="P37" s="162"/>
      <c r="Q37" s="36">
        <v>0.0</v>
      </c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47"/>
      <c r="AZ37" s="22"/>
      <c r="BA37" s="24"/>
      <c r="BB37" s="24"/>
      <c r="BC37" s="24"/>
      <c r="BD37" s="44"/>
      <c r="BE37" s="24"/>
      <c r="BF37" s="24"/>
      <c r="BG37" s="24"/>
      <c r="BH37" s="44"/>
      <c r="BI37" s="24"/>
      <c r="BJ37" s="69"/>
      <c r="BK37" s="69"/>
      <c r="BL37" s="70"/>
      <c r="BM37" s="64"/>
      <c r="BN37" s="69"/>
      <c r="BO37" s="69"/>
      <c r="BP37" s="69"/>
      <c r="BQ37" s="82"/>
    </row>
    <row r="38">
      <c r="A38" s="162"/>
      <c r="B38" s="162"/>
      <c r="C38" s="162"/>
      <c r="D38" s="162"/>
      <c r="E38" s="162"/>
      <c r="F38" s="162"/>
      <c r="G38" s="162"/>
      <c r="H38" s="162"/>
      <c r="I38" s="162"/>
      <c r="J38" s="78"/>
      <c r="K38" s="78"/>
      <c r="L38" s="162"/>
      <c r="M38" s="162"/>
      <c r="N38" s="162"/>
      <c r="O38" s="162"/>
      <c r="P38" s="162"/>
      <c r="Q38" s="36">
        <v>0.0</v>
      </c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47"/>
      <c r="AZ38" s="22"/>
      <c r="BA38" s="24"/>
      <c r="BB38" s="24"/>
      <c r="BC38" s="24"/>
      <c r="BD38" s="44"/>
      <c r="BE38" s="24"/>
      <c r="BF38" s="24"/>
      <c r="BG38" s="24"/>
      <c r="BH38" s="44"/>
      <c r="BI38" s="24"/>
      <c r="BJ38" s="69"/>
      <c r="BK38" s="69"/>
      <c r="BL38" s="70"/>
      <c r="BM38" s="64"/>
      <c r="BN38" s="69"/>
      <c r="BO38" s="69"/>
      <c r="BP38" s="69"/>
      <c r="BQ38" s="82"/>
    </row>
    <row r="39">
      <c r="A39" s="162"/>
      <c r="B39" s="162"/>
      <c r="C39" s="162"/>
      <c r="D39" s="162"/>
      <c r="E39" s="162"/>
      <c r="F39" s="162"/>
      <c r="G39" s="162"/>
      <c r="H39" s="162"/>
      <c r="I39" s="162"/>
      <c r="J39" s="78"/>
      <c r="K39" s="78"/>
      <c r="L39" s="162"/>
      <c r="M39" s="162"/>
      <c r="N39" s="162"/>
      <c r="O39" s="162"/>
      <c r="P39" s="162"/>
      <c r="Q39" s="36">
        <v>0.0</v>
      </c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47"/>
      <c r="AZ39" s="22"/>
      <c r="BA39" s="24"/>
      <c r="BB39" s="24"/>
      <c r="BC39" s="24"/>
      <c r="BD39" s="44"/>
      <c r="BE39" s="24"/>
      <c r="BF39" s="24"/>
      <c r="BG39" s="24"/>
      <c r="BH39" s="44"/>
      <c r="BI39" s="24"/>
      <c r="BJ39" s="69"/>
      <c r="BK39" s="69"/>
      <c r="BL39" s="70"/>
      <c r="BM39" s="64"/>
      <c r="BN39" s="69"/>
      <c r="BO39" s="69"/>
      <c r="BP39" s="69"/>
      <c r="BQ39" s="82"/>
    </row>
    <row r="40">
      <c r="A40" s="162"/>
      <c r="B40" s="162"/>
      <c r="C40" s="162"/>
      <c r="D40" s="162"/>
      <c r="E40" s="162"/>
      <c r="F40" s="162"/>
      <c r="G40" s="162"/>
      <c r="H40" s="162"/>
      <c r="I40" s="162"/>
      <c r="J40" s="78"/>
      <c r="K40" s="78"/>
      <c r="L40" s="162"/>
      <c r="M40" s="162"/>
      <c r="N40" s="162"/>
      <c r="O40" s="162"/>
      <c r="P40" s="162"/>
      <c r="Q40" s="36">
        <v>0.0</v>
      </c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47"/>
      <c r="AZ40" s="22"/>
      <c r="BA40" s="24"/>
      <c r="BB40" s="24"/>
      <c r="BC40" s="24"/>
      <c r="BD40" s="44"/>
      <c r="BE40" s="24"/>
      <c r="BF40" s="24"/>
      <c r="BG40" s="24"/>
      <c r="BH40" s="44"/>
      <c r="BI40" s="24"/>
      <c r="BJ40" s="85"/>
      <c r="BK40" s="85"/>
      <c r="BL40" s="85"/>
      <c r="BM40" s="86"/>
      <c r="BN40" s="85"/>
      <c r="BO40" s="85"/>
      <c r="BP40" s="85"/>
      <c r="BQ40" s="87"/>
    </row>
    <row r="41">
      <c r="A41" s="162"/>
      <c r="B41" s="162"/>
      <c r="C41" s="162"/>
      <c r="D41" s="162"/>
      <c r="E41" s="162"/>
      <c r="F41" s="162"/>
      <c r="G41" s="162"/>
      <c r="H41" s="162"/>
      <c r="I41" s="162"/>
      <c r="J41" s="78"/>
      <c r="K41" s="78"/>
      <c r="L41" s="162"/>
      <c r="M41" s="162"/>
      <c r="N41" s="162"/>
      <c r="O41" s="162"/>
      <c r="P41" s="162"/>
      <c r="Q41" s="36">
        <v>0.0</v>
      </c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47"/>
      <c r="AZ41" s="22"/>
      <c r="BA41" s="24"/>
      <c r="BB41" s="24"/>
      <c r="BC41" s="24"/>
      <c r="BD41" s="44"/>
      <c r="BE41" s="24"/>
      <c r="BF41" s="24"/>
      <c r="BG41" s="24"/>
      <c r="BH41" s="44"/>
      <c r="BI41" s="24"/>
      <c r="BJ41" s="88"/>
      <c r="BK41" s="88"/>
      <c r="BL41" s="88"/>
      <c r="BM41" s="89"/>
      <c r="BN41" s="88"/>
      <c r="BO41" s="88"/>
      <c r="BP41" s="88"/>
      <c r="BQ41" s="87"/>
    </row>
    <row r="42">
      <c r="A42" s="162"/>
      <c r="B42" s="162"/>
      <c r="C42" s="162"/>
      <c r="D42" s="162"/>
      <c r="E42" s="162"/>
      <c r="F42" s="162"/>
      <c r="G42" s="162"/>
      <c r="H42" s="162"/>
      <c r="I42" s="162"/>
      <c r="J42" s="78"/>
      <c r="K42" s="78"/>
      <c r="L42" s="162"/>
      <c r="M42" s="162"/>
      <c r="N42" s="162"/>
      <c r="O42" s="162"/>
      <c r="P42" s="162"/>
      <c r="Q42" s="36">
        <v>0.0</v>
      </c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47"/>
      <c r="AZ42" s="22"/>
      <c r="BA42" s="24"/>
      <c r="BB42" s="24"/>
      <c r="BC42" s="24"/>
      <c r="BD42" s="44"/>
      <c r="BE42" s="24"/>
      <c r="BF42" s="24"/>
      <c r="BG42" s="24"/>
      <c r="BH42" s="44"/>
      <c r="BI42" s="24"/>
      <c r="BJ42" s="88"/>
      <c r="BK42" s="88"/>
      <c r="BL42" s="88"/>
      <c r="BM42" s="89"/>
      <c r="BN42" s="88"/>
      <c r="BO42" s="88"/>
      <c r="BP42" s="88"/>
      <c r="BQ42" s="87"/>
    </row>
    <row r="43">
      <c r="A43" s="162"/>
      <c r="B43" s="162"/>
      <c r="C43" s="162"/>
      <c r="D43" s="162"/>
      <c r="E43" s="162"/>
      <c r="F43" s="162"/>
      <c r="G43" s="162"/>
      <c r="H43" s="162"/>
      <c r="I43" s="162"/>
      <c r="J43" s="78"/>
      <c r="K43" s="78"/>
      <c r="L43" s="162"/>
      <c r="M43" s="162"/>
      <c r="N43" s="162"/>
      <c r="O43" s="162"/>
      <c r="P43" s="162"/>
      <c r="Q43" s="36">
        <v>0.0</v>
      </c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47"/>
      <c r="AZ43" s="22"/>
      <c r="BA43" s="24"/>
      <c r="BB43" s="24"/>
      <c r="BC43" s="24"/>
      <c r="BD43" s="44"/>
      <c r="BE43" s="24"/>
      <c r="BF43" s="24"/>
      <c r="BG43" s="24"/>
      <c r="BH43" s="44"/>
      <c r="BI43" s="24"/>
      <c r="BJ43" s="88"/>
      <c r="BK43" s="88"/>
      <c r="BL43" s="88"/>
      <c r="BM43" s="89"/>
      <c r="BN43" s="88"/>
      <c r="BO43" s="88"/>
      <c r="BP43" s="88"/>
      <c r="BQ43" s="87"/>
    </row>
    <row r="44">
      <c r="A44" s="88"/>
      <c r="B44" s="88"/>
      <c r="C44" s="88"/>
      <c r="D44" s="88"/>
      <c r="E44" s="88"/>
      <c r="F44" s="88"/>
      <c r="G44" s="88"/>
      <c r="H44" s="88"/>
      <c r="I44" s="88"/>
      <c r="J44" s="163"/>
      <c r="K44" s="163"/>
      <c r="L44" s="88"/>
      <c r="M44" s="88"/>
      <c r="N44" s="88"/>
      <c r="O44" s="88"/>
      <c r="P44" s="88"/>
      <c r="Q44" s="88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88"/>
      <c r="BK44" s="88"/>
      <c r="BL44" s="88"/>
      <c r="BM44" s="89"/>
      <c r="BN44" s="88"/>
      <c r="BO44" s="88"/>
      <c r="BP44" s="88"/>
      <c r="BQ44" s="87"/>
    </row>
    <row r="45">
      <c r="A45" s="88"/>
      <c r="B45" s="88"/>
      <c r="C45" s="88"/>
      <c r="D45" s="88"/>
      <c r="E45" s="88"/>
      <c r="F45" s="88"/>
      <c r="G45" s="88"/>
      <c r="H45" s="88"/>
      <c r="I45" s="88"/>
      <c r="J45" s="163"/>
      <c r="K45" s="163"/>
      <c r="L45" s="88"/>
      <c r="M45" s="88"/>
      <c r="N45" s="88"/>
      <c r="O45" s="88"/>
      <c r="P45" s="88"/>
      <c r="Q45" s="88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88"/>
      <c r="BK45" s="88"/>
      <c r="BL45" s="88"/>
      <c r="BM45" s="89"/>
      <c r="BN45" s="88"/>
      <c r="BO45" s="88"/>
      <c r="BP45" s="88"/>
      <c r="BQ45" s="87"/>
    </row>
    <row r="46">
      <c r="A46" s="88"/>
      <c r="B46" s="88"/>
      <c r="C46" s="88"/>
      <c r="D46" s="88"/>
      <c r="E46" s="88"/>
      <c r="F46" s="88"/>
      <c r="G46" s="88"/>
      <c r="H46" s="88"/>
      <c r="I46" s="88"/>
      <c r="J46" s="163"/>
      <c r="K46" s="163"/>
      <c r="L46" s="88"/>
      <c r="M46" s="88"/>
      <c r="N46" s="88"/>
      <c r="O46" s="88"/>
      <c r="P46" s="88"/>
      <c r="Q46" s="88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88"/>
      <c r="BK46" s="88"/>
      <c r="BL46" s="88"/>
      <c r="BM46" s="89"/>
      <c r="BN46" s="88"/>
      <c r="BO46" s="88"/>
      <c r="BP46" s="88"/>
      <c r="BQ46" s="87"/>
    </row>
    <row r="47">
      <c r="A47" s="88"/>
      <c r="B47" s="88"/>
      <c r="C47" s="88"/>
      <c r="D47" s="88"/>
      <c r="E47" s="88"/>
      <c r="F47" s="88"/>
      <c r="G47" s="88"/>
      <c r="H47" s="88"/>
      <c r="I47" s="88"/>
      <c r="J47" s="163"/>
      <c r="K47" s="163"/>
      <c r="L47" s="88"/>
      <c r="M47" s="88"/>
      <c r="N47" s="88"/>
      <c r="O47" s="88"/>
      <c r="P47" s="88"/>
      <c r="Q47" s="88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88"/>
      <c r="BK47" s="88"/>
      <c r="BL47" s="88"/>
      <c r="BM47" s="89"/>
      <c r="BN47" s="88"/>
      <c r="BO47" s="88"/>
      <c r="BP47" s="88"/>
      <c r="BQ47" s="87"/>
    </row>
    <row r="48">
      <c r="A48" s="88"/>
      <c r="B48" s="88"/>
      <c r="C48" s="88"/>
      <c r="D48" s="88"/>
      <c r="E48" s="88"/>
      <c r="F48" s="88"/>
      <c r="G48" s="88"/>
      <c r="H48" s="88"/>
      <c r="I48" s="88"/>
      <c r="J48" s="163"/>
      <c r="K48" s="163"/>
      <c r="L48" s="88"/>
      <c r="M48" s="88"/>
      <c r="N48" s="88"/>
      <c r="O48" s="88"/>
      <c r="P48" s="88"/>
      <c r="Q48" s="88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88"/>
      <c r="BK48" s="88"/>
      <c r="BL48" s="88"/>
      <c r="BM48" s="89"/>
      <c r="BN48" s="88"/>
      <c r="BO48" s="88"/>
      <c r="BP48" s="88"/>
      <c r="BQ48" s="87"/>
    </row>
    <row r="49">
      <c r="A49" s="88"/>
      <c r="B49" s="88"/>
      <c r="C49" s="88"/>
      <c r="D49" s="88"/>
      <c r="E49" s="88"/>
      <c r="F49" s="88"/>
      <c r="G49" s="88"/>
      <c r="H49" s="88"/>
      <c r="I49" s="88"/>
      <c r="J49" s="163"/>
      <c r="K49" s="163"/>
      <c r="L49" s="88"/>
      <c r="M49" s="88"/>
      <c r="N49" s="88"/>
      <c r="O49" s="88"/>
      <c r="P49" s="88"/>
      <c r="Q49" s="88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88"/>
      <c r="BK49" s="88"/>
      <c r="BL49" s="88"/>
      <c r="BM49" s="89"/>
      <c r="BN49" s="88"/>
      <c r="BO49" s="88"/>
      <c r="BP49" s="88"/>
      <c r="BQ49" s="87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93"/>
      <c r="K50" s="93"/>
      <c r="L50" s="25"/>
      <c r="M50" s="25"/>
      <c r="N50" s="25"/>
      <c r="O50" s="25"/>
      <c r="P50" s="25"/>
      <c r="Q50" s="25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5"/>
      <c r="BK50" s="25"/>
      <c r="BL50" s="25"/>
      <c r="BM50" s="89"/>
      <c r="BN50" s="25"/>
      <c r="BO50" s="25"/>
      <c r="BP50" s="25"/>
      <c r="BQ50" s="87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93"/>
      <c r="K51" s="93"/>
      <c r="L51" s="25"/>
      <c r="M51" s="25"/>
      <c r="N51" s="25"/>
      <c r="O51" s="25"/>
      <c r="P51" s="25"/>
      <c r="Q51" s="25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5"/>
      <c r="BK51" s="25"/>
      <c r="BL51" s="25"/>
      <c r="BM51" s="89"/>
      <c r="BN51" s="25"/>
      <c r="BO51" s="25"/>
      <c r="BP51" s="25"/>
      <c r="BQ51" s="87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93"/>
      <c r="K52" s="93"/>
      <c r="L52" s="25"/>
      <c r="M52" s="25"/>
      <c r="N52" s="25"/>
      <c r="O52" s="25"/>
      <c r="P52" s="25"/>
      <c r="Q52" s="25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5"/>
      <c r="BK52" s="25"/>
      <c r="BL52" s="25"/>
      <c r="BM52" s="89"/>
      <c r="BN52" s="25"/>
      <c r="BO52" s="25"/>
      <c r="BP52" s="25"/>
      <c r="BQ52" s="87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93"/>
      <c r="K53" s="93"/>
      <c r="L53" s="25"/>
      <c r="M53" s="25"/>
      <c r="N53" s="25"/>
      <c r="O53" s="25"/>
      <c r="P53" s="25"/>
      <c r="Q53" s="25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5"/>
      <c r="BK53" s="25"/>
      <c r="BL53" s="25"/>
      <c r="BM53" s="89"/>
      <c r="BN53" s="25"/>
      <c r="BO53" s="25"/>
      <c r="BP53" s="25"/>
      <c r="BQ53" s="87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93"/>
      <c r="K54" s="93"/>
      <c r="L54" s="25"/>
      <c r="M54" s="25"/>
      <c r="N54" s="25"/>
      <c r="O54" s="25"/>
      <c r="P54" s="25"/>
      <c r="Q54" s="25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5"/>
      <c r="BK54" s="25"/>
      <c r="BL54" s="25"/>
      <c r="BM54" s="89"/>
      <c r="BN54" s="25"/>
      <c r="BO54" s="25"/>
      <c r="BP54" s="25"/>
      <c r="BQ54" s="87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93"/>
      <c r="K55" s="93"/>
      <c r="L55" s="25"/>
      <c r="M55" s="25"/>
      <c r="N55" s="25"/>
      <c r="O55" s="25"/>
      <c r="P55" s="25"/>
      <c r="Q55" s="25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5"/>
      <c r="BK55" s="25"/>
      <c r="BL55" s="25"/>
      <c r="BM55" s="89"/>
      <c r="BN55" s="25"/>
      <c r="BO55" s="25"/>
      <c r="BP55" s="25"/>
      <c r="BQ55" s="87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93"/>
      <c r="K56" s="93"/>
      <c r="L56" s="25"/>
      <c r="M56" s="25"/>
      <c r="N56" s="25"/>
      <c r="O56" s="25"/>
      <c r="P56" s="25"/>
      <c r="Q56" s="25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5"/>
      <c r="BK56" s="25"/>
      <c r="BL56" s="25"/>
      <c r="BM56" s="89"/>
      <c r="BN56" s="25"/>
      <c r="BO56" s="25"/>
      <c r="BP56" s="25"/>
      <c r="BQ56" s="87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93"/>
      <c r="K57" s="93"/>
      <c r="L57" s="25"/>
      <c r="M57" s="25"/>
      <c r="N57" s="25"/>
      <c r="O57" s="25"/>
      <c r="P57" s="25"/>
      <c r="Q57" s="25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5"/>
      <c r="BK57" s="25"/>
      <c r="BL57" s="25"/>
      <c r="BM57" s="89"/>
      <c r="BN57" s="25"/>
      <c r="BO57" s="25"/>
      <c r="BP57" s="25"/>
      <c r="BQ57" s="87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93"/>
      <c r="K58" s="93"/>
      <c r="L58" s="25"/>
      <c r="M58" s="25"/>
      <c r="N58" s="25"/>
      <c r="O58" s="25"/>
      <c r="P58" s="25"/>
      <c r="Q58" s="25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5"/>
      <c r="BK58" s="25"/>
      <c r="BL58" s="25"/>
      <c r="BM58" s="89"/>
      <c r="BN58" s="25"/>
      <c r="BO58" s="25"/>
      <c r="BP58" s="25"/>
      <c r="BQ58" s="87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93"/>
      <c r="K59" s="93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89"/>
      <c r="BN59" s="25"/>
      <c r="BO59" s="25"/>
      <c r="BP59" s="25"/>
      <c r="BQ59" s="94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93"/>
      <c r="K60" s="93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89"/>
      <c r="BN60" s="25"/>
      <c r="BO60" s="25"/>
      <c r="BP60" s="25"/>
      <c r="BQ60" s="94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93"/>
      <c r="K61" s="93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89"/>
      <c r="BN61" s="25"/>
      <c r="BO61" s="25"/>
      <c r="BP61" s="25"/>
      <c r="BQ61" s="94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93"/>
      <c r="K62" s="93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89"/>
      <c r="BN62" s="25"/>
      <c r="BO62" s="25"/>
      <c r="BP62" s="25"/>
      <c r="BQ62" s="94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93"/>
      <c r="K63" s="93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89"/>
      <c r="BN63" s="25"/>
      <c r="BO63" s="25"/>
      <c r="BP63" s="25"/>
      <c r="BQ63" s="94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93"/>
      <c r="K64" s="93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89"/>
      <c r="BN64" s="25"/>
      <c r="BO64" s="25"/>
      <c r="BP64" s="25"/>
      <c r="BQ64" s="94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93"/>
      <c r="K65" s="93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89"/>
      <c r="BN65" s="25"/>
      <c r="BO65" s="25"/>
      <c r="BP65" s="25"/>
      <c r="BQ65" s="94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93"/>
      <c r="K66" s="93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89"/>
      <c r="BN66" s="25"/>
      <c r="BO66" s="25"/>
      <c r="BP66" s="25"/>
      <c r="BQ66" s="94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93"/>
      <c r="K67" s="93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89"/>
      <c r="BN67" s="25"/>
      <c r="BO67" s="25"/>
      <c r="BP67" s="25"/>
      <c r="BQ67" s="94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93"/>
      <c r="K68" s="93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89"/>
      <c r="BN68" s="25"/>
      <c r="BO68" s="25"/>
      <c r="BP68" s="25"/>
      <c r="BQ68" s="94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93"/>
      <c r="K69" s="93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89"/>
      <c r="BN69" s="25"/>
      <c r="BO69" s="25"/>
      <c r="BP69" s="25"/>
      <c r="BQ69" s="94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93"/>
      <c r="K70" s="93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89"/>
      <c r="BN70" s="25"/>
      <c r="BO70" s="25"/>
      <c r="BP70" s="25"/>
      <c r="BQ70" s="94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93"/>
      <c r="K71" s="93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89"/>
      <c r="BN71" s="25"/>
      <c r="BO71" s="25"/>
      <c r="BP71" s="25"/>
      <c r="BQ71" s="94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93"/>
      <c r="K72" s="93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89"/>
      <c r="BN72" s="25"/>
      <c r="BO72" s="25"/>
      <c r="BP72" s="25"/>
      <c r="BQ72" s="94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93"/>
      <c r="K73" s="93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89"/>
      <c r="BN73" s="25"/>
      <c r="BO73" s="25"/>
      <c r="BP73" s="25"/>
      <c r="BQ73" s="94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93"/>
      <c r="K74" s="93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89"/>
      <c r="BN74" s="25"/>
      <c r="BO74" s="25"/>
      <c r="BP74" s="25"/>
      <c r="BQ74" s="94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93"/>
      <c r="K75" s="93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89"/>
      <c r="BN75" s="25"/>
      <c r="BO75" s="25"/>
      <c r="BP75" s="25"/>
      <c r="BQ75" s="94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93"/>
      <c r="K76" s="93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89"/>
      <c r="BN76" s="25"/>
      <c r="BO76" s="25"/>
      <c r="BP76" s="25"/>
      <c r="BQ76" s="94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93"/>
      <c r="K77" s="93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89"/>
      <c r="BN77" s="25"/>
      <c r="BO77" s="25"/>
      <c r="BP77" s="25"/>
      <c r="BQ77" s="94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93"/>
      <c r="K78" s="93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89"/>
      <c r="BN78" s="25"/>
      <c r="BO78" s="25"/>
      <c r="BP78" s="25"/>
      <c r="BQ78" s="94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93"/>
      <c r="K79" s="93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89"/>
      <c r="BN79" s="25"/>
      <c r="BO79" s="25"/>
      <c r="BP79" s="25"/>
      <c r="BQ79" s="94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93"/>
      <c r="K80" s="93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89"/>
      <c r="BN80" s="25"/>
      <c r="BO80" s="25"/>
      <c r="BP80" s="25"/>
      <c r="BQ80" s="94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93"/>
      <c r="K81" s="93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89"/>
      <c r="BN81" s="25"/>
      <c r="BO81" s="25"/>
      <c r="BP81" s="25"/>
      <c r="BQ81" s="94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93"/>
      <c r="K82" s="93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89"/>
      <c r="BN82" s="25"/>
      <c r="BO82" s="25"/>
      <c r="BP82" s="25"/>
      <c r="BQ82" s="94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93"/>
      <c r="K83" s="93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89"/>
      <c r="BN83" s="25"/>
      <c r="BO83" s="25"/>
      <c r="BP83" s="25"/>
      <c r="BQ83" s="94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93"/>
      <c r="K84" s="93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89"/>
      <c r="BN84" s="25"/>
      <c r="BO84" s="25"/>
      <c r="BP84" s="25"/>
      <c r="BQ84" s="94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93"/>
      <c r="K85" s="93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89"/>
      <c r="BN85" s="25"/>
      <c r="BO85" s="25"/>
      <c r="BP85" s="25"/>
      <c r="BQ85" s="94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93"/>
      <c r="K86" s="93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89"/>
      <c r="BN86" s="25"/>
      <c r="BO86" s="25"/>
      <c r="BP86" s="25"/>
      <c r="BQ86" s="94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93"/>
      <c r="K87" s="93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89"/>
      <c r="BN87" s="25"/>
      <c r="BO87" s="25"/>
      <c r="BP87" s="25"/>
      <c r="BQ87" s="94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93"/>
      <c r="K88" s="93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89"/>
      <c r="BN88" s="25"/>
      <c r="BO88" s="25"/>
      <c r="BP88" s="25"/>
      <c r="BQ88" s="94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93"/>
      <c r="K89" s="93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89"/>
      <c r="BN89" s="25"/>
      <c r="BO89" s="25"/>
      <c r="BP89" s="25"/>
      <c r="BQ89" s="94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93"/>
      <c r="K90" s="93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89"/>
      <c r="BN90" s="25"/>
      <c r="BO90" s="25"/>
      <c r="BP90" s="25"/>
      <c r="BQ90" s="94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93"/>
      <c r="K91" s="93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89"/>
      <c r="BN91" s="25"/>
      <c r="BO91" s="25"/>
      <c r="BP91" s="25"/>
      <c r="BQ91" s="94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93"/>
      <c r="K92" s="93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89"/>
      <c r="BN92" s="25"/>
      <c r="BO92" s="25"/>
      <c r="BP92" s="25"/>
      <c r="BQ92" s="94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93"/>
      <c r="K93" s="93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89"/>
      <c r="BN93" s="25"/>
      <c r="BO93" s="25"/>
      <c r="BP93" s="25"/>
      <c r="BQ93" s="94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93"/>
      <c r="K94" s="93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89"/>
      <c r="BN94" s="25"/>
      <c r="BO94" s="25"/>
      <c r="BP94" s="25"/>
      <c r="BQ94" s="94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93"/>
      <c r="K95" s="93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89"/>
      <c r="BN95" s="25"/>
      <c r="BO95" s="25"/>
      <c r="BP95" s="25"/>
      <c r="BQ95" s="94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93"/>
      <c r="K96" s="93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89"/>
      <c r="BN96" s="25"/>
      <c r="BO96" s="25"/>
      <c r="BP96" s="25"/>
      <c r="BQ96" s="94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93"/>
      <c r="K97" s="93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89"/>
      <c r="BN97" s="25"/>
      <c r="BO97" s="25"/>
      <c r="BP97" s="25"/>
      <c r="BQ97" s="94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93"/>
      <c r="K98" s="93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89"/>
      <c r="BN98" s="25"/>
      <c r="BO98" s="25"/>
      <c r="BP98" s="25"/>
      <c r="BQ98" s="94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93"/>
      <c r="K99" s="93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89"/>
      <c r="BN99" s="25"/>
      <c r="BO99" s="25"/>
      <c r="BP99" s="25"/>
      <c r="BQ99" s="94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93"/>
      <c r="K100" s="93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89"/>
      <c r="BN100" s="25"/>
      <c r="BO100" s="25"/>
      <c r="BP100" s="25"/>
      <c r="BQ100" s="94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93"/>
      <c r="K101" s="93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89"/>
      <c r="BN101" s="25"/>
      <c r="BO101" s="25"/>
      <c r="BP101" s="25"/>
      <c r="BQ101" s="94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93"/>
      <c r="K102" s="93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89"/>
      <c r="BN102" s="25"/>
      <c r="BO102" s="25"/>
      <c r="BP102" s="25"/>
      <c r="BQ102" s="94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93"/>
      <c r="K103" s="93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89"/>
      <c r="BN103" s="25"/>
      <c r="BO103" s="25"/>
      <c r="BP103" s="25"/>
      <c r="BQ103" s="94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93"/>
      <c r="K104" s="93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89"/>
      <c r="BN104" s="25"/>
      <c r="BO104" s="25"/>
      <c r="BP104" s="25"/>
      <c r="BQ104" s="94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93"/>
      <c r="K105" s="93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89"/>
      <c r="BN105" s="25"/>
      <c r="BO105" s="25"/>
      <c r="BP105" s="25"/>
      <c r="BQ105" s="94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93"/>
      <c r="K106" s="93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89"/>
      <c r="BN106" s="25"/>
      <c r="BO106" s="25"/>
      <c r="BP106" s="25"/>
      <c r="BQ106" s="94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93"/>
      <c r="K107" s="93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89"/>
      <c r="BN107" s="25"/>
      <c r="BO107" s="25"/>
      <c r="BP107" s="25"/>
      <c r="BQ107" s="94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93"/>
      <c r="K108" s="93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89"/>
      <c r="BN108" s="25"/>
      <c r="BO108" s="25"/>
      <c r="BP108" s="25"/>
      <c r="BQ108" s="94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93"/>
      <c r="K109" s="93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89"/>
      <c r="BN109" s="25"/>
      <c r="BO109" s="25"/>
      <c r="BP109" s="25"/>
      <c r="BQ109" s="94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93"/>
      <c r="K110" s="93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89"/>
      <c r="BN110" s="25"/>
      <c r="BO110" s="25"/>
      <c r="BP110" s="25"/>
      <c r="BQ110" s="94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93"/>
      <c r="K111" s="93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89"/>
      <c r="BN111" s="25"/>
      <c r="BO111" s="25"/>
      <c r="BP111" s="25"/>
      <c r="BQ111" s="94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93"/>
      <c r="K112" s="93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89"/>
      <c r="BN112" s="25"/>
      <c r="BO112" s="25"/>
      <c r="BP112" s="25"/>
      <c r="BQ112" s="94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93"/>
      <c r="K113" s="93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89"/>
      <c r="BN113" s="25"/>
      <c r="BO113" s="25"/>
      <c r="BP113" s="25"/>
      <c r="BQ113" s="94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93"/>
      <c r="K114" s="93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89"/>
      <c r="BN114" s="25"/>
      <c r="BO114" s="25"/>
      <c r="BP114" s="25"/>
      <c r="BQ114" s="94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93"/>
      <c r="K115" s="93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89"/>
      <c r="BN115" s="25"/>
      <c r="BO115" s="25"/>
      <c r="BP115" s="25"/>
      <c r="BQ115" s="94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93"/>
      <c r="K116" s="93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89"/>
      <c r="BN116" s="25"/>
      <c r="BO116" s="25"/>
      <c r="BP116" s="25"/>
      <c r="BQ116" s="94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93"/>
      <c r="K117" s="93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89"/>
      <c r="BN117" s="25"/>
      <c r="BO117" s="25"/>
      <c r="BP117" s="25"/>
      <c r="BQ117" s="94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93"/>
      <c r="K118" s="93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89"/>
      <c r="BN118" s="25"/>
      <c r="BO118" s="25"/>
      <c r="BP118" s="25"/>
      <c r="BQ118" s="94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93"/>
      <c r="K119" s="93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89"/>
      <c r="BN119" s="25"/>
      <c r="BO119" s="25"/>
      <c r="BP119" s="25"/>
      <c r="BQ119" s="94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93"/>
      <c r="K120" s="93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89"/>
      <c r="BN120" s="25"/>
      <c r="BO120" s="25"/>
      <c r="BP120" s="25"/>
      <c r="BQ120" s="94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93"/>
      <c r="K121" s="93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89"/>
      <c r="BN121" s="25"/>
      <c r="BO121" s="25"/>
      <c r="BP121" s="25"/>
      <c r="BQ121" s="94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93"/>
      <c r="K122" s="93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89"/>
      <c r="BN122" s="25"/>
      <c r="BO122" s="25"/>
      <c r="BP122" s="25"/>
      <c r="BQ122" s="94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93"/>
      <c r="K123" s="93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89"/>
      <c r="BN123" s="25"/>
      <c r="BO123" s="25"/>
      <c r="BP123" s="25"/>
      <c r="BQ123" s="94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93"/>
      <c r="K124" s="93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89"/>
      <c r="BN124" s="25"/>
      <c r="BO124" s="25"/>
      <c r="BP124" s="25"/>
      <c r="BQ124" s="94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93"/>
      <c r="K125" s="93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89"/>
      <c r="BN125" s="25"/>
      <c r="BO125" s="25"/>
      <c r="BP125" s="25"/>
      <c r="BQ125" s="94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93"/>
      <c r="K126" s="93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89"/>
      <c r="BN126" s="25"/>
      <c r="BO126" s="25"/>
      <c r="BP126" s="25"/>
      <c r="BQ126" s="94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93"/>
      <c r="K127" s="93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89"/>
      <c r="BN127" s="25"/>
      <c r="BO127" s="25"/>
      <c r="BP127" s="25"/>
      <c r="BQ127" s="94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93"/>
      <c r="K128" s="93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89"/>
      <c r="BN128" s="25"/>
      <c r="BO128" s="25"/>
      <c r="BP128" s="25"/>
      <c r="BQ128" s="94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93"/>
      <c r="K129" s="93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89"/>
      <c r="BN129" s="25"/>
      <c r="BO129" s="25"/>
      <c r="BP129" s="25"/>
      <c r="BQ129" s="94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93"/>
      <c r="K130" s="93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89"/>
      <c r="BN130" s="25"/>
      <c r="BO130" s="25"/>
      <c r="BP130" s="25"/>
      <c r="BQ130" s="94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93"/>
      <c r="K131" s="93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89"/>
      <c r="BN131" s="25"/>
      <c r="BO131" s="25"/>
      <c r="BP131" s="25"/>
      <c r="BQ131" s="94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93"/>
      <c r="K132" s="93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89"/>
      <c r="BN132" s="25"/>
      <c r="BO132" s="25"/>
      <c r="BP132" s="25"/>
      <c r="BQ132" s="94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93"/>
      <c r="K133" s="93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89"/>
      <c r="BN133" s="25"/>
      <c r="BO133" s="25"/>
      <c r="BP133" s="25"/>
      <c r="BQ133" s="94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93"/>
      <c r="K134" s="93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89"/>
      <c r="BN134" s="25"/>
      <c r="BO134" s="25"/>
      <c r="BP134" s="25"/>
      <c r="BQ134" s="94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93"/>
      <c r="K135" s="93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89"/>
      <c r="BN135" s="25"/>
      <c r="BO135" s="25"/>
      <c r="BP135" s="25"/>
      <c r="BQ135" s="94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93"/>
      <c r="K136" s="93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89"/>
      <c r="BN136" s="25"/>
      <c r="BO136" s="25"/>
      <c r="BP136" s="25"/>
      <c r="BQ136" s="94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93"/>
      <c r="K137" s="93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89"/>
      <c r="BN137" s="25"/>
      <c r="BO137" s="25"/>
      <c r="BP137" s="25"/>
      <c r="BQ137" s="94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93"/>
      <c r="K138" s="93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89"/>
      <c r="BN138" s="25"/>
      <c r="BO138" s="25"/>
      <c r="BP138" s="25"/>
      <c r="BQ138" s="94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93"/>
      <c r="K139" s="93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89"/>
      <c r="BN139" s="25"/>
      <c r="BO139" s="25"/>
      <c r="BP139" s="25"/>
      <c r="BQ139" s="94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93"/>
      <c r="K140" s="93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89"/>
      <c r="BN140" s="25"/>
      <c r="BO140" s="25"/>
      <c r="BP140" s="25"/>
      <c r="BQ140" s="94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93"/>
      <c r="K141" s="93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89"/>
      <c r="BN141" s="25"/>
      <c r="BO141" s="25"/>
      <c r="BP141" s="25"/>
      <c r="BQ141" s="94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93"/>
      <c r="K142" s="93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89"/>
      <c r="BN142" s="25"/>
      <c r="BO142" s="25"/>
      <c r="BP142" s="25"/>
      <c r="BQ142" s="94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93"/>
      <c r="K143" s="93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89"/>
      <c r="BN143" s="25"/>
      <c r="BO143" s="25"/>
      <c r="BP143" s="25"/>
      <c r="BQ143" s="94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93"/>
      <c r="K144" s="93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89"/>
      <c r="BN144" s="25"/>
      <c r="BO144" s="25"/>
      <c r="BP144" s="25"/>
      <c r="BQ144" s="94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93"/>
      <c r="K145" s="93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89"/>
      <c r="BN145" s="25"/>
      <c r="BO145" s="25"/>
      <c r="BP145" s="25"/>
      <c r="BQ145" s="94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93"/>
      <c r="K146" s="93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89"/>
      <c r="BN146" s="25"/>
      <c r="BO146" s="25"/>
      <c r="BP146" s="25"/>
      <c r="BQ146" s="94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93"/>
      <c r="K147" s="93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89"/>
      <c r="BN147" s="25"/>
      <c r="BO147" s="25"/>
      <c r="BP147" s="25"/>
      <c r="BQ147" s="94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93"/>
      <c r="K148" s="93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89"/>
      <c r="BN148" s="25"/>
      <c r="BO148" s="25"/>
      <c r="BP148" s="25"/>
      <c r="BQ148" s="94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93"/>
      <c r="K149" s="93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89"/>
      <c r="BN149" s="25"/>
      <c r="BO149" s="25"/>
      <c r="BP149" s="25"/>
      <c r="BQ149" s="94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93"/>
      <c r="K150" s="93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89"/>
      <c r="BN150" s="25"/>
      <c r="BO150" s="25"/>
      <c r="BP150" s="25"/>
      <c r="BQ150" s="94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93"/>
      <c r="K151" s="93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89"/>
      <c r="BN151" s="25"/>
      <c r="BO151" s="25"/>
      <c r="BP151" s="25"/>
      <c r="BQ151" s="94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93"/>
      <c r="K152" s="93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89"/>
      <c r="BN152" s="25"/>
      <c r="BO152" s="25"/>
      <c r="BP152" s="25"/>
      <c r="BQ152" s="94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93"/>
      <c r="K153" s="93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89"/>
      <c r="BN153" s="25"/>
      <c r="BO153" s="25"/>
      <c r="BP153" s="25"/>
      <c r="BQ153" s="94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93"/>
      <c r="K154" s="93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89"/>
      <c r="BN154" s="25"/>
      <c r="BO154" s="25"/>
      <c r="BP154" s="25"/>
      <c r="BQ154" s="94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93"/>
      <c r="K155" s="93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89"/>
      <c r="BN155" s="25"/>
      <c r="BO155" s="25"/>
      <c r="BP155" s="25"/>
      <c r="BQ155" s="94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93"/>
      <c r="K156" s="93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89"/>
      <c r="BN156" s="25"/>
      <c r="BO156" s="25"/>
      <c r="BP156" s="25"/>
      <c r="BQ156" s="94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93"/>
      <c r="K157" s="93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89"/>
      <c r="BN157" s="25"/>
      <c r="BO157" s="25"/>
      <c r="BP157" s="25"/>
      <c r="BQ157" s="94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93"/>
      <c r="K158" s="93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89"/>
      <c r="BN158" s="25"/>
      <c r="BO158" s="25"/>
      <c r="BP158" s="25"/>
      <c r="BQ158" s="94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93"/>
      <c r="K159" s="93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89"/>
      <c r="BN159" s="25"/>
      <c r="BO159" s="25"/>
      <c r="BP159" s="25"/>
      <c r="BQ159" s="94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93"/>
      <c r="K160" s="93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89"/>
      <c r="BN160" s="25"/>
      <c r="BO160" s="25"/>
      <c r="BP160" s="25"/>
      <c r="BQ160" s="94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93"/>
      <c r="K161" s="93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89"/>
      <c r="BN161" s="25"/>
      <c r="BO161" s="25"/>
      <c r="BP161" s="25"/>
      <c r="BQ161" s="94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93"/>
      <c r="K162" s="93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89"/>
      <c r="BN162" s="25"/>
      <c r="BO162" s="25"/>
      <c r="BP162" s="25"/>
      <c r="BQ162" s="94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93"/>
      <c r="K163" s="93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89"/>
      <c r="BN163" s="25"/>
      <c r="BO163" s="25"/>
      <c r="BP163" s="25"/>
      <c r="BQ163" s="94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93"/>
      <c r="K164" s="93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89"/>
      <c r="BN164" s="25"/>
      <c r="BO164" s="25"/>
      <c r="BP164" s="25"/>
      <c r="BQ164" s="94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93"/>
      <c r="K165" s="93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89"/>
      <c r="BN165" s="25"/>
      <c r="BO165" s="25"/>
      <c r="BP165" s="25"/>
      <c r="BQ165" s="94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93"/>
      <c r="K166" s="93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89"/>
      <c r="BN166" s="25"/>
      <c r="BO166" s="25"/>
      <c r="BP166" s="25"/>
      <c r="BQ166" s="94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93"/>
      <c r="K167" s="93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89"/>
      <c r="BN167" s="25"/>
      <c r="BO167" s="25"/>
      <c r="BP167" s="25"/>
      <c r="BQ167" s="94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93"/>
      <c r="K168" s="93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89"/>
      <c r="BN168" s="25"/>
      <c r="BO168" s="25"/>
      <c r="BP168" s="25"/>
      <c r="BQ168" s="94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93"/>
      <c r="K169" s="93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89"/>
      <c r="BN169" s="25"/>
      <c r="BO169" s="25"/>
      <c r="BP169" s="25"/>
      <c r="BQ169" s="94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93"/>
      <c r="K170" s="93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89"/>
      <c r="BN170" s="25"/>
      <c r="BO170" s="25"/>
      <c r="BP170" s="25"/>
      <c r="BQ170" s="94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93"/>
      <c r="K171" s="93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89"/>
      <c r="BN171" s="25"/>
      <c r="BO171" s="25"/>
      <c r="BP171" s="25"/>
      <c r="BQ171" s="94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93"/>
      <c r="K172" s="93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89"/>
      <c r="BN172" s="25"/>
      <c r="BO172" s="25"/>
      <c r="BP172" s="25"/>
      <c r="BQ172" s="94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93"/>
      <c r="K173" s="93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89"/>
      <c r="BN173" s="25"/>
      <c r="BO173" s="25"/>
      <c r="BP173" s="25"/>
      <c r="BQ173" s="94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93"/>
      <c r="K174" s="93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89"/>
      <c r="BN174" s="25"/>
      <c r="BO174" s="25"/>
      <c r="BP174" s="25"/>
      <c r="BQ174" s="94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93"/>
      <c r="K175" s="93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89"/>
      <c r="BN175" s="25"/>
      <c r="BO175" s="25"/>
      <c r="BP175" s="25"/>
      <c r="BQ175" s="94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93"/>
      <c r="K176" s="93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89"/>
      <c r="BN176" s="25"/>
      <c r="BO176" s="25"/>
      <c r="BP176" s="25"/>
      <c r="BQ176" s="94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93"/>
      <c r="K177" s="93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89"/>
      <c r="BN177" s="25"/>
      <c r="BO177" s="25"/>
      <c r="BP177" s="25"/>
      <c r="BQ177" s="94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93"/>
      <c r="K178" s="93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89"/>
      <c r="BN178" s="25"/>
      <c r="BO178" s="25"/>
      <c r="BP178" s="25"/>
      <c r="BQ178" s="94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93"/>
      <c r="K179" s="93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89"/>
      <c r="BN179" s="25"/>
      <c r="BO179" s="25"/>
      <c r="BP179" s="25"/>
      <c r="BQ179" s="94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93"/>
      <c r="K180" s="93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89"/>
      <c r="BN180" s="25"/>
      <c r="BO180" s="25"/>
      <c r="BP180" s="25"/>
      <c r="BQ180" s="94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93"/>
      <c r="K181" s="93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89"/>
      <c r="BN181" s="25"/>
      <c r="BO181" s="25"/>
      <c r="BP181" s="25"/>
      <c r="BQ181" s="94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93"/>
      <c r="K182" s="93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89"/>
      <c r="BN182" s="25"/>
      <c r="BO182" s="25"/>
      <c r="BP182" s="25"/>
      <c r="BQ182" s="94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93"/>
      <c r="K183" s="93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89"/>
      <c r="BN183" s="25"/>
      <c r="BO183" s="25"/>
      <c r="BP183" s="25"/>
      <c r="BQ183" s="94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93"/>
      <c r="K184" s="93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89"/>
      <c r="BN184" s="25"/>
      <c r="BO184" s="25"/>
      <c r="BP184" s="25"/>
      <c r="BQ184" s="94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93"/>
      <c r="K185" s="93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89"/>
      <c r="BN185" s="25"/>
      <c r="BO185" s="25"/>
      <c r="BP185" s="25"/>
      <c r="BQ185" s="94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93"/>
      <c r="K186" s="93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89"/>
      <c r="BN186" s="25"/>
      <c r="BO186" s="25"/>
      <c r="BP186" s="25"/>
      <c r="BQ186" s="94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93"/>
      <c r="K187" s="93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89"/>
      <c r="BN187" s="25"/>
      <c r="BO187" s="25"/>
      <c r="BP187" s="25"/>
      <c r="BQ187" s="94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93"/>
      <c r="K188" s="93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89"/>
      <c r="BN188" s="25"/>
      <c r="BO188" s="25"/>
      <c r="BP188" s="25"/>
      <c r="BQ188" s="94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93"/>
      <c r="K189" s="93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89"/>
      <c r="BN189" s="25"/>
      <c r="BO189" s="25"/>
      <c r="BP189" s="25"/>
      <c r="BQ189" s="94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93"/>
      <c r="K190" s="93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89"/>
      <c r="BN190" s="25"/>
      <c r="BO190" s="25"/>
      <c r="BP190" s="25"/>
      <c r="BQ190" s="94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93"/>
      <c r="K191" s="93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89"/>
      <c r="BN191" s="25"/>
      <c r="BO191" s="25"/>
      <c r="BP191" s="25"/>
      <c r="BQ191" s="94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93"/>
      <c r="K192" s="93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89"/>
      <c r="BN192" s="25"/>
      <c r="BO192" s="25"/>
      <c r="BP192" s="25"/>
      <c r="BQ192" s="94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93"/>
      <c r="K193" s="93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89"/>
      <c r="BN193" s="25"/>
      <c r="BO193" s="25"/>
      <c r="BP193" s="25"/>
      <c r="BQ193" s="94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93"/>
      <c r="K194" s="93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89"/>
      <c r="BN194" s="25"/>
      <c r="BO194" s="25"/>
      <c r="BP194" s="25"/>
      <c r="BQ194" s="94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93"/>
      <c r="K195" s="93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89"/>
      <c r="BN195" s="25"/>
      <c r="BO195" s="25"/>
      <c r="BP195" s="25"/>
      <c r="BQ195" s="94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93"/>
      <c r="K196" s="93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89"/>
      <c r="BN196" s="25"/>
      <c r="BO196" s="25"/>
      <c r="BP196" s="25"/>
      <c r="BQ196" s="94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93"/>
      <c r="K197" s="93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89"/>
      <c r="BN197" s="25"/>
      <c r="BO197" s="25"/>
      <c r="BP197" s="25"/>
      <c r="BQ197" s="94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93"/>
      <c r="K198" s="93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89"/>
      <c r="BN198" s="25"/>
      <c r="BO198" s="25"/>
      <c r="BP198" s="25"/>
      <c r="BQ198" s="94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93"/>
      <c r="K199" s="93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89"/>
      <c r="BN199" s="25"/>
      <c r="BO199" s="25"/>
      <c r="BP199" s="25"/>
      <c r="BQ199" s="94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93"/>
      <c r="K200" s="93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89"/>
      <c r="BN200" s="25"/>
      <c r="BO200" s="25"/>
      <c r="BP200" s="25"/>
      <c r="BQ200" s="94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93"/>
      <c r="K201" s="93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89"/>
      <c r="BN201" s="25"/>
      <c r="BO201" s="25"/>
      <c r="BP201" s="25"/>
      <c r="BQ201" s="94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93"/>
      <c r="K202" s="93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89"/>
      <c r="BN202" s="25"/>
      <c r="BO202" s="25"/>
      <c r="BP202" s="25"/>
      <c r="BQ202" s="94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93"/>
      <c r="K203" s="93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89"/>
      <c r="BN203" s="25"/>
      <c r="BO203" s="25"/>
      <c r="BP203" s="25"/>
      <c r="BQ203" s="94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93"/>
      <c r="K204" s="93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89"/>
      <c r="BN204" s="25"/>
      <c r="BO204" s="25"/>
      <c r="BP204" s="25"/>
      <c r="BQ204" s="94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93"/>
      <c r="K205" s="93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89"/>
      <c r="BN205" s="25"/>
      <c r="BO205" s="25"/>
      <c r="BP205" s="25"/>
      <c r="BQ205" s="94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93"/>
      <c r="K206" s="93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89"/>
      <c r="BN206" s="25"/>
      <c r="BO206" s="25"/>
      <c r="BP206" s="25"/>
      <c r="BQ206" s="94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93"/>
      <c r="K207" s="93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89"/>
      <c r="BN207" s="25"/>
      <c r="BO207" s="25"/>
      <c r="BP207" s="25"/>
      <c r="BQ207" s="94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93"/>
      <c r="K208" s="93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89"/>
      <c r="BN208" s="25"/>
      <c r="BO208" s="25"/>
      <c r="BP208" s="25"/>
      <c r="BQ208" s="94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93"/>
      <c r="K209" s="93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89"/>
      <c r="BN209" s="25"/>
      <c r="BO209" s="25"/>
      <c r="BP209" s="25"/>
      <c r="BQ209" s="94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93"/>
      <c r="K210" s="93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89"/>
      <c r="BN210" s="25"/>
      <c r="BO210" s="25"/>
      <c r="BP210" s="25"/>
      <c r="BQ210" s="94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93"/>
      <c r="K211" s="93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89"/>
      <c r="BN211" s="25"/>
      <c r="BO211" s="25"/>
      <c r="BP211" s="25"/>
      <c r="BQ211" s="94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93"/>
      <c r="K212" s="93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89"/>
      <c r="BN212" s="25"/>
      <c r="BO212" s="25"/>
      <c r="BP212" s="25"/>
      <c r="BQ212" s="94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93"/>
      <c r="K213" s="93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89"/>
      <c r="BN213" s="25"/>
      <c r="BO213" s="25"/>
      <c r="BP213" s="25"/>
      <c r="BQ213" s="94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93"/>
      <c r="K214" s="93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89"/>
      <c r="BN214" s="25"/>
      <c r="BO214" s="25"/>
      <c r="BP214" s="25"/>
      <c r="BQ214" s="94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93"/>
      <c r="K215" s="93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89"/>
      <c r="BN215" s="25"/>
      <c r="BO215" s="25"/>
      <c r="BP215" s="25"/>
      <c r="BQ215" s="94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93"/>
      <c r="K216" s="93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89"/>
      <c r="BN216" s="25"/>
      <c r="BO216" s="25"/>
      <c r="BP216" s="25"/>
      <c r="BQ216" s="94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93"/>
      <c r="K217" s="93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89"/>
      <c r="BN217" s="25"/>
      <c r="BO217" s="25"/>
      <c r="BP217" s="25"/>
      <c r="BQ217" s="94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93"/>
      <c r="K218" s="93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89"/>
      <c r="BN218" s="25"/>
      <c r="BO218" s="25"/>
      <c r="BP218" s="25"/>
      <c r="BQ218" s="94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93"/>
      <c r="K219" s="93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89"/>
      <c r="BN219" s="25"/>
      <c r="BO219" s="25"/>
      <c r="BP219" s="25"/>
      <c r="BQ219" s="94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93"/>
      <c r="K220" s="93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89"/>
      <c r="BN220" s="25"/>
      <c r="BO220" s="25"/>
      <c r="BP220" s="25"/>
      <c r="BQ220" s="94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93"/>
      <c r="K221" s="93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89"/>
      <c r="BN221" s="25"/>
      <c r="BO221" s="25"/>
      <c r="BP221" s="25"/>
      <c r="BQ221" s="94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93"/>
      <c r="K222" s="93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89"/>
      <c r="BN222" s="25"/>
      <c r="BO222" s="25"/>
      <c r="BP222" s="25"/>
      <c r="BQ222" s="94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93"/>
      <c r="K223" s="93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89"/>
      <c r="BN223" s="25"/>
      <c r="BO223" s="25"/>
      <c r="BP223" s="25"/>
      <c r="BQ223" s="94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93"/>
      <c r="K224" s="93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89"/>
      <c r="BN224" s="25"/>
      <c r="BO224" s="25"/>
      <c r="BP224" s="25"/>
      <c r="BQ224" s="94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93"/>
      <c r="K225" s="93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89"/>
      <c r="BN225" s="25"/>
      <c r="BO225" s="25"/>
      <c r="BP225" s="25"/>
      <c r="BQ225" s="94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93"/>
      <c r="K226" s="93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89"/>
      <c r="BN226" s="25"/>
      <c r="BO226" s="25"/>
      <c r="BP226" s="25"/>
      <c r="BQ226" s="94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93"/>
      <c r="K227" s="93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89"/>
      <c r="BN227" s="25"/>
      <c r="BO227" s="25"/>
      <c r="BP227" s="25"/>
      <c r="BQ227" s="94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93"/>
      <c r="K228" s="93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89"/>
      <c r="BN228" s="25"/>
      <c r="BO228" s="25"/>
      <c r="BP228" s="25"/>
      <c r="BQ228" s="94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93"/>
      <c r="K229" s="93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89"/>
      <c r="BN229" s="25"/>
      <c r="BO229" s="25"/>
      <c r="BP229" s="25"/>
      <c r="BQ229" s="94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93"/>
      <c r="K230" s="93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89"/>
      <c r="BN230" s="25"/>
      <c r="BO230" s="25"/>
      <c r="BP230" s="25"/>
      <c r="BQ230" s="94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93"/>
      <c r="K231" s="93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89"/>
      <c r="BN231" s="25"/>
      <c r="BO231" s="25"/>
      <c r="BP231" s="25"/>
      <c r="BQ231" s="94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93"/>
      <c r="K232" s="93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89"/>
      <c r="BN232" s="25"/>
      <c r="BO232" s="25"/>
      <c r="BP232" s="25"/>
      <c r="BQ232" s="94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93"/>
      <c r="K233" s="93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89"/>
      <c r="BN233" s="25"/>
      <c r="BO233" s="25"/>
      <c r="BP233" s="25"/>
      <c r="BQ233" s="94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93"/>
      <c r="K234" s="93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89"/>
      <c r="BN234" s="25"/>
      <c r="BO234" s="25"/>
      <c r="BP234" s="25"/>
      <c r="BQ234" s="94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93"/>
      <c r="K235" s="93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89"/>
      <c r="BN235" s="25"/>
      <c r="BO235" s="25"/>
      <c r="BP235" s="25"/>
      <c r="BQ235" s="94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93"/>
      <c r="K236" s="93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89"/>
      <c r="BN236" s="25"/>
      <c r="BO236" s="25"/>
      <c r="BP236" s="25"/>
      <c r="BQ236" s="94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93"/>
      <c r="K237" s="93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89"/>
      <c r="BN237" s="25"/>
      <c r="BO237" s="25"/>
      <c r="BP237" s="25"/>
      <c r="BQ237" s="94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93"/>
      <c r="K238" s="93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89"/>
      <c r="BN238" s="25"/>
      <c r="BO238" s="25"/>
      <c r="BP238" s="25"/>
      <c r="BQ238" s="94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93"/>
      <c r="K239" s="93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89"/>
      <c r="BN239" s="25"/>
      <c r="BO239" s="25"/>
      <c r="BP239" s="25"/>
      <c r="BQ239" s="94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93"/>
      <c r="K240" s="93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89"/>
      <c r="BN240" s="25"/>
      <c r="BO240" s="25"/>
      <c r="BP240" s="25"/>
      <c r="BQ240" s="94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93"/>
      <c r="K241" s="93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89"/>
      <c r="BN241" s="25"/>
      <c r="BO241" s="25"/>
      <c r="BP241" s="25"/>
      <c r="BQ241" s="94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93"/>
      <c r="K242" s="93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89"/>
      <c r="BN242" s="25"/>
      <c r="BO242" s="25"/>
      <c r="BP242" s="25"/>
      <c r="BQ242" s="94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93"/>
      <c r="K243" s="93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89"/>
      <c r="BN243" s="25"/>
      <c r="BO243" s="25"/>
      <c r="BP243" s="25"/>
      <c r="BQ243" s="94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93"/>
      <c r="K244" s="93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89"/>
      <c r="BN244" s="25"/>
      <c r="BO244" s="25"/>
      <c r="BP244" s="25"/>
      <c r="BQ244" s="94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93"/>
      <c r="K245" s="93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89"/>
      <c r="BN245" s="25"/>
      <c r="BO245" s="25"/>
      <c r="BP245" s="25"/>
      <c r="BQ245" s="94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93"/>
      <c r="K246" s="93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89"/>
      <c r="BN246" s="25"/>
      <c r="BO246" s="25"/>
      <c r="BP246" s="25"/>
      <c r="BQ246" s="94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93"/>
      <c r="K247" s="93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89"/>
      <c r="BN247" s="25"/>
      <c r="BO247" s="25"/>
      <c r="BP247" s="25"/>
      <c r="BQ247" s="94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93"/>
      <c r="K248" s="93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89"/>
      <c r="BN248" s="25"/>
      <c r="BO248" s="25"/>
      <c r="BP248" s="25"/>
      <c r="BQ248" s="94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93"/>
      <c r="K249" s="93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89"/>
      <c r="BN249" s="25"/>
      <c r="BO249" s="25"/>
      <c r="BP249" s="25"/>
      <c r="BQ249" s="94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93"/>
      <c r="K250" s="93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89"/>
      <c r="BN250" s="25"/>
      <c r="BO250" s="25"/>
      <c r="BP250" s="25"/>
      <c r="BQ250" s="94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93"/>
      <c r="K251" s="93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89"/>
      <c r="BN251" s="25"/>
      <c r="BO251" s="25"/>
      <c r="BP251" s="25"/>
      <c r="BQ251" s="94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93"/>
      <c r="K252" s="93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89"/>
      <c r="BN252" s="25"/>
      <c r="BO252" s="25"/>
      <c r="BP252" s="25"/>
      <c r="BQ252" s="94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93"/>
      <c r="K253" s="93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89"/>
      <c r="BN253" s="25"/>
      <c r="BO253" s="25"/>
      <c r="BP253" s="25"/>
      <c r="BQ253" s="94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93"/>
      <c r="K254" s="93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89"/>
      <c r="BN254" s="25"/>
      <c r="BO254" s="25"/>
      <c r="BP254" s="25"/>
      <c r="BQ254" s="94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93"/>
      <c r="K255" s="93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89"/>
      <c r="BN255" s="25"/>
      <c r="BO255" s="25"/>
      <c r="BP255" s="25"/>
      <c r="BQ255" s="94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93"/>
      <c r="K256" s="93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89"/>
      <c r="BN256" s="25"/>
      <c r="BO256" s="25"/>
      <c r="BP256" s="25"/>
      <c r="BQ256" s="94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93"/>
      <c r="K257" s="93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89"/>
      <c r="BN257" s="25"/>
      <c r="BO257" s="25"/>
      <c r="BP257" s="25"/>
      <c r="BQ257" s="94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93"/>
      <c r="K258" s="93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89"/>
      <c r="BN258" s="25"/>
      <c r="BO258" s="25"/>
      <c r="BP258" s="25"/>
      <c r="BQ258" s="94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93"/>
      <c r="K259" s="93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89"/>
      <c r="BN259" s="25"/>
      <c r="BO259" s="25"/>
      <c r="BP259" s="25"/>
      <c r="BQ259" s="94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93"/>
      <c r="K260" s="93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89"/>
      <c r="BN260" s="25"/>
      <c r="BO260" s="25"/>
      <c r="BP260" s="25"/>
      <c r="BQ260" s="94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93"/>
      <c r="K261" s="93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89"/>
      <c r="BN261" s="25"/>
      <c r="BO261" s="25"/>
      <c r="BP261" s="25"/>
      <c r="BQ261" s="94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93"/>
      <c r="K262" s="93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89"/>
      <c r="BN262" s="25"/>
      <c r="BO262" s="25"/>
      <c r="BP262" s="25"/>
      <c r="BQ262" s="94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93"/>
      <c r="K263" s="93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89"/>
      <c r="BN263" s="25"/>
      <c r="BO263" s="25"/>
      <c r="BP263" s="25"/>
      <c r="BQ263" s="94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93"/>
      <c r="K264" s="93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89"/>
      <c r="BN264" s="25"/>
      <c r="BO264" s="25"/>
      <c r="BP264" s="25"/>
      <c r="BQ264" s="94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93"/>
      <c r="K265" s="93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89"/>
      <c r="BN265" s="25"/>
      <c r="BO265" s="25"/>
      <c r="BP265" s="25"/>
      <c r="BQ265" s="94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93"/>
      <c r="K266" s="93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89"/>
      <c r="BN266" s="25"/>
      <c r="BO266" s="25"/>
      <c r="BP266" s="25"/>
      <c r="BQ266" s="94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93"/>
      <c r="K267" s="93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89"/>
      <c r="BN267" s="25"/>
      <c r="BO267" s="25"/>
      <c r="BP267" s="25"/>
      <c r="BQ267" s="94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93"/>
      <c r="K268" s="93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89"/>
      <c r="BN268" s="25"/>
      <c r="BO268" s="25"/>
      <c r="BP268" s="25"/>
      <c r="BQ268" s="94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93"/>
      <c r="K269" s="93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89"/>
      <c r="BN269" s="25"/>
      <c r="BO269" s="25"/>
      <c r="BP269" s="25"/>
      <c r="BQ269" s="94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93"/>
      <c r="K270" s="93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89"/>
      <c r="BN270" s="25"/>
      <c r="BO270" s="25"/>
      <c r="BP270" s="25"/>
      <c r="BQ270" s="94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93"/>
      <c r="K271" s="93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89"/>
      <c r="BN271" s="25"/>
      <c r="BO271" s="25"/>
      <c r="BP271" s="25"/>
      <c r="BQ271" s="94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93"/>
      <c r="K272" s="93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89"/>
      <c r="BN272" s="25"/>
      <c r="BO272" s="25"/>
      <c r="BP272" s="25"/>
      <c r="BQ272" s="94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93"/>
      <c r="K273" s="93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89"/>
      <c r="BN273" s="25"/>
      <c r="BO273" s="25"/>
      <c r="BP273" s="25"/>
      <c r="BQ273" s="94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93"/>
      <c r="K274" s="93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89"/>
      <c r="BN274" s="25"/>
      <c r="BO274" s="25"/>
      <c r="BP274" s="25"/>
      <c r="BQ274" s="94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93"/>
      <c r="K275" s="93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89"/>
      <c r="BN275" s="25"/>
      <c r="BO275" s="25"/>
      <c r="BP275" s="25"/>
      <c r="BQ275" s="94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93"/>
      <c r="K276" s="93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89"/>
      <c r="BN276" s="25"/>
      <c r="BO276" s="25"/>
      <c r="BP276" s="25"/>
      <c r="BQ276" s="94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93"/>
      <c r="K277" s="93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89"/>
      <c r="BN277" s="25"/>
      <c r="BO277" s="25"/>
      <c r="BP277" s="25"/>
      <c r="BQ277" s="94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93"/>
      <c r="K278" s="93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89"/>
      <c r="BN278" s="25"/>
      <c r="BO278" s="25"/>
      <c r="BP278" s="25"/>
      <c r="BQ278" s="94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93"/>
      <c r="K279" s="93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89"/>
      <c r="BN279" s="25"/>
      <c r="BO279" s="25"/>
      <c r="BP279" s="25"/>
      <c r="BQ279" s="94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93"/>
      <c r="K280" s="93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89"/>
      <c r="BN280" s="25"/>
      <c r="BO280" s="25"/>
      <c r="BP280" s="25"/>
      <c r="BQ280" s="94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93"/>
      <c r="K281" s="93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89"/>
      <c r="BN281" s="25"/>
      <c r="BO281" s="25"/>
      <c r="BP281" s="25"/>
      <c r="BQ281" s="94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93"/>
      <c r="K282" s="93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89"/>
      <c r="BN282" s="25"/>
      <c r="BO282" s="25"/>
      <c r="BP282" s="25"/>
      <c r="BQ282" s="94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93"/>
      <c r="K283" s="93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89"/>
      <c r="BN283" s="25"/>
      <c r="BO283" s="25"/>
      <c r="BP283" s="25"/>
      <c r="BQ283" s="94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93"/>
      <c r="K284" s="93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89"/>
      <c r="BN284" s="25"/>
      <c r="BO284" s="25"/>
      <c r="BP284" s="25"/>
      <c r="BQ284" s="94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93"/>
      <c r="K285" s="93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89"/>
      <c r="BN285" s="25"/>
      <c r="BO285" s="25"/>
      <c r="BP285" s="25"/>
      <c r="BQ285" s="94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93"/>
      <c r="K286" s="93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89"/>
      <c r="BN286" s="25"/>
      <c r="BO286" s="25"/>
      <c r="BP286" s="25"/>
      <c r="BQ286" s="94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93"/>
      <c r="K287" s="93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89"/>
      <c r="BN287" s="25"/>
      <c r="BO287" s="25"/>
      <c r="BP287" s="25"/>
      <c r="BQ287" s="94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93"/>
      <c r="K288" s="93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89"/>
      <c r="BN288" s="25"/>
      <c r="BO288" s="25"/>
      <c r="BP288" s="25"/>
      <c r="BQ288" s="94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93"/>
      <c r="K289" s="93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89"/>
      <c r="BN289" s="25"/>
      <c r="BO289" s="25"/>
      <c r="BP289" s="25"/>
      <c r="BQ289" s="94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93"/>
      <c r="K290" s="93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89"/>
      <c r="BN290" s="25"/>
      <c r="BO290" s="25"/>
      <c r="BP290" s="25"/>
      <c r="BQ290" s="94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93"/>
      <c r="K291" s="93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89"/>
      <c r="BN291" s="25"/>
      <c r="BO291" s="25"/>
      <c r="BP291" s="25"/>
      <c r="BQ291" s="94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93"/>
      <c r="K292" s="93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89"/>
      <c r="BN292" s="25"/>
      <c r="BO292" s="25"/>
      <c r="BP292" s="25"/>
      <c r="BQ292" s="94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93"/>
      <c r="K293" s="93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89"/>
      <c r="BN293" s="25"/>
      <c r="BO293" s="25"/>
      <c r="BP293" s="25"/>
      <c r="BQ293" s="94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93"/>
      <c r="K294" s="93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89"/>
      <c r="BN294" s="25"/>
      <c r="BO294" s="25"/>
      <c r="BP294" s="25"/>
      <c r="BQ294" s="94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93"/>
      <c r="K295" s="93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89"/>
      <c r="BN295" s="25"/>
      <c r="BO295" s="25"/>
      <c r="BP295" s="25"/>
      <c r="BQ295" s="94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93"/>
      <c r="K296" s="93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89"/>
      <c r="BN296" s="25"/>
      <c r="BO296" s="25"/>
      <c r="BP296" s="25"/>
      <c r="BQ296" s="94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93"/>
      <c r="K297" s="93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89"/>
      <c r="BN297" s="25"/>
      <c r="BO297" s="25"/>
      <c r="BP297" s="25"/>
      <c r="BQ297" s="94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93"/>
      <c r="K298" s="93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89"/>
      <c r="BN298" s="25"/>
      <c r="BO298" s="25"/>
      <c r="BP298" s="25"/>
      <c r="BQ298" s="94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93"/>
      <c r="K299" s="93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89"/>
      <c r="BN299" s="25"/>
      <c r="BO299" s="25"/>
      <c r="BP299" s="25"/>
      <c r="BQ299" s="94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93"/>
      <c r="K300" s="93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89"/>
      <c r="BN300" s="25"/>
      <c r="BO300" s="25"/>
      <c r="BP300" s="25"/>
      <c r="BQ300" s="94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93"/>
      <c r="K301" s="93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89"/>
      <c r="BN301" s="25"/>
      <c r="BO301" s="25"/>
      <c r="BP301" s="25"/>
      <c r="BQ301" s="94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93"/>
      <c r="K302" s="93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89"/>
      <c r="BN302" s="25"/>
      <c r="BO302" s="25"/>
      <c r="BP302" s="25"/>
      <c r="BQ302" s="94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93"/>
      <c r="K303" s="93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89"/>
      <c r="BN303" s="25"/>
      <c r="BO303" s="25"/>
      <c r="BP303" s="25"/>
      <c r="BQ303" s="94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93"/>
      <c r="K304" s="93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89"/>
      <c r="BN304" s="25"/>
      <c r="BO304" s="25"/>
      <c r="BP304" s="25"/>
      <c r="BQ304" s="94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93"/>
      <c r="K305" s="93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89"/>
      <c r="BN305" s="25"/>
      <c r="BO305" s="25"/>
      <c r="BP305" s="25"/>
      <c r="BQ305" s="94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93"/>
      <c r="K306" s="93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89"/>
      <c r="BN306" s="25"/>
      <c r="BO306" s="25"/>
      <c r="BP306" s="25"/>
      <c r="BQ306" s="94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93"/>
      <c r="K307" s="93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89"/>
      <c r="BN307" s="25"/>
      <c r="BO307" s="25"/>
      <c r="BP307" s="25"/>
      <c r="BQ307" s="94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93"/>
      <c r="K308" s="93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89"/>
      <c r="BN308" s="25"/>
      <c r="BO308" s="25"/>
      <c r="BP308" s="25"/>
      <c r="BQ308" s="94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93"/>
      <c r="K309" s="93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89"/>
      <c r="BN309" s="25"/>
      <c r="BO309" s="25"/>
      <c r="BP309" s="25"/>
      <c r="BQ309" s="94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93"/>
      <c r="K310" s="93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89"/>
      <c r="BN310" s="25"/>
      <c r="BO310" s="25"/>
      <c r="BP310" s="25"/>
      <c r="BQ310" s="94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93"/>
      <c r="K311" s="93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89"/>
      <c r="BN311" s="25"/>
      <c r="BO311" s="25"/>
      <c r="BP311" s="25"/>
      <c r="BQ311" s="94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93"/>
      <c r="K312" s="93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89"/>
      <c r="BN312" s="25"/>
      <c r="BO312" s="25"/>
      <c r="BP312" s="25"/>
      <c r="BQ312" s="94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93"/>
      <c r="K313" s="93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89"/>
      <c r="BN313" s="25"/>
      <c r="BO313" s="25"/>
      <c r="BP313" s="25"/>
      <c r="BQ313" s="94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93"/>
      <c r="K314" s="93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89"/>
      <c r="BN314" s="25"/>
      <c r="BO314" s="25"/>
      <c r="BP314" s="25"/>
      <c r="BQ314" s="94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93"/>
      <c r="K315" s="93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89"/>
      <c r="BN315" s="25"/>
      <c r="BO315" s="25"/>
      <c r="BP315" s="25"/>
      <c r="BQ315" s="94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93"/>
      <c r="K316" s="93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89"/>
      <c r="BN316" s="25"/>
      <c r="BO316" s="25"/>
      <c r="BP316" s="25"/>
      <c r="BQ316" s="94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93"/>
      <c r="K317" s="93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89"/>
      <c r="BN317" s="25"/>
      <c r="BO317" s="25"/>
      <c r="BP317" s="25"/>
      <c r="BQ317" s="94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93"/>
      <c r="K318" s="93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89"/>
      <c r="BN318" s="25"/>
      <c r="BO318" s="25"/>
      <c r="BP318" s="25"/>
      <c r="BQ318" s="94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93"/>
      <c r="K319" s="93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89"/>
      <c r="BN319" s="25"/>
      <c r="BO319" s="25"/>
      <c r="BP319" s="25"/>
      <c r="BQ319" s="94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93"/>
      <c r="K320" s="93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89"/>
      <c r="BN320" s="25"/>
      <c r="BO320" s="25"/>
      <c r="BP320" s="25"/>
      <c r="BQ320" s="94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93"/>
      <c r="K321" s="93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89"/>
      <c r="BN321" s="25"/>
      <c r="BO321" s="25"/>
      <c r="BP321" s="25"/>
      <c r="BQ321" s="94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93"/>
      <c r="K322" s="93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89"/>
      <c r="BN322" s="25"/>
      <c r="BO322" s="25"/>
      <c r="BP322" s="25"/>
      <c r="BQ322" s="94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93"/>
      <c r="K323" s="93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89"/>
      <c r="BN323" s="25"/>
      <c r="BO323" s="25"/>
      <c r="BP323" s="25"/>
      <c r="BQ323" s="94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93"/>
      <c r="K324" s="93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89"/>
      <c r="BN324" s="25"/>
      <c r="BO324" s="25"/>
      <c r="BP324" s="25"/>
      <c r="BQ324" s="94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93"/>
      <c r="K325" s="93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89"/>
      <c r="BN325" s="25"/>
      <c r="BO325" s="25"/>
      <c r="BP325" s="25"/>
      <c r="BQ325" s="94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93"/>
      <c r="K326" s="93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89"/>
      <c r="BN326" s="25"/>
      <c r="BO326" s="25"/>
      <c r="BP326" s="25"/>
      <c r="BQ326" s="94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93"/>
      <c r="K327" s="93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89"/>
      <c r="BN327" s="25"/>
      <c r="BO327" s="25"/>
      <c r="BP327" s="25"/>
      <c r="BQ327" s="94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93"/>
      <c r="K328" s="93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89"/>
      <c r="BN328" s="25"/>
      <c r="BO328" s="25"/>
      <c r="BP328" s="25"/>
      <c r="BQ328" s="94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93"/>
      <c r="K329" s="93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89"/>
      <c r="BN329" s="25"/>
      <c r="BO329" s="25"/>
      <c r="BP329" s="25"/>
      <c r="BQ329" s="94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93"/>
      <c r="K330" s="93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89"/>
      <c r="BN330" s="25"/>
      <c r="BO330" s="25"/>
      <c r="BP330" s="25"/>
      <c r="BQ330" s="94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93"/>
      <c r="K331" s="93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89"/>
      <c r="BN331" s="25"/>
      <c r="BO331" s="25"/>
      <c r="BP331" s="25"/>
      <c r="BQ331" s="94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93"/>
      <c r="K332" s="93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89"/>
      <c r="BN332" s="25"/>
      <c r="BO332" s="25"/>
      <c r="BP332" s="25"/>
      <c r="BQ332" s="94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93"/>
      <c r="K333" s="93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89"/>
      <c r="BN333" s="25"/>
      <c r="BO333" s="25"/>
      <c r="BP333" s="25"/>
      <c r="BQ333" s="94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93"/>
      <c r="K334" s="93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89"/>
      <c r="BN334" s="25"/>
      <c r="BO334" s="25"/>
      <c r="BP334" s="25"/>
      <c r="BQ334" s="94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93"/>
      <c r="K335" s="93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89"/>
      <c r="BN335" s="25"/>
      <c r="BO335" s="25"/>
      <c r="BP335" s="25"/>
      <c r="BQ335" s="94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93"/>
      <c r="K336" s="93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89"/>
      <c r="BN336" s="25"/>
      <c r="BO336" s="25"/>
      <c r="BP336" s="25"/>
      <c r="BQ336" s="94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93"/>
      <c r="K337" s="93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89"/>
      <c r="BN337" s="25"/>
      <c r="BO337" s="25"/>
      <c r="BP337" s="25"/>
      <c r="BQ337" s="94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93"/>
      <c r="K338" s="93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89"/>
      <c r="BN338" s="25"/>
      <c r="BO338" s="25"/>
      <c r="BP338" s="25"/>
      <c r="BQ338" s="94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93"/>
      <c r="K339" s="93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89"/>
      <c r="BN339" s="25"/>
      <c r="BO339" s="25"/>
      <c r="BP339" s="25"/>
      <c r="BQ339" s="94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93"/>
      <c r="K340" s="93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89"/>
      <c r="BN340" s="25"/>
      <c r="BO340" s="25"/>
      <c r="BP340" s="25"/>
      <c r="BQ340" s="94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93"/>
      <c r="K341" s="93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89"/>
      <c r="BN341" s="25"/>
      <c r="BO341" s="25"/>
      <c r="BP341" s="25"/>
      <c r="BQ341" s="94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93"/>
      <c r="K342" s="93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89"/>
      <c r="BN342" s="25"/>
      <c r="BO342" s="25"/>
      <c r="BP342" s="25"/>
      <c r="BQ342" s="94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93"/>
      <c r="K343" s="93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89"/>
      <c r="BN343" s="25"/>
      <c r="BO343" s="25"/>
      <c r="BP343" s="25"/>
      <c r="BQ343" s="94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93"/>
      <c r="K344" s="93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89"/>
      <c r="BN344" s="25"/>
      <c r="BO344" s="25"/>
      <c r="BP344" s="25"/>
      <c r="BQ344" s="94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93"/>
      <c r="K345" s="93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89"/>
      <c r="BN345" s="25"/>
      <c r="BO345" s="25"/>
      <c r="BP345" s="25"/>
      <c r="BQ345" s="94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93"/>
      <c r="K346" s="93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89"/>
      <c r="BN346" s="25"/>
      <c r="BO346" s="25"/>
      <c r="BP346" s="25"/>
      <c r="BQ346" s="94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93"/>
      <c r="K347" s="93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89"/>
      <c r="BN347" s="25"/>
      <c r="BO347" s="25"/>
      <c r="BP347" s="25"/>
      <c r="BQ347" s="94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93"/>
      <c r="K348" s="93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89"/>
      <c r="BN348" s="25"/>
      <c r="BO348" s="25"/>
      <c r="BP348" s="25"/>
      <c r="BQ348" s="94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93"/>
      <c r="K349" s="93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89"/>
      <c r="BN349" s="25"/>
      <c r="BO349" s="25"/>
      <c r="BP349" s="25"/>
      <c r="BQ349" s="94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93"/>
      <c r="K350" s="93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89"/>
      <c r="BN350" s="25"/>
      <c r="BO350" s="25"/>
      <c r="BP350" s="25"/>
      <c r="BQ350" s="94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93"/>
      <c r="K351" s="93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89"/>
      <c r="BN351" s="25"/>
      <c r="BO351" s="25"/>
      <c r="BP351" s="25"/>
      <c r="BQ351" s="94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93"/>
      <c r="K352" s="93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89"/>
      <c r="BN352" s="25"/>
      <c r="BO352" s="25"/>
      <c r="BP352" s="25"/>
      <c r="BQ352" s="94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93"/>
      <c r="K353" s="93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89"/>
      <c r="BN353" s="25"/>
      <c r="BO353" s="25"/>
      <c r="BP353" s="25"/>
      <c r="BQ353" s="94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93"/>
      <c r="K354" s="93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89"/>
      <c r="BN354" s="25"/>
      <c r="BO354" s="25"/>
      <c r="BP354" s="25"/>
      <c r="BQ354" s="94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93"/>
      <c r="K355" s="93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89"/>
      <c r="BN355" s="25"/>
      <c r="BO355" s="25"/>
      <c r="BP355" s="25"/>
      <c r="BQ355" s="94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93"/>
      <c r="K356" s="93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89"/>
      <c r="BN356" s="25"/>
      <c r="BO356" s="25"/>
      <c r="BP356" s="25"/>
      <c r="BQ356" s="94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93"/>
      <c r="K357" s="93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89"/>
      <c r="BN357" s="25"/>
      <c r="BO357" s="25"/>
      <c r="BP357" s="25"/>
      <c r="BQ357" s="94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93"/>
      <c r="K358" s="93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89"/>
      <c r="BN358" s="25"/>
      <c r="BO358" s="25"/>
      <c r="BP358" s="25"/>
      <c r="BQ358" s="94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93"/>
      <c r="K359" s="93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89"/>
      <c r="BN359" s="25"/>
      <c r="BO359" s="25"/>
      <c r="BP359" s="25"/>
      <c r="BQ359" s="94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93"/>
      <c r="K360" s="93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89"/>
      <c r="BN360" s="25"/>
      <c r="BO360" s="25"/>
      <c r="BP360" s="25"/>
      <c r="BQ360" s="94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93"/>
      <c r="K361" s="93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89"/>
      <c r="BN361" s="25"/>
      <c r="BO361" s="25"/>
      <c r="BP361" s="25"/>
      <c r="BQ361" s="94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93"/>
      <c r="K362" s="93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89"/>
      <c r="BN362" s="25"/>
      <c r="BO362" s="25"/>
      <c r="BP362" s="25"/>
      <c r="BQ362" s="94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93"/>
      <c r="K363" s="93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89"/>
      <c r="BN363" s="25"/>
      <c r="BO363" s="25"/>
      <c r="BP363" s="25"/>
      <c r="BQ363" s="94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93"/>
      <c r="K364" s="93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89"/>
      <c r="BN364" s="25"/>
      <c r="BO364" s="25"/>
      <c r="BP364" s="25"/>
      <c r="BQ364" s="94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93"/>
      <c r="K365" s="93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89"/>
      <c r="BN365" s="25"/>
      <c r="BO365" s="25"/>
      <c r="BP365" s="25"/>
      <c r="BQ365" s="94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93"/>
      <c r="K366" s="93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89"/>
      <c r="BN366" s="25"/>
      <c r="BO366" s="25"/>
      <c r="BP366" s="25"/>
      <c r="BQ366" s="94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93"/>
      <c r="K367" s="93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89"/>
      <c r="BN367" s="25"/>
      <c r="BO367" s="25"/>
      <c r="BP367" s="25"/>
      <c r="BQ367" s="94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93"/>
      <c r="K368" s="93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89"/>
      <c r="BN368" s="25"/>
      <c r="BO368" s="25"/>
      <c r="BP368" s="25"/>
      <c r="BQ368" s="94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93"/>
      <c r="K369" s="93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89"/>
      <c r="BN369" s="25"/>
      <c r="BO369" s="25"/>
      <c r="BP369" s="25"/>
      <c r="BQ369" s="94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93"/>
      <c r="K370" s="93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89"/>
      <c r="BN370" s="25"/>
      <c r="BO370" s="25"/>
      <c r="BP370" s="25"/>
      <c r="BQ370" s="94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93"/>
      <c r="K371" s="93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89"/>
      <c r="BN371" s="25"/>
      <c r="BO371" s="25"/>
      <c r="BP371" s="25"/>
      <c r="BQ371" s="94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93"/>
      <c r="K372" s="93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89"/>
      <c r="BN372" s="25"/>
      <c r="BO372" s="25"/>
      <c r="BP372" s="25"/>
      <c r="BQ372" s="94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93"/>
      <c r="K373" s="93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89"/>
      <c r="BN373" s="25"/>
      <c r="BO373" s="25"/>
      <c r="BP373" s="25"/>
      <c r="BQ373" s="94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93"/>
      <c r="K374" s="93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89"/>
      <c r="BN374" s="25"/>
      <c r="BO374" s="25"/>
      <c r="BP374" s="25"/>
      <c r="BQ374" s="94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93"/>
      <c r="K375" s="93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89"/>
      <c r="BN375" s="25"/>
      <c r="BO375" s="25"/>
      <c r="BP375" s="25"/>
      <c r="BQ375" s="94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93"/>
      <c r="K376" s="93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89"/>
      <c r="BN376" s="25"/>
      <c r="BO376" s="25"/>
      <c r="BP376" s="25"/>
      <c r="BQ376" s="94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93"/>
      <c r="K377" s="93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89"/>
      <c r="BN377" s="25"/>
      <c r="BO377" s="25"/>
      <c r="BP377" s="25"/>
      <c r="BQ377" s="94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93"/>
      <c r="K378" s="93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89"/>
      <c r="BN378" s="25"/>
      <c r="BO378" s="25"/>
      <c r="BP378" s="25"/>
      <c r="BQ378" s="94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93"/>
      <c r="K379" s="93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89"/>
      <c r="BN379" s="25"/>
      <c r="BO379" s="25"/>
      <c r="BP379" s="25"/>
      <c r="BQ379" s="94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93"/>
      <c r="K380" s="93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89"/>
      <c r="BN380" s="25"/>
      <c r="BO380" s="25"/>
      <c r="BP380" s="25"/>
      <c r="BQ380" s="94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93"/>
      <c r="K381" s="93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89"/>
      <c r="BN381" s="25"/>
      <c r="BO381" s="25"/>
      <c r="BP381" s="25"/>
      <c r="BQ381" s="94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93"/>
      <c r="K382" s="93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89"/>
      <c r="BN382" s="25"/>
      <c r="BO382" s="25"/>
      <c r="BP382" s="25"/>
      <c r="BQ382" s="94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93"/>
      <c r="K383" s="93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89"/>
      <c r="BN383" s="25"/>
      <c r="BO383" s="25"/>
      <c r="BP383" s="25"/>
      <c r="BQ383" s="94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93"/>
      <c r="K384" s="93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89"/>
      <c r="BN384" s="25"/>
      <c r="BO384" s="25"/>
      <c r="BP384" s="25"/>
      <c r="BQ384" s="94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93"/>
      <c r="K385" s="93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89"/>
      <c r="BN385" s="25"/>
      <c r="BO385" s="25"/>
      <c r="BP385" s="25"/>
      <c r="BQ385" s="94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93"/>
      <c r="K386" s="93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89"/>
      <c r="BN386" s="25"/>
      <c r="BO386" s="25"/>
      <c r="BP386" s="25"/>
      <c r="BQ386" s="94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93"/>
      <c r="K387" s="93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89"/>
      <c r="BN387" s="25"/>
      <c r="BO387" s="25"/>
      <c r="BP387" s="25"/>
      <c r="BQ387" s="94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93"/>
      <c r="K388" s="93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89"/>
      <c r="BN388" s="25"/>
      <c r="BO388" s="25"/>
      <c r="BP388" s="25"/>
      <c r="BQ388" s="94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93"/>
      <c r="K389" s="93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89"/>
      <c r="BN389" s="25"/>
      <c r="BO389" s="25"/>
      <c r="BP389" s="25"/>
      <c r="BQ389" s="94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93"/>
      <c r="K390" s="93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89"/>
      <c r="BN390" s="25"/>
      <c r="BO390" s="25"/>
      <c r="BP390" s="25"/>
      <c r="BQ390" s="94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93"/>
      <c r="K391" s="93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89"/>
      <c r="BN391" s="25"/>
      <c r="BO391" s="25"/>
      <c r="BP391" s="25"/>
      <c r="BQ391" s="94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93"/>
      <c r="K392" s="93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89"/>
      <c r="BN392" s="25"/>
      <c r="BO392" s="25"/>
      <c r="BP392" s="25"/>
      <c r="BQ392" s="94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93"/>
      <c r="K393" s="93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89"/>
      <c r="BN393" s="25"/>
      <c r="BO393" s="25"/>
      <c r="BP393" s="25"/>
      <c r="BQ393" s="94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93"/>
      <c r="K394" s="93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89"/>
      <c r="BN394" s="25"/>
      <c r="BO394" s="25"/>
      <c r="BP394" s="25"/>
      <c r="BQ394" s="94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93"/>
      <c r="K395" s="93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89"/>
      <c r="BN395" s="25"/>
      <c r="BO395" s="25"/>
      <c r="BP395" s="25"/>
      <c r="BQ395" s="94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93"/>
      <c r="K396" s="93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89"/>
      <c r="BN396" s="25"/>
      <c r="BO396" s="25"/>
      <c r="BP396" s="25"/>
      <c r="BQ396" s="94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93"/>
      <c r="K397" s="93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89"/>
      <c r="BN397" s="25"/>
      <c r="BO397" s="25"/>
      <c r="BP397" s="25"/>
      <c r="BQ397" s="94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93"/>
      <c r="K398" s="93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89"/>
      <c r="BN398" s="25"/>
      <c r="BO398" s="25"/>
      <c r="BP398" s="25"/>
      <c r="BQ398" s="94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93"/>
      <c r="K399" s="93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89"/>
      <c r="BN399" s="25"/>
      <c r="BO399" s="25"/>
      <c r="BP399" s="25"/>
      <c r="BQ399" s="94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93"/>
      <c r="K400" s="93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89"/>
      <c r="BN400" s="25"/>
      <c r="BO400" s="25"/>
      <c r="BP400" s="25"/>
      <c r="BQ400" s="94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93"/>
      <c r="K401" s="93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89"/>
      <c r="BN401" s="25"/>
      <c r="BO401" s="25"/>
      <c r="BP401" s="25"/>
      <c r="BQ401" s="94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93"/>
      <c r="K402" s="93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89"/>
      <c r="BN402" s="25"/>
      <c r="BO402" s="25"/>
      <c r="BP402" s="25"/>
      <c r="BQ402" s="94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93"/>
      <c r="K403" s="93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89"/>
      <c r="BN403" s="25"/>
      <c r="BO403" s="25"/>
      <c r="BP403" s="25"/>
      <c r="BQ403" s="94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93"/>
      <c r="K404" s="93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89"/>
      <c r="BN404" s="25"/>
      <c r="BO404" s="25"/>
      <c r="BP404" s="25"/>
      <c r="BQ404" s="94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93"/>
      <c r="K405" s="93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89"/>
      <c r="BN405" s="25"/>
      <c r="BO405" s="25"/>
      <c r="BP405" s="25"/>
      <c r="BQ405" s="94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93"/>
      <c r="K406" s="93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89"/>
      <c r="BN406" s="25"/>
      <c r="BO406" s="25"/>
      <c r="BP406" s="25"/>
      <c r="BQ406" s="94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93"/>
      <c r="K407" s="93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89"/>
      <c r="BN407" s="25"/>
      <c r="BO407" s="25"/>
      <c r="BP407" s="25"/>
      <c r="BQ407" s="94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93"/>
      <c r="K408" s="93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89"/>
      <c r="BN408" s="25"/>
      <c r="BO408" s="25"/>
      <c r="BP408" s="25"/>
      <c r="BQ408" s="94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93"/>
      <c r="K409" s="93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89"/>
      <c r="BN409" s="25"/>
      <c r="BO409" s="25"/>
      <c r="BP409" s="25"/>
      <c r="BQ409" s="94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93"/>
      <c r="K410" s="93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89"/>
      <c r="BN410" s="25"/>
      <c r="BO410" s="25"/>
      <c r="BP410" s="25"/>
      <c r="BQ410" s="94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93"/>
      <c r="K411" s="93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89"/>
      <c r="BN411" s="25"/>
      <c r="BO411" s="25"/>
      <c r="BP411" s="25"/>
      <c r="BQ411" s="94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93"/>
      <c r="K412" s="93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89"/>
      <c r="BN412" s="25"/>
      <c r="BO412" s="25"/>
      <c r="BP412" s="25"/>
      <c r="BQ412" s="94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93"/>
      <c r="K413" s="93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89"/>
      <c r="BN413" s="25"/>
      <c r="BO413" s="25"/>
      <c r="BP413" s="25"/>
      <c r="BQ413" s="94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93"/>
      <c r="K414" s="93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89"/>
      <c r="BN414" s="25"/>
      <c r="BO414" s="25"/>
      <c r="BP414" s="25"/>
      <c r="BQ414" s="94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93"/>
      <c r="K415" s="93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89"/>
      <c r="BN415" s="25"/>
      <c r="BO415" s="25"/>
      <c r="BP415" s="25"/>
      <c r="BQ415" s="94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93"/>
      <c r="K416" s="93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89"/>
      <c r="BN416" s="25"/>
      <c r="BO416" s="25"/>
      <c r="BP416" s="25"/>
      <c r="BQ416" s="94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93"/>
      <c r="K417" s="93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89"/>
      <c r="BN417" s="25"/>
      <c r="BO417" s="25"/>
      <c r="BP417" s="25"/>
      <c r="BQ417" s="94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93"/>
      <c r="K418" s="93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89"/>
      <c r="BN418" s="25"/>
      <c r="BO418" s="25"/>
      <c r="BP418" s="25"/>
      <c r="BQ418" s="94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93"/>
      <c r="K419" s="93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89"/>
      <c r="BN419" s="25"/>
      <c r="BO419" s="25"/>
      <c r="BP419" s="25"/>
      <c r="BQ419" s="94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93"/>
      <c r="K420" s="93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89"/>
      <c r="BN420" s="25"/>
      <c r="BO420" s="25"/>
      <c r="BP420" s="25"/>
      <c r="BQ420" s="94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93"/>
      <c r="K421" s="93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89"/>
      <c r="BN421" s="25"/>
      <c r="BO421" s="25"/>
      <c r="BP421" s="25"/>
      <c r="BQ421" s="94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93"/>
      <c r="K422" s="93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89"/>
      <c r="BN422" s="25"/>
      <c r="BO422" s="25"/>
      <c r="BP422" s="25"/>
      <c r="BQ422" s="94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93"/>
      <c r="K423" s="93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89"/>
      <c r="BN423" s="25"/>
      <c r="BO423" s="25"/>
      <c r="BP423" s="25"/>
      <c r="BQ423" s="94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93"/>
      <c r="K424" s="93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89"/>
      <c r="BN424" s="25"/>
      <c r="BO424" s="25"/>
      <c r="BP424" s="25"/>
      <c r="BQ424" s="94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93"/>
      <c r="K425" s="93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89"/>
      <c r="BN425" s="25"/>
      <c r="BO425" s="25"/>
      <c r="BP425" s="25"/>
      <c r="BQ425" s="94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93"/>
      <c r="K426" s="93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89"/>
      <c r="BN426" s="25"/>
      <c r="BO426" s="25"/>
      <c r="BP426" s="25"/>
      <c r="BQ426" s="94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93"/>
      <c r="K427" s="93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89"/>
      <c r="BN427" s="25"/>
      <c r="BO427" s="25"/>
      <c r="BP427" s="25"/>
      <c r="BQ427" s="94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93"/>
      <c r="K428" s="93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89"/>
      <c r="BN428" s="25"/>
      <c r="BO428" s="25"/>
      <c r="BP428" s="25"/>
      <c r="BQ428" s="94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93"/>
      <c r="K429" s="93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89"/>
      <c r="BN429" s="25"/>
      <c r="BO429" s="25"/>
      <c r="BP429" s="25"/>
      <c r="BQ429" s="94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93"/>
      <c r="K430" s="93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89"/>
      <c r="BN430" s="25"/>
      <c r="BO430" s="25"/>
      <c r="BP430" s="25"/>
      <c r="BQ430" s="94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93"/>
      <c r="K431" s="93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89"/>
      <c r="BN431" s="25"/>
      <c r="BO431" s="25"/>
      <c r="BP431" s="25"/>
      <c r="BQ431" s="94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93"/>
      <c r="K432" s="93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89"/>
      <c r="BN432" s="25"/>
      <c r="BO432" s="25"/>
      <c r="BP432" s="25"/>
      <c r="BQ432" s="94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93"/>
      <c r="K433" s="93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89"/>
      <c r="BN433" s="25"/>
      <c r="BO433" s="25"/>
      <c r="BP433" s="25"/>
      <c r="BQ433" s="94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93"/>
      <c r="K434" s="93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89"/>
      <c r="BN434" s="25"/>
      <c r="BO434" s="25"/>
      <c r="BP434" s="25"/>
      <c r="BQ434" s="94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93"/>
      <c r="K435" s="93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89"/>
      <c r="BN435" s="25"/>
      <c r="BO435" s="25"/>
      <c r="BP435" s="25"/>
      <c r="BQ435" s="94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93"/>
      <c r="K436" s="93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89"/>
      <c r="BN436" s="25"/>
      <c r="BO436" s="25"/>
      <c r="BP436" s="25"/>
      <c r="BQ436" s="94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93"/>
      <c r="K437" s="93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89"/>
      <c r="BN437" s="25"/>
      <c r="BO437" s="25"/>
      <c r="BP437" s="25"/>
      <c r="BQ437" s="94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93"/>
      <c r="K438" s="93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89"/>
      <c r="BN438" s="25"/>
      <c r="BO438" s="25"/>
      <c r="BP438" s="25"/>
      <c r="BQ438" s="94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93"/>
      <c r="K439" s="93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89"/>
      <c r="BN439" s="25"/>
      <c r="BO439" s="25"/>
      <c r="BP439" s="25"/>
      <c r="BQ439" s="94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93"/>
      <c r="K440" s="93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89"/>
      <c r="BN440" s="25"/>
      <c r="BO440" s="25"/>
      <c r="BP440" s="25"/>
      <c r="BQ440" s="94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93"/>
      <c r="K441" s="93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89"/>
      <c r="BN441" s="25"/>
      <c r="BO441" s="25"/>
      <c r="BP441" s="25"/>
      <c r="BQ441" s="94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93"/>
      <c r="K442" s="93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89"/>
      <c r="BN442" s="25"/>
      <c r="BO442" s="25"/>
      <c r="BP442" s="25"/>
      <c r="BQ442" s="94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93"/>
      <c r="K443" s="93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89"/>
      <c r="BN443" s="25"/>
      <c r="BO443" s="25"/>
      <c r="BP443" s="25"/>
      <c r="BQ443" s="94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93"/>
      <c r="K444" s="93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89"/>
      <c r="BN444" s="25"/>
      <c r="BO444" s="25"/>
      <c r="BP444" s="25"/>
      <c r="BQ444" s="94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93"/>
      <c r="K445" s="93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89"/>
      <c r="BN445" s="25"/>
      <c r="BO445" s="25"/>
      <c r="BP445" s="25"/>
      <c r="BQ445" s="94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93"/>
      <c r="K446" s="93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89"/>
      <c r="BN446" s="25"/>
      <c r="BO446" s="25"/>
      <c r="BP446" s="25"/>
      <c r="BQ446" s="94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93"/>
      <c r="K447" s="93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89"/>
      <c r="BN447" s="25"/>
      <c r="BO447" s="25"/>
      <c r="BP447" s="25"/>
      <c r="BQ447" s="94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93"/>
      <c r="K448" s="93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89"/>
      <c r="BN448" s="25"/>
      <c r="BO448" s="25"/>
      <c r="BP448" s="25"/>
      <c r="BQ448" s="94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93"/>
      <c r="K449" s="93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89"/>
      <c r="BN449" s="25"/>
      <c r="BO449" s="25"/>
      <c r="BP449" s="25"/>
      <c r="BQ449" s="94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93"/>
      <c r="K450" s="93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89"/>
      <c r="BN450" s="25"/>
      <c r="BO450" s="25"/>
      <c r="BP450" s="25"/>
      <c r="BQ450" s="94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93"/>
      <c r="K451" s="93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89"/>
      <c r="BN451" s="25"/>
      <c r="BO451" s="25"/>
      <c r="BP451" s="25"/>
      <c r="BQ451" s="94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93"/>
      <c r="K452" s="93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89"/>
      <c r="BN452" s="25"/>
      <c r="BO452" s="25"/>
      <c r="BP452" s="25"/>
      <c r="BQ452" s="94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93"/>
      <c r="K453" s="93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89"/>
      <c r="BN453" s="25"/>
      <c r="BO453" s="25"/>
      <c r="BP453" s="25"/>
      <c r="BQ453" s="94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93"/>
      <c r="K454" s="93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89"/>
      <c r="BN454" s="25"/>
      <c r="BO454" s="25"/>
      <c r="BP454" s="25"/>
      <c r="BQ454" s="94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93"/>
      <c r="K455" s="93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89"/>
      <c r="BN455" s="25"/>
      <c r="BO455" s="25"/>
      <c r="BP455" s="25"/>
      <c r="BQ455" s="94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93"/>
      <c r="K456" s="93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89"/>
      <c r="BN456" s="25"/>
      <c r="BO456" s="25"/>
      <c r="BP456" s="25"/>
      <c r="BQ456" s="94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93"/>
      <c r="K457" s="93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89"/>
      <c r="BN457" s="25"/>
      <c r="BO457" s="25"/>
      <c r="BP457" s="25"/>
      <c r="BQ457" s="94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93"/>
      <c r="K458" s="93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89"/>
      <c r="BN458" s="25"/>
      <c r="BO458" s="25"/>
      <c r="BP458" s="25"/>
      <c r="BQ458" s="94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93"/>
      <c r="K459" s="93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89"/>
      <c r="BN459" s="25"/>
      <c r="BO459" s="25"/>
      <c r="BP459" s="25"/>
      <c r="BQ459" s="94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93"/>
      <c r="K460" s="93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89"/>
      <c r="BN460" s="25"/>
      <c r="BO460" s="25"/>
      <c r="BP460" s="25"/>
      <c r="BQ460" s="94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93"/>
      <c r="K461" s="93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89"/>
      <c r="BN461" s="25"/>
      <c r="BO461" s="25"/>
      <c r="BP461" s="25"/>
      <c r="BQ461" s="94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93"/>
      <c r="K462" s="93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89"/>
      <c r="BN462" s="25"/>
      <c r="BO462" s="25"/>
      <c r="BP462" s="25"/>
      <c r="BQ462" s="94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93"/>
      <c r="K463" s="93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89"/>
      <c r="BN463" s="25"/>
      <c r="BO463" s="25"/>
      <c r="BP463" s="25"/>
      <c r="BQ463" s="94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93"/>
      <c r="K464" s="93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89"/>
      <c r="BN464" s="25"/>
      <c r="BO464" s="25"/>
      <c r="BP464" s="25"/>
      <c r="BQ464" s="94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93"/>
      <c r="K465" s="93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89"/>
      <c r="BN465" s="25"/>
      <c r="BO465" s="25"/>
      <c r="BP465" s="25"/>
      <c r="BQ465" s="94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93"/>
      <c r="K466" s="93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89"/>
      <c r="BN466" s="25"/>
      <c r="BO466" s="25"/>
      <c r="BP466" s="25"/>
      <c r="BQ466" s="94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93"/>
      <c r="K467" s="93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89"/>
      <c r="BN467" s="25"/>
      <c r="BO467" s="25"/>
      <c r="BP467" s="25"/>
      <c r="BQ467" s="94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93"/>
      <c r="K468" s="93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89"/>
      <c r="BN468" s="25"/>
      <c r="BO468" s="25"/>
      <c r="BP468" s="25"/>
      <c r="BQ468" s="94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93"/>
      <c r="K469" s="93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89"/>
      <c r="BN469" s="25"/>
      <c r="BO469" s="25"/>
      <c r="BP469" s="25"/>
      <c r="BQ469" s="94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93"/>
      <c r="K470" s="93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89"/>
      <c r="BN470" s="25"/>
      <c r="BO470" s="25"/>
      <c r="BP470" s="25"/>
      <c r="BQ470" s="94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93"/>
      <c r="K471" s="93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89"/>
      <c r="BN471" s="25"/>
      <c r="BO471" s="25"/>
      <c r="BP471" s="25"/>
      <c r="BQ471" s="94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93"/>
      <c r="K472" s="93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89"/>
      <c r="BN472" s="25"/>
      <c r="BO472" s="25"/>
      <c r="BP472" s="25"/>
      <c r="BQ472" s="94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93"/>
      <c r="K473" s="93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89"/>
      <c r="BN473" s="25"/>
      <c r="BO473" s="25"/>
      <c r="BP473" s="25"/>
      <c r="BQ473" s="94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93"/>
      <c r="K474" s="93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89"/>
      <c r="BN474" s="25"/>
      <c r="BO474" s="25"/>
      <c r="BP474" s="25"/>
      <c r="BQ474" s="94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93"/>
      <c r="K475" s="93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89"/>
      <c r="BN475" s="25"/>
      <c r="BO475" s="25"/>
      <c r="BP475" s="25"/>
      <c r="BQ475" s="94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93"/>
      <c r="K476" s="93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89"/>
      <c r="BN476" s="25"/>
      <c r="BO476" s="25"/>
      <c r="BP476" s="25"/>
      <c r="BQ476" s="94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93"/>
      <c r="K477" s="93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89"/>
      <c r="BN477" s="25"/>
      <c r="BO477" s="25"/>
      <c r="BP477" s="25"/>
      <c r="BQ477" s="94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93"/>
      <c r="K478" s="93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89"/>
      <c r="BN478" s="25"/>
      <c r="BO478" s="25"/>
      <c r="BP478" s="25"/>
      <c r="BQ478" s="94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93"/>
      <c r="K479" s="93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89"/>
      <c r="BN479" s="25"/>
      <c r="BO479" s="25"/>
      <c r="BP479" s="25"/>
      <c r="BQ479" s="94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93"/>
      <c r="K480" s="93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89"/>
      <c r="BN480" s="25"/>
      <c r="BO480" s="25"/>
      <c r="BP480" s="25"/>
      <c r="BQ480" s="94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93"/>
      <c r="K481" s="93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89"/>
      <c r="BN481" s="25"/>
      <c r="BO481" s="25"/>
      <c r="BP481" s="25"/>
      <c r="BQ481" s="94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93"/>
      <c r="K482" s="93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89"/>
      <c r="BN482" s="25"/>
      <c r="BO482" s="25"/>
      <c r="BP482" s="25"/>
      <c r="BQ482" s="94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93"/>
      <c r="K483" s="93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89"/>
      <c r="BN483" s="25"/>
      <c r="BO483" s="25"/>
      <c r="BP483" s="25"/>
      <c r="BQ483" s="94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93"/>
      <c r="K484" s="93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89"/>
      <c r="BN484" s="25"/>
      <c r="BO484" s="25"/>
      <c r="BP484" s="25"/>
      <c r="BQ484" s="94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93"/>
      <c r="K485" s="93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89"/>
      <c r="BN485" s="25"/>
      <c r="BO485" s="25"/>
      <c r="BP485" s="25"/>
      <c r="BQ485" s="94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93"/>
      <c r="K486" s="93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89"/>
      <c r="BN486" s="25"/>
      <c r="BO486" s="25"/>
      <c r="BP486" s="25"/>
      <c r="BQ486" s="94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93"/>
      <c r="K487" s="93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89"/>
      <c r="BN487" s="25"/>
      <c r="BO487" s="25"/>
      <c r="BP487" s="25"/>
      <c r="BQ487" s="94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93"/>
      <c r="K488" s="93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89"/>
      <c r="BN488" s="25"/>
      <c r="BO488" s="25"/>
      <c r="BP488" s="25"/>
      <c r="BQ488" s="94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93"/>
      <c r="K489" s="93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89"/>
      <c r="BN489" s="25"/>
      <c r="BO489" s="25"/>
      <c r="BP489" s="25"/>
      <c r="BQ489" s="94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93"/>
      <c r="K490" s="93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89"/>
      <c r="BN490" s="25"/>
      <c r="BO490" s="25"/>
      <c r="BP490" s="25"/>
      <c r="BQ490" s="94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93"/>
      <c r="K491" s="93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89"/>
      <c r="BN491" s="25"/>
      <c r="BO491" s="25"/>
      <c r="BP491" s="25"/>
      <c r="BQ491" s="94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93"/>
      <c r="K492" s="93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89"/>
      <c r="BN492" s="25"/>
      <c r="BO492" s="25"/>
      <c r="BP492" s="25"/>
      <c r="BQ492" s="94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93"/>
      <c r="K493" s="93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89"/>
      <c r="BN493" s="25"/>
      <c r="BO493" s="25"/>
      <c r="BP493" s="25"/>
      <c r="BQ493" s="94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93"/>
      <c r="K494" s="93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89"/>
      <c r="BN494" s="25"/>
      <c r="BO494" s="25"/>
      <c r="BP494" s="25"/>
      <c r="BQ494" s="94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93"/>
      <c r="K495" s="93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89"/>
      <c r="BN495" s="25"/>
      <c r="BO495" s="25"/>
      <c r="BP495" s="25"/>
      <c r="BQ495" s="94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93"/>
      <c r="K496" s="93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89"/>
      <c r="BN496" s="25"/>
      <c r="BO496" s="25"/>
      <c r="BP496" s="25"/>
      <c r="BQ496" s="94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93"/>
      <c r="K497" s="93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89"/>
      <c r="BN497" s="25"/>
      <c r="BO497" s="25"/>
      <c r="BP497" s="25"/>
      <c r="BQ497" s="94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93"/>
      <c r="K498" s="93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89"/>
      <c r="BN498" s="25"/>
      <c r="BO498" s="25"/>
      <c r="BP498" s="25"/>
      <c r="BQ498" s="94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93"/>
      <c r="K499" s="93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89"/>
      <c r="BN499" s="25"/>
      <c r="BO499" s="25"/>
      <c r="BP499" s="25"/>
      <c r="BQ499" s="94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93"/>
      <c r="K500" s="93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89"/>
      <c r="BN500" s="25"/>
      <c r="BO500" s="25"/>
      <c r="BP500" s="25"/>
      <c r="BQ500" s="94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93"/>
      <c r="K501" s="93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89"/>
      <c r="BN501" s="25"/>
      <c r="BO501" s="25"/>
      <c r="BP501" s="25"/>
      <c r="BQ501" s="94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93"/>
      <c r="K502" s="93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89"/>
      <c r="BN502" s="25"/>
      <c r="BO502" s="25"/>
      <c r="BP502" s="25"/>
      <c r="BQ502" s="94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93"/>
      <c r="K503" s="93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89"/>
      <c r="BN503" s="25"/>
      <c r="BO503" s="25"/>
      <c r="BP503" s="25"/>
      <c r="BQ503" s="94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93"/>
      <c r="K504" s="93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89"/>
      <c r="BN504" s="25"/>
      <c r="BO504" s="25"/>
      <c r="BP504" s="25"/>
      <c r="BQ504" s="94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93"/>
      <c r="K505" s="93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89"/>
      <c r="BN505" s="25"/>
      <c r="BO505" s="25"/>
      <c r="BP505" s="25"/>
      <c r="BQ505" s="94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93"/>
      <c r="K506" s="93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89"/>
      <c r="BN506" s="25"/>
      <c r="BO506" s="25"/>
      <c r="BP506" s="25"/>
      <c r="BQ506" s="94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93"/>
      <c r="K507" s="93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89"/>
      <c r="BN507" s="25"/>
      <c r="BO507" s="25"/>
      <c r="BP507" s="25"/>
      <c r="BQ507" s="94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93"/>
      <c r="K508" s="93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89"/>
      <c r="BN508" s="25"/>
      <c r="BO508" s="25"/>
      <c r="BP508" s="25"/>
      <c r="BQ508" s="94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93"/>
      <c r="K509" s="93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89"/>
      <c r="BN509" s="25"/>
      <c r="BO509" s="25"/>
      <c r="BP509" s="25"/>
      <c r="BQ509" s="94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93"/>
      <c r="K510" s="93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89"/>
      <c r="BN510" s="25"/>
      <c r="BO510" s="25"/>
      <c r="BP510" s="25"/>
      <c r="BQ510" s="94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93"/>
      <c r="K511" s="93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89"/>
      <c r="BN511" s="25"/>
      <c r="BO511" s="25"/>
      <c r="BP511" s="25"/>
      <c r="BQ511" s="94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93"/>
      <c r="K512" s="93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89"/>
      <c r="BN512" s="25"/>
      <c r="BO512" s="25"/>
      <c r="BP512" s="25"/>
      <c r="BQ512" s="94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93"/>
      <c r="K513" s="93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89"/>
      <c r="BN513" s="25"/>
      <c r="BO513" s="25"/>
      <c r="BP513" s="25"/>
      <c r="BQ513" s="94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93"/>
      <c r="K514" s="93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89"/>
      <c r="BN514" s="25"/>
      <c r="BO514" s="25"/>
      <c r="BP514" s="25"/>
      <c r="BQ514" s="94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93"/>
      <c r="K515" s="93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89"/>
      <c r="BN515" s="25"/>
      <c r="BO515" s="25"/>
      <c r="BP515" s="25"/>
      <c r="BQ515" s="94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93"/>
      <c r="K516" s="93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89"/>
      <c r="BN516" s="25"/>
      <c r="BO516" s="25"/>
      <c r="BP516" s="25"/>
      <c r="BQ516" s="94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93"/>
      <c r="K517" s="93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89"/>
      <c r="BN517" s="25"/>
      <c r="BO517" s="25"/>
      <c r="BP517" s="25"/>
      <c r="BQ517" s="94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93"/>
      <c r="K518" s="93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89"/>
      <c r="BN518" s="25"/>
      <c r="BO518" s="25"/>
      <c r="BP518" s="25"/>
      <c r="BQ518" s="94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93"/>
      <c r="K519" s="93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89"/>
      <c r="BN519" s="25"/>
      <c r="BO519" s="25"/>
      <c r="BP519" s="25"/>
      <c r="BQ519" s="94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93"/>
      <c r="K520" s="93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89"/>
      <c r="BN520" s="25"/>
      <c r="BO520" s="25"/>
      <c r="BP520" s="25"/>
      <c r="BQ520" s="94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93"/>
      <c r="K521" s="93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89"/>
      <c r="BN521" s="25"/>
      <c r="BO521" s="25"/>
      <c r="BP521" s="25"/>
      <c r="BQ521" s="94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93"/>
      <c r="K522" s="93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89"/>
      <c r="BN522" s="25"/>
      <c r="BO522" s="25"/>
      <c r="BP522" s="25"/>
      <c r="BQ522" s="94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93"/>
      <c r="K523" s="93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89"/>
      <c r="BN523" s="25"/>
      <c r="BO523" s="25"/>
      <c r="BP523" s="25"/>
      <c r="BQ523" s="94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93"/>
      <c r="K524" s="93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89"/>
      <c r="BN524" s="25"/>
      <c r="BO524" s="25"/>
      <c r="BP524" s="25"/>
      <c r="BQ524" s="94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93"/>
      <c r="K525" s="93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89"/>
      <c r="BN525" s="25"/>
      <c r="BO525" s="25"/>
      <c r="BP525" s="25"/>
      <c r="BQ525" s="94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93"/>
      <c r="K526" s="93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89"/>
      <c r="BN526" s="25"/>
      <c r="BO526" s="25"/>
      <c r="BP526" s="25"/>
      <c r="BQ526" s="94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93"/>
      <c r="K527" s="93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89"/>
      <c r="BN527" s="25"/>
      <c r="BO527" s="25"/>
      <c r="BP527" s="25"/>
      <c r="BQ527" s="94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93"/>
      <c r="K528" s="93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89"/>
      <c r="BN528" s="25"/>
      <c r="BO528" s="25"/>
      <c r="BP528" s="25"/>
      <c r="BQ528" s="94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93"/>
      <c r="K529" s="93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89"/>
      <c r="BN529" s="25"/>
      <c r="BO529" s="25"/>
      <c r="BP529" s="25"/>
      <c r="BQ529" s="94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93"/>
      <c r="K530" s="93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89"/>
      <c r="BN530" s="25"/>
      <c r="BO530" s="25"/>
      <c r="BP530" s="25"/>
      <c r="BQ530" s="94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93"/>
      <c r="K531" s="93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89"/>
      <c r="BN531" s="25"/>
      <c r="BO531" s="25"/>
      <c r="BP531" s="25"/>
      <c r="BQ531" s="94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93"/>
      <c r="K532" s="93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89"/>
      <c r="BN532" s="25"/>
      <c r="BO532" s="25"/>
      <c r="BP532" s="25"/>
      <c r="BQ532" s="94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93"/>
      <c r="K533" s="93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89"/>
      <c r="BN533" s="25"/>
      <c r="BO533" s="25"/>
      <c r="BP533" s="25"/>
      <c r="BQ533" s="94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93"/>
      <c r="K534" s="93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89"/>
      <c r="BN534" s="25"/>
      <c r="BO534" s="25"/>
      <c r="BP534" s="25"/>
      <c r="BQ534" s="94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93"/>
      <c r="K535" s="93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89"/>
      <c r="BN535" s="25"/>
      <c r="BO535" s="25"/>
      <c r="BP535" s="25"/>
      <c r="BQ535" s="94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93"/>
      <c r="K536" s="93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89"/>
      <c r="BN536" s="25"/>
      <c r="BO536" s="25"/>
      <c r="BP536" s="25"/>
      <c r="BQ536" s="94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93"/>
      <c r="K537" s="93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89"/>
      <c r="BN537" s="25"/>
      <c r="BO537" s="25"/>
      <c r="BP537" s="25"/>
      <c r="BQ537" s="94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93"/>
      <c r="K538" s="93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89"/>
      <c r="BN538" s="25"/>
      <c r="BO538" s="25"/>
      <c r="BP538" s="25"/>
      <c r="BQ538" s="94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93"/>
      <c r="K539" s="93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89"/>
      <c r="BN539" s="25"/>
      <c r="BO539" s="25"/>
      <c r="BP539" s="25"/>
      <c r="BQ539" s="94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93"/>
      <c r="K540" s="93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89"/>
      <c r="BN540" s="25"/>
      <c r="BO540" s="25"/>
      <c r="BP540" s="25"/>
      <c r="BQ540" s="94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93"/>
      <c r="K541" s="93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89"/>
      <c r="BN541" s="25"/>
      <c r="BO541" s="25"/>
      <c r="BP541" s="25"/>
      <c r="BQ541" s="94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93"/>
      <c r="K542" s="93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89"/>
      <c r="BN542" s="25"/>
      <c r="BO542" s="25"/>
      <c r="BP542" s="25"/>
      <c r="BQ542" s="94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93"/>
      <c r="K543" s="93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89"/>
      <c r="BN543" s="25"/>
      <c r="BO543" s="25"/>
      <c r="BP543" s="25"/>
      <c r="BQ543" s="94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93"/>
      <c r="K544" s="93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89"/>
      <c r="BN544" s="25"/>
      <c r="BO544" s="25"/>
      <c r="BP544" s="25"/>
      <c r="BQ544" s="94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93"/>
      <c r="K545" s="93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89"/>
      <c r="BN545" s="25"/>
      <c r="BO545" s="25"/>
      <c r="BP545" s="25"/>
      <c r="BQ545" s="94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93"/>
      <c r="K546" s="93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89"/>
      <c r="BN546" s="25"/>
      <c r="BO546" s="25"/>
      <c r="BP546" s="25"/>
      <c r="BQ546" s="94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93"/>
      <c r="K547" s="93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89"/>
      <c r="BN547" s="25"/>
      <c r="BO547" s="25"/>
      <c r="BP547" s="25"/>
      <c r="BQ547" s="94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93"/>
      <c r="K548" s="93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89"/>
      <c r="BN548" s="25"/>
      <c r="BO548" s="25"/>
      <c r="BP548" s="25"/>
      <c r="BQ548" s="94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93"/>
      <c r="K549" s="93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89"/>
      <c r="BN549" s="25"/>
      <c r="BO549" s="25"/>
      <c r="BP549" s="25"/>
      <c r="BQ549" s="94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93"/>
      <c r="K550" s="93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89"/>
      <c r="BN550" s="25"/>
      <c r="BO550" s="25"/>
      <c r="BP550" s="25"/>
      <c r="BQ550" s="94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93"/>
      <c r="K551" s="93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89"/>
      <c r="BN551" s="25"/>
      <c r="BO551" s="25"/>
      <c r="BP551" s="25"/>
      <c r="BQ551" s="94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93"/>
      <c r="K552" s="93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89"/>
      <c r="BN552" s="25"/>
      <c r="BO552" s="25"/>
      <c r="BP552" s="25"/>
      <c r="BQ552" s="94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93"/>
      <c r="K553" s="93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89"/>
      <c r="BN553" s="25"/>
      <c r="BO553" s="25"/>
      <c r="BP553" s="25"/>
      <c r="BQ553" s="94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93"/>
      <c r="K554" s="93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89"/>
      <c r="BN554" s="25"/>
      <c r="BO554" s="25"/>
      <c r="BP554" s="25"/>
      <c r="BQ554" s="94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93"/>
      <c r="K555" s="93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89"/>
      <c r="BN555" s="25"/>
      <c r="BO555" s="25"/>
      <c r="BP555" s="25"/>
      <c r="BQ555" s="94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93"/>
      <c r="K556" s="93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89"/>
      <c r="BN556" s="25"/>
      <c r="BO556" s="25"/>
      <c r="BP556" s="25"/>
      <c r="BQ556" s="94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93"/>
      <c r="K557" s="93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89"/>
      <c r="BN557" s="25"/>
      <c r="BO557" s="25"/>
      <c r="BP557" s="25"/>
      <c r="BQ557" s="94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93"/>
      <c r="K558" s="93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89"/>
      <c r="BN558" s="25"/>
      <c r="BO558" s="25"/>
      <c r="BP558" s="25"/>
      <c r="BQ558" s="94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93"/>
      <c r="K559" s="93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89"/>
      <c r="BN559" s="25"/>
      <c r="BO559" s="25"/>
      <c r="BP559" s="25"/>
      <c r="BQ559" s="94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93"/>
      <c r="K560" s="93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89"/>
      <c r="BN560" s="25"/>
      <c r="BO560" s="25"/>
      <c r="BP560" s="25"/>
      <c r="BQ560" s="94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93"/>
      <c r="K561" s="93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89"/>
      <c r="BN561" s="25"/>
      <c r="BO561" s="25"/>
      <c r="BP561" s="25"/>
      <c r="BQ561" s="94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93"/>
      <c r="K562" s="93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89"/>
      <c r="BN562" s="25"/>
      <c r="BO562" s="25"/>
      <c r="BP562" s="25"/>
      <c r="BQ562" s="94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93"/>
      <c r="K563" s="93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89"/>
      <c r="BN563" s="25"/>
      <c r="BO563" s="25"/>
      <c r="BP563" s="25"/>
      <c r="BQ563" s="94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93"/>
      <c r="K564" s="93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89"/>
      <c r="BN564" s="25"/>
      <c r="BO564" s="25"/>
      <c r="BP564" s="25"/>
      <c r="BQ564" s="94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93"/>
      <c r="K565" s="93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89"/>
      <c r="BN565" s="25"/>
      <c r="BO565" s="25"/>
      <c r="BP565" s="25"/>
      <c r="BQ565" s="94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93"/>
      <c r="K566" s="93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89"/>
      <c r="BN566" s="25"/>
      <c r="BO566" s="25"/>
      <c r="BP566" s="25"/>
      <c r="BQ566" s="94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93"/>
      <c r="K567" s="93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89"/>
      <c r="BN567" s="25"/>
      <c r="BO567" s="25"/>
      <c r="BP567" s="25"/>
      <c r="BQ567" s="94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93"/>
      <c r="K568" s="93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89"/>
      <c r="BN568" s="25"/>
      <c r="BO568" s="25"/>
      <c r="BP568" s="25"/>
      <c r="BQ568" s="94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93"/>
      <c r="K569" s="93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89"/>
      <c r="BN569" s="25"/>
      <c r="BO569" s="25"/>
      <c r="BP569" s="25"/>
      <c r="BQ569" s="94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93"/>
      <c r="K570" s="93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89"/>
      <c r="BN570" s="25"/>
      <c r="BO570" s="25"/>
      <c r="BP570" s="25"/>
      <c r="BQ570" s="94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93"/>
      <c r="K571" s="93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89"/>
      <c r="BN571" s="25"/>
      <c r="BO571" s="25"/>
      <c r="BP571" s="25"/>
      <c r="BQ571" s="94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93"/>
      <c r="K572" s="93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89"/>
      <c r="BN572" s="25"/>
      <c r="BO572" s="25"/>
      <c r="BP572" s="25"/>
      <c r="BQ572" s="94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93"/>
      <c r="K573" s="93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89"/>
      <c r="BN573" s="25"/>
      <c r="BO573" s="25"/>
      <c r="BP573" s="25"/>
      <c r="BQ573" s="94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93"/>
      <c r="K574" s="93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89"/>
      <c r="BN574" s="25"/>
      <c r="BO574" s="25"/>
      <c r="BP574" s="25"/>
      <c r="BQ574" s="94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93"/>
      <c r="K575" s="93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89"/>
      <c r="BN575" s="25"/>
      <c r="BO575" s="25"/>
      <c r="BP575" s="25"/>
      <c r="BQ575" s="94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93"/>
      <c r="K576" s="93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89"/>
      <c r="BN576" s="25"/>
      <c r="BO576" s="25"/>
      <c r="BP576" s="25"/>
      <c r="BQ576" s="94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93"/>
      <c r="K577" s="93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89"/>
      <c r="BN577" s="25"/>
      <c r="BO577" s="25"/>
      <c r="BP577" s="25"/>
      <c r="BQ577" s="94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93"/>
      <c r="K578" s="93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89"/>
      <c r="BN578" s="25"/>
      <c r="BO578" s="25"/>
      <c r="BP578" s="25"/>
      <c r="BQ578" s="94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93"/>
      <c r="K579" s="93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89"/>
      <c r="BN579" s="25"/>
      <c r="BO579" s="25"/>
      <c r="BP579" s="25"/>
      <c r="BQ579" s="94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93"/>
      <c r="K580" s="93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89"/>
      <c r="BN580" s="25"/>
      <c r="BO580" s="25"/>
      <c r="BP580" s="25"/>
      <c r="BQ580" s="94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93"/>
      <c r="K581" s="93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89"/>
      <c r="BN581" s="25"/>
      <c r="BO581" s="25"/>
      <c r="BP581" s="25"/>
      <c r="BQ581" s="94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93"/>
      <c r="K582" s="93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89"/>
      <c r="BN582" s="25"/>
      <c r="BO582" s="25"/>
      <c r="BP582" s="25"/>
      <c r="BQ582" s="94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93"/>
      <c r="K583" s="93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89"/>
      <c r="BN583" s="25"/>
      <c r="BO583" s="25"/>
      <c r="BP583" s="25"/>
      <c r="BQ583" s="94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93"/>
      <c r="K584" s="93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89"/>
      <c r="BN584" s="25"/>
      <c r="BO584" s="25"/>
      <c r="BP584" s="25"/>
      <c r="BQ584" s="94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93"/>
      <c r="K585" s="93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89"/>
      <c r="BN585" s="25"/>
      <c r="BO585" s="25"/>
      <c r="BP585" s="25"/>
      <c r="BQ585" s="94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93"/>
      <c r="K586" s="93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89"/>
      <c r="BN586" s="25"/>
      <c r="BO586" s="25"/>
      <c r="BP586" s="25"/>
      <c r="BQ586" s="94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93"/>
      <c r="K587" s="93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89"/>
      <c r="BN587" s="25"/>
      <c r="BO587" s="25"/>
      <c r="BP587" s="25"/>
      <c r="BQ587" s="94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93"/>
      <c r="K588" s="93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89"/>
      <c r="BN588" s="25"/>
      <c r="BO588" s="25"/>
      <c r="BP588" s="25"/>
      <c r="BQ588" s="94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93"/>
      <c r="K589" s="93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89"/>
      <c r="BN589" s="25"/>
      <c r="BO589" s="25"/>
      <c r="BP589" s="25"/>
      <c r="BQ589" s="94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93"/>
      <c r="K590" s="93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89"/>
      <c r="BN590" s="25"/>
      <c r="BO590" s="25"/>
      <c r="BP590" s="25"/>
      <c r="BQ590" s="94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93"/>
      <c r="K591" s="93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89"/>
      <c r="BN591" s="25"/>
      <c r="BO591" s="25"/>
      <c r="BP591" s="25"/>
      <c r="BQ591" s="94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93"/>
      <c r="K592" s="93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89"/>
      <c r="BN592" s="25"/>
      <c r="BO592" s="25"/>
      <c r="BP592" s="25"/>
      <c r="BQ592" s="94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93"/>
      <c r="K593" s="93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89"/>
      <c r="BN593" s="25"/>
      <c r="BO593" s="25"/>
      <c r="BP593" s="25"/>
      <c r="BQ593" s="94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93"/>
      <c r="K594" s="93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89"/>
      <c r="BN594" s="25"/>
      <c r="BO594" s="25"/>
      <c r="BP594" s="25"/>
      <c r="BQ594" s="94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93"/>
      <c r="K595" s="93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89"/>
      <c r="BN595" s="25"/>
      <c r="BO595" s="25"/>
      <c r="BP595" s="25"/>
      <c r="BQ595" s="94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93"/>
      <c r="K596" s="93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89"/>
      <c r="BN596" s="25"/>
      <c r="BO596" s="25"/>
      <c r="BP596" s="25"/>
      <c r="BQ596" s="94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93"/>
      <c r="K597" s="93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89"/>
      <c r="BN597" s="25"/>
      <c r="BO597" s="25"/>
      <c r="BP597" s="25"/>
      <c r="BQ597" s="94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93"/>
      <c r="K598" s="93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89"/>
      <c r="BN598" s="25"/>
      <c r="BO598" s="25"/>
      <c r="BP598" s="25"/>
      <c r="BQ598" s="94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93"/>
      <c r="K599" s="93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89"/>
      <c r="BN599" s="25"/>
      <c r="BO599" s="25"/>
      <c r="BP599" s="25"/>
      <c r="BQ599" s="94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93"/>
      <c r="K600" s="93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89"/>
      <c r="BN600" s="25"/>
      <c r="BO600" s="25"/>
      <c r="BP600" s="25"/>
      <c r="BQ600" s="94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93"/>
      <c r="K601" s="93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89"/>
      <c r="BN601" s="25"/>
      <c r="BO601" s="25"/>
      <c r="BP601" s="25"/>
      <c r="BQ601" s="94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93"/>
      <c r="K602" s="93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89"/>
      <c r="BN602" s="25"/>
      <c r="BO602" s="25"/>
      <c r="BP602" s="25"/>
      <c r="BQ602" s="94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93"/>
      <c r="K603" s="93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89"/>
      <c r="BN603" s="25"/>
      <c r="BO603" s="25"/>
      <c r="BP603" s="25"/>
      <c r="BQ603" s="94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93"/>
      <c r="K604" s="93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89"/>
      <c r="BN604" s="25"/>
      <c r="BO604" s="25"/>
      <c r="BP604" s="25"/>
      <c r="BQ604" s="94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93"/>
      <c r="K605" s="93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89"/>
      <c r="BN605" s="25"/>
      <c r="BO605" s="25"/>
      <c r="BP605" s="25"/>
      <c r="BQ605" s="94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93"/>
      <c r="K606" s="93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89"/>
      <c r="BN606" s="25"/>
      <c r="BO606" s="25"/>
      <c r="BP606" s="25"/>
      <c r="BQ606" s="94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93"/>
      <c r="K607" s="93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89"/>
      <c r="BN607" s="25"/>
      <c r="BO607" s="25"/>
      <c r="BP607" s="25"/>
      <c r="BQ607" s="94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93"/>
      <c r="K608" s="93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89"/>
      <c r="BN608" s="25"/>
      <c r="BO608" s="25"/>
      <c r="BP608" s="25"/>
      <c r="BQ608" s="94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93"/>
      <c r="K609" s="93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89"/>
      <c r="BN609" s="25"/>
      <c r="BO609" s="25"/>
      <c r="BP609" s="25"/>
      <c r="BQ609" s="94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93"/>
      <c r="K610" s="93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89"/>
      <c r="BN610" s="25"/>
      <c r="BO610" s="25"/>
      <c r="BP610" s="25"/>
      <c r="BQ610" s="94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93"/>
      <c r="K611" s="93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89"/>
      <c r="BN611" s="25"/>
      <c r="BO611" s="25"/>
      <c r="BP611" s="25"/>
      <c r="BQ611" s="94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93"/>
      <c r="K612" s="93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89"/>
      <c r="BN612" s="25"/>
      <c r="BO612" s="25"/>
      <c r="BP612" s="25"/>
      <c r="BQ612" s="94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93"/>
      <c r="K613" s="93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89"/>
      <c r="BN613" s="25"/>
      <c r="BO613" s="25"/>
      <c r="BP613" s="25"/>
      <c r="BQ613" s="94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93"/>
      <c r="K614" s="93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89"/>
      <c r="BN614" s="25"/>
      <c r="BO614" s="25"/>
      <c r="BP614" s="25"/>
      <c r="BQ614" s="94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93"/>
      <c r="K615" s="93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89"/>
      <c r="BN615" s="25"/>
      <c r="BO615" s="25"/>
      <c r="BP615" s="25"/>
      <c r="BQ615" s="94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93"/>
      <c r="K616" s="93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89"/>
      <c r="BN616" s="25"/>
      <c r="BO616" s="25"/>
      <c r="BP616" s="25"/>
      <c r="BQ616" s="94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93"/>
      <c r="K617" s="93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89"/>
      <c r="BN617" s="25"/>
      <c r="BO617" s="25"/>
      <c r="BP617" s="25"/>
      <c r="BQ617" s="94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93"/>
      <c r="K618" s="93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89"/>
      <c r="BN618" s="25"/>
      <c r="BO618" s="25"/>
      <c r="BP618" s="25"/>
      <c r="BQ618" s="94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93"/>
      <c r="K619" s="93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89"/>
      <c r="BN619" s="25"/>
      <c r="BO619" s="25"/>
      <c r="BP619" s="25"/>
      <c r="BQ619" s="94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93"/>
      <c r="K620" s="93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89"/>
      <c r="BN620" s="25"/>
      <c r="BO620" s="25"/>
      <c r="BP620" s="25"/>
      <c r="BQ620" s="94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93"/>
      <c r="K621" s="93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89"/>
      <c r="BN621" s="25"/>
      <c r="BO621" s="25"/>
      <c r="BP621" s="25"/>
      <c r="BQ621" s="94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93"/>
      <c r="K622" s="93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89"/>
      <c r="BN622" s="25"/>
      <c r="BO622" s="25"/>
      <c r="BP622" s="25"/>
      <c r="BQ622" s="94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93"/>
      <c r="K623" s="93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89"/>
      <c r="BN623" s="25"/>
      <c r="BO623" s="25"/>
      <c r="BP623" s="25"/>
      <c r="BQ623" s="94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93"/>
      <c r="K624" s="93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89"/>
      <c r="BN624" s="25"/>
      <c r="BO624" s="25"/>
      <c r="BP624" s="25"/>
      <c r="BQ624" s="94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93"/>
      <c r="K625" s="93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89"/>
      <c r="BN625" s="25"/>
      <c r="BO625" s="25"/>
      <c r="BP625" s="25"/>
      <c r="BQ625" s="94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93"/>
      <c r="K626" s="93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89"/>
      <c r="BN626" s="25"/>
      <c r="BO626" s="25"/>
      <c r="BP626" s="25"/>
      <c r="BQ626" s="94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93"/>
      <c r="K627" s="93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89"/>
      <c r="BN627" s="25"/>
      <c r="BO627" s="25"/>
      <c r="BP627" s="25"/>
      <c r="BQ627" s="94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93"/>
      <c r="K628" s="93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89"/>
      <c r="BN628" s="25"/>
      <c r="BO628" s="25"/>
      <c r="BP628" s="25"/>
      <c r="BQ628" s="94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93"/>
      <c r="K629" s="93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89"/>
      <c r="BN629" s="25"/>
      <c r="BO629" s="25"/>
      <c r="BP629" s="25"/>
      <c r="BQ629" s="94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93"/>
      <c r="K630" s="93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89"/>
      <c r="BN630" s="25"/>
      <c r="BO630" s="25"/>
      <c r="BP630" s="25"/>
      <c r="BQ630" s="94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93"/>
      <c r="K631" s="93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89"/>
      <c r="BN631" s="25"/>
      <c r="BO631" s="25"/>
      <c r="BP631" s="25"/>
      <c r="BQ631" s="94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93"/>
      <c r="K632" s="93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89"/>
      <c r="BN632" s="25"/>
      <c r="BO632" s="25"/>
      <c r="BP632" s="25"/>
      <c r="BQ632" s="94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93"/>
      <c r="K633" s="93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89"/>
      <c r="BN633" s="25"/>
      <c r="BO633" s="25"/>
      <c r="BP633" s="25"/>
      <c r="BQ633" s="94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93"/>
      <c r="K634" s="93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89"/>
      <c r="BN634" s="25"/>
      <c r="BO634" s="25"/>
      <c r="BP634" s="25"/>
      <c r="BQ634" s="94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93"/>
      <c r="K635" s="93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89"/>
      <c r="BN635" s="25"/>
      <c r="BO635" s="25"/>
      <c r="BP635" s="25"/>
      <c r="BQ635" s="94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93"/>
      <c r="K636" s="93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89"/>
      <c r="BN636" s="25"/>
      <c r="BO636" s="25"/>
      <c r="BP636" s="25"/>
      <c r="BQ636" s="94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93"/>
      <c r="K637" s="93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89"/>
      <c r="BN637" s="25"/>
      <c r="BO637" s="25"/>
      <c r="BP637" s="25"/>
      <c r="BQ637" s="94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93"/>
      <c r="K638" s="93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89"/>
      <c r="BN638" s="25"/>
      <c r="BO638" s="25"/>
      <c r="BP638" s="25"/>
      <c r="BQ638" s="94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93"/>
      <c r="K639" s="93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89"/>
      <c r="BN639" s="25"/>
      <c r="BO639" s="25"/>
      <c r="BP639" s="25"/>
      <c r="BQ639" s="94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93"/>
      <c r="K640" s="93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89"/>
      <c r="BN640" s="25"/>
      <c r="BO640" s="25"/>
      <c r="BP640" s="25"/>
      <c r="BQ640" s="94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93"/>
      <c r="K641" s="93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89"/>
      <c r="BN641" s="25"/>
      <c r="BO641" s="25"/>
      <c r="BP641" s="25"/>
      <c r="BQ641" s="94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93"/>
      <c r="K642" s="93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89"/>
      <c r="BN642" s="25"/>
      <c r="BO642" s="25"/>
      <c r="BP642" s="25"/>
      <c r="BQ642" s="94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93"/>
      <c r="K643" s="93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89"/>
      <c r="BN643" s="25"/>
      <c r="BO643" s="25"/>
      <c r="BP643" s="25"/>
      <c r="BQ643" s="94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93"/>
      <c r="K644" s="93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89"/>
      <c r="BN644" s="25"/>
      <c r="BO644" s="25"/>
      <c r="BP644" s="25"/>
      <c r="BQ644" s="94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93"/>
      <c r="K645" s="93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89"/>
      <c r="BN645" s="25"/>
      <c r="BO645" s="25"/>
      <c r="BP645" s="25"/>
      <c r="BQ645" s="94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93"/>
      <c r="K646" s="93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89"/>
      <c r="BN646" s="25"/>
      <c r="BO646" s="25"/>
      <c r="BP646" s="25"/>
      <c r="BQ646" s="94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93"/>
      <c r="K647" s="93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89"/>
      <c r="BN647" s="25"/>
      <c r="BO647" s="25"/>
      <c r="BP647" s="25"/>
      <c r="BQ647" s="94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93"/>
      <c r="K648" s="93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89"/>
      <c r="BN648" s="25"/>
      <c r="BO648" s="25"/>
      <c r="BP648" s="25"/>
      <c r="BQ648" s="94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93"/>
      <c r="K649" s="93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89"/>
      <c r="BN649" s="25"/>
      <c r="BO649" s="25"/>
      <c r="BP649" s="25"/>
      <c r="BQ649" s="94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93"/>
      <c r="K650" s="93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89"/>
      <c r="BN650" s="25"/>
      <c r="BO650" s="25"/>
      <c r="BP650" s="25"/>
      <c r="BQ650" s="94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93"/>
      <c r="K651" s="93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89"/>
      <c r="BN651" s="25"/>
      <c r="BO651" s="25"/>
      <c r="BP651" s="25"/>
      <c r="BQ651" s="94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93"/>
      <c r="K652" s="93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89"/>
      <c r="BN652" s="25"/>
      <c r="BO652" s="25"/>
      <c r="BP652" s="25"/>
      <c r="BQ652" s="94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93"/>
      <c r="K653" s="93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89"/>
      <c r="BN653" s="25"/>
      <c r="BO653" s="25"/>
      <c r="BP653" s="25"/>
      <c r="BQ653" s="94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93"/>
      <c r="K654" s="93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89"/>
      <c r="BN654" s="25"/>
      <c r="BO654" s="25"/>
      <c r="BP654" s="25"/>
      <c r="BQ654" s="94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93"/>
      <c r="K655" s="93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89"/>
      <c r="BN655" s="25"/>
      <c r="BO655" s="25"/>
      <c r="BP655" s="25"/>
      <c r="BQ655" s="94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93"/>
      <c r="K656" s="93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89"/>
      <c r="BN656" s="25"/>
      <c r="BO656" s="25"/>
      <c r="BP656" s="25"/>
      <c r="BQ656" s="94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93"/>
      <c r="K657" s="93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89"/>
      <c r="BN657" s="25"/>
      <c r="BO657" s="25"/>
      <c r="BP657" s="25"/>
      <c r="BQ657" s="94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93"/>
      <c r="K658" s="93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89"/>
      <c r="BN658" s="25"/>
      <c r="BO658" s="25"/>
      <c r="BP658" s="25"/>
      <c r="BQ658" s="94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93"/>
      <c r="K659" s="93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89"/>
      <c r="BN659" s="25"/>
      <c r="BO659" s="25"/>
      <c r="BP659" s="25"/>
      <c r="BQ659" s="94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93"/>
      <c r="K660" s="93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89"/>
      <c r="BN660" s="25"/>
      <c r="BO660" s="25"/>
      <c r="BP660" s="25"/>
      <c r="BQ660" s="94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93"/>
      <c r="K661" s="93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89"/>
      <c r="BN661" s="25"/>
      <c r="BO661" s="25"/>
      <c r="BP661" s="25"/>
      <c r="BQ661" s="94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93"/>
      <c r="K662" s="93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89"/>
      <c r="BN662" s="25"/>
      <c r="BO662" s="25"/>
      <c r="BP662" s="25"/>
      <c r="BQ662" s="94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93"/>
      <c r="K663" s="93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89"/>
      <c r="BN663" s="25"/>
      <c r="BO663" s="25"/>
      <c r="BP663" s="25"/>
      <c r="BQ663" s="94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93"/>
      <c r="K664" s="93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89"/>
      <c r="BN664" s="25"/>
      <c r="BO664" s="25"/>
      <c r="BP664" s="25"/>
      <c r="BQ664" s="94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93"/>
      <c r="K665" s="93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89"/>
      <c r="BN665" s="25"/>
      <c r="BO665" s="25"/>
      <c r="BP665" s="25"/>
      <c r="BQ665" s="94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93"/>
      <c r="K666" s="93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89"/>
      <c r="BN666" s="25"/>
      <c r="BO666" s="25"/>
      <c r="BP666" s="25"/>
      <c r="BQ666" s="94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93"/>
      <c r="K667" s="93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89"/>
      <c r="BN667" s="25"/>
      <c r="BO667" s="25"/>
      <c r="BP667" s="25"/>
      <c r="BQ667" s="94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93"/>
      <c r="K668" s="93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89"/>
      <c r="BN668" s="25"/>
      <c r="BO668" s="25"/>
      <c r="BP668" s="25"/>
      <c r="BQ668" s="94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93"/>
      <c r="K669" s="93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89"/>
      <c r="BN669" s="25"/>
      <c r="BO669" s="25"/>
      <c r="BP669" s="25"/>
      <c r="BQ669" s="94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93"/>
      <c r="K670" s="93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89"/>
      <c r="BN670" s="25"/>
      <c r="BO670" s="25"/>
      <c r="BP670" s="25"/>
      <c r="BQ670" s="94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93"/>
      <c r="K671" s="93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89"/>
      <c r="BN671" s="25"/>
      <c r="BO671" s="25"/>
      <c r="BP671" s="25"/>
      <c r="BQ671" s="94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93"/>
      <c r="K672" s="93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89"/>
      <c r="BN672" s="25"/>
      <c r="BO672" s="25"/>
      <c r="BP672" s="25"/>
      <c r="BQ672" s="94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93"/>
      <c r="K673" s="93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89"/>
      <c r="BN673" s="25"/>
      <c r="BO673" s="25"/>
      <c r="BP673" s="25"/>
      <c r="BQ673" s="94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93"/>
      <c r="K674" s="93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89"/>
      <c r="BN674" s="25"/>
      <c r="BO674" s="25"/>
      <c r="BP674" s="25"/>
      <c r="BQ674" s="94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93"/>
      <c r="K675" s="93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89"/>
      <c r="BN675" s="25"/>
      <c r="BO675" s="25"/>
      <c r="BP675" s="25"/>
      <c r="BQ675" s="94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93"/>
      <c r="K676" s="93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89"/>
      <c r="BN676" s="25"/>
      <c r="BO676" s="25"/>
      <c r="BP676" s="25"/>
      <c r="BQ676" s="94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93"/>
      <c r="K677" s="93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89"/>
      <c r="BN677" s="25"/>
      <c r="BO677" s="25"/>
      <c r="BP677" s="25"/>
      <c r="BQ677" s="94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93"/>
      <c r="K678" s="93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89"/>
      <c r="BN678" s="25"/>
      <c r="BO678" s="25"/>
      <c r="BP678" s="25"/>
      <c r="BQ678" s="94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93"/>
      <c r="K679" s="93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89"/>
      <c r="BN679" s="25"/>
      <c r="BO679" s="25"/>
      <c r="BP679" s="25"/>
      <c r="BQ679" s="94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93"/>
      <c r="K680" s="93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89"/>
      <c r="BN680" s="25"/>
      <c r="BO680" s="25"/>
      <c r="BP680" s="25"/>
      <c r="BQ680" s="94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93"/>
      <c r="K681" s="93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89"/>
      <c r="BN681" s="25"/>
      <c r="BO681" s="25"/>
      <c r="BP681" s="25"/>
      <c r="BQ681" s="94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93"/>
      <c r="K682" s="93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89"/>
      <c r="BN682" s="25"/>
      <c r="BO682" s="25"/>
      <c r="BP682" s="25"/>
      <c r="BQ682" s="94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93"/>
      <c r="K683" s="93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89"/>
      <c r="BN683" s="25"/>
      <c r="BO683" s="25"/>
      <c r="BP683" s="25"/>
      <c r="BQ683" s="94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93"/>
      <c r="K684" s="93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89"/>
      <c r="BN684" s="25"/>
      <c r="BO684" s="25"/>
      <c r="BP684" s="25"/>
      <c r="BQ684" s="94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93"/>
      <c r="K685" s="93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89"/>
      <c r="BN685" s="25"/>
      <c r="BO685" s="25"/>
      <c r="BP685" s="25"/>
      <c r="BQ685" s="94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93"/>
      <c r="K686" s="93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89"/>
      <c r="BN686" s="25"/>
      <c r="BO686" s="25"/>
      <c r="BP686" s="25"/>
      <c r="BQ686" s="94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93"/>
      <c r="K687" s="93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89"/>
      <c r="BN687" s="25"/>
      <c r="BO687" s="25"/>
      <c r="BP687" s="25"/>
      <c r="BQ687" s="94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93"/>
      <c r="K688" s="93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89"/>
      <c r="BN688" s="25"/>
      <c r="BO688" s="25"/>
      <c r="BP688" s="25"/>
      <c r="BQ688" s="94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93"/>
      <c r="K689" s="93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89"/>
      <c r="BN689" s="25"/>
      <c r="BO689" s="25"/>
      <c r="BP689" s="25"/>
      <c r="BQ689" s="94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93"/>
      <c r="K690" s="93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89"/>
      <c r="BN690" s="25"/>
      <c r="BO690" s="25"/>
      <c r="BP690" s="25"/>
      <c r="BQ690" s="94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93"/>
      <c r="K691" s="93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89"/>
      <c r="BN691" s="25"/>
      <c r="BO691" s="25"/>
      <c r="BP691" s="25"/>
      <c r="BQ691" s="94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93"/>
      <c r="K692" s="93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89"/>
      <c r="BN692" s="25"/>
      <c r="BO692" s="25"/>
      <c r="BP692" s="25"/>
      <c r="BQ692" s="94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93"/>
      <c r="K693" s="93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89"/>
      <c r="BN693" s="25"/>
      <c r="BO693" s="25"/>
      <c r="BP693" s="25"/>
      <c r="BQ693" s="94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93"/>
      <c r="K694" s="93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89"/>
      <c r="BN694" s="25"/>
      <c r="BO694" s="25"/>
      <c r="BP694" s="25"/>
      <c r="BQ694" s="94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93"/>
      <c r="K695" s="93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89"/>
      <c r="BN695" s="25"/>
      <c r="BO695" s="25"/>
      <c r="BP695" s="25"/>
      <c r="BQ695" s="94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93"/>
      <c r="K696" s="93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89"/>
      <c r="BN696" s="25"/>
      <c r="BO696" s="25"/>
      <c r="BP696" s="25"/>
      <c r="BQ696" s="94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93"/>
      <c r="K697" s="93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89"/>
      <c r="BN697" s="25"/>
      <c r="BO697" s="25"/>
      <c r="BP697" s="25"/>
      <c r="BQ697" s="94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93"/>
      <c r="K698" s="93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89"/>
      <c r="BN698" s="25"/>
      <c r="BO698" s="25"/>
      <c r="BP698" s="25"/>
      <c r="BQ698" s="94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93"/>
      <c r="K699" s="93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89"/>
      <c r="BN699" s="25"/>
      <c r="BO699" s="25"/>
      <c r="BP699" s="25"/>
      <c r="BQ699" s="94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93"/>
      <c r="K700" s="93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89"/>
      <c r="BN700" s="25"/>
      <c r="BO700" s="25"/>
      <c r="BP700" s="25"/>
      <c r="BQ700" s="94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93"/>
      <c r="K701" s="93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89"/>
      <c r="BN701" s="25"/>
      <c r="BO701" s="25"/>
      <c r="BP701" s="25"/>
      <c r="BQ701" s="94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93"/>
      <c r="K702" s="93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89"/>
      <c r="BN702" s="25"/>
      <c r="BO702" s="25"/>
      <c r="BP702" s="25"/>
      <c r="BQ702" s="94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93"/>
      <c r="K703" s="93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89"/>
      <c r="BN703" s="25"/>
      <c r="BO703" s="25"/>
      <c r="BP703" s="25"/>
      <c r="BQ703" s="94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93"/>
      <c r="K704" s="93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89"/>
      <c r="BN704" s="25"/>
      <c r="BO704" s="25"/>
      <c r="BP704" s="25"/>
      <c r="BQ704" s="94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93"/>
      <c r="K705" s="93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89"/>
      <c r="BN705" s="25"/>
      <c r="BO705" s="25"/>
      <c r="BP705" s="25"/>
      <c r="BQ705" s="94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93"/>
      <c r="K706" s="93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89"/>
      <c r="BN706" s="25"/>
      <c r="BO706" s="25"/>
      <c r="BP706" s="25"/>
      <c r="BQ706" s="94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93"/>
      <c r="K707" s="93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89"/>
      <c r="BN707" s="25"/>
      <c r="BO707" s="25"/>
      <c r="BP707" s="25"/>
      <c r="BQ707" s="94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93"/>
      <c r="K708" s="93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89"/>
      <c r="BN708" s="25"/>
      <c r="BO708" s="25"/>
      <c r="BP708" s="25"/>
      <c r="BQ708" s="94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93"/>
      <c r="K709" s="93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89"/>
      <c r="BN709" s="25"/>
      <c r="BO709" s="25"/>
      <c r="BP709" s="25"/>
      <c r="BQ709" s="94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93"/>
      <c r="K710" s="93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89"/>
      <c r="BN710" s="25"/>
      <c r="BO710" s="25"/>
      <c r="BP710" s="25"/>
      <c r="BQ710" s="94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93"/>
      <c r="K711" s="93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89"/>
      <c r="BN711" s="25"/>
      <c r="BO711" s="25"/>
      <c r="BP711" s="25"/>
      <c r="BQ711" s="94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93"/>
      <c r="K712" s="93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89"/>
      <c r="BN712" s="25"/>
      <c r="BO712" s="25"/>
      <c r="BP712" s="25"/>
      <c r="BQ712" s="94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93"/>
      <c r="K713" s="93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89"/>
      <c r="BN713" s="25"/>
      <c r="BO713" s="25"/>
      <c r="BP713" s="25"/>
      <c r="BQ713" s="94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93"/>
      <c r="K714" s="93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89"/>
      <c r="BN714" s="25"/>
      <c r="BO714" s="25"/>
      <c r="BP714" s="25"/>
      <c r="BQ714" s="94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93"/>
      <c r="K715" s="93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89"/>
      <c r="BN715" s="25"/>
      <c r="BO715" s="25"/>
      <c r="BP715" s="25"/>
      <c r="BQ715" s="94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93"/>
      <c r="K716" s="93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89"/>
      <c r="BN716" s="25"/>
      <c r="BO716" s="25"/>
      <c r="BP716" s="25"/>
      <c r="BQ716" s="94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93"/>
      <c r="K717" s="93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89"/>
      <c r="BN717" s="25"/>
      <c r="BO717" s="25"/>
      <c r="BP717" s="25"/>
      <c r="BQ717" s="94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93"/>
      <c r="K718" s="93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89"/>
      <c r="BN718" s="25"/>
      <c r="BO718" s="25"/>
      <c r="BP718" s="25"/>
      <c r="BQ718" s="94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93"/>
      <c r="K719" s="93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89"/>
      <c r="BN719" s="25"/>
      <c r="BO719" s="25"/>
      <c r="BP719" s="25"/>
      <c r="BQ719" s="94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93"/>
      <c r="K720" s="93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89"/>
      <c r="BN720" s="25"/>
      <c r="BO720" s="25"/>
      <c r="BP720" s="25"/>
      <c r="BQ720" s="94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93"/>
      <c r="K721" s="93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89"/>
      <c r="BN721" s="25"/>
      <c r="BO721" s="25"/>
      <c r="BP721" s="25"/>
      <c r="BQ721" s="94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93"/>
      <c r="K722" s="93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89"/>
      <c r="BN722" s="25"/>
      <c r="BO722" s="25"/>
      <c r="BP722" s="25"/>
      <c r="BQ722" s="94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93"/>
      <c r="K723" s="93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89"/>
      <c r="BN723" s="25"/>
      <c r="BO723" s="25"/>
      <c r="BP723" s="25"/>
      <c r="BQ723" s="94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93"/>
      <c r="K724" s="93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89"/>
      <c r="BN724" s="25"/>
      <c r="BO724" s="25"/>
      <c r="BP724" s="25"/>
      <c r="BQ724" s="94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93"/>
      <c r="K725" s="93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89"/>
      <c r="BN725" s="25"/>
      <c r="BO725" s="25"/>
      <c r="BP725" s="25"/>
      <c r="BQ725" s="94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93"/>
      <c r="K726" s="93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89"/>
      <c r="BN726" s="25"/>
      <c r="BO726" s="25"/>
      <c r="BP726" s="25"/>
      <c r="BQ726" s="94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93"/>
      <c r="K727" s="93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89"/>
      <c r="BN727" s="25"/>
      <c r="BO727" s="25"/>
      <c r="BP727" s="25"/>
      <c r="BQ727" s="94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93"/>
      <c r="K728" s="93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89"/>
      <c r="BN728" s="25"/>
      <c r="BO728" s="25"/>
      <c r="BP728" s="25"/>
      <c r="BQ728" s="94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93"/>
      <c r="K729" s="93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89"/>
      <c r="BN729" s="25"/>
      <c r="BO729" s="25"/>
      <c r="BP729" s="25"/>
      <c r="BQ729" s="94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93"/>
      <c r="K730" s="93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89"/>
      <c r="BN730" s="25"/>
      <c r="BO730" s="25"/>
      <c r="BP730" s="25"/>
      <c r="BQ730" s="94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93"/>
      <c r="K731" s="93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89"/>
      <c r="BN731" s="25"/>
      <c r="BO731" s="25"/>
      <c r="BP731" s="25"/>
      <c r="BQ731" s="94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93"/>
      <c r="K732" s="93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89"/>
      <c r="BN732" s="25"/>
      <c r="BO732" s="25"/>
      <c r="BP732" s="25"/>
      <c r="BQ732" s="94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93"/>
      <c r="K733" s="93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89"/>
      <c r="BN733" s="25"/>
      <c r="BO733" s="25"/>
      <c r="BP733" s="25"/>
      <c r="BQ733" s="94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93"/>
      <c r="K734" s="93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89"/>
      <c r="BN734" s="25"/>
      <c r="BO734" s="25"/>
      <c r="BP734" s="25"/>
      <c r="BQ734" s="94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93"/>
      <c r="K735" s="93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89"/>
      <c r="BN735" s="25"/>
      <c r="BO735" s="25"/>
      <c r="BP735" s="25"/>
      <c r="BQ735" s="94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93"/>
      <c r="K736" s="93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89"/>
      <c r="BN736" s="25"/>
      <c r="BO736" s="25"/>
      <c r="BP736" s="25"/>
      <c r="BQ736" s="94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93"/>
      <c r="K737" s="93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89"/>
      <c r="BN737" s="25"/>
      <c r="BO737" s="25"/>
      <c r="BP737" s="25"/>
      <c r="BQ737" s="94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93"/>
      <c r="K738" s="93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89"/>
      <c r="BN738" s="25"/>
      <c r="BO738" s="25"/>
      <c r="BP738" s="25"/>
      <c r="BQ738" s="94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93"/>
      <c r="K739" s="93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89"/>
      <c r="BN739" s="25"/>
      <c r="BO739" s="25"/>
      <c r="BP739" s="25"/>
      <c r="BQ739" s="94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93"/>
      <c r="K740" s="93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89"/>
      <c r="BN740" s="25"/>
      <c r="BO740" s="25"/>
      <c r="BP740" s="25"/>
      <c r="BQ740" s="94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93"/>
      <c r="K741" s="93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89"/>
      <c r="BN741" s="25"/>
      <c r="BO741" s="25"/>
      <c r="BP741" s="25"/>
      <c r="BQ741" s="94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93"/>
      <c r="K742" s="93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89"/>
      <c r="BN742" s="25"/>
      <c r="BO742" s="25"/>
      <c r="BP742" s="25"/>
      <c r="BQ742" s="94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93"/>
      <c r="K743" s="93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89"/>
      <c r="BN743" s="25"/>
      <c r="BO743" s="25"/>
      <c r="BP743" s="25"/>
      <c r="BQ743" s="94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93"/>
      <c r="K744" s="93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89"/>
      <c r="BN744" s="25"/>
      <c r="BO744" s="25"/>
      <c r="BP744" s="25"/>
      <c r="BQ744" s="94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93"/>
      <c r="K745" s="93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89"/>
      <c r="BN745" s="25"/>
      <c r="BO745" s="25"/>
      <c r="BP745" s="25"/>
      <c r="BQ745" s="94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93"/>
      <c r="K746" s="93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89"/>
      <c r="BN746" s="25"/>
      <c r="BO746" s="25"/>
      <c r="BP746" s="25"/>
      <c r="BQ746" s="94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93"/>
      <c r="K747" s="93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89"/>
      <c r="BN747" s="25"/>
      <c r="BO747" s="25"/>
      <c r="BP747" s="25"/>
      <c r="BQ747" s="94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93"/>
      <c r="K748" s="93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89"/>
      <c r="BN748" s="25"/>
      <c r="BO748" s="25"/>
      <c r="BP748" s="25"/>
      <c r="BQ748" s="94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93"/>
      <c r="K749" s="93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89"/>
      <c r="BN749" s="25"/>
      <c r="BO749" s="25"/>
      <c r="BP749" s="25"/>
      <c r="BQ749" s="94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93"/>
      <c r="K750" s="93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89"/>
      <c r="BN750" s="25"/>
      <c r="BO750" s="25"/>
      <c r="BP750" s="25"/>
      <c r="BQ750" s="94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93"/>
      <c r="K751" s="93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89"/>
      <c r="BN751" s="25"/>
      <c r="BO751" s="25"/>
      <c r="BP751" s="25"/>
      <c r="BQ751" s="94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93"/>
      <c r="K752" s="93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89"/>
      <c r="BN752" s="25"/>
      <c r="BO752" s="25"/>
      <c r="BP752" s="25"/>
      <c r="BQ752" s="94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93"/>
      <c r="K753" s="93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89"/>
      <c r="BN753" s="25"/>
      <c r="BO753" s="25"/>
      <c r="BP753" s="25"/>
      <c r="BQ753" s="94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93"/>
      <c r="K754" s="93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89"/>
      <c r="BN754" s="25"/>
      <c r="BO754" s="25"/>
      <c r="BP754" s="25"/>
      <c r="BQ754" s="94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93"/>
      <c r="K755" s="93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89"/>
      <c r="BN755" s="25"/>
      <c r="BO755" s="25"/>
      <c r="BP755" s="25"/>
      <c r="BQ755" s="94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93"/>
      <c r="K756" s="93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89"/>
      <c r="BN756" s="25"/>
      <c r="BO756" s="25"/>
      <c r="BP756" s="25"/>
      <c r="BQ756" s="94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93"/>
      <c r="K757" s="93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89"/>
      <c r="BN757" s="25"/>
      <c r="BO757" s="25"/>
      <c r="BP757" s="25"/>
      <c r="BQ757" s="94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93"/>
      <c r="K758" s="93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89"/>
      <c r="BN758" s="25"/>
      <c r="BO758" s="25"/>
      <c r="BP758" s="25"/>
      <c r="BQ758" s="94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93"/>
      <c r="K759" s="93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89"/>
      <c r="BN759" s="25"/>
      <c r="BO759" s="25"/>
      <c r="BP759" s="25"/>
      <c r="BQ759" s="94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93"/>
      <c r="K760" s="93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89"/>
      <c r="BN760" s="25"/>
      <c r="BO760" s="25"/>
      <c r="BP760" s="25"/>
      <c r="BQ760" s="94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93"/>
      <c r="K761" s="93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89"/>
      <c r="BN761" s="25"/>
      <c r="BO761" s="25"/>
      <c r="BP761" s="25"/>
      <c r="BQ761" s="94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93"/>
      <c r="K762" s="93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89"/>
      <c r="BN762" s="25"/>
      <c r="BO762" s="25"/>
      <c r="BP762" s="25"/>
      <c r="BQ762" s="94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93"/>
      <c r="K763" s="93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89"/>
      <c r="BN763" s="25"/>
      <c r="BO763" s="25"/>
      <c r="BP763" s="25"/>
      <c r="BQ763" s="94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93"/>
      <c r="K764" s="93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89"/>
      <c r="BN764" s="25"/>
      <c r="BO764" s="25"/>
      <c r="BP764" s="25"/>
      <c r="BQ764" s="94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93"/>
      <c r="K765" s="93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89"/>
      <c r="BN765" s="25"/>
      <c r="BO765" s="25"/>
      <c r="BP765" s="25"/>
      <c r="BQ765" s="94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93"/>
      <c r="K766" s="93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89"/>
      <c r="BN766" s="25"/>
      <c r="BO766" s="25"/>
      <c r="BP766" s="25"/>
      <c r="BQ766" s="94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93"/>
      <c r="K767" s="93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89"/>
      <c r="BN767" s="25"/>
      <c r="BO767" s="25"/>
      <c r="BP767" s="25"/>
      <c r="BQ767" s="94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93"/>
      <c r="K768" s="93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89"/>
      <c r="BN768" s="25"/>
      <c r="BO768" s="25"/>
      <c r="BP768" s="25"/>
      <c r="BQ768" s="94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93"/>
      <c r="K769" s="93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89"/>
      <c r="BN769" s="25"/>
      <c r="BO769" s="25"/>
      <c r="BP769" s="25"/>
      <c r="BQ769" s="94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93"/>
      <c r="K770" s="93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89"/>
      <c r="BN770" s="25"/>
      <c r="BO770" s="25"/>
      <c r="BP770" s="25"/>
      <c r="BQ770" s="94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93"/>
      <c r="K771" s="93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89"/>
      <c r="BN771" s="25"/>
      <c r="BO771" s="25"/>
      <c r="BP771" s="25"/>
      <c r="BQ771" s="94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93"/>
      <c r="K772" s="93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89"/>
      <c r="BN772" s="25"/>
      <c r="BO772" s="25"/>
      <c r="BP772" s="25"/>
      <c r="BQ772" s="94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93"/>
      <c r="K773" s="93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89"/>
      <c r="BN773" s="25"/>
      <c r="BO773" s="25"/>
      <c r="BP773" s="25"/>
      <c r="BQ773" s="94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93"/>
      <c r="K774" s="93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89"/>
      <c r="BN774" s="25"/>
      <c r="BO774" s="25"/>
      <c r="BP774" s="25"/>
      <c r="BQ774" s="94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93"/>
      <c r="K775" s="93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89"/>
      <c r="BN775" s="25"/>
      <c r="BO775" s="25"/>
      <c r="BP775" s="25"/>
      <c r="BQ775" s="94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93"/>
      <c r="K776" s="93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89"/>
      <c r="BN776" s="25"/>
      <c r="BO776" s="25"/>
      <c r="BP776" s="25"/>
      <c r="BQ776" s="94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93"/>
      <c r="K777" s="93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89"/>
      <c r="BN777" s="25"/>
      <c r="BO777" s="25"/>
      <c r="BP777" s="25"/>
      <c r="BQ777" s="94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93"/>
      <c r="K778" s="93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89"/>
      <c r="BN778" s="25"/>
      <c r="BO778" s="25"/>
      <c r="BP778" s="25"/>
      <c r="BQ778" s="94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93"/>
      <c r="K779" s="93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89"/>
      <c r="BN779" s="25"/>
      <c r="BO779" s="25"/>
      <c r="BP779" s="25"/>
      <c r="BQ779" s="94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93"/>
      <c r="K780" s="93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89"/>
      <c r="BN780" s="25"/>
      <c r="BO780" s="25"/>
      <c r="BP780" s="25"/>
      <c r="BQ780" s="94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93"/>
      <c r="K781" s="93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89"/>
      <c r="BN781" s="25"/>
      <c r="BO781" s="25"/>
      <c r="BP781" s="25"/>
      <c r="BQ781" s="94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93"/>
      <c r="K782" s="93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89"/>
      <c r="BN782" s="25"/>
      <c r="BO782" s="25"/>
      <c r="BP782" s="25"/>
      <c r="BQ782" s="94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93"/>
      <c r="K783" s="93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89"/>
      <c r="BN783" s="25"/>
      <c r="BO783" s="25"/>
      <c r="BP783" s="25"/>
      <c r="BQ783" s="94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93"/>
      <c r="K784" s="93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89"/>
      <c r="BN784" s="25"/>
      <c r="BO784" s="25"/>
      <c r="BP784" s="25"/>
      <c r="BQ784" s="94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93"/>
      <c r="K785" s="93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89"/>
      <c r="BN785" s="25"/>
      <c r="BO785" s="25"/>
      <c r="BP785" s="25"/>
      <c r="BQ785" s="94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93"/>
      <c r="K786" s="93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89"/>
      <c r="BN786" s="25"/>
      <c r="BO786" s="25"/>
      <c r="BP786" s="25"/>
      <c r="BQ786" s="94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93"/>
      <c r="K787" s="93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89"/>
      <c r="BN787" s="25"/>
      <c r="BO787" s="25"/>
      <c r="BP787" s="25"/>
      <c r="BQ787" s="94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93"/>
      <c r="K788" s="93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89"/>
      <c r="BN788" s="25"/>
      <c r="BO788" s="25"/>
      <c r="BP788" s="25"/>
      <c r="BQ788" s="94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93"/>
      <c r="K789" s="93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89"/>
      <c r="BN789" s="25"/>
      <c r="BO789" s="25"/>
      <c r="BP789" s="25"/>
      <c r="BQ789" s="94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93"/>
      <c r="K790" s="93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89"/>
      <c r="BN790" s="25"/>
      <c r="BO790" s="25"/>
      <c r="BP790" s="25"/>
      <c r="BQ790" s="94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93"/>
      <c r="K791" s="93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89"/>
      <c r="BN791" s="25"/>
      <c r="BO791" s="25"/>
      <c r="BP791" s="25"/>
      <c r="BQ791" s="94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93"/>
      <c r="K792" s="93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89"/>
      <c r="BN792" s="25"/>
      <c r="BO792" s="25"/>
      <c r="BP792" s="25"/>
      <c r="BQ792" s="94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93"/>
      <c r="K793" s="93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89"/>
      <c r="BN793" s="25"/>
      <c r="BO793" s="25"/>
      <c r="BP793" s="25"/>
      <c r="BQ793" s="94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93"/>
      <c r="K794" s="93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89"/>
      <c r="BN794" s="25"/>
      <c r="BO794" s="25"/>
      <c r="BP794" s="25"/>
      <c r="BQ794" s="94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93"/>
      <c r="K795" s="93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89"/>
      <c r="BN795" s="25"/>
      <c r="BO795" s="25"/>
      <c r="BP795" s="25"/>
      <c r="BQ795" s="94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93"/>
      <c r="K796" s="93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89"/>
      <c r="BN796" s="25"/>
      <c r="BO796" s="25"/>
      <c r="BP796" s="25"/>
      <c r="BQ796" s="94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93"/>
      <c r="K797" s="93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89"/>
      <c r="BN797" s="25"/>
      <c r="BO797" s="25"/>
      <c r="BP797" s="25"/>
      <c r="BQ797" s="94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93"/>
      <c r="K798" s="93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89"/>
      <c r="BN798" s="25"/>
      <c r="BO798" s="25"/>
      <c r="BP798" s="25"/>
      <c r="BQ798" s="94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93"/>
      <c r="K799" s="93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89"/>
      <c r="BN799" s="25"/>
      <c r="BO799" s="25"/>
      <c r="BP799" s="25"/>
      <c r="BQ799" s="94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93"/>
      <c r="K800" s="93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89"/>
      <c r="BN800" s="25"/>
      <c r="BO800" s="25"/>
      <c r="BP800" s="25"/>
      <c r="BQ800" s="94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93"/>
      <c r="K801" s="93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89"/>
      <c r="BN801" s="25"/>
      <c r="BO801" s="25"/>
      <c r="BP801" s="25"/>
      <c r="BQ801" s="94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93"/>
      <c r="K802" s="93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89"/>
      <c r="BN802" s="25"/>
      <c r="BO802" s="25"/>
      <c r="BP802" s="25"/>
      <c r="BQ802" s="94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93"/>
      <c r="K803" s="93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89"/>
      <c r="BN803" s="25"/>
      <c r="BO803" s="25"/>
      <c r="BP803" s="25"/>
      <c r="BQ803" s="94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93"/>
      <c r="K804" s="93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89"/>
      <c r="BN804" s="25"/>
      <c r="BO804" s="25"/>
      <c r="BP804" s="25"/>
      <c r="BQ804" s="94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93"/>
      <c r="K805" s="93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89"/>
      <c r="BN805" s="25"/>
      <c r="BO805" s="25"/>
      <c r="BP805" s="25"/>
      <c r="BQ805" s="94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93"/>
      <c r="K806" s="93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89"/>
      <c r="BN806" s="25"/>
      <c r="BO806" s="25"/>
      <c r="BP806" s="25"/>
      <c r="BQ806" s="94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93"/>
      <c r="K807" s="93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89"/>
      <c r="BN807" s="25"/>
      <c r="BO807" s="25"/>
      <c r="BP807" s="25"/>
      <c r="BQ807" s="94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93"/>
      <c r="K808" s="93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89"/>
      <c r="BN808" s="25"/>
      <c r="BO808" s="25"/>
      <c r="BP808" s="25"/>
      <c r="BQ808" s="94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93"/>
      <c r="K809" s="93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89"/>
      <c r="BN809" s="25"/>
      <c r="BO809" s="25"/>
      <c r="BP809" s="25"/>
      <c r="BQ809" s="94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93"/>
      <c r="K810" s="93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89"/>
      <c r="BN810" s="25"/>
      <c r="BO810" s="25"/>
      <c r="BP810" s="25"/>
      <c r="BQ810" s="94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93"/>
      <c r="K811" s="93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89"/>
      <c r="BN811" s="25"/>
      <c r="BO811" s="25"/>
      <c r="BP811" s="25"/>
      <c r="BQ811" s="94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93"/>
      <c r="K812" s="93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89"/>
      <c r="BN812" s="25"/>
      <c r="BO812" s="25"/>
      <c r="BP812" s="25"/>
      <c r="BQ812" s="94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93"/>
      <c r="K813" s="93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89"/>
      <c r="BN813" s="25"/>
      <c r="BO813" s="25"/>
      <c r="BP813" s="25"/>
      <c r="BQ813" s="94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93"/>
      <c r="K814" s="93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89"/>
      <c r="BN814" s="25"/>
      <c r="BO814" s="25"/>
      <c r="BP814" s="25"/>
      <c r="BQ814" s="94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93"/>
      <c r="K815" s="93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89"/>
      <c r="BN815" s="25"/>
      <c r="BO815" s="25"/>
      <c r="BP815" s="25"/>
      <c r="BQ815" s="94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93"/>
      <c r="K816" s="93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89"/>
      <c r="BN816" s="25"/>
      <c r="BO816" s="25"/>
      <c r="BP816" s="25"/>
      <c r="BQ816" s="94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93"/>
      <c r="K817" s="93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89"/>
      <c r="BN817" s="25"/>
      <c r="BO817" s="25"/>
      <c r="BP817" s="25"/>
      <c r="BQ817" s="94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93"/>
      <c r="K818" s="93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89"/>
      <c r="BN818" s="25"/>
      <c r="BO818" s="25"/>
      <c r="BP818" s="25"/>
      <c r="BQ818" s="94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93"/>
      <c r="K819" s="93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89"/>
      <c r="BN819" s="25"/>
      <c r="BO819" s="25"/>
      <c r="BP819" s="25"/>
      <c r="BQ819" s="94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93"/>
      <c r="K820" s="93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89"/>
      <c r="BN820" s="25"/>
      <c r="BO820" s="25"/>
      <c r="BP820" s="25"/>
      <c r="BQ820" s="94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93"/>
      <c r="K821" s="93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89"/>
      <c r="BN821" s="25"/>
      <c r="BO821" s="25"/>
      <c r="BP821" s="25"/>
      <c r="BQ821" s="94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93"/>
      <c r="K822" s="93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89"/>
      <c r="BN822" s="25"/>
      <c r="BO822" s="25"/>
      <c r="BP822" s="25"/>
      <c r="BQ822" s="94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93"/>
      <c r="K823" s="93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89"/>
      <c r="BN823" s="25"/>
      <c r="BO823" s="25"/>
      <c r="BP823" s="25"/>
      <c r="BQ823" s="94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93"/>
      <c r="K824" s="93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89"/>
      <c r="BN824" s="25"/>
      <c r="BO824" s="25"/>
      <c r="BP824" s="25"/>
      <c r="BQ824" s="94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93"/>
      <c r="K825" s="93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89"/>
      <c r="BN825" s="25"/>
      <c r="BO825" s="25"/>
      <c r="BP825" s="25"/>
      <c r="BQ825" s="94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93"/>
      <c r="K826" s="93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89"/>
      <c r="BN826" s="25"/>
      <c r="BO826" s="25"/>
      <c r="BP826" s="25"/>
      <c r="BQ826" s="94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93"/>
      <c r="K827" s="93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89"/>
      <c r="BN827" s="25"/>
      <c r="BO827" s="25"/>
      <c r="BP827" s="25"/>
      <c r="BQ827" s="94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93"/>
      <c r="K828" s="93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89"/>
      <c r="BN828" s="25"/>
      <c r="BO828" s="25"/>
      <c r="BP828" s="25"/>
      <c r="BQ828" s="94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93"/>
      <c r="K829" s="93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89"/>
      <c r="BN829" s="25"/>
      <c r="BO829" s="25"/>
      <c r="BP829" s="25"/>
      <c r="BQ829" s="94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93"/>
      <c r="K830" s="93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89"/>
      <c r="BN830" s="25"/>
      <c r="BO830" s="25"/>
      <c r="BP830" s="25"/>
      <c r="BQ830" s="94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93"/>
      <c r="K831" s="93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89"/>
      <c r="BN831" s="25"/>
      <c r="BO831" s="25"/>
      <c r="BP831" s="25"/>
      <c r="BQ831" s="94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93"/>
      <c r="K832" s="93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89"/>
      <c r="BN832" s="25"/>
      <c r="BO832" s="25"/>
      <c r="BP832" s="25"/>
      <c r="BQ832" s="94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93"/>
      <c r="K833" s="93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89"/>
      <c r="BN833" s="25"/>
      <c r="BO833" s="25"/>
      <c r="BP833" s="25"/>
      <c r="BQ833" s="94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93"/>
      <c r="K834" s="93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89"/>
      <c r="BN834" s="25"/>
      <c r="BO834" s="25"/>
      <c r="BP834" s="25"/>
      <c r="BQ834" s="94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93"/>
      <c r="K835" s="93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89"/>
      <c r="BN835" s="25"/>
      <c r="BO835" s="25"/>
      <c r="BP835" s="25"/>
      <c r="BQ835" s="94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93"/>
      <c r="K836" s="93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89"/>
      <c r="BN836" s="25"/>
      <c r="BO836" s="25"/>
      <c r="BP836" s="25"/>
      <c r="BQ836" s="94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93"/>
      <c r="K837" s="93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89"/>
      <c r="BN837" s="25"/>
      <c r="BO837" s="25"/>
      <c r="BP837" s="25"/>
      <c r="BQ837" s="94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93"/>
      <c r="K838" s="93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89"/>
      <c r="BN838" s="25"/>
      <c r="BO838" s="25"/>
      <c r="BP838" s="25"/>
      <c r="BQ838" s="94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93"/>
      <c r="K839" s="93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89"/>
      <c r="BN839" s="25"/>
      <c r="BO839" s="25"/>
      <c r="BP839" s="25"/>
      <c r="BQ839" s="94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93"/>
      <c r="K840" s="93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89"/>
      <c r="BN840" s="25"/>
      <c r="BO840" s="25"/>
      <c r="BP840" s="25"/>
      <c r="BQ840" s="94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93"/>
      <c r="K841" s="93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89"/>
      <c r="BN841" s="25"/>
      <c r="BO841" s="25"/>
      <c r="BP841" s="25"/>
      <c r="BQ841" s="94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93"/>
      <c r="K842" s="93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89"/>
      <c r="BN842" s="25"/>
      <c r="BO842" s="25"/>
      <c r="BP842" s="25"/>
      <c r="BQ842" s="94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93"/>
      <c r="K843" s="93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89"/>
      <c r="BN843" s="25"/>
      <c r="BO843" s="25"/>
      <c r="BP843" s="25"/>
      <c r="BQ843" s="94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93"/>
      <c r="K844" s="93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89"/>
      <c r="BN844" s="25"/>
      <c r="BO844" s="25"/>
      <c r="BP844" s="25"/>
      <c r="BQ844" s="94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93"/>
      <c r="K845" s="93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89"/>
      <c r="BN845" s="25"/>
      <c r="BO845" s="25"/>
      <c r="BP845" s="25"/>
      <c r="BQ845" s="94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93"/>
      <c r="K846" s="93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89"/>
      <c r="BN846" s="25"/>
      <c r="BO846" s="25"/>
      <c r="BP846" s="25"/>
      <c r="BQ846" s="94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93"/>
      <c r="K847" s="93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89"/>
      <c r="BN847" s="25"/>
      <c r="BO847" s="25"/>
      <c r="BP847" s="25"/>
      <c r="BQ847" s="94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93"/>
      <c r="K848" s="93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89"/>
      <c r="BN848" s="25"/>
      <c r="BO848" s="25"/>
      <c r="BP848" s="25"/>
      <c r="BQ848" s="94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93"/>
      <c r="K849" s="93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89"/>
      <c r="BN849" s="25"/>
      <c r="BO849" s="25"/>
      <c r="BP849" s="25"/>
      <c r="BQ849" s="94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93"/>
      <c r="K850" s="93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89"/>
      <c r="BN850" s="25"/>
      <c r="BO850" s="25"/>
      <c r="BP850" s="25"/>
      <c r="BQ850" s="94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93"/>
      <c r="K851" s="93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89"/>
      <c r="BN851" s="25"/>
      <c r="BO851" s="25"/>
      <c r="BP851" s="25"/>
      <c r="BQ851" s="94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93"/>
      <c r="K852" s="93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89"/>
      <c r="BN852" s="25"/>
      <c r="BO852" s="25"/>
      <c r="BP852" s="25"/>
      <c r="BQ852" s="94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93"/>
      <c r="K853" s="93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89"/>
      <c r="BN853" s="25"/>
      <c r="BO853" s="25"/>
      <c r="BP853" s="25"/>
      <c r="BQ853" s="94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93"/>
      <c r="K854" s="93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89"/>
      <c r="BN854" s="25"/>
      <c r="BO854" s="25"/>
      <c r="BP854" s="25"/>
      <c r="BQ854" s="94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93"/>
      <c r="K855" s="93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89"/>
      <c r="BN855" s="25"/>
      <c r="BO855" s="25"/>
      <c r="BP855" s="25"/>
      <c r="BQ855" s="94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93"/>
      <c r="K856" s="93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89"/>
      <c r="BN856" s="25"/>
      <c r="BO856" s="25"/>
      <c r="BP856" s="25"/>
      <c r="BQ856" s="94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93"/>
      <c r="K857" s="93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89"/>
      <c r="BN857" s="25"/>
      <c r="BO857" s="25"/>
      <c r="BP857" s="25"/>
      <c r="BQ857" s="94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93"/>
      <c r="K858" s="93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89"/>
      <c r="BN858" s="25"/>
      <c r="BO858" s="25"/>
      <c r="BP858" s="25"/>
      <c r="BQ858" s="94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93"/>
      <c r="K859" s="93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89"/>
      <c r="BN859" s="25"/>
      <c r="BO859" s="25"/>
      <c r="BP859" s="25"/>
      <c r="BQ859" s="94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93"/>
      <c r="K860" s="93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89"/>
      <c r="BN860" s="25"/>
      <c r="BO860" s="25"/>
      <c r="BP860" s="25"/>
      <c r="BQ860" s="94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93"/>
      <c r="K861" s="93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89"/>
      <c r="BN861" s="25"/>
      <c r="BO861" s="25"/>
      <c r="BP861" s="25"/>
      <c r="BQ861" s="94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93"/>
      <c r="K862" s="93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89"/>
      <c r="BN862" s="25"/>
      <c r="BO862" s="25"/>
      <c r="BP862" s="25"/>
      <c r="BQ862" s="94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93"/>
      <c r="K863" s="93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89"/>
      <c r="BN863" s="25"/>
      <c r="BO863" s="25"/>
      <c r="BP863" s="25"/>
      <c r="BQ863" s="94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93"/>
      <c r="K864" s="93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89"/>
      <c r="BN864" s="25"/>
      <c r="BO864" s="25"/>
      <c r="BP864" s="25"/>
      <c r="BQ864" s="94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93"/>
      <c r="K865" s="93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89"/>
      <c r="BN865" s="25"/>
      <c r="BO865" s="25"/>
      <c r="BP865" s="25"/>
      <c r="BQ865" s="94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93"/>
      <c r="K866" s="93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89"/>
      <c r="BN866" s="25"/>
      <c r="BO866" s="25"/>
      <c r="BP866" s="25"/>
      <c r="BQ866" s="94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93"/>
      <c r="K867" s="93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89"/>
      <c r="BN867" s="25"/>
      <c r="BO867" s="25"/>
      <c r="BP867" s="25"/>
      <c r="BQ867" s="94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93"/>
      <c r="K868" s="93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89"/>
      <c r="BN868" s="25"/>
      <c r="BO868" s="25"/>
      <c r="BP868" s="25"/>
      <c r="BQ868" s="94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93"/>
      <c r="K869" s="93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89"/>
      <c r="BN869" s="25"/>
      <c r="BO869" s="25"/>
      <c r="BP869" s="25"/>
      <c r="BQ869" s="94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93"/>
      <c r="K870" s="93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89"/>
      <c r="BN870" s="25"/>
      <c r="BO870" s="25"/>
      <c r="BP870" s="25"/>
      <c r="BQ870" s="94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93"/>
      <c r="K871" s="93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89"/>
      <c r="BN871" s="25"/>
      <c r="BO871" s="25"/>
      <c r="BP871" s="25"/>
      <c r="BQ871" s="94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93"/>
      <c r="K872" s="93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89"/>
      <c r="BN872" s="25"/>
      <c r="BO872" s="25"/>
      <c r="BP872" s="25"/>
      <c r="BQ872" s="94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93"/>
      <c r="K873" s="93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89"/>
      <c r="BN873" s="25"/>
      <c r="BO873" s="25"/>
      <c r="BP873" s="25"/>
      <c r="BQ873" s="94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93"/>
      <c r="K874" s="93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89"/>
      <c r="BN874" s="25"/>
      <c r="BO874" s="25"/>
      <c r="BP874" s="25"/>
      <c r="BQ874" s="94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93"/>
      <c r="K875" s="93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89"/>
      <c r="BN875" s="25"/>
      <c r="BO875" s="25"/>
      <c r="BP875" s="25"/>
      <c r="BQ875" s="94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93"/>
      <c r="K876" s="93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89"/>
      <c r="BN876" s="25"/>
      <c r="BO876" s="25"/>
      <c r="BP876" s="25"/>
      <c r="BQ876" s="94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93"/>
      <c r="K877" s="93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89"/>
      <c r="BN877" s="25"/>
      <c r="BO877" s="25"/>
      <c r="BP877" s="25"/>
      <c r="BQ877" s="94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93"/>
      <c r="K878" s="93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89"/>
      <c r="BN878" s="25"/>
      <c r="BO878" s="25"/>
      <c r="BP878" s="25"/>
      <c r="BQ878" s="94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93"/>
      <c r="K879" s="93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89"/>
      <c r="BN879" s="25"/>
      <c r="BO879" s="25"/>
      <c r="BP879" s="25"/>
      <c r="BQ879" s="94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93"/>
      <c r="K880" s="93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89"/>
      <c r="BN880" s="25"/>
      <c r="BO880" s="25"/>
      <c r="BP880" s="25"/>
      <c r="BQ880" s="94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93"/>
      <c r="K881" s="93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89"/>
      <c r="BN881" s="25"/>
      <c r="BO881" s="25"/>
      <c r="BP881" s="25"/>
      <c r="BQ881" s="94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93"/>
      <c r="K882" s="93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89"/>
      <c r="BN882" s="25"/>
      <c r="BO882" s="25"/>
      <c r="BP882" s="25"/>
      <c r="BQ882" s="94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93"/>
      <c r="K883" s="93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89"/>
      <c r="BN883" s="25"/>
      <c r="BO883" s="25"/>
      <c r="BP883" s="25"/>
      <c r="BQ883" s="94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93"/>
      <c r="K884" s="93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89"/>
      <c r="BN884" s="25"/>
      <c r="BO884" s="25"/>
      <c r="BP884" s="25"/>
      <c r="BQ884" s="94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93"/>
      <c r="K885" s="93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89"/>
      <c r="BN885" s="25"/>
      <c r="BO885" s="25"/>
      <c r="BP885" s="25"/>
      <c r="BQ885" s="94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93"/>
      <c r="K886" s="93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89"/>
      <c r="BN886" s="25"/>
      <c r="BO886" s="25"/>
      <c r="BP886" s="25"/>
      <c r="BQ886" s="94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93"/>
      <c r="K887" s="93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89"/>
      <c r="BN887" s="25"/>
      <c r="BO887" s="25"/>
      <c r="BP887" s="25"/>
      <c r="BQ887" s="94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93"/>
      <c r="K888" s="93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89"/>
      <c r="BN888" s="25"/>
      <c r="BO888" s="25"/>
      <c r="BP888" s="25"/>
      <c r="BQ888" s="94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93"/>
      <c r="K889" s="93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89"/>
      <c r="BN889" s="25"/>
      <c r="BO889" s="25"/>
      <c r="BP889" s="25"/>
      <c r="BQ889" s="94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93"/>
      <c r="K890" s="93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89"/>
      <c r="BN890" s="25"/>
      <c r="BO890" s="25"/>
      <c r="BP890" s="25"/>
      <c r="BQ890" s="94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93"/>
      <c r="K891" s="93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89"/>
      <c r="BN891" s="25"/>
      <c r="BO891" s="25"/>
      <c r="BP891" s="25"/>
      <c r="BQ891" s="94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93"/>
      <c r="K892" s="93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89"/>
      <c r="BN892" s="25"/>
      <c r="BO892" s="25"/>
      <c r="BP892" s="25"/>
      <c r="BQ892" s="94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93"/>
      <c r="K893" s="93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89"/>
      <c r="BN893" s="25"/>
      <c r="BO893" s="25"/>
      <c r="BP893" s="25"/>
      <c r="BQ893" s="94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93"/>
      <c r="K894" s="93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89"/>
      <c r="BN894" s="25"/>
      <c r="BO894" s="25"/>
      <c r="BP894" s="25"/>
      <c r="BQ894" s="94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93"/>
      <c r="K895" s="93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89"/>
      <c r="BN895" s="25"/>
      <c r="BO895" s="25"/>
      <c r="BP895" s="25"/>
      <c r="BQ895" s="94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93"/>
      <c r="K896" s="93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89"/>
      <c r="BN896" s="25"/>
      <c r="BO896" s="25"/>
      <c r="BP896" s="25"/>
      <c r="BQ896" s="94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93"/>
      <c r="K897" s="93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89"/>
      <c r="BN897" s="25"/>
      <c r="BO897" s="25"/>
      <c r="BP897" s="25"/>
      <c r="BQ897" s="94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93"/>
      <c r="K898" s="93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89"/>
      <c r="BN898" s="25"/>
      <c r="BO898" s="25"/>
      <c r="BP898" s="25"/>
      <c r="BQ898" s="94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93"/>
      <c r="K899" s="93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89"/>
      <c r="BN899" s="25"/>
      <c r="BO899" s="25"/>
      <c r="BP899" s="25"/>
      <c r="BQ899" s="94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93"/>
      <c r="K900" s="93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89"/>
      <c r="BN900" s="25"/>
      <c r="BO900" s="25"/>
      <c r="BP900" s="25"/>
      <c r="BQ900" s="94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93"/>
      <c r="K901" s="93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89"/>
      <c r="BN901" s="25"/>
      <c r="BO901" s="25"/>
      <c r="BP901" s="25"/>
      <c r="BQ901" s="94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93"/>
      <c r="K902" s="93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89"/>
      <c r="BN902" s="25"/>
      <c r="BO902" s="25"/>
      <c r="BP902" s="25"/>
      <c r="BQ902" s="94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93"/>
      <c r="K903" s="93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89"/>
      <c r="BN903" s="25"/>
      <c r="BO903" s="25"/>
      <c r="BP903" s="25"/>
      <c r="BQ903" s="94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93"/>
      <c r="K904" s="93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89"/>
      <c r="BN904" s="25"/>
      <c r="BO904" s="25"/>
      <c r="BP904" s="25"/>
      <c r="BQ904" s="94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93"/>
      <c r="K905" s="93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89"/>
      <c r="BN905" s="25"/>
      <c r="BO905" s="25"/>
      <c r="BP905" s="25"/>
      <c r="BQ905" s="94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93"/>
      <c r="K906" s="93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89"/>
      <c r="BN906" s="25"/>
      <c r="BO906" s="25"/>
      <c r="BP906" s="25"/>
      <c r="BQ906" s="94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93"/>
      <c r="K907" s="93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89"/>
      <c r="BN907" s="25"/>
      <c r="BO907" s="25"/>
      <c r="BP907" s="25"/>
      <c r="BQ907" s="94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93"/>
      <c r="K908" s="93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89"/>
      <c r="BN908" s="25"/>
      <c r="BO908" s="25"/>
      <c r="BP908" s="25"/>
      <c r="BQ908" s="94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93"/>
      <c r="K909" s="93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89"/>
      <c r="BN909" s="25"/>
      <c r="BO909" s="25"/>
      <c r="BP909" s="25"/>
      <c r="BQ909" s="94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93"/>
      <c r="K910" s="93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89"/>
      <c r="BN910" s="25"/>
      <c r="BO910" s="25"/>
      <c r="BP910" s="25"/>
      <c r="BQ910" s="94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93"/>
      <c r="K911" s="93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89"/>
      <c r="BN911" s="25"/>
      <c r="BO911" s="25"/>
      <c r="BP911" s="25"/>
      <c r="BQ911" s="94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93"/>
      <c r="K912" s="93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89"/>
      <c r="BN912" s="25"/>
      <c r="BO912" s="25"/>
      <c r="BP912" s="25"/>
      <c r="BQ912" s="94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93"/>
      <c r="K913" s="93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89"/>
      <c r="BN913" s="25"/>
      <c r="BO913" s="25"/>
      <c r="BP913" s="25"/>
      <c r="BQ913" s="94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93"/>
      <c r="K914" s="93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89"/>
      <c r="BN914" s="25"/>
      <c r="BO914" s="25"/>
      <c r="BP914" s="25"/>
      <c r="BQ914" s="94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93"/>
      <c r="K915" s="93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89"/>
      <c r="BN915" s="25"/>
      <c r="BO915" s="25"/>
      <c r="BP915" s="25"/>
      <c r="BQ915" s="94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93"/>
      <c r="K916" s="93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89"/>
      <c r="BN916" s="25"/>
      <c r="BO916" s="25"/>
      <c r="BP916" s="25"/>
      <c r="BQ916" s="94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93"/>
      <c r="K917" s="93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89"/>
      <c r="BN917" s="25"/>
      <c r="BO917" s="25"/>
      <c r="BP917" s="25"/>
      <c r="BQ917" s="94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93"/>
      <c r="K918" s="93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89"/>
      <c r="BN918" s="25"/>
      <c r="BO918" s="25"/>
      <c r="BP918" s="25"/>
      <c r="BQ918" s="94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93"/>
      <c r="K919" s="93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89"/>
      <c r="BN919" s="25"/>
      <c r="BO919" s="25"/>
      <c r="BP919" s="25"/>
      <c r="BQ919" s="94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93"/>
      <c r="K920" s="93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89"/>
      <c r="BN920" s="25"/>
      <c r="BO920" s="25"/>
      <c r="BP920" s="25"/>
      <c r="BQ920" s="94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93"/>
      <c r="K921" s="93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89"/>
      <c r="BN921" s="25"/>
      <c r="BO921" s="25"/>
      <c r="BP921" s="25"/>
      <c r="BQ921" s="94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93"/>
      <c r="K922" s="93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89"/>
      <c r="BN922" s="25"/>
      <c r="BO922" s="25"/>
      <c r="BP922" s="25"/>
      <c r="BQ922" s="94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93"/>
      <c r="K923" s="93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89"/>
      <c r="BN923" s="25"/>
      <c r="BO923" s="25"/>
      <c r="BP923" s="25"/>
      <c r="BQ923" s="94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93"/>
      <c r="K924" s="93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89"/>
      <c r="BN924" s="25"/>
      <c r="BO924" s="25"/>
      <c r="BP924" s="25"/>
      <c r="BQ924" s="94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93"/>
      <c r="K925" s="93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89"/>
      <c r="BN925" s="25"/>
      <c r="BO925" s="25"/>
      <c r="BP925" s="25"/>
      <c r="BQ925" s="94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93"/>
      <c r="K926" s="93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89"/>
      <c r="BN926" s="25"/>
      <c r="BO926" s="25"/>
      <c r="BP926" s="25"/>
      <c r="BQ926" s="94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93"/>
      <c r="K927" s="93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89"/>
      <c r="BN927" s="25"/>
      <c r="BO927" s="25"/>
      <c r="BP927" s="25"/>
      <c r="BQ927" s="94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93"/>
      <c r="K928" s="93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89"/>
      <c r="BN928" s="25"/>
      <c r="BO928" s="25"/>
      <c r="BP928" s="25"/>
      <c r="BQ928" s="94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93"/>
      <c r="K929" s="93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89"/>
      <c r="BN929" s="25"/>
      <c r="BO929" s="25"/>
      <c r="BP929" s="25"/>
      <c r="BQ929" s="94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93"/>
      <c r="K930" s="93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89"/>
      <c r="BN930" s="25"/>
      <c r="BO930" s="25"/>
      <c r="BP930" s="25"/>
      <c r="BQ930" s="94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93"/>
      <c r="K931" s="93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89"/>
      <c r="BN931" s="25"/>
      <c r="BO931" s="25"/>
      <c r="BP931" s="25"/>
      <c r="BQ931" s="94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93"/>
      <c r="K932" s="93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89"/>
      <c r="BN932" s="25"/>
      <c r="BO932" s="25"/>
      <c r="BP932" s="25"/>
      <c r="BQ932" s="94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93"/>
      <c r="K933" s="93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89"/>
      <c r="BN933" s="25"/>
      <c r="BO933" s="25"/>
      <c r="BP933" s="25"/>
      <c r="BQ933" s="94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93"/>
      <c r="K934" s="93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89"/>
      <c r="BN934" s="25"/>
      <c r="BO934" s="25"/>
      <c r="BP934" s="25"/>
      <c r="BQ934" s="94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93"/>
      <c r="K935" s="93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89"/>
      <c r="BN935" s="25"/>
      <c r="BO935" s="25"/>
      <c r="BP935" s="25"/>
      <c r="BQ935" s="94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93"/>
      <c r="K936" s="93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89"/>
      <c r="BN936" s="25"/>
      <c r="BO936" s="25"/>
      <c r="BP936" s="25"/>
      <c r="BQ936" s="94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93"/>
      <c r="K937" s="93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89"/>
      <c r="BN937" s="25"/>
      <c r="BO937" s="25"/>
      <c r="BP937" s="25"/>
      <c r="BQ937" s="94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93"/>
      <c r="K938" s="93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89"/>
      <c r="BN938" s="25"/>
      <c r="BO938" s="25"/>
      <c r="BP938" s="25"/>
      <c r="BQ938" s="94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93"/>
      <c r="K939" s="93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89"/>
      <c r="BN939" s="25"/>
      <c r="BO939" s="25"/>
      <c r="BP939" s="25"/>
      <c r="BQ939" s="94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93"/>
      <c r="K940" s="93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89"/>
      <c r="BN940" s="25"/>
      <c r="BO940" s="25"/>
      <c r="BP940" s="25"/>
      <c r="BQ940" s="94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93"/>
      <c r="K941" s="93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89"/>
      <c r="BN941" s="25"/>
      <c r="BO941" s="25"/>
      <c r="BP941" s="25"/>
      <c r="BQ941" s="94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93"/>
      <c r="K942" s="93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89"/>
      <c r="BN942" s="25"/>
      <c r="BO942" s="25"/>
      <c r="BP942" s="25"/>
      <c r="BQ942" s="94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93"/>
      <c r="K943" s="93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89"/>
      <c r="BN943" s="25"/>
      <c r="BO943" s="25"/>
      <c r="BP943" s="25"/>
      <c r="BQ943" s="94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93"/>
      <c r="K944" s="93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89"/>
      <c r="BN944" s="25"/>
      <c r="BO944" s="25"/>
      <c r="BP944" s="25"/>
      <c r="BQ944" s="94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93"/>
      <c r="K945" s="93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89"/>
      <c r="BN945" s="25"/>
      <c r="BO945" s="25"/>
      <c r="BP945" s="25"/>
      <c r="BQ945" s="94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93"/>
      <c r="K946" s="93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89"/>
      <c r="BN946" s="25"/>
      <c r="BO946" s="25"/>
      <c r="BP946" s="25"/>
      <c r="BQ946" s="94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93"/>
      <c r="K947" s="93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89"/>
      <c r="BN947" s="25"/>
      <c r="BO947" s="25"/>
      <c r="BP947" s="25"/>
      <c r="BQ947" s="94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93"/>
      <c r="K948" s="93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89"/>
      <c r="BN948" s="25"/>
      <c r="BO948" s="25"/>
      <c r="BP948" s="25"/>
      <c r="BQ948" s="94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93"/>
      <c r="K949" s="93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89"/>
      <c r="BN949" s="25"/>
      <c r="BO949" s="25"/>
      <c r="BP949" s="25"/>
      <c r="BQ949" s="94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93"/>
      <c r="K950" s="93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89"/>
      <c r="BN950" s="25"/>
      <c r="BO950" s="25"/>
      <c r="BP950" s="25"/>
      <c r="BQ950" s="94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93"/>
      <c r="K951" s="93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89"/>
      <c r="BN951" s="25"/>
      <c r="BO951" s="25"/>
      <c r="BP951" s="25"/>
      <c r="BQ951" s="94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93"/>
      <c r="K952" s="93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89"/>
      <c r="BN952" s="25"/>
      <c r="BO952" s="25"/>
      <c r="BP952" s="25"/>
      <c r="BQ952" s="94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93"/>
      <c r="K953" s="93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89"/>
      <c r="BN953" s="25"/>
      <c r="BO953" s="25"/>
      <c r="BP953" s="25"/>
      <c r="BQ953" s="94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93"/>
      <c r="K954" s="93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89"/>
      <c r="BN954" s="25"/>
      <c r="BO954" s="25"/>
      <c r="BP954" s="25"/>
      <c r="BQ954" s="94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93"/>
      <c r="K955" s="93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89"/>
      <c r="BN955" s="25"/>
      <c r="BO955" s="25"/>
      <c r="BP955" s="25"/>
      <c r="BQ955" s="94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93"/>
      <c r="K956" s="93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89"/>
      <c r="BN956" s="25"/>
      <c r="BO956" s="25"/>
      <c r="BP956" s="25"/>
      <c r="BQ956" s="94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93"/>
      <c r="K957" s="93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89"/>
      <c r="BN957" s="25"/>
      <c r="BO957" s="25"/>
      <c r="BP957" s="25"/>
      <c r="BQ957" s="94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93"/>
      <c r="K958" s="93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89"/>
      <c r="BN958" s="25"/>
      <c r="BO958" s="25"/>
      <c r="BP958" s="25"/>
      <c r="BQ958" s="94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93"/>
      <c r="K959" s="93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89"/>
      <c r="BN959" s="25"/>
      <c r="BO959" s="25"/>
      <c r="BP959" s="25"/>
      <c r="BQ959" s="94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93"/>
      <c r="K960" s="93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89"/>
      <c r="BN960" s="25"/>
      <c r="BO960" s="25"/>
      <c r="BP960" s="25"/>
      <c r="BQ960" s="94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93"/>
      <c r="K961" s="93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89"/>
      <c r="BN961" s="25"/>
      <c r="BO961" s="25"/>
      <c r="BP961" s="25"/>
      <c r="BQ961" s="94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93"/>
      <c r="K962" s="93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89"/>
      <c r="BN962" s="25"/>
      <c r="BO962" s="25"/>
      <c r="BP962" s="25"/>
      <c r="BQ962" s="94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93"/>
      <c r="K963" s="93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89"/>
      <c r="BN963" s="25"/>
      <c r="BO963" s="25"/>
      <c r="BP963" s="25"/>
      <c r="BQ963" s="94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93"/>
      <c r="K964" s="93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89"/>
      <c r="BN964" s="25"/>
      <c r="BO964" s="25"/>
      <c r="BP964" s="25"/>
      <c r="BQ964" s="94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93"/>
      <c r="K965" s="93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89"/>
      <c r="BN965" s="25"/>
      <c r="BO965" s="25"/>
      <c r="BP965" s="25"/>
      <c r="BQ965" s="94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93"/>
      <c r="K966" s="93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89"/>
      <c r="BN966" s="25"/>
      <c r="BO966" s="25"/>
      <c r="BP966" s="25"/>
      <c r="BQ966" s="94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93"/>
      <c r="K967" s="93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89"/>
      <c r="BN967" s="25"/>
      <c r="BO967" s="25"/>
      <c r="BP967" s="25"/>
      <c r="BQ967" s="94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93"/>
      <c r="K968" s="93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89"/>
      <c r="BN968" s="25"/>
      <c r="BO968" s="25"/>
      <c r="BP968" s="25"/>
      <c r="BQ968" s="94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93"/>
      <c r="K969" s="93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89"/>
      <c r="BN969" s="25"/>
      <c r="BO969" s="25"/>
      <c r="BP969" s="25"/>
      <c r="BQ969" s="94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93"/>
      <c r="K970" s="93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89"/>
      <c r="BN970" s="25"/>
      <c r="BO970" s="25"/>
      <c r="BP970" s="25"/>
      <c r="BQ970" s="94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93"/>
      <c r="K971" s="93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89"/>
      <c r="BN971" s="25"/>
      <c r="BO971" s="25"/>
      <c r="BP971" s="25"/>
      <c r="BQ971" s="94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93"/>
      <c r="K972" s="93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89"/>
      <c r="BN972" s="25"/>
      <c r="BO972" s="25"/>
      <c r="BP972" s="25"/>
      <c r="BQ972" s="94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93"/>
      <c r="K973" s="93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89"/>
      <c r="BN973" s="25"/>
      <c r="BO973" s="25"/>
      <c r="BP973" s="25"/>
      <c r="BQ973" s="94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93"/>
      <c r="K974" s="93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89"/>
      <c r="BN974" s="25"/>
      <c r="BO974" s="25"/>
      <c r="BP974" s="25"/>
      <c r="BQ974" s="94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93"/>
      <c r="K975" s="93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89"/>
      <c r="BN975" s="25"/>
      <c r="BO975" s="25"/>
      <c r="BP975" s="25"/>
      <c r="BQ975" s="94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93"/>
      <c r="K976" s="93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89"/>
      <c r="BN976" s="25"/>
      <c r="BO976" s="25"/>
      <c r="BP976" s="25"/>
      <c r="BQ976" s="94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93"/>
      <c r="K977" s="93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89"/>
      <c r="BN977" s="25"/>
      <c r="BO977" s="25"/>
      <c r="BP977" s="25"/>
      <c r="BQ977" s="94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93"/>
      <c r="K978" s="93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89"/>
      <c r="BN978" s="25"/>
      <c r="BO978" s="25"/>
      <c r="BP978" s="25"/>
      <c r="BQ978" s="94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93"/>
      <c r="K979" s="93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89"/>
      <c r="BN979" s="25"/>
      <c r="BO979" s="25"/>
      <c r="BP979" s="25"/>
      <c r="BQ979" s="94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93"/>
      <c r="K980" s="93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89"/>
      <c r="BN980" s="25"/>
      <c r="BO980" s="25"/>
      <c r="BP980" s="25"/>
      <c r="BQ980" s="94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93"/>
      <c r="K981" s="93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89"/>
      <c r="BN981" s="25"/>
      <c r="BO981" s="25"/>
      <c r="BP981" s="25"/>
      <c r="BQ981" s="94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93"/>
      <c r="K982" s="93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89"/>
      <c r="BN982" s="25"/>
      <c r="BO982" s="25"/>
      <c r="BP982" s="25"/>
      <c r="BQ982" s="94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93"/>
      <c r="K983" s="93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89"/>
      <c r="BN983" s="25"/>
      <c r="BO983" s="25"/>
      <c r="BP983" s="25"/>
      <c r="BQ983" s="94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93"/>
      <c r="K984" s="93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89"/>
      <c r="BN984" s="25"/>
      <c r="BO984" s="25"/>
      <c r="BP984" s="25"/>
      <c r="BQ984" s="94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93"/>
      <c r="K985" s="93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89"/>
      <c r="BN985" s="25"/>
      <c r="BO985" s="25"/>
      <c r="BP985" s="25"/>
      <c r="BQ985" s="94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93"/>
      <c r="K986" s="93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89"/>
      <c r="BN986" s="25"/>
      <c r="BO986" s="25"/>
      <c r="BP986" s="25"/>
      <c r="BQ986" s="94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93"/>
      <c r="K987" s="93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89"/>
      <c r="BN987" s="25"/>
      <c r="BO987" s="25"/>
      <c r="BP987" s="25"/>
      <c r="BQ987" s="94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93"/>
      <c r="K988" s="93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89"/>
      <c r="BN988" s="25"/>
      <c r="BO988" s="25"/>
      <c r="BP988" s="25"/>
      <c r="BQ988" s="94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93"/>
      <c r="K989" s="93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89"/>
      <c r="BN989" s="25"/>
      <c r="BO989" s="25"/>
      <c r="BP989" s="25"/>
      <c r="BQ989" s="94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93"/>
      <c r="K990" s="93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89"/>
      <c r="BN990" s="25"/>
      <c r="BO990" s="25"/>
      <c r="BP990" s="25"/>
      <c r="BQ990" s="94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93"/>
      <c r="K991" s="93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89"/>
      <c r="BN991" s="25"/>
      <c r="BO991" s="25"/>
      <c r="BP991" s="25"/>
      <c r="BQ991" s="94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93"/>
      <c r="K992" s="93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89"/>
      <c r="BN992" s="25"/>
      <c r="BO992" s="25"/>
      <c r="BP992" s="25"/>
      <c r="BQ992" s="94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93"/>
      <c r="K993" s="93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89"/>
      <c r="BN993" s="25"/>
      <c r="BO993" s="25"/>
      <c r="BP993" s="25"/>
      <c r="BQ993" s="94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93"/>
      <c r="K994" s="93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89"/>
      <c r="BN994" s="25"/>
      <c r="BO994" s="25"/>
      <c r="BP994" s="25"/>
      <c r="BQ994" s="94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93"/>
      <c r="K995" s="93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89"/>
      <c r="BN995" s="25"/>
      <c r="BO995" s="25"/>
      <c r="BP995" s="25"/>
      <c r="BQ995" s="94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93"/>
      <c r="K996" s="93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89"/>
      <c r="BN996" s="25"/>
      <c r="BO996" s="25"/>
      <c r="BP996" s="25"/>
      <c r="BQ996" s="94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93"/>
      <c r="K997" s="93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89"/>
      <c r="BN997" s="25"/>
      <c r="BO997" s="25"/>
      <c r="BP997" s="25"/>
      <c r="BQ997" s="94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93"/>
      <c r="K998" s="93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89"/>
      <c r="BN998" s="25"/>
      <c r="BO998" s="25"/>
      <c r="BP998" s="25"/>
      <c r="BQ998" s="94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93"/>
      <c r="K999" s="93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89"/>
      <c r="BN999" s="25"/>
      <c r="BO999" s="25"/>
      <c r="BP999" s="25"/>
      <c r="BQ999" s="94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93"/>
      <c r="K1000" s="93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89"/>
      <c r="BN1000" s="25"/>
      <c r="BO1000" s="25"/>
      <c r="BP1000" s="25"/>
      <c r="BQ1000" s="94"/>
    </row>
    <row r="1001">
      <c r="A1001" s="25"/>
      <c r="B1001" s="25"/>
      <c r="C1001" s="25"/>
      <c r="D1001" s="25"/>
      <c r="E1001" s="25"/>
      <c r="F1001" s="25"/>
      <c r="G1001" s="25"/>
      <c r="H1001" s="25"/>
      <c r="I1001" s="25"/>
      <c r="J1001" s="93"/>
      <c r="K1001" s="93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  <c r="AT1001" s="25"/>
      <c r="AU1001" s="25"/>
      <c r="AV1001" s="25"/>
      <c r="AW1001" s="25"/>
      <c r="AX1001" s="25"/>
      <c r="AY1001" s="25"/>
      <c r="AZ1001" s="25"/>
      <c r="BA1001" s="25"/>
      <c r="BB1001" s="25"/>
      <c r="BC1001" s="25"/>
      <c r="BD1001" s="25"/>
      <c r="BE1001" s="25"/>
      <c r="BF1001" s="25"/>
      <c r="BG1001" s="25"/>
      <c r="BH1001" s="25"/>
      <c r="BI1001" s="25"/>
      <c r="BJ1001" s="25"/>
      <c r="BK1001" s="25"/>
      <c r="BL1001" s="25"/>
      <c r="BM1001" s="89"/>
      <c r="BN1001" s="25"/>
      <c r="BO1001" s="25"/>
      <c r="BP1001" s="25"/>
      <c r="BQ1001" s="94"/>
    </row>
    <row r="1002">
      <c r="A1002" s="25"/>
      <c r="B1002" s="25"/>
      <c r="C1002" s="25"/>
      <c r="D1002" s="25"/>
      <c r="E1002" s="25"/>
      <c r="F1002" s="25"/>
      <c r="G1002" s="25"/>
      <c r="H1002" s="25"/>
      <c r="I1002" s="25"/>
      <c r="J1002" s="93"/>
      <c r="K1002" s="93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  <c r="AT1002" s="25"/>
      <c r="AU1002" s="25"/>
      <c r="AV1002" s="25"/>
      <c r="AW1002" s="25"/>
      <c r="AX1002" s="25"/>
      <c r="AY1002" s="25"/>
      <c r="AZ1002" s="25"/>
      <c r="BA1002" s="25"/>
      <c r="BB1002" s="25"/>
      <c r="BC1002" s="25"/>
      <c r="BD1002" s="25"/>
      <c r="BE1002" s="25"/>
      <c r="BF1002" s="25"/>
      <c r="BG1002" s="25"/>
      <c r="BH1002" s="25"/>
      <c r="BI1002" s="25"/>
      <c r="BJ1002" s="25"/>
      <c r="BK1002" s="25"/>
      <c r="BL1002" s="25"/>
      <c r="BM1002" s="89"/>
      <c r="BN1002" s="25"/>
      <c r="BO1002" s="25"/>
      <c r="BP1002" s="25"/>
      <c r="BQ1002" s="94"/>
    </row>
    <row r="1003">
      <c r="A1003" s="25"/>
      <c r="B1003" s="25"/>
      <c r="C1003" s="25"/>
      <c r="D1003" s="25"/>
      <c r="E1003" s="25"/>
      <c r="F1003" s="25"/>
      <c r="G1003" s="25"/>
      <c r="H1003" s="25"/>
      <c r="I1003" s="25"/>
      <c r="J1003" s="93"/>
      <c r="K1003" s="93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  <c r="AN1003" s="25"/>
      <c r="AO1003" s="25"/>
      <c r="AP1003" s="25"/>
      <c r="AQ1003" s="25"/>
      <c r="AR1003" s="25"/>
      <c r="AS1003" s="25"/>
      <c r="AT1003" s="25"/>
      <c r="AU1003" s="25"/>
      <c r="AV1003" s="25"/>
      <c r="AW1003" s="25"/>
      <c r="AX1003" s="25"/>
      <c r="AY1003" s="25"/>
      <c r="AZ1003" s="25"/>
      <c r="BA1003" s="25"/>
      <c r="BB1003" s="25"/>
      <c r="BC1003" s="25"/>
      <c r="BD1003" s="25"/>
      <c r="BE1003" s="25"/>
      <c r="BF1003" s="25"/>
      <c r="BG1003" s="25"/>
      <c r="BH1003" s="25"/>
      <c r="BI1003" s="25"/>
      <c r="BJ1003" s="25"/>
      <c r="BK1003" s="25"/>
      <c r="BL1003" s="25"/>
      <c r="BM1003" s="89"/>
      <c r="BN1003" s="25"/>
      <c r="BO1003" s="25"/>
      <c r="BP1003" s="25"/>
      <c r="BQ1003" s="94"/>
    </row>
    <row r="1004">
      <c r="A1004" s="25"/>
      <c r="B1004" s="25"/>
      <c r="C1004" s="25"/>
      <c r="D1004" s="25"/>
      <c r="E1004" s="25"/>
      <c r="F1004" s="25"/>
      <c r="G1004" s="25"/>
      <c r="H1004" s="25"/>
      <c r="I1004" s="25"/>
      <c r="J1004" s="93"/>
      <c r="K1004" s="93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5"/>
      <c r="AM1004" s="25"/>
      <c r="AN1004" s="25"/>
      <c r="AO1004" s="25"/>
      <c r="AP1004" s="25"/>
      <c r="AQ1004" s="25"/>
      <c r="AR1004" s="25"/>
      <c r="AS1004" s="25"/>
      <c r="AT1004" s="25"/>
      <c r="AU1004" s="25"/>
      <c r="AV1004" s="25"/>
      <c r="AW1004" s="25"/>
      <c r="AX1004" s="25"/>
      <c r="AY1004" s="25"/>
      <c r="AZ1004" s="25"/>
      <c r="BA1004" s="25"/>
      <c r="BB1004" s="25"/>
      <c r="BC1004" s="25"/>
      <c r="BD1004" s="25"/>
      <c r="BE1004" s="25"/>
      <c r="BF1004" s="25"/>
      <c r="BG1004" s="25"/>
      <c r="BH1004" s="25"/>
      <c r="BI1004" s="25"/>
      <c r="BJ1004" s="25"/>
      <c r="BK1004" s="25"/>
      <c r="BL1004" s="25"/>
      <c r="BM1004" s="89"/>
      <c r="BN1004" s="25"/>
      <c r="BO1004" s="25"/>
      <c r="BP1004" s="25"/>
      <c r="BQ1004" s="94"/>
    </row>
    <row r="1005">
      <c r="A1005" s="25"/>
      <c r="B1005" s="25"/>
      <c r="C1005" s="25"/>
      <c r="D1005" s="25"/>
      <c r="E1005" s="25"/>
      <c r="F1005" s="25"/>
      <c r="G1005" s="25"/>
      <c r="H1005" s="25"/>
      <c r="I1005" s="25"/>
      <c r="J1005" s="93"/>
      <c r="K1005" s="93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  <c r="AN1005" s="25"/>
      <c r="AO1005" s="25"/>
      <c r="AP1005" s="25"/>
      <c r="AQ1005" s="25"/>
      <c r="AR1005" s="25"/>
      <c r="AS1005" s="25"/>
      <c r="AT1005" s="25"/>
      <c r="AU1005" s="25"/>
      <c r="AV1005" s="25"/>
      <c r="AW1005" s="25"/>
      <c r="AX1005" s="25"/>
      <c r="AY1005" s="25"/>
      <c r="AZ1005" s="25"/>
      <c r="BA1005" s="25"/>
      <c r="BB1005" s="25"/>
      <c r="BC1005" s="25"/>
      <c r="BD1005" s="25"/>
      <c r="BE1005" s="25"/>
      <c r="BF1005" s="25"/>
      <c r="BG1005" s="25"/>
      <c r="BH1005" s="25"/>
      <c r="BI1005" s="25"/>
      <c r="BJ1005" s="25"/>
      <c r="BK1005" s="25"/>
      <c r="BL1005" s="25"/>
      <c r="BM1005" s="89"/>
      <c r="BN1005" s="25"/>
      <c r="BO1005" s="25"/>
      <c r="BP1005" s="25"/>
      <c r="BQ1005" s="94"/>
    </row>
    <row r="1006">
      <c r="A1006" s="25"/>
      <c r="B1006" s="25"/>
      <c r="C1006" s="25"/>
      <c r="D1006" s="25"/>
      <c r="E1006" s="25"/>
      <c r="F1006" s="25"/>
      <c r="G1006" s="25"/>
      <c r="H1006" s="25"/>
      <c r="I1006" s="25"/>
      <c r="J1006" s="93"/>
      <c r="K1006" s="93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  <c r="AO1006" s="25"/>
      <c r="AP1006" s="25"/>
      <c r="AQ1006" s="25"/>
      <c r="AR1006" s="25"/>
      <c r="AS1006" s="25"/>
      <c r="AT1006" s="25"/>
      <c r="AU1006" s="25"/>
      <c r="AV1006" s="25"/>
      <c r="AW1006" s="25"/>
      <c r="AX1006" s="25"/>
      <c r="AY1006" s="25"/>
      <c r="AZ1006" s="25"/>
      <c r="BA1006" s="25"/>
      <c r="BB1006" s="25"/>
      <c r="BC1006" s="25"/>
      <c r="BD1006" s="25"/>
      <c r="BE1006" s="25"/>
      <c r="BF1006" s="25"/>
      <c r="BG1006" s="25"/>
      <c r="BH1006" s="25"/>
      <c r="BI1006" s="25"/>
      <c r="BJ1006" s="25"/>
      <c r="BK1006" s="25"/>
      <c r="BL1006" s="25"/>
      <c r="BM1006" s="89"/>
      <c r="BN1006" s="25"/>
      <c r="BO1006" s="25"/>
      <c r="BP1006" s="25"/>
      <c r="BQ1006" s="94"/>
    </row>
    <row r="1007">
      <c r="A1007" s="25"/>
      <c r="B1007" s="25"/>
      <c r="C1007" s="25"/>
      <c r="D1007" s="25"/>
      <c r="E1007" s="25"/>
      <c r="F1007" s="25"/>
      <c r="G1007" s="25"/>
      <c r="H1007" s="25"/>
      <c r="I1007" s="25"/>
      <c r="J1007" s="93"/>
      <c r="K1007" s="93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  <c r="AN1007" s="25"/>
      <c r="AO1007" s="25"/>
      <c r="AP1007" s="25"/>
      <c r="AQ1007" s="25"/>
      <c r="AR1007" s="25"/>
      <c r="AS1007" s="25"/>
      <c r="AT1007" s="25"/>
      <c r="AU1007" s="25"/>
      <c r="AV1007" s="25"/>
      <c r="AW1007" s="25"/>
      <c r="AX1007" s="25"/>
      <c r="AY1007" s="25"/>
      <c r="AZ1007" s="25"/>
      <c r="BA1007" s="25"/>
      <c r="BB1007" s="25"/>
      <c r="BC1007" s="25"/>
      <c r="BD1007" s="25"/>
      <c r="BE1007" s="25"/>
      <c r="BF1007" s="25"/>
      <c r="BG1007" s="25"/>
      <c r="BH1007" s="25"/>
      <c r="BI1007" s="25"/>
      <c r="BJ1007" s="25"/>
      <c r="BK1007" s="25"/>
      <c r="BL1007" s="25"/>
      <c r="BM1007" s="89"/>
      <c r="BN1007" s="25"/>
      <c r="BO1007" s="25"/>
      <c r="BP1007" s="25"/>
      <c r="BQ1007" s="94"/>
    </row>
    <row r="1008">
      <c r="A1008" s="25"/>
      <c r="B1008" s="25"/>
      <c r="C1008" s="25"/>
      <c r="D1008" s="25"/>
      <c r="E1008" s="25"/>
      <c r="F1008" s="25"/>
      <c r="G1008" s="25"/>
      <c r="H1008" s="25"/>
      <c r="I1008" s="25"/>
      <c r="J1008" s="93"/>
      <c r="K1008" s="93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5"/>
      <c r="AP1008" s="25"/>
      <c r="AQ1008" s="25"/>
      <c r="AR1008" s="25"/>
      <c r="AS1008" s="25"/>
      <c r="AT1008" s="25"/>
      <c r="AU1008" s="25"/>
      <c r="AV1008" s="25"/>
      <c r="AW1008" s="25"/>
      <c r="AX1008" s="25"/>
      <c r="AY1008" s="25"/>
      <c r="AZ1008" s="25"/>
      <c r="BA1008" s="25"/>
      <c r="BB1008" s="25"/>
      <c r="BC1008" s="25"/>
      <c r="BD1008" s="25"/>
      <c r="BE1008" s="25"/>
      <c r="BF1008" s="25"/>
      <c r="BG1008" s="25"/>
      <c r="BH1008" s="25"/>
      <c r="BI1008" s="25"/>
      <c r="BJ1008" s="25"/>
      <c r="BK1008" s="25"/>
      <c r="BL1008" s="25"/>
      <c r="BM1008" s="89"/>
      <c r="BN1008" s="25"/>
      <c r="BO1008" s="25"/>
      <c r="BP1008" s="25"/>
      <c r="BQ1008" s="94"/>
    </row>
    <row r="1009">
      <c r="A1009" s="25"/>
      <c r="B1009" s="25"/>
      <c r="C1009" s="25"/>
      <c r="D1009" s="25"/>
      <c r="E1009" s="25"/>
      <c r="F1009" s="25"/>
      <c r="G1009" s="25"/>
      <c r="H1009" s="25"/>
      <c r="I1009" s="25"/>
      <c r="J1009" s="93"/>
      <c r="K1009" s="93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5"/>
      <c r="AO1009" s="25"/>
      <c r="AP1009" s="25"/>
      <c r="AQ1009" s="25"/>
      <c r="AR1009" s="25"/>
      <c r="AS1009" s="25"/>
      <c r="AT1009" s="25"/>
      <c r="AU1009" s="25"/>
      <c r="AV1009" s="25"/>
      <c r="AW1009" s="25"/>
      <c r="AX1009" s="25"/>
      <c r="AY1009" s="25"/>
      <c r="AZ1009" s="25"/>
      <c r="BA1009" s="25"/>
      <c r="BB1009" s="25"/>
      <c r="BC1009" s="25"/>
      <c r="BD1009" s="25"/>
      <c r="BE1009" s="25"/>
      <c r="BF1009" s="25"/>
      <c r="BG1009" s="25"/>
      <c r="BH1009" s="25"/>
      <c r="BI1009" s="25"/>
      <c r="BJ1009" s="25"/>
      <c r="BK1009" s="25"/>
      <c r="BL1009" s="25"/>
      <c r="BM1009" s="89"/>
      <c r="BN1009" s="25"/>
      <c r="BO1009" s="25"/>
      <c r="BP1009" s="25"/>
      <c r="BQ1009" s="94"/>
    </row>
    <row r="1010">
      <c r="A1010" s="25"/>
      <c r="B1010" s="25"/>
      <c r="C1010" s="25"/>
      <c r="D1010" s="25"/>
      <c r="E1010" s="25"/>
      <c r="F1010" s="25"/>
      <c r="G1010" s="25"/>
      <c r="H1010" s="25"/>
      <c r="I1010" s="25"/>
      <c r="J1010" s="93"/>
      <c r="K1010" s="93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  <c r="AL1010" s="25"/>
      <c r="AM1010" s="25"/>
      <c r="AN1010" s="25"/>
      <c r="AO1010" s="25"/>
      <c r="AP1010" s="25"/>
      <c r="AQ1010" s="25"/>
      <c r="AR1010" s="25"/>
      <c r="AS1010" s="25"/>
      <c r="AT1010" s="25"/>
      <c r="AU1010" s="25"/>
      <c r="AV1010" s="25"/>
      <c r="AW1010" s="25"/>
      <c r="AX1010" s="25"/>
      <c r="AY1010" s="25"/>
      <c r="AZ1010" s="25"/>
      <c r="BA1010" s="25"/>
      <c r="BB1010" s="25"/>
      <c r="BC1010" s="25"/>
      <c r="BD1010" s="25"/>
      <c r="BE1010" s="25"/>
      <c r="BF1010" s="25"/>
      <c r="BG1010" s="25"/>
      <c r="BH1010" s="25"/>
      <c r="BI1010" s="25"/>
      <c r="BJ1010" s="25"/>
      <c r="BK1010" s="25"/>
      <c r="BL1010" s="25"/>
      <c r="BM1010" s="89"/>
      <c r="BN1010" s="25"/>
      <c r="BO1010" s="25"/>
      <c r="BP1010" s="25"/>
      <c r="BQ1010" s="94"/>
    </row>
    <row r="1011">
      <c r="A1011" s="25"/>
      <c r="B1011" s="25"/>
      <c r="C1011" s="25"/>
      <c r="D1011" s="25"/>
      <c r="E1011" s="25"/>
      <c r="F1011" s="25"/>
      <c r="G1011" s="25"/>
      <c r="H1011" s="25"/>
      <c r="I1011" s="25"/>
      <c r="J1011" s="93"/>
      <c r="K1011" s="93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  <c r="AN1011" s="25"/>
      <c r="AO1011" s="25"/>
      <c r="AP1011" s="25"/>
      <c r="AQ1011" s="25"/>
      <c r="AR1011" s="25"/>
      <c r="AS1011" s="25"/>
      <c r="AT1011" s="25"/>
      <c r="AU1011" s="25"/>
      <c r="AV1011" s="25"/>
      <c r="AW1011" s="25"/>
      <c r="AX1011" s="25"/>
      <c r="AY1011" s="25"/>
      <c r="AZ1011" s="25"/>
      <c r="BA1011" s="25"/>
      <c r="BB1011" s="25"/>
      <c r="BC1011" s="25"/>
      <c r="BD1011" s="25"/>
      <c r="BE1011" s="25"/>
      <c r="BF1011" s="25"/>
      <c r="BG1011" s="25"/>
      <c r="BH1011" s="25"/>
      <c r="BI1011" s="25"/>
      <c r="BJ1011" s="25"/>
      <c r="BK1011" s="25"/>
      <c r="BL1011" s="25"/>
      <c r="BM1011" s="89"/>
      <c r="BN1011" s="25"/>
      <c r="BO1011" s="25"/>
      <c r="BP1011" s="25"/>
      <c r="BQ1011" s="94"/>
    </row>
    <row r="1012">
      <c r="A1012" s="25"/>
      <c r="B1012" s="25"/>
      <c r="C1012" s="25"/>
      <c r="D1012" s="25"/>
      <c r="E1012" s="25"/>
      <c r="F1012" s="25"/>
      <c r="G1012" s="25"/>
      <c r="H1012" s="25"/>
      <c r="I1012" s="25"/>
      <c r="J1012" s="93"/>
      <c r="K1012" s="93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5"/>
      <c r="AM1012" s="25"/>
      <c r="AN1012" s="25"/>
      <c r="AO1012" s="25"/>
      <c r="AP1012" s="25"/>
      <c r="AQ1012" s="25"/>
      <c r="AR1012" s="25"/>
      <c r="AS1012" s="25"/>
      <c r="AT1012" s="25"/>
      <c r="AU1012" s="25"/>
      <c r="AV1012" s="25"/>
      <c r="AW1012" s="25"/>
      <c r="AX1012" s="25"/>
      <c r="AY1012" s="25"/>
      <c r="AZ1012" s="25"/>
      <c r="BA1012" s="25"/>
      <c r="BB1012" s="25"/>
      <c r="BC1012" s="25"/>
      <c r="BD1012" s="25"/>
      <c r="BE1012" s="25"/>
      <c r="BF1012" s="25"/>
      <c r="BG1012" s="25"/>
      <c r="BH1012" s="25"/>
      <c r="BI1012" s="25"/>
      <c r="BJ1012" s="25"/>
      <c r="BK1012" s="25"/>
      <c r="BL1012" s="25"/>
      <c r="BM1012" s="89"/>
      <c r="BN1012" s="25"/>
      <c r="BO1012" s="25"/>
      <c r="BP1012" s="25"/>
      <c r="BQ1012" s="94"/>
    </row>
    <row r="1013">
      <c r="A1013" s="25"/>
      <c r="B1013" s="25"/>
      <c r="C1013" s="25"/>
      <c r="D1013" s="25"/>
      <c r="E1013" s="25"/>
      <c r="F1013" s="25"/>
      <c r="G1013" s="25"/>
      <c r="H1013" s="25"/>
      <c r="I1013" s="25"/>
      <c r="J1013" s="93"/>
      <c r="K1013" s="93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  <c r="AN1013" s="25"/>
      <c r="AO1013" s="25"/>
      <c r="AP1013" s="25"/>
      <c r="AQ1013" s="25"/>
      <c r="AR1013" s="25"/>
      <c r="AS1013" s="25"/>
      <c r="AT1013" s="25"/>
      <c r="AU1013" s="25"/>
      <c r="AV1013" s="25"/>
      <c r="AW1013" s="25"/>
      <c r="AX1013" s="25"/>
      <c r="AY1013" s="25"/>
      <c r="AZ1013" s="25"/>
      <c r="BA1013" s="25"/>
      <c r="BB1013" s="25"/>
      <c r="BC1013" s="25"/>
      <c r="BD1013" s="25"/>
      <c r="BE1013" s="25"/>
      <c r="BF1013" s="25"/>
      <c r="BG1013" s="25"/>
      <c r="BH1013" s="25"/>
      <c r="BI1013" s="25"/>
      <c r="BJ1013" s="25"/>
      <c r="BK1013" s="25"/>
      <c r="BL1013" s="25"/>
      <c r="BM1013" s="89"/>
      <c r="BN1013" s="25"/>
      <c r="BO1013" s="25"/>
      <c r="BP1013" s="25"/>
      <c r="BQ1013" s="94"/>
    </row>
    <row r="1014">
      <c r="A1014" s="25"/>
      <c r="B1014" s="25"/>
      <c r="C1014" s="25"/>
      <c r="D1014" s="25"/>
      <c r="E1014" s="25"/>
      <c r="F1014" s="25"/>
      <c r="G1014" s="25"/>
      <c r="H1014" s="25"/>
      <c r="I1014" s="25"/>
      <c r="J1014" s="93"/>
      <c r="K1014" s="93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  <c r="AL1014" s="25"/>
      <c r="AM1014" s="25"/>
      <c r="AN1014" s="25"/>
      <c r="AO1014" s="25"/>
      <c r="AP1014" s="25"/>
      <c r="AQ1014" s="25"/>
      <c r="AR1014" s="25"/>
      <c r="AS1014" s="25"/>
      <c r="AT1014" s="25"/>
      <c r="AU1014" s="25"/>
      <c r="AV1014" s="25"/>
      <c r="AW1014" s="25"/>
      <c r="AX1014" s="25"/>
      <c r="AY1014" s="25"/>
      <c r="AZ1014" s="25"/>
      <c r="BA1014" s="25"/>
      <c r="BB1014" s="25"/>
      <c r="BC1014" s="25"/>
      <c r="BD1014" s="25"/>
      <c r="BE1014" s="25"/>
      <c r="BF1014" s="25"/>
      <c r="BG1014" s="25"/>
      <c r="BH1014" s="25"/>
      <c r="BI1014" s="25"/>
      <c r="BJ1014" s="25"/>
      <c r="BK1014" s="25"/>
      <c r="BL1014" s="25"/>
      <c r="BM1014" s="89"/>
      <c r="BN1014" s="25"/>
      <c r="BO1014" s="25"/>
      <c r="BP1014" s="25"/>
      <c r="BQ1014" s="94"/>
    </row>
    <row r="1015">
      <c r="A1015" s="25"/>
      <c r="B1015" s="25"/>
      <c r="C1015" s="25"/>
      <c r="D1015" s="25"/>
      <c r="E1015" s="25"/>
      <c r="F1015" s="25"/>
      <c r="G1015" s="25"/>
      <c r="H1015" s="25"/>
      <c r="I1015" s="25"/>
      <c r="J1015" s="93"/>
      <c r="K1015" s="93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  <c r="AN1015" s="25"/>
      <c r="AO1015" s="25"/>
      <c r="AP1015" s="25"/>
      <c r="AQ1015" s="25"/>
      <c r="AR1015" s="25"/>
      <c r="AS1015" s="25"/>
      <c r="AT1015" s="25"/>
      <c r="AU1015" s="25"/>
      <c r="AV1015" s="25"/>
      <c r="AW1015" s="25"/>
      <c r="AX1015" s="25"/>
      <c r="AY1015" s="25"/>
      <c r="AZ1015" s="25"/>
      <c r="BA1015" s="25"/>
      <c r="BB1015" s="25"/>
      <c r="BC1015" s="25"/>
      <c r="BD1015" s="25"/>
      <c r="BE1015" s="25"/>
      <c r="BF1015" s="25"/>
      <c r="BG1015" s="25"/>
      <c r="BH1015" s="25"/>
      <c r="BI1015" s="25"/>
      <c r="BJ1015" s="25"/>
      <c r="BK1015" s="25"/>
      <c r="BL1015" s="25"/>
      <c r="BM1015" s="89"/>
      <c r="BN1015" s="25"/>
      <c r="BO1015" s="25"/>
      <c r="BP1015" s="25"/>
      <c r="BQ1015" s="94"/>
    </row>
    <row r="1016">
      <c r="A1016" s="25"/>
      <c r="B1016" s="25"/>
      <c r="C1016" s="25"/>
      <c r="D1016" s="25"/>
      <c r="E1016" s="25"/>
      <c r="F1016" s="25"/>
      <c r="G1016" s="25"/>
      <c r="H1016" s="25"/>
      <c r="I1016" s="25"/>
      <c r="J1016" s="93"/>
      <c r="K1016" s="93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5"/>
      <c r="AO1016" s="25"/>
      <c r="AP1016" s="25"/>
      <c r="AQ1016" s="25"/>
      <c r="AR1016" s="25"/>
      <c r="AS1016" s="25"/>
      <c r="AT1016" s="25"/>
      <c r="AU1016" s="25"/>
      <c r="AV1016" s="25"/>
      <c r="AW1016" s="25"/>
      <c r="AX1016" s="25"/>
      <c r="AY1016" s="25"/>
      <c r="AZ1016" s="25"/>
      <c r="BA1016" s="25"/>
      <c r="BB1016" s="25"/>
      <c r="BC1016" s="25"/>
      <c r="BD1016" s="25"/>
      <c r="BE1016" s="25"/>
      <c r="BF1016" s="25"/>
      <c r="BG1016" s="25"/>
      <c r="BH1016" s="25"/>
      <c r="BI1016" s="25"/>
      <c r="BJ1016" s="25"/>
      <c r="BK1016" s="25"/>
      <c r="BL1016" s="25"/>
      <c r="BM1016" s="89"/>
      <c r="BN1016" s="25"/>
      <c r="BO1016" s="25"/>
      <c r="BP1016" s="25"/>
      <c r="BQ1016" s="94"/>
    </row>
    <row r="1017">
      <c r="A1017" s="25"/>
      <c r="B1017" s="25"/>
      <c r="C1017" s="25"/>
      <c r="D1017" s="25"/>
      <c r="E1017" s="25"/>
      <c r="F1017" s="25"/>
      <c r="G1017" s="25"/>
      <c r="H1017" s="25"/>
      <c r="I1017" s="25"/>
      <c r="J1017" s="93"/>
      <c r="K1017" s="93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  <c r="AN1017" s="25"/>
      <c r="AO1017" s="25"/>
      <c r="AP1017" s="25"/>
      <c r="AQ1017" s="25"/>
      <c r="AR1017" s="25"/>
      <c r="AS1017" s="25"/>
      <c r="AT1017" s="25"/>
      <c r="AU1017" s="25"/>
      <c r="AV1017" s="25"/>
      <c r="AW1017" s="25"/>
      <c r="AX1017" s="25"/>
      <c r="AY1017" s="25"/>
      <c r="AZ1017" s="25"/>
      <c r="BA1017" s="25"/>
      <c r="BB1017" s="25"/>
      <c r="BC1017" s="25"/>
      <c r="BD1017" s="25"/>
      <c r="BE1017" s="25"/>
      <c r="BF1017" s="25"/>
      <c r="BG1017" s="25"/>
      <c r="BH1017" s="25"/>
      <c r="BI1017" s="25"/>
      <c r="BJ1017" s="25"/>
      <c r="BK1017" s="25"/>
      <c r="BL1017" s="25"/>
      <c r="BM1017" s="89"/>
      <c r="BN1017" s="25"/>
      <c r="BO1017" s="25"/>
      <c r="BP1017" s="25"/>
      <c r="BQ1017" s="94"/>
    </row>
    <row r="1018">
      <c r="A1018" s="25"/>
      <c r="B1018" s="25"/>
      <c r="C1018" s="25"/>
      <c r="D1018" s="25"/>
      <c r="E1018" s="25"/>
      <c r="F1018" s="25"/>
      <c r="G1018" s="25"/>
      <c r="H1018" s="25"/>
      <c r="I1018" s="25"/>
      <c r="J1018" s="93"/>
      <c r="K1018" s="93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  <c r="AH1018" s="25"/>
      <c r="AI1018" s="25"/>
      <c r="AJ1018" s="25"/>
      <c r="AK1018" s="25"/>
      <c r="AL1018" s="25"/>
      <c r="AM1018" s="25"/>
      <c r="AN1018" s="25"/>
      <c r="AO1018" s="25"/>
      <c r="AP1018" s="25"/>
      <c r="AQ1018" s="25"/>
      <c r="AR1018" s="25"/>
      <c r="AS1018" s="25"/>
      <c r="AT1018" s="25"/>
      <c r="AU1018" s="25"/>
      <c r="AV1018" s="25"/>
      <c r="AW1018" s="25"/>
      <c r="AX1018" s="25"/>
      <c r="AY1018" s="25"/>
      <c r="AZ1018" s="25"/>
      <c r="BA1018" s="25"/>
      <c r="BB1018" s="25"/>
      <c r="BC1018" s="25"/>
      <c r="BD1018" s="25"/>
      <c r="BE1018" s="25"/>
      <c r="BF1018" s="25"/>
      <c r="BG1018" s="25"/>
      <c r="BH1018" s="25"/>
      <c r="BI1018" s="25"/>
      <c r="BJ1018" s="25"/>
      <c r="BK1018" s="25"/>
      <c r="BL1018" s="25"/>
      <c r="BM1018" s="89"/>
      <c r="BN1018" s="25"/>
      <c r="BO1018" s="25"/>
      <c r="BP1018" s="25"/>
      <c r="BQ1018" s="94"/>
    </row>
    <row r="1019">
      <c r="A1019" s="25"/>
      <c r="B1019" s="25"/>
      <c r="C1019" s="25"/>
      <c r="D1019" s="25"/>
      <c r="E1019" s="25"/>
      <c r="F1019" s="25"/>
      <c r="G1019" s="25"/>
      <c r="H1019" s="25"/>
      <c r="I1019" s="25"/>
      <c r="J1019" s="93"/>
      <c r="K1019" s="93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  <c r="AN1019" s="25"/>
      <c r="AO1019" s="25"/>
      <c r="AP1019" s="25"/>
      <c r="AQ1019" s="25"/>
      <c r="AR1019" s="25"/>
      <c r="AS1019" s="25"/>
      <c r="AT1019" s="25"/>
      <c r="AU1019" s="25"/>
      <c r="AV1019" s="25"/>
      <c r="AW1019" s="25"/>
      <c r="AX1019" s="25"/>
      <c r="AY1019" s="25"/>
      <c r="AZ1019" s="25"/>
      <c r="BA1019" s="25"/>
      <c r="BB1019" s="25"/>
      <c r="BC1019" s="25"/>
      <c r="BD1019" s="25"/>
      <c r="BE1019" s="25"/>
      <c r="BF1019" s="25"/>
      <c r="BG1019" s="25"/>
      <c r="BH1019" s="25"/>
      <c r="BI1019" s="25"/>
      <c r="BJ1019" s="25"/>
      <c r="BK1019" s="25"/>
      <c r="BL1019" s="25"/>
      <c r="BM1019" s="89"/>
      <c r="BN1019" s="25"/>
      <c r="BO1019" s="25"/>
      <c r="BP1019" s="25"/>
      <c r="BQ1019" s="94"/>
    </row>
    <row r="1020">
      <c r="A1020" s="25"/>
      <c r="B1020" s="25"/>
      <c r="C1020" s="25"/>
      <c r="D1020" s="25"/>
      <c r="E1020" s="25"/>
      <c r="F1020" s="25"/>
      <c r="G1020" s="25"/>
      <c r="H1020" s="25"/>
      <c r="I1020" s="25"/>
      <c r="J1020" s="93"/>
      <c r="K1020" s="93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  <c r="AI1020" s="25"/>
      <c r="AJ1020" s="25"/>
      <c r="AK1020" s="25"/>
      <c r="AL1020" s="25"/>
      <c r="AM1020" s="25"/>
      <c r="AN1020" s="25"/>
      <c r="AO1020" s="25"/>
      <c r="AP1020" s="25"/>
      <c r="AQ1020" s="25"/>
      <c r="AR1020" s="25"/>
      <c r="AS1020" s="25"/>
      <c r="AT1020" s="25"/>
      <c r="AU1020" s="25"/>
      <c r="AV1020" s="25"/>
      <c r="AW1020" s="25"/>
      <c r="AX1020" s="25"/>
      <c r="AY1020" s="25"/>
      <c r="AZ1020" s="25"/>
      <c r="BA1020" s="25"/>
      <c r="BB1020" s="25"/>
      <c r="BC1020" s="25"/>
      <c r="BD1020" s="25"/>
      <c r="BE1020" s="25"/>
      <c r="BF1020" s="25"/>
      <c r="BG1020" s="25"/>
      <c r="BH1020" s="25"/>
      <c r="BI1020" s="25"/>
      <c r="BJ1020" s="25"/>
      <c r="BK1020" s="25"/>
      <c r="BL1020" s="25"/>
      <c r="BM1020" s="89"/>
      <c r="BN1020" s="25"/>
      <c r="BO1020" s="25"/>
      <c r="BP1020" s="25"/>
      <c r="BQ1020" s="94"/>
    </row>
  </sheetData>
  <conditionalFormatting sqref="BK9:BK39">
    <cfRule type="cellIs" dxfId="4" priority="1" operator="lessThanOrEqual">
      <formula>0.3</formula>
    </cfRule>
  </conditionalFormatting>
  <conditionalFormatting sqref="BK9:BK39">
    <cfRule type="cellIs" dxfId="5" priority="2" operator="greaterThanOrEqual">
      <formula>1.8</formula>
    </cfRule>
  </conditionalFormatting>
  <conditionalFormatting sqref="BK9:BK39">
    <cfRule type="cellIs" dxfId="6" priority="3" operator="between">
      <formula>0.3</formula>
      <formula>1.8</formula>
    </cfRule>
  </conditionalFormatting>
  <conditionalFormatting sqref="L2:P29 Q2:Q43 I6:I29">
    <cfRule type="cellIs" dxfId="7" priority="4" operator="equal">
      <formula>0</formula>
    </cfRule>
  </conditionalFormatting>
  <conditionalFormatting sqref="L2:P29 Q2:Q43 I6:I29">
    <cfRule type="cellIs" dxfId="21" priority="5" operator="equal">
      <formula>0</formula>
    </cfRule>
  </conditionalFormatting>
  <conditionalFormatting sqref="I2:I7">
    <cfRule type="cellIs" dxfId="7" priority="6" operator="equal">
      <formula>1</formula>
    </cfRule>
  </conditionalFormatting>
  <conditionalFormatting sqref="I2:I7">
    <cfRule type="cellIs" dxfId="21" priority="7" operator="equal">
      <formula>0</formula>
    </cfRule>
  </conditionalFormatting>
  <conditionalFormatting sqref="I2:I7">
    <cfRule type="cellIs" dxfId="22" priority="8" operator="notEqual">
      <formula>0</formula>
    </cfRule>
  </conditionalFormatting>
  <conditionalFormatting sqref="L2:P29 Q2:Q43 I6:I29">
    <cfRule type="cellIs" dxfId="22" priority="9" operator="notEqual">
      <formula>0</formula>
    </cfRule>
  </conditionalFormatting>
  <conditionalFormatting sqref="Q2:Q29">
    <cfRule type="cellIs" dxfId="23" priority="10" operator="lessThan">
      <formula>0.8</formula>
    </cfRule>
  </conditionalFormatting>
  <conditionalFormatting sqref="Q2:Q29">
    <cfRule type="cellIs" dxfId="23" priority="11" operator="greaterThanOrEqual">
      <formula>1.3</formula>
    </cfRule>
  </conditionalFormatting>
  <conditionalFormatting sqref="H2:H29">
    <cfRule type="cellIs" dxfId="8" priority="12" operator="lessThanOrEqual">
      <formula>100</formula>
    </cfRule>
  </conditionalFormatting>
  <conditionalFormatting sqref="H2:H29">
    <cfRule type="cellIs" dxfId="9" priority="13" operator="between">
      <formula>101</formula>
      <formula>200</formula>
    </cfRule>
  </conditionalFormatting>
  <conditionalFormatting sqref="H2:H29">
    <cfRule type="cellIs" dxfId="10" priority="14" operator="between">
      <formula>201</formula>
      <formula>300</formula>
    </cfRule>
  </conditionalFormatting>
  <conditionalFormatting sqref="H2:H29">
    <cfRule type="cellIs" dxfId="11" priority="15" operator="greaterThan">
      <formula>300</formula>
    </cfRule>
  </conditionalFormatting>
  <conditionalFormatting sqref="F2:F29">
    <cfRule type="colorScale" priority="16">
      <colorScale>
        <cfvo type="formula" val="0"/>
        <cfvo type="percentile" val="50"/>
        <cfvo type="formula" val="10"/>
        <color rgb="FFE67C73"/>
        <color rgb="FFFBBC04"/>
        <color rgb="FF57BB8A"/>
      </colorScale>
    </cfRule>
  </conditionalFormatting>
  <conditionalFormatting sqref="G2:G29">
    <cfRule type="colorScale" priority="17">
      <colorScale>
        <cfvo type="formula" val="0"/>
        <cfvo type="percentile" val="50"/>
        <cfvo type="formula" val="10"/>
        <color rgb="FF57BB8A"/>
        <color rgb="FFFFD666"/>
        <color rgb="FFE67C73"/>
      </colorScale>
    </cfRule>
  </conditionalFormatting>
  <conditionalFormatting sqref="J2:K29">
    <cfRule type="cellIs" dxfId="16" priority="18" operator="lessThanOrEqual">
      <formula>100</formula>
    </cfRule>
  </conditionalFormatting>
  <conditionalFormatting sqref="J2:K2">
    <cfRule type="cellIs" dxfId="24" priority="19" operator="between">
      <formula>101</formula>
      <formula>200</formula>
    </cfRule>
  </conditionalFormatting>
  <conditionalFormatting sqref="J2:K2">
    <cfRule type="cellIs" dxfId="14" priority="20" operator="between">
      <formula>201</formula>
      <formula>300</formula>
    </cfRule>
  </conditionalFormatting>
  <conditionalFormatting sqref="J2:K2">
    <cfRule type="cellIs" dxfId="5" priority="21" operator="greaterThan">
      <formula>301</formula>
    </cfRule>
  </conditionalFormatting>
  <conditionalFormatting sqref="J3:K29">
    <cfRule type="cellIs" dxfId="24" priority="22" operator="between">
      <formula>101</formula>
      <formula>200</formula>
    </cfRule>
  </conditionalFormatting>
  <conditionalFormatting sqref="J3:K29">
    <cfRule type="cellIs" dxfId="25" priority="23" operator="between">
      <formula>201</formula>
      <formula>301</formula>
    </cfRule>
  </conditionalFormatting>
  <conditionalFormatting sqref="J3:K29">
    <cfRule type="cellIs" dxfId="5" priority="24" operator="greaterThanOrEqual">
      <formula>301</formula>
    </cfRule>
  </conditionalFormatting>
  <conditionalFormatting sqref="E2:E29">
    <cfRule type="cellIs" dxfId="26" priority="25" operator="lessThan">
      <formula>85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4.5"/>
    <col customWidth="1" min="3" max="3" width="3.75"/>
    <col customWidth="1" min="4" max="4" width="3.38"/>
    <col customWidth="1" min="5" max="5" width="3.25"/>
    <col customWidth="1" min="6" max="13" width="3.38"/>
    <col customWidth="1" min="14" max="15" width="5.25"/>
    <col customWidth="1" min="16" max="35" width="3.38"/>
    <col customWidth="1" min="36" max="50" width="4.13"/>
    <col customWidth="1" min="51" max="52" width="5.13"/>
    <col customWidth="1" min="53" max="55" width="5.25"/>
    <col customWidth="1" min="56" max="57" width="3.38"/>
    <col customWidth="1" min="58" max="58" width="5.0"/>
    <col customWidth="1" min="59" max="59" width="4.38"/>
    <col customWidth="1" min="60" max="60" width="4.63"/>
    <col customWidth="1" min="61" max="61" width="4.75"/>
    <col customWidth="1" min="62" max="62" width="4.38"/>
    <col customWidth="1" min="63" max="63" width="7.63"/>
    <col customWidth="1" min="64" max="64" width="4.75"/>
    <col customWidth="1" min="65" max="65" width="4.38"/>
    <col customWidth="1" min="66" max="66" width="5.25"/>
    <col customWidth="1" min="67" max="67" width="4.63"/>
    <col customWidth="1" min="68" max="68" width="4.38"/>
  </cols>
  <sheetData>
    <row r="1">
      <c r="A1" s="147" t="s">
        <v>0</v>
      </c>
      <c r="B1" s="147" t="s">
        <v>14</v>
      </c>
      <c r="C1" s="147" t="s">
        <v>20</v>
      </c>
      <c r="D1" s="148" t="s">
        <v>15</v>
      </c>
      <c r="E1" s="149" t="s">
        <v>5</v>
      </c>
      <c r="F1" s="149" t="s">
        <v>6</v>
      </c>
      <c r="G1" s="149" t="s">
        <v>21</v>
      </c>
      <c r="H1" s="149" t="s">
        <v>22</v>
      </c>
      <c r="I1" s="150" t="s">
        <v>23</v>
      </c>
      <c r="J1" s="150" t="s">
        <v>24</v>
      </c>
      <c r="K1" s="149" t="s">
        <v>69</v>
      </c>
      <c r="L1" s="149" t="s">
        <v>26</v>
      </c>
      <c r="M1" s="149" t="s">
        <v>27</v>
      </c>
      <c r="N1" s="149" t="s">
        <v>28</v>
      </c>
      <c r="O1" s="151" t="s">
        <v>29</v>
      </c>
      <c r="P1" s="152" t="s">
        <v>121</v>
      </c>
      <c r="Q1" s="153" t="s">
        <v>35</v>
      </c>
      <c r="R1" s="153" t="s">
        <v>36</v>
      </c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4"/>
      <c r="AJ1" s="22"/>
      <c r="AK1" s="24"/>
      <c r="AL1" s="24"/>
      <c r="AM1" s="24"/>
      <c r="AN1" s="24"/>
      <c r="AO1" s="24"/>
      <c r="AP1" s="24"/>
      <c r="AQ1" s="22"/>
      <c r="AR1" s="24"/>
      <c r="AS1" s="24"/>
      <c r="AT1" s="24"/>
      <c r="AU1" s="24"/>
      <c r="AV1" s="24"/>
      <c r="AW1" s="24"/>
      <c r="AX1" s="24"/>
      <c r="AY1" s="22"/>
      <c r="AZ1" s="24"/>
      <c r="BA1" s="24"/>
      <c r="BB1" s="24"/>
      <c r="BC1" s="24"/>
      <c r="BD1" s="24"/>
      <c r="BE1" s="24"/>
      <c r="BF1" s="24"/>
      <c r="BG1" s="24"/>
      <c r="BH1" s="24"/>
      <c r="BI1" s="25"/>
      <c r="BJ1" s="25"/>
      <c r="BK1" s="25"/>
      <c r="BL1" s="25"/>
      <c r="BM1" s="25"/>
      <c r="BN1" s="25"/>
      <c r="BO1" s="25"/>
      <c r="BP1" s="25"/>
    </row>
    <row r="2">
      <c r="A2" s="27"/>
      <c r="B2" s="27">
        <v>1.0</v>
      </c>
      <c r="C2" s="26" t="s">
        <v>122</v>
      </c>
      <c r="D2" s="28">
        <f>COUNTIF(E2:E8,"&lt;&gt;0")</f>
        <v>7</v>
      </c>
      <c r="E2" s="155">
        <v>8.0</v>
      </c>
      <c r="F2" s="155">
        <v>6.0</v>
      </c>
      <c r="G2" s="156">
        <v>80.0</v>
      </c>
      <c r="H2" s="62">
        <f t="shared" ref="H2:H7" si="1">F2*G2</f>
        <v>480</v>
      </c>
      <c r="I2" s="33">
        <f t="shared" ref="I2:I8" si="2">(F2*0.64*G2)</f>
        <v>307.2</v>
      </c>
      <c r="J2" s="33"/>
      <c r="K2" s="35">
        <v>0.0</v>
      </c>
      <c r="L2" s="35">
        <v>0.0</v>
      </c>
      <c r="M2" s="35">
        <v>0.0</v>
      </c>
      <c r="N2" s="36">
        <f t="shared" ref="N2:N30" si="3">F2*G2</f>
        <v>480</v>
      </c>
      <c r="O2" s="36">
        <f>sum(N2:N8)</f>
        <v>2865</v>
      </c>
      <c r="P2" s="157">
        <v>0.0</v>
      </c>
      <c r="Q2" s="23">
        <v>0.8</v>
      </c>
      <c r="R2" s="23">
        <v>1.3</v>
      </c>
      <c r="S2" s="24"/>
      <c r="T2" s="24"/>
      <c r="U2" s="24"/>
      <c r="V2" s="24"/>
      <c r="W2" s="24"/>
      <c r="X2" s="24"/>
      <c r="Y2" s="24"/>
      <c r="Z2" s="24"/>
      <c r="AA2" s="24"/>
      <c r="AB2" s="22"/>
      <c r="AC2" s="22"/>
      <c r="AD2" s="22"/>
      <c r="AE2" s="22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42"/>
      <c r="AQ2" s="22"/>
      <c r="AR2" s="24"/>
      <c r="AS2" s="24"/>
      <c r="AT2" s="24"/>
      <c r="AU2" s="24"/>
      <c r="AV2" s="24"/>
      <c r="AW2" s="24"/>
      <c r="AX2" s="43"/>
      <c r="AY2" s="22"/>
      <c r="AZ2" s="24"/>
      <c r="BA2" s="24"/>
      <c r="BB2" s="24"/>
      <c r="BC2" s="44"/>
      <c r="BD2" s="24"/>
      <c r="BE2" s="24"/>
      <c r="BF2" s="24"/>
      <c r="BG2" s="44"/>
      <c r="BH2" s="24"/>
      <c r="BI2" s="25"/>
      <c r="BJ2" s="25"/>
      <c r="BK2" s="25"/>
      <c r="BL2" s="25"/>
      <c r="BM2" s="25"/>
      <c r="BN2" s="25"/>
      <c r="BO2" s="25"/>
      <c r="BP2" s="25"/>
    </row>
    <row r="3">
      <c r="A3" s="27"/>
      <c r="B3" s="27">
        <v>2.0</v>
      </c>
      <c r="C3" s="26" t="s">
        <v>13</v>
      </c>
      <c r="D3" s="28"/>
      <c r="E3" s="155">
        <v>7.0</v>
      </c>
      <c r="F3" s="155">
        <v>7.0</v>
      </c>
      <c r="G3" s="156">
        <v>95.0</v>
      </c>
      <c r="H3" s="62">
        <f t="shared" si="1"/>
        <v>665</v>
      </c>
      <c r="I3" s="33">
        <f t="shared" si="2"/>
        <v>425.6</v>
      </c>
      <c r="J3" s="33">
        <f>sum(I2:I3)/count(I2:I3)</f>
        <v>366.4</v>
      </c>
      <c r="K3" s="36">
        <v>0.0</v>
      </c>
      <c r="L3" s="36">
        <v>0.0</v>
      </c>
      <c r="M3" s="36">
        <v>0.0</v>
      </c>
      <c r="N3" s="36">
        <f t="shared" si="3"/>
        <v>665</v>
      </c>
      <c r="O3" s="36" t="s">
        <v>39</v>
      </c>
      <c r="P3" s="36">
        <v>0.0</v>
      </c>
      <c r="Q3" s="23">
        <v>0.8</v>
      </c>
      <c r="R3" s="23">
        <v>1.3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47"/>
      <c r="AY3" s="22"/>
      <c r="AZ3" s="24"/>
      <c r="BA3" s="24"/>
      <c r="BB3" s="24"/>
      <c r="BC3" s="44"/>
      <c r="BD3" s="24"/>
      <c r="BE3" s="24"/>
      <c r="BF3" s="24"/>
      <c r="BG3" s="44"/>
      <c r="BH3" s="24"/>
      <c r="BI3" s="25"/>
      <c r="BJ3" s="25"/>
      <c r="BK3" s="25"/>
      <c r="BL3" s="25"/>
      <c r="BM3" s="25"/>
      <c r="BN3" s="25"/>
      <c r="BO3" s="25"/>
      <c r="BP3" s="25"/>
    </row>
    <row r="4">
      <c r="A4" s="27"/>
      <c r="B4" s="27">
        <v>3.0</v>
      </c>
      <c r="C4" s="26" t="s">
        <v>12</v>
      </c>
      <c r="D4" s="28"/>
      <c r="E4" s="155">
        <v>7.0</v>
      </c>
      <c r="F4" s="155">
        <v>7.0</v>
      </c>
      <c r="G4" s="156">
        <v>80.0</v>
      </c>
      <c r="H4" s="62">
        <f t="shared" si="1"/>
        <v>560</v>
      </c>
      <c r="I4" s="33">
        <f t="shared" si="2"/>
        <v>358.4</v>
      </c>
      <c r="J4" s="33">
        <f>SUM(I2:I4)/COUNT(I2:I4)</f>
        <v>363.7333333</v>
      </c>
      <c r="K4" s="36">
        <v>0.0</v>
      </c>
      <c r="L4" s="36">
        <v>0.0</v>
      </c>
      <c r="M4" s="36">
        <v>0.0</v>
      </c>
      <c r="N4" s="36">
        <f t="shared" si="3"/>
        <v>560</v>
      </c>
      <c r="O4" s="66">
        <f>AVERAGE(N2:N8)</f>
        <v>409.2857143</v>
      </c>
      <c r="P4" s="36">
        <v>0.0</v>
      </c>
      <c r="Q4" s="23">
        <v>0.8</v>
      </c>
      <c r="R4" s="23">
        <v>1.3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47"/>
      <c r="AY4" s="22"/>
      <c r="AZ4" s="24"/>
      <c r="BA4" s="24"/>
      <c r="BB4" s="24"/>
      <c r="BC4" s="44"/>
      <c r="BD4" s="24"/>
      <c r="BE4" s="24"/>
      <c r="BF4" s="24"/>
      <c r="BG4" s="44"/>
      <c r="BH4" s="24"/>
      <c r="BI4" s="25"/>
      <c r="BJ4" s="25"/>
      <c r="BK4" s="25"/>
      <c r="BL4" s="25"/>
      <c r="BM4" s="25"/>
      <c r="BN4" s="25"/>
      <c r="BO4" s="25"/>
      <c r="BP4" s="25"/>
    </row>
    <row r="5">
      <c r="A5" s="27"/>
      <c r="B5" s="27">
        <v>4.0</v>
      </c>
      <c r="C5" s="26" t="s">
        <v>123</v>
      </c>
      <c r="D5" s="28"/>
      <c r="E5" s="155">
        <v>7.0</v>
      </c>
      <c r="F5" s="155">
        <v>8.0</v>
      </c>
      <c r="G5" s="156">
        <v>85.0</v>
      </c>
      <c r="H5" s="62">
        <f t="shared" si="1"/>
        <v>680</v>
      </c>
      <c r="I5" s="33">
        <f t="shared" si="2"/>
        <v>435.2</v>
      </c>
      <c r="J5" s="33">
        <f>SUM(I2:I5)/COUNT(I2:I5)</f>
        <v>381.6</v>
      </c>
      <c r="K5" s="36">
        <v>0.0</v>
      </c>
      <c r="L5" s="36">
        <v>0.0</v>
      </c>
      <c r="M5" s="36">
        <v>0.0</v>
      </c>
      <c r="N5" s="36">
        <f t="shared" si="3"/>
        <v>680</v>
      </c>
      <c r="O5" s="36"/>
      <c r="P5" s="36">
        <v>0.0</v>
      </c>
      <c r="Q5" s="23">
        <v>0.8</v>
      </c>
      <c r="R5" s="23">
        <v>1.3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47"/>
      <c r="AY5" s="22"/>
      <c r="AZ5" s="24"/>
      <c r="BA5" s="24"/>
      <c r="BB5" s="24"/>
      <c r="BC5" s="44"/>
      <c r="BD5" s="24"/>
      <c r="BE5" s="24"/>
      <c r="BF5" s="24"/>
      <c r="BG5" s="44"/>
      <c r="BH5" s="24"/>
      <c r="BI5" s="25"/>
      <c r="BJ5" s="25"/>
      <c r="BK5" s="25"/>
      <c r="BL5" s="25"/>
      <c r="BM5" s="25"/>
      <c r="BN5" s="25"/>
      <c r="BO5" s="25"/>
      <c r="BP5" s="25"/>
    </row>
    <row r="6">
      <c r="A6" s="27"/>
      <c r="B6" s="27">
        <v>5.0</v>
      </c>
      <c r="C6" s="26" t="s">
        <v>124</v>
      </c>
      <c r="D6" s="28"/>
      <c r="E6" s="155">
        <v>7.0</v>
      </c>
      <c r="F6" s="155">
        <v>6.0</v>
      </c>
      <c r="G6" s="156">
        <v>80.0</v>
      </c>
      <c r="H6" s="62">
        <f t="shared" si="1"/>
        <v>480</v>
      </c>
      <c r="I6" s="33">
        <f t="shared" si="2"/>
        <v>307.2</v>
      </c>
      <c r="J6" s="33">
        <f>SUM(I2:I6)/COUNT(I2:I6)</f>
        <v>366.72</v>
      </c>
      <c r="K6" s="36">
        <v>0.0</v>
      </c>
      <c r="L6" s="36">
        <v>0.0</v>
      </c>
      <c r="M6" s="36">
        <v>0.0</v>
      </c>
      <c r="N6" s="36">
        <f t="shared" si="3"/>
        <v>480</v>
      </c>
      <c r="O6" s="36"/>
      <c r="P6" s="36">
        <v>0.0</v>
      </c>
      <c r="Q6" s="23">
        <v>0.8</v>
      </c>
      <c r="R6" s="23">
        <v>1.3</v>
      </c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47"/>
      <c r="AY6" s="22"/>
      <c r="AZ6" s="24"/>
      <c r="BA6" s="24"/>
      <c r="BB6" s="24"/>
      <c r="BC6" s="44"/>
      <c r="BD6" s="24"/>
      <c r="BE6" s="24"/>
      <c r="BF6" s="24"/>
      <c r="BG6" s="44"/>
      <c r="BH6" s="24"/>
      <c r="BI6" s="25"/>
      <c r="BJ6" s="25"/>
      <c r="BK6" s="25"/>
      <c r="BL6" s="25"/>
      <c r="BM6" s="25"/>
      <c r="BN6" s="25"/>
      <c r="BO6" s="25"/>
      <c r="BP6" s="25"/>
    </row>
    <row r="7">
      <c r="A7" s="27"/>
      <c r="B7" s="27">
        <v>6.0</v>
      </c>
      <c r="C7" s="26" t="s">
        <v>125</v>
      </c>
      <c r="D7" s="28"/>
      <c r="E7" s="155">
        <v>8.0</v>
      </c>
      <c r="F7" s="155">
        <v>0.0</v>
      </c>
      <c r="G7" s="156">
        <v>0.0</v>
      </c>
      <c r="H7" s="62">
        <f t="shared" si="1"/>
        <v>0</v>
      </c>
      <c r="I7" s="33">
        <f t="shared" si="2"/>
        <v>0</v>
      </c>
      <c r="J7" s="33">
        <f>SUM(I2:I7)/COUNT(I2:I7)</f>
        <v>305.6</v>
      </c>
      <c r="K7" s="36">
        <v>0.0</v>
      </c>
      <c r="L7" s="36">
        <v>0.0</v>
      </c>
      <c r="M7" s="36">
        <v>0.0</v>
      </c>
      <c r="N7" s="36">
        <f t="shared" si="3"/>
        <v>0</v>
      </c>
      <c r="O7" s="36"/>
      <c r="P7" s="36">
        <v>0.0</v>
      </c>
      <c r="Q7" s="23">
        <v>0.8</v>
      </c>
      <c r="R7" s="23">
        <v>1.3</v>
      </c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47"/>
      <c r="AY7" s="22"/>
      <c r="AZ7" s="24"/>
      <c r="BA7" s="24"/>
      <c r="BB7" s="24"/>
      <c r="BC7" s="44"/>
      <c r="BD7" s="24"/>
      <c r="BE7" s="24"/>
      <c r="BF7" s="24"/>
      <c r="BG7" s="44"/>
      <c r="BH7" s="24"/>
      <c r="BI7" s="25"/>
      <c r="BJ7" s="25"/>
      <c r="BK7" s="25"/>
      <c r="BL7" s="25"/>
      <c r="BM7" s="25"/>
      <c r="BN7" s="25"/>
      <c r="BO7" s="25"/>
      <c r="BP7" s="25"/>
    </row>
    <row r="8">
      <c r="A8" s="27"/>
      <c r="B8" s="27">
        <v>7.0</v>
      </c>
      <c r="C8" s="26" t="s">
        <v>126</v>
      </c>
      <c r="D8" s="28"/>
      <c r="E8" s="155">
        <v>9.0</v>
      </c>
      <c r="F8" s="158">
        <v>0.0</v>
      </c>
      <c r="G8" s="159">
        <v>0.0</v>
      </c>
      <c r="H8" s="36">
        <v>0.0</v>
      </c>
      <c r="I8" s="33">
        <f t="shared" si="2"/>
        <v>0</v>
      </c>
      <c r="J8" s="33">
        <f>SUM(I2:I8)/COUNT(I2:I8)</f>
        <v>261.9428571</v>
      </c>
      <c r="K8" s="36">
        <f>SUm(I2:I8)/7</f>
        <v>261.9428571</v>
      </c>
      <c r="L8" s="36">
        <f>SUm(K8:K30)/28</f>
        <v>232.5322449</v>
      </c>
      <c r="M8" s="36">
        <f>K8-L8</f>
        <v>29.41061224</v>
      </c>
      <c r="N8" s="36">
        <f t="shared" si="3"/>
        <v>0</v>
      </c>
      <c r="O8" s="157"/>
      <c r="P8" s="36">
        <f>O4/(STDEV(N2:N8))</f>
        <v>1.408789722</v>
      </c>
      <c r="Q8" s="23">
        <v>0.8</v>
      </c>
      <c r="R8" s="23">
        <v>1.3</v>
      </c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47"/>
      <c r="AY8" s="22"/>
      <c r="AZ8" s="24"/>
      <c r="BA8" s="24"/>
      <c r="BB8" s="24"/>
      <c r="BC8" s="44"/>
      <c r="BD8" s="24"/>
      <c r="BE8" s="24"/>
      <c r="BF8" s="24"/>
      <c r="BG8" s="44"/>
      <c r="BH8" s="24"/>
      <c r="BI8" s="25"/>
      <c r="BJ8" s="25"/>
      <c r="BK8" s="25"/>
      <c r="BL8" s="25"/>
      <c r="BM8" s="25"/>
      <c r="BN8" s="25"/>
      <c r="BO8" s="25"/>
      <c r="BP8" s="25"/>
    </row>
    <row r="9" ht="18.0" customHeight="1">
      <c r="A9" s="27"/>
      <c r="B9" s="147" t="s">
        <v>14</v>
      </c>
      <c r="C9" s="147" t="s">
        <v>20</v>
      </c>
      <c r="D9" s="148" t="s">
        <v>15</v>
      </c>
      <c r="E9" s="149" t="s">
        <v>5</v>
      </c>
      <c r="F9" s="149" t="s">
        <v>6</v>
      </c>
      <c r="G9" s="149" t="s">
        <v>21</v>
      </c>
      <c r="H9" s="149" t="s">
        <v>22</v>
      </c>
      <c r="I9" s="150" t="s">
        <v>23</v>
      </c>
      <c r="J9" s="150" t="s">
        <v>24</v>
      </c>
      <c r="K9" s="149" t="s">
        <v>69</v>
      </c>
      <c r="L9" s="149" t="s">
        <v>26</v>
      </c>
      <c r="M9" s="149" t="s">
        <v>27</v>
      </c>
      <c r="N9" s="36" t="str">
        <f t="shared" si="3"/>
        <v>#VALUE!</v>
      </c>
      <c r="O9" s="151" t="s">
        <v>29</v>
      </c>
      <c r="P9" s="152" t="s">
        <v>121</v>
      </c>
      <c r="Q9" s="153" t="s">
        <v>35</v>
      </c>
      <c r="R9" s="153" t="s">
        <v>36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47"/>
      <c r="AY9" s="22"/>
      <c r="AZ9" s="24"/>
      <c r="BA9" s="24"/>
      <c r="BB9" s="24"/>
      <c r="BC9" s="44"/>
      <c r="BD9" s="24"/>
      <c r="BE9" s="24"/>
      <c r="BF9" s="24"/>
      <c r="BG9" s="44"/>
      <c r="BH9" s="24"/>
      <c r="BI9" s="25"/>
      <c r="BJ9" s="25"/>
      <c r="BK9" s="25"/>
      <c r="BL9" s="25"/>
      <c r="BM9" s="25"/>
      <c r="BN9" s="25"/>
      <c r="BO9" s="25"/>
      <c r="BP9" s="25"/>
    </row>
    <row r="10">
      <c r="A10" s="27"/>
      <c r="B10" s="27">
        <v>8.0</v>
      </c>
      <c r="C10" s="160" t="s">
        <v>122</v>
      </c>
      <c r="D10" s="28">
        <f>COUNTIF(E10:E16,"&lt;&gt;0")</f>
        <v>7</v>
      </c>
      <c r="E10" s="156">
        <v>8.0</v>
      </c>
      <c r="F10" s="157">
        <v>7.0</v>
      </c>
      <c r="G10" s="156">
        <v>80.0</v>
      </c>
      <c r="H10" s="36">
        <v>0.0</v>
      </c>
      <c r="I10" s="33">
        <f t="shared" ref="I10:I30" si="4">(F10*0.64*G10)</f>
        <v>358.4</v>
      </c>
      <c r="J10" s="33">
        <f>SUM(I2:I10)/COUNT(I2:I10)</f>
        <v>274</v>
      </c>
      <c r="K10" s="36">
        <f t="shared" ref="K10:K15" si="5">SUm(I3:I10)/7</f>
        <v>269.2571429</v>
      </c>
      <c r="L10" s="36">
        <f t="shared" ref="L10:L30" si="6">SUm(K10:K31)/28</f>
        <v>223.1771429</v>
      </c>
      <c r="M10" s="36">
        <f t="shared" ref="M10:M30" si="7">K10-L10</f>
        <v>46.08</v>
      </c>
      <c r="N10" s="36">
        <f t="shared" si="3"/>
        <v>560</v>
      </c>
      <c r="O10" s="36">
        <f>sum(N10:N16)</f>
        <v>4270</v>
      </c>
      <c r="P10" s="36">
        <v>0.0</v>
      </c>
      <c r="Q10" s="23">
        <v>0.8</v>
      </c>
      <c r="R10" s="23">
        <v>1.3</v>
      </c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47"/>
      <c r="AY10" s="22"/>
      <c r="AZ10" s="24"/>
      <c r="BA10" s="24"/>
      <c r="BB10" s="24"/>
      <c r="BC10" s="44"/>
      <c r="BD10" s="24"/>
      <c r="BE10" s="24"/>
      <c r="BF10" s="24"/>
      <c r="BG10" s="44"/>
      <c r="BH10" s="24"/>
      <c r="BI10" s="62"/>
      <c r="BJ10" s="62"/>
      <c r="BK10" s="63"/>
      <c r="BL10" s="64"/>
      <c r="BM10" s="62"/>
      <c r="BN10" s="62"/>
      <c r="BO10" s="63"/>
      <c r="BP10" s="65"/>
    </row>
    <row r="11">
      <c r="A11" s="27"/>
      <c r="B11" s="27">
        <v>9.0</v>
      </c>
      <c r="C11" s="160" t="s">
        <v>13</v>
      </c>
      <c r="D11" s="28"/>
      <c r="E11" s="156">
        <v>7.0</v>
      </c>
      <c r="F11" s="157">
        <v>8.0</v>
      </c>
      <c r="G11" s="156">
        <v>100.0</v>
      </c>
      <c r="H11" s="36">
        <v>0.0</v>
      </c>
      <c r="I11" s="33">
        <f t="shared" si="4"/>
        <v>512</v>
      </c>
      <c r="J11" s="33">
        <f>SUM(I2:I11)/COUNT(I2:I11)</f>
        <v>300.4444444</v>
      </c>
      <c r="K11" s="36">
        <f t="shared" si="5"/>
        <v>281.6</v>
      </c>
      <c r="L11" s="36">
        <f t="shared" si="6"/>
        <v>213.5608163</v>
      </c>
      <c r="M11" s="36">
        <f t="shared" si="7"/>
        <v>68.03918367</v>
      </c>
      <c r="N11" s="36">
        <f t="shared" si="3"/>
        <v>800</v>
      </c>
      <c r="O11" s="36" t="s">
        <v>39</v>
      </c>
      <c r="P11" s="36">
        <v>0.0</v>
      </c>
      <c r="Q11" s="23">
        <v>0.8</v>
      </c>
      <c r="R11" s="23">
        <v>1.3</v>
      </c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47"/>
      <c r="AY11" s="22"/>
      <c r="AZ11" s="24"/>
      <c r="BA11" s="24"/>
      <c r="BB11" s="24"/>
      <c r="BC11" s="44"/>
      <c r="BD11" s="24"/>
      <c r="BE11" s="24"/>
      <c r="BF11" s="24"/>
      <c r="BG11" s="44"/>
      <c r="BH11" s="24"/>
      <c r="BI11" s="62"/>
      <c r="BJ11" s="62"/>
      <c r="BK11" s="63"/>
      <c r="BL11" s="64"/>
      <c r="BM11" s="62"/>
      <c r="BN11" s="62"/>
      <c r="BO11" s="63"/>
      <c r="BP11" s="65"/>
    </row>
    <row r="12">
      <c r="A12" s="27"/>
      <c r="B12" s="27">
        <v>10.0</v>
      </c>
      <c r="C12" s="160" t="s">
        <v>12</v>
      </c>
      <c r="D12" s="28"/>
      <c r="E12" s="156">
        <v>6.0</v>
      </c>
      <c r="F12" s="157">
        <v>8.0</v>
      </c>
      <c r="G12" s="156">
        <v>80.0</v>
      </c>
      <c r="H12" s="36">
        <v>0.0</v>
      </c>
      <c r="I12" s="33">
        <f t="shared" si="4"/>
        <v>409.6</v>
      </c>
      <c r="J12" s="33">
        <f t="shared" ref="J12:J30" si="8">SUM($I$2:I12)/COUNT($I$2:I12)</f>
        <v>311.36</v>
      </c>
      <c r="K12" s="36">
        <f t="shared" si="5"/>
        <v>288.9142857</v>
      </c>
      <c r="L12" s="36">
        <f t="shared" si="6"/>
        <v>203.5036735</v>
      </c>
      <c r="M12" s="36">
        <f t="shared" si="7"/>
        <v>85.41061224</v>
      </c>
      <c r="N12" s="36">
        <f t="shared" si="3"/>
        <v>640</v>
      </c>
      <c r="O12" s="66">
        <f>AVERAGE(N10:N16)</f>
        <v>610</v>
      </c>
      <c r="P12" s="36">
        <v>0.0</v>
      </c>
      <c r="Q12" s="23">
        <v>0.8</v>
      </c>
      <c r="R12" s="23">
        <v>1.3</v>
      </c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47"/>
      <c r="AY12" s="22"/>
      <c r="AZ12" s="24"/>
      <c r="BA12" s="24"/>
      <c r="BB12" s="24"/>
      <c r="BC12" s="44"/>
      <c r="BD12" s="24"/>
      <c r="BE12" s="24"/>
      <c r="BF12" s="24"/>
      <c r="BG12" s="44"/>
      <c r="BH12" s="24"/>
      <c r="BI12" s="62"/>
      <c r="BJ12" s="62"/>
      <c r="BK12" s="63"/>
      <c r="BL12" s="64"/>
      <c r="BM12" s="62"/>
      <c r="BN12" s="62"/>
      <c r="BO12" s="63"/>
      <c r="BP12" s="65"/>
    </row>
    <row r="13">
      <c r="A13" s="27"/>
      <c r="B13" s="27">
        <v>11.0</v>
      </c>
      <c r="C13" s="160" t="s">
        <v>123</v>
      </c>
      <c r="D13" s="28"/>
      <c r="E13" s="156">
        <v>8.0</v>
      </c>
      <c r="F13" s="157">
        <v>7.0</v>
      </c>
      <c r="G13" s="156">
        <v>85.0</v>
      </c>
      <c r="H13" s="36">
        <v>0.0</v>
      </c>
      <c r="I13" s="33">
        <f t="shared" si="4"/>
        <v>380.8</v>
      </c>
      <c r="J13" s="33">
        <f t="shared" si="8"/>
        <v>317.6727273</v>
      </c>
      <c r="K13" s="36">
        <f t="shared" si="5"/>
        <v>281.1428571</v>
      </c>
      <c r="L13" s="36">
        <f t="shared" si="6"/>
        <v>193.1853061</v>
      </c>
      <c r="M13" s="36">
        <f t="shared" si="7"/>
        <v>87.95755102</v>
      </c>
      <c r="N13" s="36">
        <f t="shared" si="3"/>
        <v>595</v>
      </c>
      <c r="O13" s="36"/>
      <c r="P13" s="36">
        <v>0.0</v>
      </c>
      <c r="Q13" s="23">
        <v>0.8</v>
      </c>
      <c r="R13" s="23">
        <v>1.3</v>
      </c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47"/>
      <c r="AY13" s="22"/>
      <c r="AZ13" s="24"/>
      <c r="BA13" s="24"/>
      <c r="BB13" s="24"/>
      <c r="BC13" s="44"/>
      <c r="BD13" s="24"/>
      <c r="BE13" s="24"/>
      <c r="BF13" s="24"/>
      <c r="BG13" s="44"/>
      <c r="BH13" s="24"/>
      <c r="BI13" s="62"/>
      <c r="BJ13" s="25"/>
      <c r="BK13" s="63"/>
      <c r="BL13" s="64"/>
      <c r="BM13" s="62"/>
      <c r="BN13" s="62"/>
      <c r="BO13" s="63"/>
      <c r="BP13" s="65"/>
    </row>
    <row r="14">
      <c r="A14" s="27"/>
      <c r="B14" s="27">
        <v>12.0</v>
      </c>
      <c r="C14" s="160" t="s">
        <v>124</v>
      </c>
      <c r="D14" s="28"/>
      <c r="E14" s="156">
        <v>6.0</v>
      </c>
      <c r="F14" s="157">
        <v>5.0</v>
      </c>
      <c r="G14" s="156">
        <v>95.0</v>
      </c>
      <c r="H14" s="36">
        <v>0.0</v>
      </c>
      <c r="I14" s="33">
        <f t="shared" si="4"/>
        <v>304</v>
      </c>
      <c r="J14" s="33">
        <f t="shared" si="8"/>
        <v>316.5333333</v>
      </c>
      <c r="K14" s="36">
        <f t="shared" si="5"/>
        <v>280.6857143</v>
      </c>
      <c r="L14" s="36">
        <f t="shared" si="6"/>
        <v>183.1444898</v>
      </c>
      <c r="M14" s="36">
        <f t="shared" si="7"/>
        <v>97.54122449</v>
      </c>
      <c r="N14" s="36">
        <f t="shared" si="3"/>
        <v>475</v>
      </c>
      <c r="O14" s="36"/>
      <c r="P14" s="36">
        <v>0.0</v>
      </c>
      <c r="Q14" s="23">
        <v>0.8</v>
      </c>
      <c r="R14" s="23">
        <v>1.3</v>
      </c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47"/>
      <c r="AY14" s="22"/>
      <c r="AZ14" s="24"/>
      <c r="BA14" s="24"/>
      <c r="BB14" s="24"/>
      <c r="BC14" s="44"/>
      <c r="BD14" s="24"/>
      <c r="BE14" s="24"/>
      <c r="BF14" s="24"/>
      <c r="BG14" s="44"/>
      <c r="BH14" s="24"/>
      <c r="BI14" s="62"/>
      <c r="BJ14" s="62"/>
      <c r="BK14" s="63"/>
      <c r="BL14" s="64"/>
      <c r="BM14" s="62"/>
      <c r="BN14" s="62"/>
      <c r="BO14" s="63"/>
      <c r="BP14" s="65"/>
    </row>
    <row r="15">
      <c r="A15" s="27"/>
      <c r="B15" s="27">
        <v>13.0</v>
      </c>
      <c r="C15" s="160" t="s">
        <v>125</v>
      </c>
      <c r="D15" s="28"/>
      <c r="E15" s="156">
        <v>7.0</v>
      </c>
      <c r="F15" s="157">
        <v>0.0</v>
      </c>
      <c r="G15" s="156">
        <v>0.0</v>
      </c>
      <c r="H15" s="36">
        <v>0.0</v>
      </c>
      <c r="I15" s="33">
        <f t="shared" si="4"/>
        <v>0</v>
      </c>
      <c r="J15" s="33">
        <f t="shared" si="8"/>
        <v>292.1846154</v>
      </c>
      <c r="K15" s="36">
        <f t="shared" si="5"/>
        <v>280.6857143</v>
      </c>
      <c r="L15" s="36">
        <f t="shared" si="6"/>
        <v>173.12</v>
      </c>
      <c r="M15" s="36">
        <f t="shared" si="7"/>
        <v>107.5657143</v>
      </c>
      <c r="N15" s="36">
        <f t="shared" si="3"/>
        <v>0</v>
      </c>
      <c r="O15" s="36"/>
      <c r="P15" s="36">
        <v>0.0</v>
      </c>
      <c r="Q15" s="23">
        <v>0.8</v>
      </c>
      <c r="R15" s="23">
        <v>1.3</v>
      </c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47"/>
      <c r="AY15" s="22"/>
      <c r="AZ15" s="24"/>
      <c r="BA15" s="24"/>
      <c r="BB15" s="24"/>
      <c r="BC15" s="44"/>
      <c r="BD15" s="24"/>
      <c r="BE15" s="24"/>
      <c r="BF15" s="24"/>
      <c r="BG15" s="44"/>
      <c r="BH15" s="24"/>
      <c r="BI15" s="62"/>
      <c r="BJ15" s="62"/>
      <c r="BK15" s="63"/>
      <c r="BL15" s="64"/>
      <c r="BM15" s="62"/>
      <c r="BN15" s="62"/>
      <c r="BO15" s="63"/>
      <c r="BP15" s="65"/>
    </row>
    <row r="16">
      <c r="A16" s="27"/>
      <c r="B16" s="27">
        <v>14.0</v>
      </c>
      <c r="C16" s="160" t="s">
        <v>127</v>
      </c>
      <c r="D16" s="28"/>
      <c r="E16" s="156">
        <v>8.0</v>
      </c>
      <c r="F16" s="157">
        <v>8.0</v>
      </c>
      <c r="G16" s="156">
        <v>150.0</v>
      </c>
      <c r="H16" s="36">
        <v>0.0</v>
      </c>
      <c r="I16" s="33">
        <f t="shared" si="4"/>
        <v>768</v>
      </c>
      <c r="J16" s="33">
        <f t="shared" si="8"/>
        <v>326.1714286</v>
      </c>
      <c r="K16" s="36">
        <f t="shared" ref="K16:K30" si="9">SUm(I10:I16)/7</f>
        <v>390.4</v>
      </c>
      <c r="L16" s="36">
        <f t="shared" si="6"/>
        <v>163.0955102</v>
      </c>
      <c r="M16" s="36">
        <f t="shared" si="7"/>
        <v>227.3044898</v>
      </c>
      <c r="N16" s="36">
        <f t="shared" si="3"/>
        <v>1200</v>
      </c>
      <c r="O16" s="36"/>
      <c r="P16" s="36">
        <f>O12/(STDEV(N10:N16))</f>
        <v>1.693845518</v>
      </c>
      <c r="Q16" s="23">
        <v>0.8</v>
      </c>
      <c r="R16" s="23">
        <v>1.3</v>
      </c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47"/>
      <c r="AY16" s="22"/>
      <c r="AZ16" s="24"/>
      <c r="BA16" s="24"/>
      <c r="BB16" s="24"/>
      <c r="BC16" s="44"/>
      <c r="BD16" s="24"/>
      <c r="BE16" s="24"/>
      <c r="BF16" s="24"/>
      <c r="BG16" s="44"/>
      <c r="BH16" s="24"/>
      <c r="BI16" s="62"/>
      <c r="BJ16" s="62"/>
      <c r="BK16" s="63"/>
      <c r="BL16" s="64"/>
      <c r="BM16" s="62"/>
      <c r="BN16" s="62"/>
      <c r="BO16" s="63"/>
      <c r="BP16" s="65"/>
    </row>
    <row r="17">
      <c r="A17" s="27"/>
      <c r="B17" s="27">
        <v>15.0</v>
      </c>
      <c r="C17" s="68" t="s">
        <v>122</v>
      </c>
      <c r="D17" s="28">
        <f>COUNTIF(E17:E23,"&lt;&gt;0")</f>
        <v>7</v>
      </c>
      <c r="E17" s="156">
        <v>6.0</v>
      </c>
      <c r="F17" s="157">
        <v>7.0</v>
      </c>
      <c r="G17" s="156">
        <v>70.0</v>
      </c>
      <c r="H17" s="36">
        <v>0.0</v>
      </c>
      <c r="I17" s="33">
        <f t="shared" si="4"/>
        <v>313.6</v>
      </c>
      <c r="J17" s="33">
        <f t="shared" si="8"/>
        <v>325.3333333</v>
      </c>
      <c r="K17" s="36">
        <f t="shared" si="9"/>
        <v>384</v>
      </c>
      <c r="L17" s="36">
        <f t="shared" si="6"/>
        <v>149.1526531</v>
      </c>
      <c r="M17" s="36">
        <f t="shared" si="7"/>
        <v>234.8473469</v>
      </c>
      <c r="N17" s="36">
        <f t="shared" si="3"/>
        <v>490</v>
      </c>
      <c r="O17" s="36">
        <f>sum(N17:N23)</f>
        <v>2429</v>
      </c>
      <c r="P17" s="36">
        <v>0.0</v>
      </c>
      <c r="Q17" s="23">
        <v>0.8</v>
      </c>
      <c r="R17" s="23">
        <v>1.3</v>
      </c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47"/>
      <c r="AY17" s="22"/>
      <c r="AZ17" s="24"/>
      <c r="BA17" s="24"/>
      <c r="BB17" s="24"/>
      <c r="BC17" s="44"/>
      <c r="BD17" s="24"/>
      <c r="BE17" s="24"/>
      <c r="BF17" s="24"/>
      <c r="BG17" s="44"/>
      <c r="BH17" s="24"/>
      <c r="BI17" s="62"/>
      <c r="BJ17" s="62"/>
      <c r="BK17" s="63"/>
      <c r="BL17" s="64"/>
      <c r="BM17" s="62"/>
      <c r="BN17" s="62"/>
      <c r="BO17" s="63"/>
      <c r="BP17" s="65"/>
    </row>
    <row r="18">
      <c r="A18" s="27"/>
      <c r="B18" s="27">
        <v>16.0</v>
      </c>
      <c r="C18" s="68" t="s">
        <v>13</v>
      </c>
      <c r="D18" s="28"/>
      <c r="E18" s="156">
        <v>8.0</v>
      </c>
      <c r="F18" s="157">
        <v>8.0</v>
      </c>
      <c r="G18" s="156">
        <v>75.0</v>
      </c>
      <c r="H18" s="36">
        <v>0.0</v>
      </c>
      <c r="I18" s="33">
        <f t="shared" si="4"/>
        <v>384</v>
      </c>
      <c r="J18" s="33">
        <f t="shared" si="8"/>
        <v>329</v>
      </c>
      <c r="K18" s="36">
        <f t="shared" si="9"/>
        <v>365.7142857</v>
      </c>
      <c r="L18" s="36">
        <f t="shared" si="6"/>
        <v>135.4383673</v>
      </c>
      <c r="M18" s="36">
        <f t="shared" si="7"/>
        <v>230.2759184</v>
      </c>
      <c r="N18" s="36">
        <f t="shared" si="3"/>
        <v>600</v>
      </c>
      <c r="O18" s="36" t="s">
        <v>39</v>
      </c>
      <c r="P18" s="36">
        <v>0.0</v>
      </c>
      <c r="Q18" s="23">
        <v>0.8</v>
      </c>
      <c r="R18" s="23">
        <v>1.3</v>
      </c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47"/>
      <c r="AY18" s="22"/>
      <c r="AZ18" s="24"/>
      <c r="BA18" s="24"/>
      <c r="BB18" s="24"/>
      <c r="BC18" s="44"/>
      <c r="BD18" s="24"/>
      <c r="BE18" s="24"/>
      <c r="BF18" s="24"/>
      <c r="BG18" s="44"/>
      <c r="BH18" s="24"/>
      <c r="BI18" s="62"/>
      <c r="BJ18" s="62"/>
      <c r="BK18" s="63"/>
      <c r="BL18" s="64"/>
      <c r="BM18" s="62"/>
      <c r="BN18" s="62"/>
      <c r="BO18" s="63"/>
      <c r="BP18" s="65"/>
    </row>
    <row r="19">
      <c r="A19" s="27"/>
      <c r="B19" s="27">
        <v>17.0</v>
      </c>
      <c r="C19" s="68" t="s">
        <v>12</v>
      </c>
      <c r="D19" s="28"/>
      <c r="E19" s="156">
        <v>7.0</v>
      </c>
      <c r="F19" s="157">
        <v>5.0</v>
      </c>
      <c r="G19" s="156">
        <v>40.0</v>
      </c>
      <c r="H19" s="36">
        <v>0.0</v>
      </c>
      <c r="I19" s="33">
        <f t="shared" si="4"/>
        <v>128</v>
      </c>
      <c r="J19" s="33">
        <f t="shared" si="8"/>
        <v>317.1764706</v>
      </c>
      <c r="K19" s="36">
        <f t="shared" si="9"/>
        <v>325.4857143</v>
      </c>
      <c r="L19" s="36">
        <f t="shared" si="6"/>
        <v>122.3771429</v>
      </c>
      <c r="M19" s="36">
        <f t="shared" si="7"/>
        <v>203.1085714</v>
      </c>
      <c r="N19" s="36">
        <f t="shared" si="3"/>
        <v>200</v>
      </c>
      <c r="O19" s="66">
        <f>AVERAGE(N17:N23)</f>
        <v>347</v>
      </c>
      <c r="P19" s="36">
        <v>0.0</v>
      </c>
      <c r="Q19" s="23">
        <v>0.8</v>
      </c>
      <c r="R19" s="23">
        <v>1.3</v>
      </c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47"/>
      <c r="AY19" s="22"/>
      <c r="AZ19" s="24"/>
      <c r="BA19" s="24"/>
      <c r="BB19" s="24"/>
      <c r="BC19" s="44"/>
      <c r="BD19" s="24"/>
      <c r="BE19" s="24"/>
      <c r="BF19" s="24"/>
      <c r="BG19" s="44"/>
      <c r="BH19" s="24"/>
      <c r="BI19" s="62"/>
      <c r="BJ19" s="62"/>
      <c r="BK19" s="63"/>
      <c r="BL19" s="64"/>
      <c r="BM19" s="62"/>
      <c r="BN19" s="62"/>
      <c r="BO19" s="63"/>
      <c r="BP19" s="65"/>
    </row>
    <row r="20">
      <c r="A20" s="27"/>
      <c r="B20" s="27">
        <v>18.0</v>
      </c>
      <c r="C20" s="68" t="s">
        <v>123</v>
      </c>
      <c r="D20" s="28"/>
      <c r="E20" s="156">
        <v>7.0</v>
      </c>
      <c r="F20" s="157">
        <v>8.0</v>
      </c>
      <c r="G20" s="156">
        <v>80.0</v>
      </c>
      <c r="H20" s="36">
        <v>0.0</v>
      </c>
      <c r="I20" s="33">
        <f t="shared" si="4"/>
        <v>409.6</v>
      </c>
      <c r="J20" s="33">
        <f t="shared" si="8"/>
        <v>322.3111111</v>
      </c>
      <c r="K20" s="36">
        <f t="shared" si="9"/>
        <v>329.6</v>
      </c>
      <c r="L20" s="36">
        <f t="shared" si="6"/>
        <v>110.7526531</v>
      </c>
      <c r="M20" s="36">
        <f t="shared" si="7"/>
        <v>218.8473469</v>
      </c>
      <c r="N20" s="36">
        <f t="shared" si="3"/>
        <v>640</v>
      </c>
      <c r="O20" s="36"/>
      <c r="P20" s="36">
        <v>0.0</v>
      </c>
      <c r="Q20" s="23">
        <v>0.8</v>
      </c>
      <c r="R20" s="23">
        <v>1.3</v>
      </c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47"/>
      <c r="AY20" s="22"/>
      <c r="AZ20" s="24"/>
      <c r="BA20" s="24"/>
      <c r="BB20" s="24"/>
      <c r="BC20" s="44"/>
      <c r="BD20" s="24"/>
      <c r="BE20" s="24"/>
      <c r="BF20" s="24"/>
      <c r="BG20" s="44"/>
      <c r="BH20" s="24"/>
      <c r="BI20" s="62"/>
      <c r="BJ20" s="62"/>
      <c r="BK20" s="63"/>
      <c r="BL20" s="64"/>
      <c r="BM20" s="62"/>
      <c r="BN20" s="62"/>
      <c r="BO20" s="63"/>
      <c r="BP20" s="65"/>
    </row>
    <row r="21">
      <c r="A21" s="27"/>
      <c r="B21" s="27">
        <v>19.0</v>
      </c>
      <c r="C21" s="68" t="s">
        <v>124</v>
      </c>
      <c r="D21" s="28"/>
      <c r="E21" s="156">
        <v>7.0</v>
      </c>
      <c r="F21" s="157">
        <v>6.0</v>
      </c>
      <c r="G21" s="156">
        <v>40.0</v>
      </c>
      <c r="H21" s="36">
        <v>0.0</v>
      </c>
      <c r="I21" s="33">
        <f t="shared" si="4"/>
        <v>153.6</v>
      </c>
      <c r="J21" s="33">
        <f t="shared" si="8"/>
        <v>313.4315789</v>
      </c>
      <c r="K21" s="36">
        <f t="shared" si="9"/>
        <v>308.1142857</v>
      </c>
      <c r="L21" s="36">
        <f t="shared" si="6"/>
        <v>98.98122449</v>
      </c>
      <c r="M21" s="36">
        <f t="shared" si="7"/>
        <v>209.1330612</v>
      </c>
      <c r="N21" s="36">
        <f t="shared" si="3"/>
        <v>240</v>
      </c>
      <c r="O21" s="36"/>
      <c r="P21" s="36">
        <v>0.0</v>
      </c>
      <c r="Q21" s="23">
        <v>0.8</v>
      </c>
      <c r="R21" s="23">
        <v>1.3</v>
      </c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47"/>
      <c r="AY21" s="22"/>
      <c r="AZ21" s="24"/>
      <c r="BA21" s="24"/>
      <c r="BB21" s="24"/>
      <c r="BC21" s="44"/>
      <c r="BD21" s="24"/>
      <c r="BE21" s="24"/>
      <c r="BF21" s="24"/>
      <c r="BG21" s="44"/>
      <c r="BH21" s="24"/>
      <c r="BI21" s="62"/>
      <c r="BJ21" s="62"/>
      <c r="BK21" s="63"/>
      <c r="BL21" s="64"/>
      <c r="BM21" s="62"/>
      <c r="BN21" s="62"/>
      <c r="BO21" s="63"/>
      <c r="BP21" s="65"/>
    </row>
    <row r="22">
      <c r="A22" s="27"/>
      <c r="B22" s="27">
        <v>20.0</v>
      </c>
      <c r="C22" s="68" t="s">
        <v>125</v>
      </c>
      <c r="D22" s="28"/>
      <c r="E22" s="156">
        <v>5.0</v>
      </c>
      <c r="F22" s="157">
        <v>7.0</v>
      </c>
      <c r="G22" s="156">
        <v>37.0</v>
      </c>
      <c r="H22" s="36">
        <v>0.0</v>
      </c>
      <c r="I22" s="33">
        <f t="shared" si="4"/>
        <v>165.76</v>
      </c>
      <c r="J22" s="33">
        <f t="shared" si="8"/>
        <v>306.048</v>
      </c>
      <c r="K22" s="36">
        <f t="shared" si="9"/>
        <v>331.7942857</v>
      </c>
      <c r="L22" s="36">
        <f t="shared" si="6"/>
        <v>87.97714286</v>
      </c>
      <c r="M22" s="36">
        <f t="shared" si="7"/>
        <v>243.8171429</v>
      </c>
      <c r="N22" s="36">
        <f t="shared" si="3"/>
        <v>259</v>
      </c>
      <c r="O22" s="36"/>
      <c r="P22" s="36">
        <v>0.0</v>
      </c>
      <c r="Q22" s="23">
        <v>0.8</v>
      </c>
      <c r="R22" s="23">
        <v>1.3</v>
      </c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47"/>
      <c r="AY22" s="22"/>
      <c r="AZ22" s="24"/>
      <c r="BA22" s="24"/>
      <c r="BB22" s="24"/>
      <c r="BC22" s="44"/>
      <c r="BD22" s="24"/>
      <c r="BE22" s="24"/>
      <c r="BF22" s="24"/>
      <c r="BG22" s="44"/>
      <c r="BH22" s="24"/>
      <c r="BI22" s="62"/>
      <c r="BJ22" s="62"/>
      <c r="BK22" s="63"/>
      <c r="BL22" s="64"/>
      <c r="BM22" s="62"/>
      <c r="BN22" s="62"/>
      <c r="BO22" s="63"/>
      <c r="BP22" s="65"/>
    </row>
    <row r="23">
      <c r="A23" s="27"/>
      <c r="B23" s="27">
        <v>21.0</v>
      </c>
      <c r="C23" s="68" t="s">
        <v>127</v>
      </c>
      <c r="D23" s="28"/>
      <c r="E23" s="156">
        <v>7.0</v>
      </c>
      <c r="F23" s="161">
        <v>0.0</v>
      </c>
      <c r="G23" s="159">
        <v>0.0</v>
      </c>
      <c r="H23" s="36">
        <v>0.0</v>
      </c>
      <c r="I23" s="33">
        <f t="shared" si="4"/>
        <v>0</v>
      </c>
      <c r="J23" s="33">
        <f t="shared" si="8"/>
        <v>291.4742857</v>
      </c>
      <c r="K23" s="36">
        <f t="shared" si="9"/>
        <v>222.08</v>
      </c>
      <c r="L23" s="36">
        <f t="shared" si="6"/>
        <v>76.12734694</v>
      </c>
      <c r="M23" s="36">
        <f t="shared" si="7"/>
        <v>145.9526531</v>
      </c>
      <c r="N23" s="36">
        <f t="shared" si="3"/>
        <v>0</v>
      </c>
      <c r="O23" s="36"/>
      <c r="P23" s="36">
        <f>O19/(STDEV(N17:N23))</f>
        <v>1.476221558</v>
      </c>
      <c r="Q23" s="23">
        <v>0.8</v>
      </c>
      <c r="R23" s="23">
        <v>1.3</v>
      </c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47"/>
      <c r="AY23" s="22"/>
      <c r="AZ23" s="24"/>
      <c r="BA23" s="24"/>
      <c r="BB23" s="24"/>
      <c r="BC23" s="44"/>
      <c r="BD23" s="24"/>
      <c r="BE23" s="24"/>
      <c r="BF23" s="24"/>
      <c r="BG23" s="44"/>
      <c r="BH23" s="24"/>
      <c r="BI23" s="69"/>
      <c r="BJ23" s="69"/>
      <c r="BK23" s="70"/>
      <c r="BL23" s="64"/>
      <c r="BM23" s="69"/>
      <c r="BN23" s="69"/>
      <c r="BO23" s="69"/>
      <c r="BP23" s="71"/>
    </row>
    <row r="24">
      <c r="A24" s="27"/>
      <c r="B24" s="27">
        <v>22.0</v>
      </c>
      <c r="C24" s="160" t="s">
        <v>122</v>
      </c>
      <c r="D24" s="28">
        <f>COUNTIF(E24:E30,"&lt;&gt;0")</f>
        <v>6</v>
      </c>
      <c r="E24" s="156">
        <v>8.0</v>
      </c>
      <c r="F24" s="157">
        <v>6.0</v>
      </c>
      <c r="G24" s="156">
        <v>85.0</v>
      </c>
      <c r="H24" s="36">
        <v>0.0</v>
      </c>
      <c r="I24" s="33">
        <f t="shared" si="4"/>
        <v>326.4</v>
      </c>
      <c r="J24" s="33">
        <f t="shared" si="8"/>
        <v>293.0618182</v>
      </c>
      <c r="K24" s="36">
        <f t="shared" si="9"/>
        <v>223.9085714</v>
      </c>
      <c r="L24" s="36">
        <f t="shared" si="6"/>
        <v>68.19591837</v>
      </c>
      <c r="M24" s="36">
        <f t="shared" si="7"/>
        <v>155.7126531</v>
      </c>
      <c r="N24" s="36">
        <f t="shared" si="3"/>
        <v>510</v>
      </c>
      <c r="O24" s="36">
        <f>sum(N24:N30)</f>
        <v>3250</v>
      </c>
      <c r="P24" s="36">
        <v>0.0</v>
      </c>
      <c r="Q24" s="23">
        <v>0.8</v>
      </c>
      <c r="R24" s="23">
        <v>1.3</v>
      </c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47"/>
      <c r="AY24" s="22"/>
      <c r="AZ24" s="24"/>
      <c r="BA24" s="24"/>
      <c r="BB24" s="24"/>
      <c r="BC24" s="44"/>
      <c r="BD24" s="24"/>
      <c r="BE24" s="24"/>
      <c r="BF24" s="24"/>
      <c r="BG24" s="44"/>
      <c r="BH24" s="24"/>
      <c r="BI24" s="69"/>
      <c r="BJ24" s="69"/>
      <c r="BK24" s="70"/>
      <c r="BL24" s="64"/>
      <c r="BM24" s="69"/>
      <c r="BN24" s="69"/>
      <c r="BO24" s="69"/>
      <c r="BP24" s="72"/>
    </row>
    <row r="25">
      <c r="A25" s="27"/>
      <c r="B25" s="27">
        <v>23.0</v>
      </c>
      <c r="C25" s="160" t="s">
        <v>13</v>
      </c>
      <c r="D25" s="28"/>
      <c r="E25" s="156">
        <v>8.0</v>
      </c>
      <c r="F25" s="157">
        <v>8.0</v>
      </c>
      <c r="G25" s="156">
        <v>90.0</v>
      </c>
      <c r="H25" s="36">
        <v>0.0</v>
      </c>
      <c r="I25" s="33">
        <f t="shared" si="4"/>
        <v>460.8</v>
      </c>
      <c r="J25" s="33">
        <f t="shared" si="8"/>
        <v>300.3547826</v>
      </c>
      <c r="K25" s="36">
        <f t="shared" si="9"/>
        <v>234.88</v>
      </c>
      <c r="L25" s="36">
        <f t="shared" si="6"/>
        <v>60.19918367</v>
      </c>
      <c r="M25" s="36">
        <f t="shared" si="7"/>
        <v>174.6808163</v>
      </c>
      <c r="N25" s="36">
        <f t="shared" si="3"/>
        <v>720</v>
      </c>
      <c r="O25" s="36" t="s">
        <v>39</v>
      </c>
      <c r="P25" s="36">
        <v>0.0</v>
      </c>
      <c r="Q25" s="23">
        <v>0.8</v>
      </c>
      <c r="R25" s="23">
        <v>1.3</v>
      </c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47"/>
      <c r="AY25" s="22"/>
      <c r="AZ25" s="24"/>
      <c r="BA25" s="24"/>
      <c r="BB25" s="24"/>
      <c r="BC25" s="44"/>
      <c r="BD25" s="24"/>
      <c r="BE25" s="24"/>
      <c r="BF25" s="24"/>
      <c r="BG25" s="44"/>
      <c r="BH25" s="24"/>
      <c r="BI25" s="69"/>
      <c r="BJ25" s="69"/>
      <c r="BK25" s="70"/>
      <c r="BL25" s="64"/>
      <c r="BM25" s="69"/>
      <c r="BN25" s="69"/>
      <c r="BO25" s="69"/>
      <c r="BP25" s="72"/>
    </row>
    <row r="26">
      <c r="A26" s="27"/>
      <c r="B26" s="27">
        <v>24.0</v>
      </c>
      <c r="C26" s="160" t="s">
        <v>12</v>
      </c>
      <c r="D26" s="28"/>
      <c r="E26" s="156">
        <v>7.0</v>
      </c>
      <c r="F26" s="157">
        <v>9.0</v>
      </c>
      <c r="G26" s="156">
        <v>80.0</v>
      </c>
      <c r="H26" s="36">
        <v>0.0</v>
      </c>
      <c r="I26" s="33">
        <f t="shared" si="4"/>
        <v>460.8</v>
      </c>
      <c r="J26" s="33">
        <f t="shared" si="8"/>
        <v>307.04</v>
      </c>
      <c r="K26" s="36">
        <f t="shared" si="9"/>
        <v>282.4228571</v>
      </c>
      <c r="L26" s="36">
        <f t="shared" si="6"/>
        <v>51.81061224</v>
      </c>
      <c r="M26" s="36">
        <f t="shared" si="7"/>
        <v>230.6122449</v>
      </c>
      <c r="N26" s="36">
        <f t="shared" si="3"/>
        <v>720</v>
      </c>
      <c r="O26" s="66">
        <f>AVERAGE(N24:N30)</f>
        <v>464.2857143</v>
      </c>
      <c r="P26" s="36">
        <v>0.0</v>
      </c>
      <c r="Q26" s="23">
        <v>0.8</v>
      </c>
      <c r="R26" s="23">
        <v>1.3</v>
      </c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47"/>
      <c r="AY26" s="22"/>
      <c r="AZ26" s="24"/>
      <c r="BA26" s="24"/>
      <c r="BB26" s="24"/>
      <c r="BC26" s="44"/>
      <c r="BD26" s="24"/>
      <c r="BE26" s="24"/>
      <c r="BF26" s="24"/>
      <c r="BG26" s="44"/>
      <c r="BH26" s="24"/>
      <c r="BI26" s="69"/>
      <c r="BJ26" s="69"/>
      <c r="BK26" s="70"/>
      <c r="BL26" s="64"/>
      <c r="BM26" s="69"/>
      <c r="BN26" s="69"/>
      <c r="BO26" s="69"/>
      <c r="BP26" s="72"/>
    </row>
    <row r="27">
      <c r="A27" s="27"/>
      <c r="B27" s="27">
        <v>25.0</v>
      </c>
      <c r="C27" s="160" t="s">
        <v>123</v>
      </c>
      <c r="D27" s="28"/>
      <c r="E27" s="156">
        <v>7.0</v>
      </c>
      <c r="F27" s="157">
        <v>8.0</v>
      </c>
      <c r="G27" s="156">
        <v>75.0</v>
      </c>
      <c r="H27" s="36">
        <v>0.0</v>
      </c>
      <c r="I27" s="33">
        <f t="shared" si="4"/>
        <v>384</v>
      </c>
      <c r="J27" s="33">
        <f t="shared" si="8"/>
        <v>310.1184</v>
      </c>
      <c r="K27" s="36">
        <f t="shared" si="9"/>
        <v>278.7657143</v>
      </c>
      <c r="L27" s="36">
        <f t="shared" si="6"/>
        <v>41.72408163</v>
      </c>
      <c r="M27" s="36">
        <f t="shared" si="7"/>
        <v>237.0416327</v>
      </c>
      <c r="N27" s="36">
        <f t="shared" si="3"/>
        <v>600</v>
      </c>
      <c r="O27" s="36"/>
      <c r="P27" s="36">
        <v>0.0</v>
      </c>
      <c r="Q27" s="23">
        <v>0.8</v>
      </c>
      <c r="R27" s="23">
        <v>1.3</v>
      </c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47"/>
      <c r="AY27" s="22"/>
      <c r="AZ27" s="24"/>
      <c r="BA27" s="24"/>
      <c r="BB27" s="24"/>
      <c r="BC27" s="44"/>
      <c r="BD27" s="24"/>
      <c r="BE27" s="24"/>
      <c r="BF27" s="24"/>
      <c r="BG27" s="44"/>
      <c r="BH27" s="24"/>
      <c r="BI27" s="69"/>
      <c r="BJ27" s="69"/>
      <c r="BK27" s="70"/>
      <c r="BL27" s="64"/>
      <c r="BM27" s="69"/>
      <c r="BN27" s="69"/>
      <c r="BO27" s="69"/>
      <c r="BP27" s="72"/>
    </row>
    <row r="28">
      <c r="A28" s="27"/>
      <c r="B28" s="27">
        <v>26.0</v>
      </c>
      <c r="C28" s="160" t="s">
        <v>124</v>
      </c>
      <c r="D28" s="28"/>
      <c r="E28" s="156">
        <v>7.0</v>
      </c>
      <c r="F28" s="157">
        <v>6.0</v>
      </c>
      <c r="G28" s="156">
        <v>70.0</v>
      </c>
      <c r="H28" s="36">
        <v>0.0</v>
      </c>
      <c r="I28" s="33">
        <f t="shared" si="4"/>
        <v>268.8</v>
      </c>
      <c r="J28" s="33">
        <f t="shared" si="8"/>
        <v>308.5292308</v>
      </c>
      <c r="K28" s="36">
        <f t="shared" si="9"/>
        <v>295.2228571</v>
      </c>
      <c r="L28" s="36">
        <f t="shared" si="6"/>
        <v>31.76816327</v>
      </c>
      <c r="M28" s="36">
        <f t="shared" si="7"/>
        <v>263.4546939</v>
      </c>
      <c r="N28" s="36">
        <f t="shared" si="3"/>
        <v>420</v>
      </c>
      <c r="O28" s="36"/>
      <c r="P28" s="36">
        <v>0.0</v>
      </c>
      <c r="Q28" s="23">
        <v>0.8</v>
      </c>
      <c r="R28" s="23">
        <v>1.3</v>
      </c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47"/>
      <c r="AY28" s="22"/>
      <c r="AZ28" s="24"/>
      <c r="BA28" s="24"/>
      <c r="BB28" s="24"/>
      <c r="BC28" s="44"/>
      <c r="BD28" s="24"/>
      <c r="BE28" s="24"/>
      <c r="BF28" s="24"/>
      <c r="BG28" s="44"/>
      <c r="BH28" s="24"/>
      <c r="BI28" s="69"/>
      <c r="BJ28" s="69"/>
      <c r="BK28" s="70"/>
      <c r="BL28" s="64"/>
      <c r="BM28" s="69"/>
      <c r="BN28" s="69"/>
      <c r="BO28" s="69"/>
      <c r="BP28" s="72"/>
    </row>
    <row r="29">
      <c r="A29" s="27"/>
      <c r="B29" s="27">
        <v>27.0</v>
      </c>
      <c r="C29" s="160" t="s">
        <v>125</v>
      </c>
      <c r="D29" s="28"/>
      <c r="E29" s="156">
        <v>7.0</v>
      </c>
      <c r="F29" s="157">
        <v>7.0</v>
      </c>
      <c r="G29" s="156">
        <v>40.0</v>
      </c>
      <c r="H29" s="36">
        <v>0.0</v>
      </c>
      <c r="I29" s="33">
        <f t="shared" si="4"/>
        <v>179.2</v>
      </c>
      <c r="J29" s="33">
        <f t="shared" si="8"/>
        <v>303.7392593</v>
      </c>
      <c r="K29" s="36">
        <f t="shared" si="9"/>
        <v>297.1428571</v>
      </c>
      <c r="L29" s="36">
        <f t="shared" si="6"/>
        <v>21.2244898</v>
      </c>
      <c r="M29" s="36">
        <f t="shared" si="7"/>
        <v>275.9183673</v>
      </c>
      <c r="N29" s="36">
        <f t="shared" si="3"/>
        <v>280</v>
      </c>
      <c r="O29" s="36"/>
      <c r="P29" s="36">
        <v>0.0</v>
      </c>
      <c r="Q29" s="23">
        <v>0.8</v>
      </c>
      <c r="R29" s="23">
        <v>1.3</v>
      </c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47"/>
      <c r="AY29" s="22"/>
      <c r="AZ29" s="24"/>
      <c r="BA29" s="24"/>
      <c r="BB29" s="24"/>
      <c r="BC29" s="44"/>
      <c r="BD29" s="24"/>
      <c r="BE29" s="24"/>
      <c r="BF29" s="24"/>
      <c r="BG29" s="44"/>
      <c r="BH29" s="24"/>
      <c r="BI29" s="69"/>
      <c r="BJ29" s="69"/>
      <c r="BK29" s="70"/>
      <c r="BL29" s="64"/>
      <c r="BM29" s="69"/>
      <c r="BN29" s="69"/>
      <c r="BO29" s="69"/>
      <c r="BP29" s="72"/>
    </row>
    <row r="30">
      <c r="A30" s="27"/>
      <c r="B30" s="27">
        <v>28.0</v>
      </c>
      <c r="C30" s="160" t="s">
        <v>127</v>
      </c>
      <c r="D30" s="28"/>
      <c r="E30" s="159">
        <v>0.0</v>
      </c>
      <c r="F30" s="161">
        <v>0.0</v>
      </c>
      <c r="G30" s="159">
        <v>0.0</v>
      </c>
      <c r="H30" s="36">
        <v>0.0</v>
      </c>
      <c r="I30" s="33">
        <f t="shared" si="4"/>
        <v>0</v>
      </c>
      <c r="J30" s="33">
        <f t="shared" si="8"/>
        <v>292.8914286</v>
      </c>
      <c r="K30" s="36">
        <f t="shared" si="9"/>
        <v>297.1428571</v>
      </c>
      <c r="L30" s="36">
        <f t="shared" si="6"/>
        <v>10.6122449</v>
      </c>
      <c r="M30" s="36">
        <f t="shared" si="7"/>
        <v>286.5306122</v>
      </c>
      <c r="N30" s="36">
        <f t="shared" si="3"/>
        <v>0</v>
      </c>
      <c r="O30" s="36"/>
      <c r="P30" s="36">
        <f>O26/(STDEV(N24:N30))</f>
        <v>1.791973647</v>
      </c>
      <c r="Q30" s="23">
        <v>0.8</v>
      </c>
      <c r="R30" s="23">
        <v>1.3</v>
      </c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47"/>
      <c r="AY30" s="22"/>
      <c r="AZ30" s="24"/>
      <c r="BA30" s="24"/>
      <c r="BB30" s="24"/>
      <c r="BC30" s="44"/>
      <c r="BD30" s="24"/>
      <c r="BE30" s="24"/>
      <c r="BF30" s="24"/>
      <c r="BG30" s="44"/>
      <c r="BH30" s="24"/>
      <c r="BI30" s="69"/>
      <c r="BJ30" s="69"/>
      <c r="BK30" s="70"/>
      <c r="BL30" s="64"/>
      <c r="BM30" s="69"/>
      <c r="BN30" s="69"/>
      <c r="BO30" s="69"/>
      <c r="BP30" s="65"/>
    </row>
    <row r="31">
      <c r="A31" s="162"/>
      <c r="B31" s="162"/>
      <c r="C31" s="162"/>
      <c r="D31" s="162"/>
      <c r="E31" s="162"/>
      <c r="F31" s="162"/>
      <c r="G31" s="162"/>
      <c r="H31" s="162"/>
      <c r="I31" s="78"/>
      <c r="J31" s="78"/>
      <c r="K31" s="162"/>
      <c r="L31" s="162"/>
      <c r="M31" s="162"/>
      <c r="N31" s="162"/>
      <c r="O31" s="162"/>
      <c r="P31" s="36">
        <v>0.0</v>
      </c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47"/>
      <c r="AY31" s="22"/>
      <c r="AZ31" s="24"/>
      <c r="BA31" s="24"/>
      <c r="BB31" s="24"/>
      <c r="BC31" s="44"/>
      <c r="BD31" s="24"/>
      <c r="BE31" s="24"/>
      <c r="BF31" s="24"/>
      <c r="BG31" s="44"/>
      <c r="BH31" s="24"/>
      <c r="BI31" s="69"/>
      <c r="BJ31" s="69"/>
      <c r="BK31" s="70"/>
      <c r="BL31" s="64"/>
      <c r="BM31" s="69"/>
      <c r="BN31" s="69"/>
      <c r="BO31" s="69"/>
      <c r="BP31" s="82"/>
    </row>
    <row r="32">
      <c r="A32" s="162"/>
      <c r="B32" s="162"/>
      <c r="C32" s="162"/>
      <c r="D32" s="162"/>
      <c r="E32" s="162"/>
      <c r="F32" s="162"/>
      <c r="G32" s="162"/>
      <c r="H32" s="162"/>
      <c r="I32" s="78"/>
      <c r="J32" s="78"/>
      <c r="K32" s="162"/>
      <c r="L32" s="162"/>
      <c r="M32" s="162"/>
      <c r="N32" s="162"/>
      <c r="O32" s="162"/>
      <c r="P32" s="36">
        <v>0.0</v>
      </c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47"/>
      <c r="AY32" s="22"/>
      <c r="AZ32" s="24"/>
      <c r="BA32" s="24"/>
      <c r="BB32" s="24"/>
      <c r="BC32" s="44"/>
      <c r="BD32" s="24"/>
      <c r="BE32" s="24"/>
      <c r="BF32" s="24"/>
      <c r="BG32" s="44"/>
      <c r="BH32" s="24"/>
      <c r="BI32" s="69"/>
      <c r="BJ32" s="69"/>
      <c r="BK32" s="70"/>
      <c r="BL32" s="64"/>
      <c r="BM32" s="69"/>
      <c r="BN32" s="69"/>
      <c r="BO32" s="69"/>
      <c r="BP32" s="82"/>
    </row>
    <row r="33">
      <c r="A33" s="162"/>
      <c r="B33" s="162"/>
      <c r="C33" s="162"/>
      <c r="D33" s="162"/>
      <c r="E33" s="162"/>
      <c r="F33" s="162"/>
      <c r="G33" s="162"/>
      <c r="H33" s="162"/>
      <c r="I33" s="78"/>
      <c r="J33" s="78"/>
      <c r="K33" s="162"/>
      <c r="L33" s="162"/>
      <c r="M33" s="162"/>
      <c r="N33" s="162"/>
      <c r="O33" s="162"/>
      <c r="P33" s="36">
        <v>0.0</v>
      </c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47"/>
      <c r="AY33" s="22"/>
      <c r="AZ33" s="24"/>
      <c r="BA33" s="24"/>
      <c r="BB33" s="24"/>
      <c r="BC33" s="44"/>
      <c r="BD33" s="24"/>
      <c r="BE33" s="24"/>
      <c r="BF33" s="24"/>
      <c r="BG33" s="44"/>
      <c r="BH33" s="24"/>
      <c r="BI33" s="69"/>
      <c r="BJ33" s="69"/>
      <c r="BK33" s="70"/>
      <c r="BL33" s="64"/>
      <c r="BM33" s="69"/>
      <c r="BN33" s="69"/>
      <c r="BO33" s="69"/>
      <c r="BP33" s="82"/>
    </row>
    <row r="34">
      <c r="A34" s="162"/>
      <c r="B34" s="162"/>
      <c r="C34" s="162"/>
      <c r="D34" s="162"/>
      <c r="E34" s="162"/>
      <c r="F34" s="162"/>
      <c r="G34" s="162"/>
      <c r="H34" s="162"/>
      <c r="I34" s="78"/>
      <c r="J34" s="78"/>
      <c r="K34" s="162"/>
      <c r="L34" s="162"/>
      <c r="M34" s="162"/>
      <c r="N34" s="162"/>
      <c r="O34" s="162"/>
      <c r="P34" s="36">
        <v>0.0</v>
      </c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47"/>
      <c r="AY34" s="22"/>
      <c r="AZ34" s="24"/>
      <c r="BA34" s="24"/>
      <c r="BB34" s="24"/>
      <c r="BC34" s="44"/>
      <c r="BD34" s="24"/>
      <c r="BE34" s="24"/>
      <c r="BF34" s="24"/>
      <c r="BG34" s="44"/>
      <c r="BH34" s="24"/>
      <c r="BI34" s="69"/>
      <c r="BJ34" s="69"/>
      <c r="BK34" s="70"/>
      <c r="BL34" s="64"/>
      <c r="BM34" s="69"/>
      <c r="BN34" s="69"/>
      <c r="BO34" s="69"/>
      <c r="BP34" s="82"/>
    </row>
    <row r="35">
      <c r="A35" s="162"/>
      <c r="B35" s="162"/>
      <c r="C35" s="162"/>
      <c r="D35" s="162"/>
      <c r="E35" s="162"/>
      <c r="F35" s="162"/>
      <c r="G35" s="162"/>
      <c r="H35" s="162"/>
      <c r="I35" s="78"/>
      <c r="J35" s="78"/>
      <c r="K35" s="162"/>
      <c r="L35" s="162"/>
      <c r="M35" s="162"/>
      <c r="N35" s="162"/>
      <c r="O35" s="162"/>
      <c r="P35" s="36">
        <v>0.0</v>
      </c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47"/>
      <c r="AY35" s="22"/>
      <c r="AZ35" s="24"/>
      <c r="BA35" s="24"/>
      <c r="BB35" s="24"/>
      <c r="BC35" s="44"/>
      <c r="BD35" s="24"/>
      <c r="BE35" s="24"/>
      <c r="BF35" s="24"/>
      <c r="BG35" s="44"/>
      <c r="BH35" s="24"/>
      <c r="BI35" s="69"/>
      <c r="BJ35" s="69"/>
      <c r="BK35" s="70"/>
      <c r="BL35" s="64"/>
      <c r="BM35" s="69"/>
      <c r="BN35" s="69"/>
      <c r="BO35" s="69"/>
      <c r="BP35" s="82"/>
    </row>
    <row r="36">
      <c r="A36" s="162"/>
      <c r="B36" s="162"/>
      <c r="C36" s="162"/>
      <c r="D36" s="162"/>
      <c r="E36" s="162"/>
      <c r="F36" s="162"/>
      <c r="G36" s="162"/>
      <c r="H36" s="162"/>
      <c r="I36" s="78"/>
      <c r="J36" s="78"/>
      <c r="K36" s="162"/>
      <c r="L36" s="162"/>
      <c r="M36" s="162"/>
      <c r="N36" s="162"/>
      <c r="O36" s="162"/>
      <c r="P36" s="36">
        <v>0.0</v>
      </c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47"/>
      <c r="AY36" s="22"/>
      <c r="AZ36" s="24"/>
      <c r="BA36" s="24"/>
      <c r="BB36" s="24"/>
      <c r="BC36" s="44"/>
      <c r="BD36" s="24"/>
      <c r="BE36" s="24"/>
      <c r="BF36" s="24"/>
      <c r="BG36" s="44"/>
      <c r="BH36" s="24"/>
      <c r="BI36" s="69"/>
      <c r="BJ36" s="69"/>
      <c r="BK36" s="70"/>
      <c r="BL36" s="64"/>
      <c r="BM36" s="69"/>
      <c r="BN36" s="69"/>
      <c r="BO36" s="69"/>
      <c r="BP36" s="82"/>
    </row>
    <row r="37">
      <c r="A37" s="162"/>
      <c r="B37" s="162"/>
      <c r="C37" s="162"/>
      <c r="D37" s="162"/>
      <c r="E37" s="162"/>
      <c r="F37" s="162"/>
      <c r="G37" s="162"/>
      <c r="H37" s="162"/>
      <c r="I37" s="78"/>
      <c r="J37" s="78"/>
      <c r="K37" s="162"/>
      <c r="L37" s="162"/>
      <c r="M37" s="162"/>
      <c r="N37" s="162"/>
      <c r="O37" s="162"/>
      <c r="P37" s="36">
        <v>0.0</v>
      </c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47"/>
      <c r="AY37" s="22"/>
      <c r="AZ37" s="24"/>
      <c r="BA37" s="24"/>
      <c r="BB37" s="24"/>
      <c r="BC37" s="44"/>
      <c r="BD37" s="24"/>
      <c r="BE37" s="24"/>
      <c r="BF37" s="24"/>
      <c r="BG37" s="44"/>
      <c r="BH37" s="24"/>
      <c r="BI37" s="69"/>
      <c r="BJ37" s="69"/>
      <c r="BK37" s="70"/>
      <c r="BL37" s="64"/>
      <c r="BM37" s="69"/>
      <c r="BN37" s="69"/>
      <c r="BO37" s="69"/>
      <c r="BP37" s="82"/>
    </row>
    <row r="38">
      <c r="A38" s="162"/>
      <c r="B38" s="162"/>
      <c r="C38" s="162"/>
      <c r="D38" s="162"/>
      <c r="E38" s="162"/>
      <c r="F38" s="162"/>
      <c r="G38" s="162"/>
      <c r="H38" s="162"/>
      <c r="I38" s="78"/>
      <c r="J38" s="78"/>
      <c r="K38" s="162"/>
      <c r="L38" s="162"/>
      <c r="M38" s="162"/>
      <c r="N38" s="162"/>
      <c r="O38" s="162"/>
      <c r="P38" s="36">
        <v>0.0</v>
      </c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47"/>
      <c r="AY38" s="22"/>
      <c r="AZ38" s="24"/>
      <c r="BA38" s="24"/>
      <c r="BB38" s="24"/>
      <c r="BC38" s="44"/>
      <c r="BD38" s="24"/>
      <c r="BE38" s="24"/>
      <c r="BF38" s="24"/>
      <c r="BG38" s="44"/>
      <c r="BH38" s="24"/>
      <c r="BI38" s="69"/>
      <c r="BJ38" s="69"/>
      <c r="BK38" s="70"/>
      <c r="BL38" s="64"/>
      <c r="BM38" s="69"/>
      <c r="BN38" s="69"/>
      <c r="BO38" s="69"/>
      <c r="BP38" s="82"/>
    </row>
    <row r="39">
      <c r="A39" s="162"/>
      <c r="B39" s="162"/>
      <c r="C39" s="162"/>
      <c r="D39" s="162"/>
      <c r="E39" s="162"/>
      <c r="F39" s="162"/>
      <c r="G39" s="162"/>
      <c r="H39" s="162"/>
      <c r="I39" s="78"/>
      <c r="J39" s="78"/>
      <c r="K39" s="162"/>
      <c r="L39" s="162"/>
      <c r="M39" s="162"/>
      <c r="N39" s="162"/>
      <c r="O39" s="162"/>
      <c r="P39" s="36">
        <v>0.0</v>
      </c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47"/>
      <c r="AY39" s="22"/>
      <c r="AZ39" s="24"/>
      <c r="BA39" s="24"/>
      <c r="BB39" s="24"/>
      <c r="BC39" s="44"/>
      <c r="BD39" s="24"/>
      <c r="BE39" s="24"/>
      <c r="BF39" s="24"/>
      <c r="BG39" s="44"/>
      <c r="BH39" s="24"/>
      <c r="BI39" s="69"/>
      <c r="BJ39" s="69"/>
      <c r="BK39" s="70"/>
      <c r="BL39" s="64"/>
      <c r="BM39" s="69"/>
      <c r="BN39" s="69"/>
      <c r="BO39" s="69"/>
      <c r="BP39" s="82"/>
    </row>
    <row r="40">
      <c r="A40" s="162"/>
      <c r="B40" s="162"/>
      <c r="C40" s="162"/>
      <c r="D40" s="162"/>
      <c r="E40" s="162"/>
      <c r="F40" s="162"/>
      <c r="G40" s="162"/>
      <c r="H40" s="162"/>
      <c r="I40" s="78"/>
      <c r="J40" s="78"/>
      <c r="K40" s="162"/>
      <c r="L40" s="162"/>
      <c r="M40" s="162"/>
      <c r="N40" s="162"/>
      <c r="O40" s="162"/>
      <c r="P40" s="36">
        <v>0.0</v>
      </c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47"/>
      <c r="AY40" s="22"/>
      <c r="AZ40" s="24"/>
      <c r="BA40" s="24"/>
      <c r="BB40" s="24"/>
      <c r="BC40" s="44"/>
      <c r="BD40" s="24"/>
      <c r="BE40" s="24"/>
      <c r="BF40" s="24"/>
      <c r="BG40" s="44"/>
      <c r="BH40" s="24"/>
      <c r="BI40" s="69"/>
      <c r="BJ40" s="69"/>
      <c r="BK40" s="70"/>
      <c r="BL40" s="64"/>
      <c r="BM40" s="69"/>
      <c r="BN40" s="69"/>
      <c r="BO40" s="69"/>
      <c r="BP40" s="82"/>
    </row>
    <row r="41">
      <c r="A41" s="162"/>
      <c r="B41" s="162"/>
      <c r="C41" s="162"/>
      <c r="D41" s="162"/>
      <c r="E41" s="162"/>
      <c r="F41" s="162"/>
      <c r="G41" s="162"/>
      <c r="H41" s="162"/>
      <c r="I41" s="78"/>
      <c r="J41" s="78"/>
      <c r="K41" s="162"/>
      <c r="L41" s="162"/>
      <c r="M41" s="162"/>
      <c r="N41" s="162"/>
      <c r="O41" s="162"/>
      <c r="P41" s="36">
        <v>0.0</v>
      </c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47"/>
      <c r="AY41" s="22"/>
      <c r="AZ41" s="24"/>
      <c r="BA41" s="24"/>
      <c r="BB41" s="24"/>
      <c r="BC41" s="44"/>
      <c r="BD41" s="24"/>
      <c r="BE41" s="24"/>
      <c r="BF41" s="24"/>
      <c r="BG41" s="44"/>
      <c r="BH41" s="24"/>
      <c r="BI41" s="85"/>
      <c r="BJ41" s="85"/>
      <c r="BK41" s="85"/>
      <c r="BL41" s="86"/>
      <c r="BM41" s="85"/>
      <c r="BN41" s="85"/>
      <c r="BO41" s="85"/>
      <c r="BP41" s="87"/>
    </row>
    <row r="42">
      <c r="A42" s="162"/>
      <c r="B42" s="162"/>
      <c r="C42" s="162"/>
      <c r="D42" s="162"/>
      <c r="E42" s="162"/>
      <c r="F42" s="162"/>
      <c r="G42" s="162"/>
      <c r="H42" s="162"/>
      <c r="I42" s="78"/>
      <c r="J42" s="78"/>
      <c r="K42" s="162"/>
      <c r="L42" s="162"/>
      <c r="M42" s="162"/>
      <c r="N42" s="162"/>
      <c r="O42" s="162"/>
      <c r="P42" s="36">
        <v>0.0</v>
      </c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47"/>
      <c r="AY42" s="22"/>
      <c r="AZ42" s="24"/>
      <c r="BA42" s="24"/>
      <c r="BB42" s="24"/>
      <c r="BC42" s="44"/>
      <c r="BD42" s="24"/>
      <c r="BE42" s="24"/>
      <c r="BF42" s="24"/>
      <c r="BG42" s="44"/>
      <c r="BH42" s="24"/>
      <c r="BI42" s="88"/>
      <c r="BJ42" s="88"/>
      <c r="BK42" s="88"/>
      <c r="BL42" s="89"/>
      <c r="BM42" s="88"/>
      <c r="BN42" s="88"/>
      <c r="BO42" s="88"/>
      <c r="BP42" s="87"/>
    </row>
    <row r="43">
      <c r="A43" s="162"/>
      <c r="B43" s="162"/>
      <c r="C43" s="162"/>
      <c r="D43" s="162"/>
      <c r="E43" s="162"/>
      <c r="F43" s="162"/>
      <c r="G43" s="162"/>
      <c r="H43" s="162"/>
      <c r="I43" s="78"/>
      <c r="J43" s="78"/>
      <c r="K43" s="162"/>
      <c r="L43" s="162"/>
      <c r="M43" s="162"/>
      <c r="N43" s="162"/>
      <c r="O43" s="162"/>
      <c r="P43" s="36">
        <v>0.0</v>
      </c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47"/>
      <c r="AY43" s="22"/>
      <c r="AZ43" s="24"/>
      <c r="BA43" s="24"/>
      <c r="BB43" s="24"/>
      <c r="BC43" s="44"/>
      <c r="BD43" s="24"/>
      <c r="BE43" s="24"/>
      <c r="BF43" s="24"/>
      <c r="BG43" s="44"/>
      <c r="BH43" s="24"/>
      <c r="BI43" s="88"/>
      <c r="BJ43" s="88"/>
      <c r="BK43" s="88"/>
      <c r="BL43" s="89"/>
      <c r="BM43" s="88"/>
      <c r="BN43" s="88"/>
      <c r="BO43" s="88"/>
      <c r="BP43" s="87"/>
    </row>
    <row r="44">
      <c r="A44" s="162"/>
      <c r="B44" s="162"/>
      <c r="C44" s="162"/>
      <c r="D44" s="162"/>
      <c r="E44" s="162"/>
      <c r="F44" s="162"/>
      <c r="G44" s="162"/>
      <c r="H44" s="162"/>
      <c r="I44" s="78"/>
      <c r="J44" s="78"/>
      <c r="K44" s="162"/>
      <c r="L44" s="162"/>
      <c r="M44" s="162"/>
      <c r="N44" s="162"/>
      <c r="O44" s="162"/>
      <c r="P44" s="36">
        <v>0.0</v>
      </c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47"/>
      <c r="AY44" s="22"/>
      <c r="AZ44" s="24"/>
      <c r="BA44" s="24"/>
      <c r="BB44" s="24"/>
      <c r="BC44" s="44"/>
      <c r="BD44" s="24"/>
      <c r="BE44" s="24"/>
      <c r="BF44" s="24"/>
      <c r="BG44" s="44"/>
      <c r="BH44" s="24"/>
      <c r="BI44" s="88"/>
      <c r="BJ44" s="88"/>
      <c r="BK44" s="88"/>
      <c r="BL44" s="89"/>
      <c r="BM44" s="88"/>
      <c r="BN44" s="88"/>
      <c r="BO44" s="88"/>
      <c r="BP44" s="87"/>
    </row>
    <row r="45">
      <c r="A45" s="88"/>
      <c r="B45" s="88"/>
      <c r="C45" s="88"/>
      <c r="D45" s="88"/>
      <c r="E45" s="88"/>
      <c r="F45" s="88"/>
      <c r="G45" s="88"/>
      <c r="H45" s="88"/>
      <c r="I45" s="163"/>
      <c r="J45" s="163"/>
      <c r="K45" s="88"/>
      <c r="L45" s="88"/>
      <c r="M45" s="88"/>
      <c r="N45" s="88"/>
      <c r="O45" s="88"/>
      <c r="P45" s="88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88"/>
      <c r="BJ45" s="88"/>
      <c r="BK45" s="88"/>
      <c r="BL45" s="89"/>
      <c r="BM45" s="88"/>
      <c r="BN45" s="88"/>
      <c r="BO45" s="88"/>
      <c r="BP45" s="87"/>
    </row>
    <row r="46">
      <c r="A46" s="88"/>
      <c r="B46" s="88"/>
      <c r="C46" s="88"/>
      <c r="D46" s="88"/>
      <c r="E46" s="88"/>
      <c r="F46" s="88"/>
      <c r="G46" s="88"/>
      <c r="H46" s="88"/>
      <c r="I46" s="163"/>
      <c r="J46" s="163"/>
      <c r="K46" s="88"/>
      <c r="L46" s="88"/>
      <c r="M46" s="88"/>
      <c r="N46" s="88"/>
      <c r="O46" s="88"/>
      <c r="P46" s="88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88"/>
      <c r="BJ46" s="88"/>
      <c r="BK46" s="88"/>
      <c r="BL46" s="89"/>
      <c r="BM46" s="88"/>
      <c r="BN46" s="88"/>
      <c r="BO46" s="88"/>
      <c r="BP46" s="87"/>
    </row>
    <row r="47">
      <c r="A47" s="88"/>
      <c r="B47" s="88"/>
      <c r="C47" s="88"/>
      <c r="D47" s="88"/>
      <c r="E47" s="88"/>
      <c r="F47" s="88"/>
      <c r="G47" s="88"/>
      <c r="H47" s="88"/>
      <c r="I47" s="163"/>
      <c r="J47" s="163"/>
      <c r="K47" s="88"/>
      <c r="L47" s="88"/>
      <c r="M47" s="88"/>
      <c r="N47" s="88"/>
      <c r="O47" s="88"/>
      <c r="P47" s="88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88"/>
      <c r="BJ47" s="88"/>
      <c r="BK47" s="88"/>
      <c r="BL47" s="89"/>
      <c r="BM47" s="88"/>
      <c r="BN47" s="88"/>
      <c r="BO47" s="88"/>
      <c r="BP47" s="87"/>
    </row>
    <row r="48">
      <c r="A48" s="88"/>
      <c r="B48" s="88"/>
      <c r="C48" s="88"/>
      <c r="D48" s="88"/>
      <c r="E48" s="88"/>
      <c r="F48" s="88"/>
      <c r="G48" s="88"/>
      <c r="H48" s="88"/>
      <c r="I48" s="163"/>
      <c r="J48" s="163"/>
      <c r="K48" s="88"/>
      <c r="L48" s="88"/>
      <c r="M48" s="88"/>
      <c r="N48" s="88"/>
      <c r="O48" s="88"/>
      <c r="P48" s="88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88"/>
      <c r="BJ48" s="88"/>
      <c r="BK48" s="88"/>
      <c r="BL48" s="89"/>
      <c r="BM48" s="88"/>
      <c r="BN48" s="88"/>
      <c r="BO48" s="88"/>
      <c r="BP48" s="87"/>
    </row>
    <row r="49">
      <c r="A49" s="88"/>
      <c r="B49" s="88"/>
      <c r="C49" s="88"/>
      <c r="D49" s="88"/>
      <c r="E49" s="88"/>
      <c r="F49" s="88"/>
      <c r="G49" s="88"/>
      <c r="H49" s="88"/>
      <c r="I49" s="163"/>
      <c r="J49" s="163"/>
      <c r="K49" s="88"/>
      <c r="L49" s="88"/>
      <c r="M49" s="88"/>
      <c r="N49" s="88"/>
      <c r="O49" s="88"/>
      <c r="P49" s="88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88"/>
      <c r="BJ49" s="88"/>
      <c r="BK49" s="88"/>
      <c r="BL49" s="89"/>
      <c r="BM49" s="88"/>
      <c r="BN49" s="88"/>
      <c r="BO49" s="88"/>
      <c r="BP49" s="87"/>
    </row>
    <row r="50">
      <c r="A50" s="88"/>
      <c r="B50" s="88"/>
      <c r="C50" s="88"/>
      <c r="D50" s="88"/>
      <c r="E50" s="88"/>
      <c r="F50" s="88"/>
      <c r="G50" s="88"/>
      <c r="H50" s="88"/>
      <c r="I50" s="163"/>
      <c r="J50" s="163"/>
      <c r="K50" s="88"/>
      <c r="L50" s="88"/>
      <c r="M50" s="88"/>
      <c r="N50" s="88"/>
      <c r="O50" s="88"/>
      <c r="P50" s="88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88"/>
      <c r="BJ50" s="88"/>
      <c r="BK50" s="88"/>
      <c r="BL50" s="89"/>
      <c r="BM50" s="88"/>
      <c r="BN50" s="88"/>
      <c r="BO50" s="88"/>
      <c r="BP50" s="87"/>
    </row>
    <row r="51">
      <c r="A51" s="25"/>
      <c r="B51" s="25"/>
      <c r="C51" s="25"/>
      <c r="D51" s="25"/>
      <c r="E51" s="25"/>
      <c r="F51" s="25"/>
      <c r="G51" s="25"/>
      <c r="H51" s="25"/>
      <c r="I51" s="93"/>
      <c r="J51" s="93"/>
      <c r="K51" s="25"/>
      <c r="L51" s="25"/>
      <c r="M51" s="25"/>
      <c r="N51" s="25"/>
      <c r="O51" s="25"/>
      <c r="P51" s="25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5"/>
      <c r="BJ51" s="25"/>
      <c r="BK51" s="25"/>
      <c r="BL51" s="89"/>
      <c r="BM51" s="25"/>
      <c r="BN51" s="25"/>
      <c r="BO51" s="25"/>
      <c r="BP51" s="87"/>
    </row>
    <row r="52">
      <c r="A52" s="25"/>
      <c r="B52" s="25"/>
      <c r="C52" s="25"/>
      <c r="D52" s="25"/>
      <c r="E52" s="25"/>
      <c r="F52" s="25"/>
      <c r="G52" s="25"/>
      <c r="H52" s="25"/>
      <c r="I52" s="93"/>
      <c r="J52" s="93"/>
      <c r="K52" s="25"/>
      <c r="L52" s="25"/>
      <c r="M52" s="25"/>
      <c r="N52" s="25"/>
      <c r="O52" s="25"/>
      <c r="P52" s="25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5"/>
      <c r="BJ52" s="25"/>
      <c r="BK52" s="25"/>
      <c r="BL52" s="89"/>
      <c r="BM52" s="25"/>
      <c r="BN52" s="25"/>
      <c r="BO52" s="25"/>
      <c r="BP52" s="87"/>
    </row>
    <row r="53">
      <c r="A53" s="25"/>
      <c r="B53" s="25"/>
      <c r="C53" s="25"/>
      <c r="D53" s="25"/>
      <c r="E53" s="25"/>
      <c r="F53" s="25"/>
      <c r="G53" s="25"/>
      <c r="H53" s="25"/>
      <c r="I53" s="93"/>
      <c r="J53" s="93"/>
      <c r="K53" s="25"/>
      <c r="L53" s="25"/>
      <c r="M53" s="25"/>
      <c r="N53" s="25"/>
      <c r="O53" s="25"/>
      <c r="P53" s="25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5"/>
      <c r="BJ53" s="25"/>
      <c r="BK53" s="25"/>
      <c r="BL53" s="89"/>
      <c r="BM53" s="25"/>
      <c r="BN53" s="25"/>
      <c r="BO53" s="25"/>
      <c r="BP53" s="87"/>
    </row>
    <row r="54">
      <c r="A54" s="25"/>
      <c r="B54" s="25"/>
      <c r="C54" s="25"/>
      <c r="D54" s="25"/>
      <c r="E54" s="25"/>
      <c r="F54" s="25"/>
      <c r="G54" s="25"/>
      <c r="H54" s="25"/>
      <c r="I54" s="93"/>
      <c r="J54" s="93"/>
      <c r="K54" s="25"/>
      <c r="L54" s="25"/>
      <c r="M54" s="25"/>
      <c r="N54" s="25"/>
      <c r="O54" s="25"/>
      <c r="P54" s="25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5"/>
      <c r="BJ54" s="25"/>
      <c r="BK54" s="25"/>
      <c r="BL54" s="89"/>
      <c r="BM54" s="25"/>
      <c r="BN54" s="25"/>
      <c r="BO54" s="25"/>
      <c r="BP54" s="87"/>
    </row>
    <row r="55">
      <c r="A55" s="25"/>
      <c r="B55" s="25"/>
      <c r="C55" s="25"/>
      <c r="D55" s="25"/>
      <c r="E55" s="25"/>
      <c r="F55" s="25"/>
      <c r="G55" s="25"/>
      <c r="H55" s="25"/>
      <c r="I55" s="93"/>
      <c r="J55" s="93"/>
      <c r="K55" s="25"/>
      <c r="L55" s="25"/>
      <c r="M55" s="25"/>
      <c r="N55" s="25"/>
      <c r="O55" s="25"/>
      <c r="P55" s="25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5"/>
      <c r="BJ55" s="25"/>
      <c r="BK55" s="25"/>
      <c r="BL55" s="89"/>
      <c r="BM55" s="25"/>
      <c r="BN55" s="25"/>
      <c r="BO55" s="25"/>
      <c r="BP55" s="87"/>
    </row>
    <row r="56">
      <c r="A56" s="25"/>
      <c r="B56" s="25"/>
      <c r="C56" s="25"/>
      <c r="D56" s="25"/>
      <c r="E56" s="25"/>
      <c r="F56" s="25"/>
      <c r="G56" s="25"/>
      <c r="H56" s="25"/>
      <c r="I56" s="93"/>
      <c r="J56" s="93"/>
      <c r="K56" s="25"/>
      <c r="L56" s="25"/>
      <c r="M56" s="25"/>
      <c r="N56" s="25"/>
      <c r="O56" s="25"/>
      <c r="P56" s="25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5"/>
      <c r="BJ56" s="25"/>
      <c r="BK56" s="25"/>
      <c r="BL56" s="89"/>
      <c r="BM56" s="25"/>
      <c r="BN56" s="25"/>
      <c r="BO56" s="25"/>
      <c r="BP56" s="87"/>
    </row>
    <row r="57">
      <c r="A57" s="25"/>
      <c r="B57" s="25"/>
      <c r="C57" s="25"/>
      <c r="D57" s="25"/>
      <c r="E57" s="25"/>
      <c r="F57" s="25"/>
      <c r="G57" s="25"/>
      <c r="H57" s="25"/>
      <c r="I57" s="93"/>
      <c r="J57" s="93"/>
      <c r="K57" s="25"/>
      <c r="L57" s="25"/>
      <c r="M57" s="25"/>
      <c r="N57" s="25"/>
      <c r="O57" s="25"/>
      <c r="P57" s="25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5"/>
      <c r="BJ57" s="25"/>
      <c r="BK57" s="25"/>
      <c r="BL57" s="89"/>
      <c r="BM57" s="25"/>
      <c r="BN57" s="25"/>
      <c r="BO57" s="25"/>
      <c r="BP57" s="87"/>
    </row>
    <row r="58">
      <c r="A58" s="25"/>
      <c r="B58" s="25"/>
      <c r="C58" s="25"/>
      <c r="D58" s="25"/>
      <c r="E58" s="25"/>
      <c r="F58" s="25"/>
      <c r="G58" s="25"/>
      <c r="H58" s="25"/>
      <c r="I58" s="93"/>
      <c r="J58" s="93"/>
      <c r="K58" s="25"/>
      <c r="L58" s="25"/>
      <c r="M58" s="25"/>
      <c r="N58" s="25"/>
      <c r="O58" s="25"/>
      <c r="P58" s="25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5"/>
      <c r="BJ58" s="25"/>
      <c r="BK58" s="25"/>
      <c r="BL58" s="89"/>
      <c r="BM58" s="25"/>
      <c r="BN58" s="25"/>
      <c r="BO58" s="25"/>
      <c r="BP58" s="87"/>
    </row>
    <row r="59">
      <c r="A59" s="25"/>
      <c r="B59" s="25"/>
      <c r="C59" s="25"/>
      <c r="D59" s="25"/>
      <c r="E59" s="25"/>
      <c r="F59" s="25"/>
      <c r="G59" s="25"/>
      <c r="H59" s="25"/>
      <c r="I59" s="93"/>
      <c r="J59" s="93"/>
      <c r="K59" s="25"/>
      <c r="L59" s="25"/>
      <c r="M59" s="25"/>
      <c r="N59" s="25"/>
      <c r="O59" s="25"/>
      <c r="P59" s="25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5"/>
      <c r="BJ59" s="25"/>
      <c r="BK59" s="25"/>
      <c r="BL59" s="89"/>
      <c r="BM59" s="25"/>
      <c r="BN59" s="25"/>
      <c r="BO59" s="25"/>
      <c r="BP59" s="87"/>
    </row>
    <row r="60">
      <c r="A60" s="25"/>
      <c r="B60" s="25"/>
      <c r="C60" s="25"/>
      <c r="D60" s="25"/>
      <c r="E60" s="25"/>
      <c r="F60" s="25"/>
      <c r="G60" s="25"/>
      <c r="H60" s="25"/>
      <c r="I60" s="93"/>
      <c r="J60" s="93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89"/>
      <c r="BM60" s="25"/>
      <c r="BN60" s="25"/>
      <c r="BO60" s="25"/>
      <c r="BP60" s="94"/>
    </row>
    <row r="61">
      <c r="A61" s="25"/>
      <c r="B61" s="25"/>
      <c r="C61" s="25"/>
      <c r="D61" s="25"/>
      <c r="E61" s="25"/>
      <c r="F61" s="25"/>
      <c r="G61" s="25"/>
      <c r="H61" s="25"/>
      <c r="I61" s="93"/>
      <c r="J61" s="93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89"/>
      <c r="BM61" s="25"/>
      <c r="BN61" s="25"/>
      <c r="BO61" s="25"/>
      <c r="BP61" s="94"/>
    </row>
    <row r="62">
      <c r="A62" s="25"/>
      <c r="B62" s="25"/>
      <c r="C62" s="25"/>
      <c r="D62" s="25"/>
      <c r="E62" s="25"/>
      <c r="F62" s="25"/>
      <c r="G62" s="25"/>
      <c r="H62" s="25"/>
      <c r="I62" s="93"/>
      <c r="J62" s="93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89"/>
      <c r="BM62" s="25"/>
      <c r="BN62" s="25"/>
      <c r="BO62" s="25"/>
      <c r="BP62" s="94"/>
    </row>
    <row r="63">
      <c r="A63" s="25"/>
      <c r="B63" s="25"/>
      <c r="C63" s="25"/>
      <c r="D63" s="25"/>
      <c r="E63" s="25"/>
      <c r="F63" s="25"/>
      <c r="G63" s="25"/>
      <c r="H63" s="25"/>
      <c r="I63" s="93"/>
      <c r="J63" s="93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89"/>
      <c r="BM63" s="25"/>
      <c r="BN63" s="25"/>
      <c r="BO63" s="25"/>
      <c r="BP63" s="94"/>
    </row>
    <row r="64">
      <c r="A64" s="25"/>
      <c r="B64" s="25"/>
      <c r="C64" s="25"/>
      <c r="D64" s="25"/>
      <c r="E64" s="25"/>
      <c r="F64" s="25"/>
      <c r="G64" s="25"/>
      <c r="H64" s="25"/>
      <c r="I64" s="93"/>
      <c r="J64" s="93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89"/>
      <c r="BM64" s="25"/>
      <c r="BN64" s="25"/>
      <c r="BO64" s="25"/>
      <c r="BP64" s="94"/>
    </row>
    <row r="65">
      <c r="A65" s="25"/>
      <c r="B65" s="25"/>
      <c r="C65" s="25"/>
      <c r="D65" s="25"/>
      <c r="E65" s="25"/>
      <c r="F65" s="25"/>
      <c r="G65" s="25"/>
      <c r="H65" s="25"/>
      <c r="I65" s="93"/>
      <c r="J65" s="93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89"/>
      <c r="BM65" s="25"/>
      <c r="BN65" s="25"/>
      <c r="BO65" s="25"/>
      <c r="BP65" s="94"/>
    </row>
    <row r="66">
      <c r="A66" s="25"/>
      <c r="B66" s="25"/>
      <c r="C66" s="25"/>
      <c r="D66" s="25"/>
      <c r="E66" s="25"/>
      <c r="F66" s="25"/>
      <c r="G66" s="25"/>
      <c r="H66" s="25"/>
      <c r="I66" s="93"/>
      <c r="J66" s="93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89"/>
      <c r="BM66" s="25"/>
      <c r="BN66" s="25"/>
      <c r="BO66" s="25"/>
      <c r="BP66" s="94"/>
    </row>
    <row r="67">
      <c r="A67" s="25"/>
      <c r="B67" s="25"/>
      <c r="C67" s="25"/>
      <c r="D67" s="25"/>
      <c r="E67" s="25"/>
      <c r="F67" s="25"/>
      <c r="G67" s="25"/>
      <c r="H67" s="25"/>
      <c r="I67" s="93"/>
      <c r="J67" s="93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89"/>
      <c r="BM67" s="25"/>
      <c r="BN67" s="25"/>
      <c r="BO67" s="25"/>
      <c r="BP67" s="94"/>
    </row>
    <row r="68">
      <c r="A68" s="25"/>
      <c r="B68" s="25"/>
      <c r="C68" s="25"/>
      <c r="D68" s="25"/>
      <c r="E68" s="25"/>
      <c r="F68" s="25"/>
      <c r="G68" s="25"/>
      <c r="H68" s="25"/>
      <c r="I68" s="93"/>
      <c r="J68" s="93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89"/>
      <c r="BM68" s="25"/>
      <c r="BN68" s="25"/>
      <c r="BO68" s="25"/>
      <c r="BP68" s="94"/>
    </row>
    <row r="69">
      <c r="A69" s="25"/>
      <c r="B69" s="25"/>
      <c r="C69" s="25"/>
      <c r="D69" s="25"/>
      <c r="E69" s="25"/>
      <c r="F69" s="25"/>
      <c r="G69" s="25"/>
      <c r="H69" s="25"/>
      <c r="I69" s="93"/>
      <c r="J69" s="93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89"/>
      <c r="BM69" s="25"/>
      <c r="BN69" s="25"/>
      <c r="BO69" s="25"/>
      <c r="BP69" s="94"/>
    </row>
    <row r="70">
      <c r="A70" s="25"/>
      <c r="B70" s="25"/>
      <c r="C70" s="25"/>
      <c r="D70" s="25"/>
      <c r="E70" s="25"/>
      <c r="F70" s="25"/>
      <c r="G70" s="25"/>
      <c r="H70" s="25"/>
      <c r="I70" s="93"/>
      <c r="J70" s="93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89"/>
      <c r="BM70" s="25"/>
      <c r="BN70" s="25"/>
      <c r="BO70" s="25"/>
      <c r="BP70" s="94"/>
    </row>
    <row r="71">
      <c r="A71" s="25"/>
      <c r="B71" s="25"/>
      <c r="C71" s="25"/>
      <c r="D71" s="25"/>
      <c r="E71" s="25"/>
      <c r="F71" s="25"/>
      <c r="G71" s="25"/>
      <c r="H71" s="25"/>
      <c r="I71" s="93"/>
      <c r="J71" s="93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89"/>
      <c r="BM71" s="25"/>
      <c r="BN71" s="25"/>
      <c r="BO71" s="25"/>
      <c r="BP71" s="94"/>
    </row>
    <row r="72">
      <c r="A72" s="25"/>
      <c r="B72" s="25"/>
      <c r="C72" s="25"/>
      <c r="D72" s="25"/>
      <c r="E72" s="25"/>
      <c r="F72" s="25"/>
      <c r="G72" s="25"/>
      <c r="H72" s="25"/>
      <c r="I72" s="93"/>
      <c r="J72" s="93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89"/>
      <c r="BM72" s="25"/>
      <c r="BN72" s="25"/>
      <c r="BO72" s="25"/>
      <c r="BP72" s="94"/>
    </row>
    <row r="73">
      <c r="A73" s="25"/>
      <c r="B73" s="25"/>
      <c r="C73" s="25"/>
      <c r="D73" s="25"/>
      <c r="E73" s="25"/>
      <c r="F73" s="25"/>
      <c r="G73" s="25"/>
      <c r="H73" s="25"/>
      <c r="I73" s="93"/>
      <c r="J73" s="93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89"/>
      <c r="BM73" s="25"/>
      <c r="BN73" s="25"/>
      <c r="BO73" s="25"/>
      <c r="BP73" s="94"/>
    </row>
    <row r="74">
      <c r="A74" s="25"/>
      <c r="B74" s="25"/>
      <c r="C74" s="25"/>
      <c r="D74" s="25"/>
      <c r="E74" s="25"/>
      <c r="F74" s="25"/>
      <c r="G74" s="25"/>
      <c r="H74" s="25"/>
      <c r="I74" s="93"/>
      <c r="J74" s="93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89"/>
      <c r="BM74" s="25"/>
      <c r="BN74" s="25"/>
      <c r="BO74" s="25"/>
      <c r="BP74" s="94"/>
    </row>
    <row r="75">
      <c r="A75" s="25"/>
      <c r="B75" s="25"/>
      <c r="C75" s="25"/>
      <c r="D75" s="25"/>
      <c r="E75" s="25"/>
      <c r="F75" s="25"/>
      <c r="G75" s="25"/>
      <c r="H75" s="25"/>
      <c r="I75" s="93"/>
      <c r="J75" s="93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89"/>
      <c r="BM75" s="25"/>
      <c r="BN75" s="25"/>
      <c r="BO75" s="25"/>
      <c r="BP75" s="94"/>
    </row>
    <row r="76">
      <c r="A76" s="25"/>
      <c r="B76" s="25"/>
      <c r="C76" s="25"/>
      <c r="D76" s="25"/>
      <c r="E76" s="25"/>
      <c r="F76" s="25"/>
      <c r="G76" s="25"/>
      <c r="H76" s="25"/>
      <c r="I76" s="93"/>
      <c r="J76" s="93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89"/>
      <c r="BM76" s="25"/>
      <c r="BN76" s="25"/>
      <c r="BO76" s="25"/>
      <c r="BP76" s="94"/>
    </row>
    <row r="77">
      <c r="A77" s="25"/>
      <c r="B77" s="25"/>
      <c r="C77" s="25"/>
      <c r="D77" s="25"/>
      <c r="E77" s="25"/>
      <c r="F77" s="25"/>
      <c r="G77" s="25"/>
      <c r="H77" s="25"/>
      <c r="I77" s="93"/>
      <c r="J77" s="93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89"/>
      <c r="BM77" s="25"/>
      <c r="BN77" s="25"/>
      <c r="BO77" s="25"/>
      <c r="BP77" s="94"/>
    </row>
    <row r="78">
      <c r="A78" s="25"/>
      <c r="B78" s="25"/>
      <c r="C78" s="25"/>
      <c r="D78" s="25"/>
      <c r="E78" s="25"/>
      <c r="F78" s="25"/>
      <c r="G78" s="25"/>
      <c r="H78" s="25"/>
      <c r="I78" s="93"/>
      <c r="J78" s="93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89"/>
      <c r="BM78" s="25"/>
      <c r="BN78" s="25"/>
      <c r="BO78" s="25"/>
      <c r="BP78" s="94"/>
    </row>
    <row r="79">
      <c r="A79" s="25"/>
      <c r="B79" s="25"/>
      <c r="C79" s="25"/>
      <c r="D79" s="25"/>
      <c r="E79" s="25"/>
      <c r="F79" s="25"/>
      <c r="G79" s="25"/>
      <c r="H79" s="25"/>
      <c r="I79" s="93"/>
      <c r="J79" s="93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89"/>
      <c r="BM79" s="25"/>
      <c r="BN79" s="25"/>
      <c r="BO79" s="25"/>
      <c r="BP79" s="94"/>
    </row>
    <row r="80">
      <c r="A80" s="25"/>
      <c r="B80" s="25"/>
      <c r="C80" s="25"/>
      <c r="D80" s="25"/>
      <c r="E80" s="25"/>
      <c r="F80" s="25"/>
      <c r="G80" s="25"/>
      <c r="H80" s="25"/>
      <c r="I80" s="93"/>
      <c r="J80" s="93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89"/>
      <c r="BM80" s="25"/>
      <c r="BN80" s="25"/>
      <c r="BO80" s="25"/>
      <c r="BP80" s="94"/>
    </row>
    <row r="81">
      <c r="A81" s="25"/>
      <c r="B81" s="25"/>
      <c r="C81" s="25"/>
      <c r="D81" s="25"/>
      <c r="E81" s="25"/>
      <c r="F81" s="25"/>
      <c r="G81" s="25"/>
      <c r="H81" s="25"/>
      <c r="I81" s="93"/>
      <c r="J81" s="93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89"/>
      <c r="BM81" s="25"/>
      <c r="BN81" s="25"/>
      <c r="BO81" s="25"/>
      <c r="BP81" s="94"/>
    </row>
    <row r="82">
      <c r="A82" s="25"/>
      <c r="B82" s="25"/>
      <c r="C82" s="25"/>
      <c r="D82" s="25"/>
      <c r="E82" s="25"/>
      <c r="F82" s="25"/>
      <c r="G82" s="25"/>
      <c r="H82" s="25"/>
      <c r="I82" s="93"/>
      <c r="J82" s="93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89"/>
      <c r="BM82" s="25"/>
      <c r="BN82" s="25"/>
      <c r="BO82" s="25"/>
      <c r="BP82" s="94"/>
    </row>
    <row r="83">
      <c r="A83" s="25"/>
      <c r="B83" s="25"/>
      <c r="C83" s="25"/>
      <c r="D83" s="25"/>
      <c r="E83" s="25"/>
      <c r="F83" s="25"/>
      <c r="G83" s="25"/>
      <c r="H83" s="25"/>
      <c r="I83" s="93"/>
      <c r="J83" s="93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89"/>
      <c r="BM83" s="25"/>
      <c r="BN83" s="25"/>
      <c r="BO83" s="25"/>
      <c r="BP83" s="94"/>
    </row>
    <row r="84">
      <c r="A84" s="25"/>
      <c r="B84" s="25"/>
      <c r="C84" s="25"/>
      <c r="D84" s="25"/>
      <c r="E84" s="25"/>
      <c r="F84" s="25"/>
      <c r="G84" s="25"/>
      <c r="H84" s="25"/>
      <c r="I84" s="93"/>
      <c r="J84" s="93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89"/>
      <c r="BM84" s="25"/>
      <c r="BN84" s="25"/>
      <c r="BO84" s="25"/>
      <c r="BP84" s="94"/>
    </row>
    <row r="85">
      <c r="A85" s="25"/>
      <c r="B85" s="25"/>
      <c r="C85" s="25"/>
      <c r="D85" s="25"/>
      <c r="E85" s="25"/>
      <c r="F85" s="25"/>
      <c r="G85" s="25"/>
      <c r="H85" s="25"/>
      <c r="I85" s="93"/>
      <c r="J85" s="93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89"/>
      <c r="BM85" s="25"/>
      <c r="BN85" s="25"/>
      <c r="BO85" s="25"/>
      <c r="BP85" s="94"/>
    </row>
    <row r="86">
      <c r="A86" s="25"/>
      <c r="B86" s="25"/>
      <c r="C86" s="25"/>
      <c r="D86" s="25"/>
      <c r="E86" s="25"/>
      <c r="F86" s="25"/>
      <c r="G86" s="25"/>
      <c r="H86" s="25"/>
      <c r="I86" s="93"/>
      <c r="J86" s="93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89"/>
      <c r="BM86" s="25"/>
      <c r="BN86" s="25"/>
      <c r="BO86" s="25"/>
      <c r="BP86" s="94"/>
    </row>
    <row r="87">
      <c r="A87" s="25"/>
      <c r="B87" s="25"/>
      <c r="C87" s="25"/>
      <c r="D87" s="25"/>
      <c r="E87" s="25"/>
      <c r="F87" s="25"/>
      <c r="G87" s="25"/>
      <c r="H87" s="25"/>
      <c r="I87" s="93"/>
      <c r="J87" s="93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89"/>
      <c r="BM87" s="25"/>
      <c r="BN87" s="25"/>
      <c r="BO87" s="25"/>
      <c r="BP87" s="94"/>
    </row>
    <row r="88">
      <c r="A88" s="25"/>
      <c r="B88" s="25"/>
      <c r="C88" s="25"/>
      <c r="D88" s="25"/>
      <c r="E88" s="25"/>
      <c r="F88" s="25"/>
      <c r="G88" s="25"/>
      <c r="H88" s="25"/>
      <c r="I88" s="93"/>
      <c r="J88" s="93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89"/>
      <c r="BM88" s="25"/>
      <c r="BN88" s="25"/>
      <c r="BO88" s="25"/>
      <c r="BP88" s="94"/>
    </row>
    <row r="89">
      <c r="A89" s="25"/>
      <c r="B89" s="25"/>
      <c r="C89" s="25"/>
      <c r="D89" s="25"/>
      <c r="E89" s="25"/>
      <c r="F89" s="25"/>
      <c r="G89" s="25"/>
      <c r="H89" s="25"/>
      <c r="I89" s="93"/>
      <c r="J89" s="93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89"/>
      <c r="BM89" s="25"/>
      <c r="BN89" s="25"/>
      <c r="BO89" s="25"/>
      <c r="BP89" s="94"/>
    </row>
    <row r="90">
      <c r="A90" s="25"/>
      <c r="B90" s="25"/>
      <c r="C90" s="25"/>
      <c r="D90" s="25"/>
      <c r="E90" s="25"/>
      <c r="F90" s="25"/>
      <c r="G90" s="25"/>
      <c r="H90" s="25"/>
      <c r="I90" s="93"/>
      <c r="J90" s="93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89"/>
      <c r="BM90" s="25"/>
      <c r="BN90" s="25"/>
      <c r="BO90" s="25"/>
      <c r="BP90" s="94"/>
    </row>
    <row r="91">
      <c r="A91" s="25"/>
      <c r="B91" s="25"/>
      <c r="C91" s="25"/>
      <c r="D91" s="25"/>
      <c r="E91" s="25"/>
      <c r="F91" s="25"/>
      <c r="G91" s="25"/>
      <c r="H91" s="25"/>
      <c r="I91" s="93"/>
      <c r="J91" s="93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89"/>
      <c r="BM91" s="25"/>
      <c r="BN91" s="25"/>
      <c r="BO91" s="25"/>
      <c r="BP91" s="94"/>
    </row>
    <row r="92">
      <c r="A92" s="25"/>
      <c r="B92" s="25"/>
      <c r="C92" s="25"/>
      <c r="D92" s="25"/>
      <c r="E92" s="25"/>
      <c r="F92" s="25"/>
      <c r="G92" s="25"/>
      <c r="H92" s="25"/>
      <c r="I92" s="93"/>
      <c r="J92" s="93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89"/>
      <c r="BM92" s="25"/>
      <c r="BN92" s="25"/>
      <c r="BO92" s="25"/>
      <c r="BP92" s="94"/>
    </row>
    <row r="93">
      <c r="A93" s="25"/>
      <c r="B93" s="25"/>
      <c r="C93" s="25"/>
      <c r="D93" s="25"/>
      <c r="E93" s="25"/>
      <c r="F93" s="25"/>
      <c r="G93" s="25"/>
      <c r="H93" s="25"/>
      <c r="I93" s="93"/>
      <c r="J93" s="93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89"/>
      <c r="BM93" s="25"/>
      <c r="BN93" s="25"/>
      <c r="BO93" s="25"/>
      <c r="BP93" s="94"/>
    </row>
    <row r="94">
      <c r="A94" s="25"/>
      <c r="B94" s="25"/>
      <c r="C94" s="25"/>
      <c r="D94" s="25"/>
      <c r="E94" s="25"/>
      <c r="F94" s="25"/>
      <c r="G94" s="25"/>
      <c r="H94" s="25"/>
      <c r="I94" s="93"/>
      <c r="J94" s="93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89"/>
      <c r="BM94" s="25"/>
      <c r="BN94" s="25"/>
      <c r="BO94" s="25"/>
      <c r="BP94" s="94"/>
    </row>
    <row r="95">
      <c r="A95" s="25"/>
      <c r="B95" s="25"/>
      <c r="C95" s="25"/>
      <c r="D95" s="25"/>
      <c r="E95" s="25"/>
      <c r="F95" s="25"/>
      <c r="G95" s="25"/>
      <c r="H95" s="25"/>
      <c r="I95" s="93"/>
      <c r="J95" s="93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89"/>
      <c r="BM95" s="25"/>
      <c r="BN95" s="25"/>
      <c r="BO95" s="25"/>
      <c r="BP95" s="94"/>
    </row>
    <row r="96">
      <c r="A96" s="25"/>
      <c r="B96" s="25"/>
      <c r="C96" s="25"/>
      <c r="D96" s="25"/>
      <c r="E96" s="25"/>
      <c r="F96" s="25"/>
      <c r="G96" s="25"/>
      <c r="H96" s="25"/>
      <c r="I96" s="93"/>
      <c r="J96" s="93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89"/>
      <c r="BM96" s="25"/>
      <c r="BN96" s="25"/>
      <c r="BO96" s="25"/>
      <c r="BP96" s="94"/>
    </row>
    <row r="97">
      <c r="A97" s="25"/>
      <c r="B97" s="25"/>
      <c r="C97" s="25"/>
      <c r="D97" s="25"/>
      <c r="E97" s="25"/>
      <c r="F97" s="25"/>
      <c r="G97" s="25"/>
      <c r="H97" s="25"/>
      <c r="I97" s="93"/>
      <c r="J97" s="93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89"/>
      <c r="BM97" s="25"/>
      <c r="BN97" s="25"/>
      <c r="BO97" s="25"/>
      <c r="BP97" s="94"/>
    </row>
    <row r="98">
      <c r="A98" s="25"/>
      <c r="B98" s="25"/>
      <c r="C98" s="25"/>
      <c r="D98" s="25"/>
      <c r="E98" s="25"/>
      <c r="F98" s="25"/>
      <c r="G98" s="25"/>
      <c r="H98" s="25"/>
      <c r="I98" s="93"/>
      <c r="J98" s="93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89"/>
      <c r="BM98" s="25"/>
      <c r="BN98" s="25"/>
      <c r="BO98" s="25"/>
      <c r="BP98" s="94"/>
    </row>
    <row r="99">
      <c r="A99" s="25"/>
      <c r="B99" s="25"/>
      <c r="C99" s="25"/>
      <c r="D99" s="25"/>
      <c r="E99" s="25"/>
      <c r="F99" s="25"/>
      <c r="G99" s="25"/>
      <c r="H99" s="25"/>
      <c r="I99" s="93"/>
      <c r="J99" s="93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89"/>
      <c r="BM99" s="25"/>
      <c r="BN99" s="25"/>
      <c r="BO99" s="25"/>
      <c r="BP99" s="94"/>
    </row>
    <row r="100">
      <c r="A100" s="25"/>
      <c r="B100" s="25"/>
      <c r="C100" s="25"/>
      <c r="D100" s="25"/>
      <c r="E100" s="25"/>
      <c r="F100" s="25"/>
      <c r="G100" s="25"/>
      <c r="H100" s="25"/>
      <c r="I100" s="93"/>
      <c r="J100" s="93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89"/>
      <c r="BM100" s="25"/>
      <c r="BN100" s="25"/>
      <c r="BO100" s="25"/>
      <c r="BP100" s="94"/>
    </row>
    <row r="101">
      <c r="A101" s="25"/>
      <c r="B101" s="25"/>
      <c r="C101" s="25"/>
      <c r="D101" s="25"/>
      <c r="E101" s="25"/>
      <c r="F101" s="25"/>
      <c r="G101" s="25"/>
      <c r="H101" s="25"/>
      <c r="I101" s="93"/>
      <c r="J101" s="93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89"/>
      <c r="BM101" s="25"/>
      <c r="BN101" s="25"/>
      <c r="BO101" s="25"/>
      <c r="BP101" s="94"/>
    </row>
    <row r="102">
      <c r="A102" s="25"/>
      <c r="B102" s="25"/>
      <c r="C102" s="25"/>
      <c r="D102" s="25"/>
      <c r="E102" s="25"/>
      <c r="F102" s="25"/>
      <c r="G102" s="25"/>
      <c r="H102" s="25"/>
      <c r="I102" s="93"/>
      <c r="J102" s="93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89"/>
      <c r="BM102" s="25"/>
      <c r="BN102" s="25"/>
      <c r="BO102" s="25"/>
      <c r="BP102" s="94"/>
    </row>
    <row r="103">
      <c r="A103" s="25"/>
      <c r="B103" s="25"/>
      <c r="C103" s="25"/>
      <c r="D103" s="25"/>
      <c r="E103" s="25"/>
      <c r="F103" s="25"/>
      <c r="G103" s="25"/>
      <c r="H103" s="25"/>
      <c r="I103" s="93"/>
      <c r="J103" s="93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89"/>
      <c r="BM103" s="25"/>
      <c r="BN103" s="25"/>
      <c r="BO103" s="25"/>
      <c r="BP103" s="94"/>
    </row>
    <row r="104">
      <c r="A104" s="25"/>
      <c r="B104" s="25"/>
      <c r="C104" s="25"/>
      <c r="D104" s="25"/>
      <c r="E104" s="25"/>
      <c r="F104" s="25"/>
      <c r="G104" s="25"/>
      <c r="H104" s="25"/>
      <c r="I104" s="93"/>
      <c r="J104" s="93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89"/>
      <c r="BM104" s="25"/>
      <c r="BN104" s="25"/>
      <c r="BO104" s="25"/>
      <c r="BP104" s="94"/>
    </row>
    <row r="105">
      <c r="A105" s="25"/>
      <c r="B105" s="25"/>
      <c r="C105" s="25"/>
      <c r="D105" s="25"/>
      <c r="E105" s="25"/>
      <c r="F105" s="25"/>
      <c r="G105" s="25"/>
      <c r="H105" s="25"/>
      <c r="I105" s="93"/>
      <c r="J105" s="93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89"/>
      <c r="BM105" s="25"/>
      <c r="BN105" s="25"/>
      <c r="BO105" s="25"/>
      <c r="BP105" s="94"/>
    </row>
    <row r="106">
      <c r="A106" s="25"/>
      <c r="B106" s="25"/>
      <c r="C106" s="25"/>
      <c r="D106" s="25"/>
      <c r="E106" s="25"/>
      <c r="F106" s="25"/>
      <c r="G106" s="25"/>
      <c r="H106" s="25"/>
      <c r="I106" s="93"/>
      <c r="J106" s="93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89"/>
      <c r="BM106" s="25"/>
      <c r="BN106" s="25"/>
      <c r="BO106" s="25"/>
      <c r="BP106" s="94"/>
    </row>
    <row r="107">
      <c r="A107" s="25"/>
      <c r="B107" s="25"/>
      <c r="C107" s="25"/>
      <c r="D107" s="25"/>
      <c r="E107" s="25"/>
      <c r="F107" s="25"/>
      <c r="G107" s="25"/>
      <c r="H107" s="25"/>
      <c r="I107" s="93"/>
      <c r="J107" s="93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89"/>
      <c r="BM107" s="25"/>
      <c r="BN107" s="25"/>
      <c r="BO107" s="25"/>
      <c r="BP107" s="94"/>
    </row>
    <row r="108">
      <c r="A108" s="25"/>
      <c r="B108" s="25"/>
      <c r="C108" s="25"/>
      <c r="D108" s="25"/>
      <c r="E108" s="25"/>
      <c r="F108" s="25"/>
      <c r="G108" s="25"/>
      <c r="H108" s="25"/>
      <c r="I108" s="93"/>
      <c r="J108" s="93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89"/>
      <c r="BM108" s="25"/>
      <c r="BN108" s="25"/>
      <c r="BO108" s="25"/>
      <c r="BP108" s="94"/>
    </row>
    <row r="109">
      <c r="A109" s="25"/>
      <c r="B109" s="25"/>
      <c r="C109" s="25"/>
      <c r="D109" s="25"/>
      <c r="E109" s="25"/>
      <c r="F109" s="25"/>
      <c r="G109" s="25"/>
      <c r="H109" s="25"/>
      <c r="I109" s="93"/>
      <c r="J109" s="93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89"/>
      <c r="BM109" s="25"/>
      <c r="BN109" s="25"/>
      <c r="BO109" s="25"/>
      <c r="BP109" s="94"/>
    </row>
    <row r="110">
      <c r="A110" s="25"/>
      <c r="B110" s="25"/>
      <c r="C110" s="25"/>
      <c r="D110" s="25"/>
      <c r="E110" s="25"/>
      <c r="F110" s="25"/>
      <c r="G110" s="25"/>
      <c r="H110" s="25"/>
      <c r="I110" s="93"/>
      <c r="J110" s="93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89"/>
      <c r="BM110" s="25"/>
      <c r="BN110" s="25"/>
      <c r="BO110" s="25"/>
      <c r="BP110" s="94"/>
    </row>
    <row r="111">
      <c r="A111" s="25"/>
      <c r="B111" s="25"/>
      <c r="C111" s="25"/>
      <c r="D111" s="25"/>
      <c r="E111" s="25"/>
      <c r="F111" s="25"/>
      <c r="G111" s="25"/>
      <c r="H111" s="25"/>
      <c r="I111" s="93"/>
      <c r="J111" s="93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89"/>
      <c r="BM111" s="25"/>
      <c r="BN111" s="25"/>
      <c r="BO111" s="25"/>
      <c r="BP111" s="94"/>
    </row>
    <row r="112">
      <c r="A112" s="25"/>
      <c r="B112" s="25"/>
      <c r="C112" s="25"/>
      <c r="D112" s="25"/>
      <c r="E112" s="25"/>
      <c r="F112" s="25"/>
      <c r="G112" s="25"/>
      <c r="H112" s="25"/>
      <c r="I112" s="93"/>
      <c r="J112" s="93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89"/>
      <c r="BM112" s="25"/>
      <c r="BN112" s="25"/>
      <c r="BO112" s="25"/>
      <c r="BP112" s="94"/>
    </row>
    <row r="113">
      <c r="A113" s="25"/>
      <c r="B113" s="25"/>
      <c r="C113" s="25"/>
      <c r="D113" s="25"/>
      <c r="E113" s="25"/>
      <c r="F113" s="25"/>
      <c r="G113" s="25"/>
      <c r="H113" s="25"/>
      <c r="I113" s="93"/>
      <c r="J113" s="93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89"/>
      <c r="BM113" s="25"/>
      <c r="BN113" s="25"/>
      <c r="BO113" s="25"/>
      <c r="BP113" s="94"/>
    </row>
    <row r="114">
      <c r="A114" s="25"/>
      <c r="B114" s="25"/>
      <c r="C114" s="25"/>
      <c r="D114" s="25"/>
      <c r="E114" s="25"/>
      <c r="F114" s="25"/>
      <c r="G114" s="25"/>
      <c r="H114" s="25"/>
      <c r="I114" s="93"/>
      <c r="J114" s="93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89"/>
      <c r="BM114" s="25"/>
      <c r="BN114" s="25"/>
      <c r="BO114" s="25"/>
      <c r="BP114" s="94"/>
    </row>
    <row r="115">
      <c r="A115" s="25"/>
      <c r="B115" s="25"/>
      <c r="C115" s="25"/>
      <c r="D115" s="25"/>
      <c r="E115" s="25"/>
      <c r="F115" s="25"/>
      <c r="G115" s="25"/>
      <c r="H115" s="25"/>
      <c r="I115" s="93"/>
      <c r="J115" s="93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89"/>
      <c r="BM115" s="25"/>
      <c r="BN115" s="25"/>
      <c r="BO115" s="25"/>
      <c r="BP115" s="94"/>
    </row>
    <row r="116">
      <c r="A116" s="25"/>
      <c r="B116" s="25"/>
      <c r="C116" s="25"/>
      <c r="D116" s="25"/>
      <c r="E116" s="25"/>
      <c r="F116" s="25"/>
      <c r="G116" s="25"/>
      <c r="H116" s="25"/>
      <c r="I116" s="93"/>
      <c r="J116" s="93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89"/>
      <c r="BM116" s="25"/>
      <c r="BN116" s="25"/>
      <c r="BO116" s="25"/>
      <c r="BP116" s="94"/>
    </row>
    <row r="117">
      <c r="A117" s="25"/>
      <c r="B117" s="25"/>
      <c r="C117" s="25"/>
      <c r="D117" s="25"/>
      <c r="E117" s="25"/>
      <c r="F117" s="25"/>
      <c r="G117" s="25"/>
      <c r="H117" s="25"/>
      <c r="I117" s="93"/>
      <c r="J117" s="93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89"/>
      <c r="BM117" s="25"/>
      <c r="BN117" s="25"/>
      <c r="BO117" s="25"/>
      <c r="BP117" s="94"/>
    </row>
    <row r="118">
      <c r="A118" s="25"/>
      <c r="B118" s="25"/>
      <c r="C118" s="25"/>
      <c r="D118" s="25"/>
      <c r="E118" s="25"/>
      <c r="F118" s="25"/>
      <c r="G118" s="25"/>
      <c r="H118" s="25"/>
      <c r="I118" s="93"/>
      <c r="J118" s="93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89"/>
      <c r="BM118" s="25"/>
      <c r="BN118" s="25"/>
      <c r="BO118" s="25"/>
      <c r="BP118" s="94"/>
    </row>
    <row r="119">
      <c r="A119" s="25"/>
      <c r="B119" s="25"/>
      <c r="C119" s="25"/>
      <c r="D119" s="25"/>
      <c r="E119" s="25"/>
      <c r="F119" s="25"/>
      <c r="G119" s="25"/>
      <c r="H119" s="25"/>
      <c r="I119" s="93"/>
      <c r="J119" s="93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89"/>
      <c r="BM119" s="25"/>
      <c r="BN119" s="25"/>
      <c r="BO119" s="25"/>
      <c r="BP119" s="94"/>
    </row>
    <row r="120">
      <c r="A120" s="25"/>
      <c r="B120" s="25"/>
      <c r="C120" s="25"/>
      <c r="D120" s="25"/>
      <c r="E120" s="25"/>
      <c r="F120" s="25"/>
      <c r="G120" s="25"/>
      <c r="H120" s="25"/>
      <c r="I120" s="93"/>
      <c r="J120" s="93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89"/>
      <c r="BM120" s="25"/>
      <c r="BN120" s="25"/>
      <c r="BO120" s="25"/>
      <c r="BP120" s="94"/>
    </row>
    <row r="121">
      <c r="A121" s="25"/>
      <c r="B121" s="25"/>
      <c r="C121" s="25"/>
      <c r="D121" s="25"/>
      <c r="E121" s="25"/>
      <c r="F121" s="25"/>
      <c r="G121" s="25"/>
      <c r="H121" s="25"/>
      <c r="I121" s="93"/>
      <c r="J121" s="93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89"/>
      <c r="BM121" s="25"/>
      <c r="BN121" s="25"/>
      <c r="BO121" s="25"/>
      <c r="BP121" s="94"/>
    </row>
    <row r="122">
      <c r="A122" s="25"/>
      <c r="B122" s="25"/>
      <c r="C122" s="25"/>
      <c r="D122" s="25"/>
      <c r="E122" s="25"/>
      <c r="F122" s="25"/>
      <c r="G122" s="25"/>
      <c r="H122" s="25"/>
      <c r="I122" s="93"/>
      <c r="J122" s="93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89"/>
      <c r="BM122" s="25"/>
      <c r="BN122" s="25"/>
      <c r="BO122" s="25"/>
      <c r="BP122" s="94"/>
    </row>
    <row r="123">
      <c r="A123" s="25"/>
      <c r="B123" s="25"/>
      <c r="C123" s="25"/>
      <c r="D123" s="25"/>
      <c r="E123" s="25"/>
      <c r="F123" s="25"/>
      <c r="G123" s="25"/>
      <c r="H123" s="25"/>
      <c r="I123" s="93"/>
      <c r="J123" s="93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89"/>
      <c r="BM123" s="25"/>
      <c r="BN123" s="25"/>
      <c r="BO123" s="25"/>
      <c r="BP123" s="94"/>
    </row>
    <row r="124">
      <c r="A124" s="25"/>
      <c r="B124" s="25"/>
      <c r="C124" s="25"/>
      <c r="D124" s="25"/>
      <c r="E124" s="25"/>
      <c r="F124" s="25"/>
      <c r="G124" s="25"/>
      <c r="H124" s="25"/>
      <c r="I124" s="93"/>
      <c r="J124" s="93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89"/>
      <c r="BM124" s="25"/>
      <c r="BN124" s="25"/>
      <c r="BO124" s="25"/>
      <c r="BP124" s="94"/>
    </row>
    <row r="125">
      <c r="A125" s="25"/>
      <c r="B125" s="25"/>
      <c r="C125" s="25"/>
      <c r="D125" s="25"/>
      <c r="E125" s="25"/>
      <c r="F125" s="25"/>
      <c r="G125" s="25"/>
      <c r="H125" s="25"/>
      <c r="I125" s="93"/>
      <c r="J125" s="93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89"/>
      <c r="BM125" s="25"/>
      <c r="BN125" s="25"/>
      <c r="BO125" s="25"/>
      <c r="BP125" s="94"/>
    </row>
    <row r="126">
      <c r="A126" s="25"/>
      <c r="B126" s="25"/>
      <c r="C126" s="25"/>
      <c r="D126" s="25"/>
      <c r="E126" s="25"/>
      <c r="F126" s="25"/>
      <c r="G126" s="25"/>
      <c r="H126" s="25"/>
      <c r="I126" s="93"/>
      <c r="J126" s="93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89"/>
      <c r="BM126" s="25"/>
      <c r="BN126" s="25"/>
      <c r="BO126" s="25"/>
      <c r="BP126" s="94"/>
    </row>
    <row r="127">
      <c r="A127" s="25"/>
      <c r="B127" s="25"/>
      <c r="C127" s="25"/>
      <c r="D127" s="25"/>
      <c r="E127" s="25"/>
      <c r="F127" s="25"/>
      <c r="G127" s="25"/>
      <c r="H127" s="25"/>
      <c r="I127" s="93"/>
      <c r="J127" s="93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89"/>
      <c r="BM127" s="25"/>
      <c r="BN127" s="25"/>
      <c r="BO127" s="25"/>
      <c r="BP127" s="94"/>
    </row>
    <row r="128">
      <c r="A128" s="25"/>
      <c r="B128" s="25"/>
      <c r="C128" s="25"/>
      <c r="D128" s="25"/>
      <c r="E128" s="25"/>
      <c r="F128" s="25"/>
      <c r="G128" s="25"/>
      <c r="H128" s="25"/>
      <c r="I128" s="93"/>
      <c r="J128" s="93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89"/>
      <c r="BM128" s="25"/>
      <c r="BN128" s="25"/>
      <c r="BO128" s="25"/>
      <c r="BP128" s="94"/>
    </row>
    <row r="129">
      <c r="A129" s="25"/>
      <c r="B129" s="25"/>
      <c r="C129" s="25"/>
      <c r="D129" s="25"/>
      <c r="E129" s="25"/>
      <c r="F129" s="25"/>
      <c r="G129" s="25"/>
      <c r="H129" s="25"/>
      <c r="I129" s="93"/>
      <c r="J129" s="93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89"/>
      <c r="BM129" s="25"/>
      <c r="BN129" s="25"/>
      <c r="BO129" s="25"/>
      <c r="BP129" s="94"/>
    </row>
    <row r="130">
      <c r="A130" s="25"/>
      <c r="B130" s="25"/>
      <c r="C130" s="25"/>
      <c r="D130" s="25"/>
      <c r="E130" s="25"/>
      <c r="F130" s="25"/>
      <c r="G130" s="25"/>
      <c r="H130" s="25"/>
      <c r="I130" s="93"/>
      <c r="J130" s="93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89"/>
      <c r="BM130" s="25"/>
      <c r="BN130" s="25"/>
      <c r="BO130" s="25"/>
      <c r="BP130" s="94"/>
    </row>
    <row r="131">
      <c r="A131" s="25"/>
      <c r="B131" s="25"/>
      <c r="C131" s="25"/>
      <c r="D131" s="25"/>
      <c r="E131" s="25"/>
      <c r="F131" s="25"/>
      <c r="G131" s="25"/>
      <c r="H131" s="25"/>
      <c r="I131" s="93"/>
      <c r="J131" s="93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89"/>
      <c r="BM131" s="25"/>
      <c r="BN131" s="25"/>
      <c r="BO131" s="25"/>
      <c r="BP131" s="94"/>
    </row>
    <row r="132">
      <c r="A132" s="25"/>
      <c r="B132" s="25"/>
      <c r="C132" s="25"/>
      <c r="D132" s="25"/>
      <c r="E132" s="25"/>
      <c r="F132" s="25"/>
      <c r="G132" s="25"/>
      <c r="H132" s="25"/>
      <c r="I132" s="93"/>
      <c r="J132" s="93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89"/>
      <c r="BM132" s="25"/>
      <c r="BN132" s="25"/>
      <c r="BO132" s="25"/>
      <c r="BP132" s="94"/>
    </row>
    <row r="133">
      <c r="A133" s="25"/>
      <c r="B133" s="25"/>
      <c r="C133" s="25"/>
      <c r="D133" s="25"/>
      <c r="E133" s="25"/>
      <c r="F133" s="25"/>
      <c r="G133" s="25"/>
      <c r="H133" s="25"/>
      <c r="I133" s="93"/>
      <c r="J133" s="93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89"/>
      <c r="BM133" s="25"/>
      <c r="BN133" s="25"/>
      <c r="BO133" s="25"/>
      <c r="BP133" s="94"/>
    </row>
    <row r="134">
      <c r="A134" s="25"/>
      <c r="B134" s="25"/>
      <c r="C134" s="25"/>
      <c r="D134" s="25"/>
      <c r="E134" s="25"/>
      <c r="F134" s="25"/>
      <c r="G134" s="25"/>
      <c r="H134" s="25"/>
      <c r="I134" s="93"/>
      <c r="J134" s="93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89"/>
      <c r="BM134" s="25"/>
      <c r="BN134" s="25"/>
      <c r="BO134" s="25"/>
      <c r="BP134" s="94"/>
    </row>
    <row r="135">
      <c r="A135" s="25"/>
      <c r="B135" s="25"/>
      <c r="C135" s="25"/>
      <c r="D135" s="25"/>
      <c r="E135" s="25"/>
      <c r="F135" s="25"/>
      <c r="G135" s="25"/>
      <c r="H135" s="25"/>
      <c r="I135" s="93"/>
      <c r="J135" s="93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89"/>
      <c r="BM135" s="25"/>
      <c r="BN135" s="25"/>
      <c r="BO135" s="25"/>
      <c r="BP135" s="94"/>
    </row>
    <row r="136">
      <c r="A136" s="25"/>
      <c r="B136" s="25"/>
      <c r="C136" s="25"/>
      <c r="D136" s="25"/>
      <c r="E136" s="25"/>
      <c r="F136" s="25"/>
      <c r="G136" s="25"/>
      <c r="H136" s="25"/>
      <c r="I136" s="93"/>
      <c r="J136" s="93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89"/>
      <c r="BM136" s="25"/>
      <c r="BN136" s="25"/>
      <c r="BO136" s="25"/>
      <c r="BP136" s="94"/>
    </row>
    <row r="137">
      <c r="A137" s="25"/>
      <c r="B137" s="25"/>
      <c r="C137" s="25"/>
      <c r="D137" s="25"/>
      <c r="E137" s="25"/>
      <c r="F137" s="25"/>
      <c r="G137" s="25"/>
      <c r="H137" s="25"/>
      <c r="I137" s="93"/>
      <c r="J137" s="93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89"/>
      <c r="BM137" s="25"/>
      <c r="BN137" s="25"/>
      <c r="BO137" s="25"/>
      <c r="BP137" s="94"/>
    </row>
    <row r="138">
      <c r="A138" s="25"/>
      <c r="B138" s="25"/>
      <c r="C138" s="25"/>
      <c r="D138" s="25"/>
      <c r="E138" s="25"/>
      <c r="F138" s="25"/>
      <c r="G138" s="25"/>
      <c r="H138" s="25"/>
      <c r="I138" s="93"/>
      <c r="J138" s="93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89"/>
      <c r="BM138" s="25"/>
      <c r="BN138" s="25"/>
      <c r="BO138" s="25"/>
      <c r="BP138" s="94"/>
    </row>
    <row r="139">
      <c r="A139" s="25"/>
      <c r="B139" s="25"/>
      <c r="C139" s="25"/>
      <c r="D139" s="25"/>
      <c r="E139" s="25"/>
      <c r="F139" s="25"/>
      <c r="G139" s="25"/>
      <c r="H139" s="25"/>
      <c r="I139" s="93"/>
      <c r="J139" s="93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89"/>
      <c r="BM139" s="25"/>
      <c r="BN139" s="25"/>
      <c r="BO139" s="25"/>
      <c r="BP139" s="94"/>
    </row>
    <row r="140">
      <c r="A140" s="25"/>
      <c r="B140" s="25"/>
      <c r="C140" s="25"/>
      <c r="D140" s="25"/>
      <c r="E140" s="25"/>
      <c r="F140" s="25"/>
      <c r="G140" s="25"/>
      <c r="H140" s="25"/>
      <c r="I140" s="93"/>
      <c r="J140" s="93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89"/>
      <c r="BM140" s="25"/>
      <c r="BN140" s="25"/>
      <c r="BO140" s="25"/>
      <c r="BP140" s="94"/>
    </row>
    <row r="141">
      <c r="A141" s="25"/>
      <c r="B141" s="25"/>
      <c r="C141" s="25"/>
      <c r="D141" s="25"/>
      <c r="E141" s="25"/>
      <c r="F141" s="25"/>
      <c r="G141" s="25"/>
      <c r="H141" s="25"/>
      <c r="I141" s="93"/>
      <c r="J141" s="93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89"/>
      <c r="BM141" s="25"/>
      <c r="BN141" s="25"/>
      <c r="BO141" s="25"/>
      <c r="BP141" s="94"/>
    </row>
    <row r="142">
      <c r="A142" s="25"/>
      <c r="B142" s="25"/>
      <c r="C142" s="25"/>
      <c r="D142" s="25"/>
      <c r="E142" s="25"/>
      <c r="F142" s="25"/>
      <c r="G142" s="25"/>
      <c r="H142" s="25"/>
      <c r="I142" s="93"/>
      <c r="J142" s="93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89"/>
      <c r="BM142" s="25"/>
      <c r="BN142" s="25"/>
      <c r="BO142" s="25"/>
      <c r="BP142" s="94"/>
    </row>
    <row r="143">
      <c r="A143" s="25"/>
      <c r="B143" s="25"/>
      <c r="C143" s="25"/>
      <c r="D143" s="25"/>
      <c r="E143" s="25"/>
      <c r="F143" s="25"/>
      <c r="G143" s="25"/>
      <c r="H143" s="25"/>
      <c r="I143" s="93"/>
      <c r="J143" s="93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89"/>
      <c r="BM143" s="25"/>
      <c r="BN143" s="25"/>
      <c r="BO143" s="25"/>
      <c r="BP143" s="94"/>
    </row>
    <row r="144">
      <c r="A144" s="25"/>
      <c r="B144" s="25"/>
      <c r="C144" s="25"/>
      <c r="D144" s="25"/>
      <c r="E144" s="25"/>
      <c r="F144" s="25"/>
      <c r="G144" s="25"/>
      <c r="H144" s="25"/>
      <c r="I144" s="93"/>
      <c r="J144" s="93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89"/>
      <c r="BM144" s="25"/>
      <c r="BN144" s="25"/>
      <c r="BO144" s="25"/>
      <c r="BP144" s="94"/>
    </row>
    <row r="145">
      <c r="A145" s="25"/>
      <c r="B145" s="25"/>
      <c r="C145" s="25"/>
      <c r="D145" s="25"/>
      <c r="E145" s="25"/>
      <c r="F145" s="25"/>
      <c r="G145" s="25"/>
      <c r="H145" s="25"/>
      <c r="I145" s="93"/>
      <c r="J145" s="93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89"/>
      <c r="BM145" s="25"/>
      <c r="BN145" s="25"/>
      <c r="BO145" s="25"/>
      <c r="BP145" s="94"/>
    </row>
    <row r="146">
      <c r="A146" s="25"/>
      <c r="B146" s="25"/>
      <c r="C146" s="25"/>
      <c r="D146" s="25"/>
      <c r="E146" s="25"/>
      <c r="F146" s="25"/>
      <c r="G146" s="25"/>
      <c r="H146" s="25"/>
      <c r="I146" s="93"/>
      <c r="J146" s="93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89"/>
      <c r="BM146" s="25"/>
      <c r="BN146" s="25"/>
      <c r="BO146" s="25"/>
      <c r="BP146" s="94"/>
    </row>
    <row r="147">
      <c r="A147" s="25"/>
      <c r="B147" s="25"/>
      <c r="C147" s="25"/>
      <c r="D147" s="25"/>
      <c r="E147" s="25"/>
      <c r="F147" s="25"/>
      <c r="G147" s="25"/>
      <c r="H147" s="25"/>
      <c r="I147" s="93"/>
      <c r="J147" s="93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89"/>
      <c r="BM147" s="25"/>
      <c r="BN147" s="25"/>
      <c r="BO147" s="25"/>
      <c r="BP147" s="94"/>
    </row>
    <row r="148">
      <c r="A148" s="25"/>
      <c r="B148" s="25"/>
      <c r="C148" s="25"/>
      <c r="D148" s="25"/>
      <c r="E148" s="25"/>
      <c r="F148" s="25"/>
      <c r="G148" s="25"/>
      <c r="H148" s="25"/>
      <c r="I148" s="93"/>
      <c r="J148" s="93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89"/>
      <c r="BM148" s="25"/>
      <c r="BN148" s="25"/>
      <c r="BO148" s="25"/>
      <c r="BP148" s="94"/>
    </row>
    <row r="149">
      <c r="A149" s="25"/>
      <c r="B149" s="25"/>
      <c r="C149" s="25"/>
      <c r="D149" s="25"/>
      <c r="E149" s="25"/>
      <c r="F149" s="25"/>
      <c r="G149" s="25"/>
      <c r="H149" s="25"/>
      <c r="I149" s="93"/>
      <c r="J149" s="93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89"/>
      <c r="BM149" s="25"/>
      <c r="BN149" s="25"/>
      <c r="BO149" s="25"/>
      <c r="BP149" s="94"/>
    </row>
    <row r="150">
      <c r="A150" s="25"/>
      <c r="B150" s="25"/>
      <c r="C150" s="25"/>
      <c r="D150" s="25"/>
      <c r="E150" s="25"/>
      <c r="F150" s="25"/>
      <c r="G150" s="25"/>
      <c r="H150" s="25"/>
      <c r="I150" s="93"/>
      <c r="J150" s="93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89"/>
      <c r="BM150" s="25"/>
      <c r="BN150" s="25"/>
      <c r="BO150" s="25"/>
      <c r="BP150" s="94"/>
    </row>
    <row r="151">
      <c r="A151" s="25"/>
      <c r="B151" s="25"/>
      <c r="C151" s="25"/>
      <c r="D151" s="25"/>
      <c r="E151" s="25"/>
      <c r="F151" s="25"/>
      <c r="G151" s="25"/>
      <c r="H151" s="25"/>
      <c r="I151" s="93"/>
      <c r="J151" s="93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89"/>
      <c r="BM151" s="25"/>
      <c r="BN151" s="25"/>
      <c r="BO151" s="25"/>
      <c r="BP151" s="94"/>
    </row>
    <row r="152">
      <c r="A152" s="25"/>
      <c r="B152" s="25"/>
      <c r="C152" s="25"/>
      <c r="D152" s="25"/>
      <c r="E152" s="25"/>
      <c r="F152" s="25"/>
      <c r="G152" s="25"/>
      <c r="H152" s="25"/>
      <c r="I152" s="93"/>
      <c r="J152" s="93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89"/>
      <c r="BM152" s="25"/>
      <c r="BN152" s="25"/>
      <c r="BO152" s="25"/>
      <c r="BP152" s="94"/>
    </row>
    <row r="153">
      <c r="A153" s="25"/>
      <c r="B153" s="25"/>
      <c r="C153" s="25"/>
      <c r="D153" s="25"/>
      <c r="E153" s="25"/>
      <c r="F153" s="25"/>
      <c r="G153" s="25"/>
      <c r="H153" s="25"/>
      <c r="I153" s="93"/>
      <c r="J153" s="93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89"/>
      <c r="BM153" s="25"/>
      <c r="BN153" s="25"/>
      <c r="BO153" s="25"/>
      <c r="BP153" s="94"/>
    </row>
    <row r="154">
      <c r="A154" s="25"/>
      <c r="B154" s="25"/>
      <c r="C154" s="25"/>
      <c r="D154" s="25"/>
      <c r="E154" s="25"/>
      <c r="F154" s="25"/>
      <c r="G154" s="25"/>
      <c r="H154" s="25"/>
      <c r="I154" s="93"/>
      <c r="J154" s="93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89"/>
      <c r="BM154" s="25"/>
      <c r="BN154" s="25"/>
      <c r="BO154" s="25"/>
      <c r="BP154" s="94"/>
    </row>
    <row r="155">
      <c r="A155" s="25"/>
      <c r="B155" s="25"/>
      <c r="C155" s="25"/>
      <c r="D155" s="25"/>
      <c r="E155" s="25"/>
      <c r="F155" s="25"/>
      <c r="G155" s="25"/>
      <c r="H155" s="25"/>
      <c r="I155" s="93"/>
      <c r="J155" s="93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89"/>
      <c r="BM155" s="25"/>
      <c r="BN155" s="25"/>
      <c r="BO155" s="25"/>
      <c r="BP155" s="94"/>
    </row>
    <row r="156">
      <c r="A156" s="25"/>
      <c r="B156" s="25"/>
      <c r="C156" s="25"/>
      <c r="D156" s="25"/>
      <c r="E156" s="25"/>
      <c r="F156" s="25"/>
      <c r="G156" s="25"/>
      <c r="H156" s="25"/>
      <c r="I156" s="93"/>
      <c r="J156" s="93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89"/>
      <c r="BM156" s="25"/>
      <c r="BN156" s="25"/>
      <c r="BO156" s="25"/>
      <c r="BP156" s="94"/>
    </row>
    <row r="157">
      <c r="A157" s="25"/>
      <c r="B157" s="25"/>
      <c r="C157" s="25"/>
      <c r="D157" s="25"/>
      <c r="E157" s="25"/>
      <c r="F157" s="25"/>
      <c r="G157" s="25"/>
      <c r="H157" s="25"/>
      <c r="I157" s="93"/>
      <c r="J157" s="93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89"/>
      <c r="BM157" s="25"/>
      <c r="BN157" s="25"/>
      <c r="BO157" s="25"/>
      <c r="BP157" s="94"/>
    </row>
    <row r="158">
      <c r="A158" s="25"/>
      <c r="B158" s="25"/>
      <c r="C158" s="25"/>
      <c r="D158" s="25"/>
      <c r="E158" s="25"/>
      <c r="F158" s="25"/>
      <c r="G158" s="25"/>
      <c r="H158" s="25"/>
      <c r="I158" s="93"/>
      <c r="J158" s="93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89"/>
      <c r="BM158" s="25"/>
      <c r="BN158" s="25"/>
      <c r="BO158" s="25"/>
      <c r="BP158" s="94"/>
    </row>
    <row r="159">
      <c r="A159" s="25"/>
      <c r="B159" s="25"/>
      <c r="C159" s="25"/>
      <c r="D159" s="25"/>
      <c r="E159" s="25"/>
      <c r="F159" s="25"/>
      <c r="G159" s="25"/>
      <c r="H159" s="25"/>
      <c r="I159" s="93"/>
      <c r="J159" s="93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89"/>
      <c r="BM159" s="25"/>
      <c r="BN159" s="25"/>
      <c r="BO159" s="25"/>
      <c r="BP159" s="94"/>
    </row>
    <row r="160">
      <c r="A160" s="25"/>
      <c r="B160" s="25"/>
      <c r="C160" s="25"/>
      <c r="D160" s="25"/>
      <c r="E160" s="25"/>
      <c r="F160" s="25"/>
      <c r="G160" s="25"/>
      <c r="H160" s="25"/>
      <c r="I160" s="93"/>
      <c r="J160" s="93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89"/>
      <c r="BM160" s="25"/>
      <c r="BN160" s="25"/>
      <c r="BO160" s="25"/>
      <c r="BP160" s="94"/>
    </row>
    <row r="161">
      <c r="A161" s="25"/>
      <c r="B161" s="25"/>
      <c r="C161" s="25"/>
      <c r="D161" s="25"/>
      <c r="E161" s="25"/>
      <c r="F161" s="25"/>
      <c r="G161" s="25"/>
      <c r="H161" s="25"/>
      <c r="I161" s="93"/>
      <c r="J161" s="93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89"/>
      <c r="BM161" s="25"/>
      <c r="BN161" s="25"/>
      <c r="BO161" s="25"/>
      <c r="BP161" s="94"/>
    </row>
    <row r="162">
      <c r="A162" s="25"/>
      <c r="B162" s="25"/>
      <c r="C162" s="25"/>
      <c r="D162" s="25"/>
      <c r="E162" s="25"/>
      <c r="F162" s="25"/>
      <c r="G162" s="25"/>
      <c r="H162" s="25"/>
      <c r="I162" s="93"/>
      <c r="J162" s="93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89"/>
      <c r="BM162" s="25"/>
      <c r="BN162" s="25"/>
      <c r="BO162" s="25"/>
      <c r="BP162" s="94"/>
    </row>
    <row r="163">
      <c r="A163" s="25"/>
      <c r="B163" s="25"/>
      <c r="C163" s="25"/>
      <c r="D163" s="25"/>
      <c r="E163" s="25"/>
      <c r="F163" s="25"/>
      <c r="G163" s="25"/>
      <c r="H163" s="25"/>
      <c r="I163" s="93"/>
      <c r="J163" s="93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89"/>
      <c r="BM163" s="25"/>
      <c r="BN163" s="25"/>
      <c r="BO163" s="25"/>
      <c r="BP163" s="94"/>
    </row>
    <row r="164">
      <c r="A164" s="25"/>
      <c r="B164" s="25"/>
      <c r="C164" s="25"/>
      <c r="D164" s="25"/>
      <c r="E164" s="25"/>
      <c r="F164" s="25"/>
      <c r="G164" s="25"/>
      <c r="H164" s="25"/>
      <c r="I164" s="93"/>
      <c r="J164" s="93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89"/>
      <c r="BM164" s="25"/>
      <c r="BN164" s="25"/>
      <c r="BO164" s="25"/>
      <c r="BP164" s="94"/>
    </row>
    <row r="165">
      <c r="A165" s="25"/>
      <c r="B165" s="25"/>
      <c r="C165" s="25"/>
      <c r="D165" s="25"/>
      <c r="E165" s="25"/>
      <c r="F165" s="25"/>
      <c r="G165" s="25"/>
      <c r="H165" s="25"/>
      <c r="I165" s="93"/>
      <c r="J165" s="93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89"/>
      <c r="BM165" s="25"/>
      <c r="BN165" s="25"/>
      <c r="BO165" s="25"/>
      <c r="BP165" s="94"/>
    </row>
    <row r="166">
      <c r="A166" s="25"/>
      <c r="B166" s="25"/>
      <c r="C166" s="25"/>
      <c r="D166" s="25"/>
      <c r="E166" s="25"/>
      <c r="F166" s="25"/>
      <c r="G166" s="25"/>
      <c r="H166" s="25"/>
      <c r="I166" s="93"/>
      <c r="J166" s="93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89"/>
      <c r="BM166" s="25"/>
      <c r="BN166" s="25"/>
      <c r="BO166" s="25"/>
      <c r="BP166" s="94"/>
    </row>
    <row r="167">
      <c r="A167" s="25"/>
      <c r="B167" s="25"/>
      <c r="C167" s="25"/>
      <c r="D167" s="25"/>
      <c r="E167" s="25"/>
      <c r="F167" s="25"/>
      <c r="G167" s="25"/>
      <c r="H167" s="25"/>
      <c r="I167" s="93"/>
      <c r="J167" s="93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89"/>
      <c r="BM167" s="25"/>
      <c r="BN167" s="25"/>
      <c r="BO167" s="25"/>
      <c r="BP167" s="94"/>
    </row>
    <row r="168">
      <c r="A168" s="25"/>
      <c r="B168" s="25"/>
      <c r="C168" s="25"/>
      <c r="D168" s="25"/>
      <c r="E168" s="25"/>
      <c r="F168" s="25"/>
      <c r="G168" s="25"/>
      <c r="H168" s="25"/>
      <c r="I168" s="93"/>
      <c r="J168" s="93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89"/>
      <c r="BM168" s="25"/>
      <c r="BN168" s="25"/>
      <c r="BO168" s="25"/>
      <c r="BP168" s="94"/>
    </row>
    <row r="169">
      <c r="A169" s="25"/>
      <c r="B169" s="25"/>
      <c r="C169" s="25"/>
      <c r="D169" s="25"/>
      <c r="E169" s="25"/>
      <c r="F169" s="25"/>
      <c r="G169" s="25"/>
      <c r="H169" s="25"/>
      <c r="I169" s="93"/>
      <c r="J169" s="93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89"/>
      <c r="BM169" s="25"/>
      <c r="BN169" s="25"/>
      <c r="BO169" s="25"/>
      <c r="BP169" s="94"/>
    </row>
    <row r="170">
      <c r="A170" s="25"/>
      <c r="B170" s="25"/>
      <c r="C170" s="25"/>
      <c r="D170" s="25"/>
      <c r="E170" s="25"/>
      <c r="F170" s="25"/>
      <c r="G170" s="25"/>
      <c r="H170" s="25"/>
      <c r="I170" s="93"/>
      <c r="J170" s="93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89"/>
      <c r="BM170" s="25"/>
      <c r="BN170" s="25"/>
      <c r="BO170" s="25"/>
      <c r="BP170" s="94"/>
    </row>
    <row r="171">
      <c r="A171" s="25"/>
      <c r="B171" s="25"/>
      <c r="C171" s="25"/>
      <c r="D171" s="25"/>
      <c r="E171" s="25"/>
      <c r="F171" s="25"/>
      <c r="G171" s="25"/>
      <c r="H171" s="25"/>
      <c r="I171" s="93"/>
      <c r="J171" s="93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89"/>
      <c r="BM171" s="25"/>
      <c r="BN171" s="25"/>
      <c r="BO171" s="25"/>
      <c r="BP171" s="94"/>
    </row>
    <row r="172">
      <c r="A172" s="25"/>
      <c r="B172" s="25"/>
      <c r="C172" s="25"/>
      <c r="D172" s="25"/>
      <c r="E172" s="25"/>
      <c r="F172" s="25"/>
      <c r="G172" s="25"/>
      <c r="H172" s="25"/>
      <c r="I172" s="93"/>
      <c r="J172" s="93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89"/>
      <c r="BM172" s="25"/>
      <c r="BN172" s="25"/>
      <c r="BO172" s="25"/>
      <c r="BP172" s="94"/>
    </row>
    <row r="173">
      <c r="A173" s="25"/>
      <c r="B173" s="25"/>
      <c r="C173" s="25"/>
      <c r="D173" s="25"/>
      <c r="E173" s="25"/>
      <c r="F173" s="25"/>
      <c r="G173" s="25"/>
      <c r="H173" s="25"/>
      <c r="I173" s="93"/>
      <c r="J173" s="93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89"/>
      <c r="BM173" s="25"/>
      <c r="BN173" s="25"/>
      <c r="BO173" s="25"/>
      <c r="BP173" s="94"/>
    </row>
    <row r="174">
      <c r="A174" s="25"/>
      <c r="B174" s="25"/>
      <c r="C174" s="25"/>
      <c r="D174" s="25"/>
      <c r="E174" s="25"/>
      <c r="F174" s="25"/>
      <c r="G174" s="25"/>
      <c r="H174" s="25"/>
      <c r="I174" s="93"/>
      <c r="J174" s="93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89"/>
      <c r="BM174" s="25"/>
      <c r="BN174" s="25"/>
      <c r="BO174" s="25"/>
      <c r="BP174" s="94"/>
    </row>
    <row r="175">
      <c r="A175" s="25"/>
      <c r="B175" s="25"/>
      <c r="C175" s="25"/>
      <c r="D175" s="25"/>
      <c r="E175" s="25"/>
      <c r="F175" s="25"/>
      <c r="G175" s="25"/>
      <c r="H175" s="25"/>
      <c r="I175" s="93"/>
      <c r="J175" s="93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89"/>
      <c r="BM175" s="25"/>
      <c r="BN175" s="25"/>
      <c r="BO175" s="25"/>
      <c r="BP175" s="94"/>
    </row>
    <row r="176">
      <c r="A176" s="25"/>
      <c r="B176" s="25"/>
      <c r="C176" s="25"/>
      <c r="D176" s="25"/>
      <c r="E176" s="25"/>
      <c r="F176" s="25"/>
      <c r="G176" s="25"/>
      <c r="H176" s="25"/>
      <c r="I176" s="93"/>
      <c r="J176" s="93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89"/>
      <c r="BM176" s="25"/>
      <c r="BN176" s="25"/>
      <c r="BO176" s="25"/>
      <c r="BP176" s="94"/>
    </row>
    <row r="177">
      <c r="A177" s="25"/>
      <c r="B177" s="25"/>
      <c r="C177" s="25"/>
      <c r="D177" s="25"/>
      <c r="E177" s="25"/>
      <c r="F177" s="25"/>
      <c r="G177" s="25"/>
      <c r="H177" s="25"/>
      <c r="I177" s="93"/>
      <c r="J177" s="93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89"/>
      <c r="BM177" s="25"/>
      <c r="BN177" s="25"/>
      <c r="BO177" s="25"/>
      <c r="BP177" s="94"/>
    </row>
    <row r="178">
      <c r="A178" s="25"/>
      <c r="B178" s="25"/>
      <c r="C178" s="25"/>
      <c r="D178" s="25"/>
      <c r="E178" s="25"/>
      <c r="F178" s="25"/>
      <c r="G178" s="25"/>
      <c r="H178" s="25"/>
      <c r="I178" s="93"/>
      <c r="J178" s="93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89"/>
      <c r="BM178" s="25"/>
      <c r="BN178" s="25"/>
      <c r="BO178" s="25"/>
      <c r="BP178" s="94"/>
    </row>
    <row r="179">
      <c r="A179" s="25"/>
      <c r="B179" s="25"/>
      <c r="C179" s="25"/>
      <c r="D179" s="25"/>
      <c r="E179" s="25"/>
      <c r="F179" s="25"/>
      <c r="G179" s="25"/>
      <c r="H179" s="25"/>
      <c r="I179" s="93"/>
      <c r="J179" s="93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89"/>
      <c r="BM179" s="25"/>
      <c r="BN179" s="25"/>
      <c r="BO179" s="25"/>
      <c r="BP179" s="94"/>
    </row>
    <row r="180">
      <c r="A180" s="25"/>
      <c r="B180" s="25"/>
      <c r="C180" s="25"/>
      <c r="D180" s="25"/>
      <c r="E180" s="25"/>
      <c r="F180" s="25"/>
      <c r="G180" s="25"/>
      <c r="H180" s="25"/>
      <c r="I180" s="93"/>
      <c r="J180" s="93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89"/>
      <c r="BM180" s="25"/>
      <c r="BN180" s="25"/>
      <c r="BO180" s="25"/>
      <c r="BP180" s="94"/>
    </row>
    <row r="181">
      <c r="A181" s="25"/>
      <c r="B181" s="25"/>
      <c r="C181" s="25"/>
      <c r="D181" s="25"/>
      <c r="E181" s="25"/>
      <c r="F181" s="25"/>
      <c r="G181" s="25"/>
      <c r="H181" s="25"/>
      <c r="I181" s="93"/>
      <c r="J181" s="93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89"/>
      <c r="BM181" s="25"/>
      <c r="BN181" s="25"/>
      <c r="BO181" s="25"/>
      <c r="BP181" s="94"/>
    </row>
    <row r="182">
      <c r="A182" s="25"/>
      <c r="B182" s="25"/>
      <c r="C182" s="25"/>
      <c r="D182" s="25"/>
      <c r="E182" s="25"/>
      <c r="F182" s="25"/>
      <c r="G182" s="25"/>
      <c r="H182" s="25"/>
      <c r="I182" s="93"/>
      <c r="J182" s="93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89"/>
      <c r="BM182" s="25"/>
      <c r="BN182" s="25"/>
      <c r="BO182" s="25"/>
      <c r="BP182" s="94"/>
    </row>
    <row r="183">
      <c r="A183" s="25"/>
      <c r="B183" s="25"/>
      <c r="C183" s="25"/>
      <c r="D183" s="25"/>
      <c r="E183" s="25"/>
      <c r="F183" s="25"/>
      <c r="G183" s="25"/>
      <c r="H183" s="25"/>
      <c r="I183" s="93"/>
      <c r="J183" s="93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89"/>
      <c r="BM183" s="25"/>
      <c r="BN183" s="25"/>
      <c r="BO183" s="25"/>
      <c r="BP183" s="94"/>
    </row>
    <row r="184">
      <c r="A184" s="25"/>
      <c r="B184" s="25"/>
      <c r="C184" s="25"/>
      <c r="D184" s="25"/>
      <c r="E184" s="25"/>
      <c r="F184" s="25"/>
      <c r="G184" s="25"/>
      <c r="H184" s="25"/>
      <c r="I184" s="93"/>
      <c r="J184" s="93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89"/>
      <c r="BM184" s="25"/>
      <c r="BN184" s="25"/>
      <c r="BO184" s="25"/>
      <c r="BP184" s="94"/>
    </row>
    <row r="185">
      <c r="A185" s="25"/>
      <c r="B185" s="25"/>
      <c r="C185" s="25"/>
      <c r="D185" s="25"/>
      <c r="E185" s="25"/>
      <c r="F185" s="25"/>
      <c r="G185" s="25"/>
      <c r="H185" s="25"/>
      <c r="I185" s="93"/>
      <c r="J185" s="93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89"/>
      <c r="BM185" s="25"/>
      <c r="BN185" s="25"/>
      <c r="BO185" s="25"/>
      <c r="BP185" s="94"/>
    </row>
    <row r="186">
      <c r="A186" s="25"/>
      <c r="B186" s="25"/>
      <c r="C186" s="25"/>
      <c r="D186" s="25"/>
      <c r="E186" s="25"/>
      <c r="F186" s="25"/>
      <c r="G186" s="25"/>
      <c r="H186" s="25"/>
      <c r="I186" s="93"/>
      <c r="J186" s="93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89"/>
      <c r="BM186" s="25"/>
      <c r="BN186" s="25"/>
      <c r="BO186" s="25"/>
      <c r="BP186" s="94"/>
    </row>
    <row r="187">
      <c r="A187" s="25"/>
      <c r="B187" s="25"/>
      <c r="C187" s="25"/>
      <c r="D187" s="25"/>
      <c r="E187" s="25"/>
      <c r="F187" s="25"/>
      <c r="G187" s="25"/>
      <c r="H187" s="25"/>
      <c r="I187" s="93"/>
      <c r="J187" s="93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89"/>
      <c r="BM187" s="25"/>
      <c r="BN187" s="25"/>
      <c r="BO187" s="25"/>
      <c r="BP187" s="94"/>
    </row>
    <row r="188">
      <c r="A188" s="25"/>
      <c r="B188" s="25"/>
      <c r="C188" s="25"/>
      <c r="D188" s="25"/>
      <c r="E188" s="25"/>
      <c r="F188" s="25"/>
      <c r="G188" s="25"/>
      <c r="H188" s="25"/>
      <c r="I188" s="93"/>
      <c r="J188" s="93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89"/>
      <c r="BM188" s="25"/>
      <c r="BN188" s="25"/>
      <c r="BO188" s="25"/>
      <c r="BP188" s="94"/>
    </row>
    <row r="189">
      <c r="A189" s="25"/>
      <c r="B189" s="25"/>
      <c r="C189" s="25"/>
      <c r="D189" s="25"/>
      <c r="E189" s="25"/>
      <c r="F189" s="25"/>
      <c r="G189" s="25"/>
      <c r="H189" s="25"/>
      <c r="I189" s="93"/>
      <c r="J189" s="93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89"/>
      <c r="BM189" s="25"/>
      <c r="BN189" s="25"/>
      <c r="BO189" s="25"/>
      <c r="BP189" s="94"/>
    </row>
    <row r="190">
      <c r="A190" s="25"/>
      <c r="B190" s="25"/>
      <c r="C190" s="25"/>
      <c r="D190" s="25"/>
      <c r="E190" s="25"/>
      <c r="F190" s="25"/>
      <c r="G190" s="25"/>
      <c r="H190" s="25"/>
      <c r="I190" s="93"/>
      <c r="J190" s="93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89"/>
      <c r="BM190" s="25"/>
      <c r="BN190" s="25"/>
      <c r="BO190" s="25"/>
      <c r="BP190" s="94"/>
    </row>
    <row r="191">
      <c r="A191" s="25"/>
      <c r="B191" s="25"/>
      <c r="C191" s="25"/>
      <c r="D191" s="25"/>
      <c r="E191" s="25"/>
      <c r="F191" s="25"/>
      <c r="G191" s="25"/>
      <c r="H191" s="25"/>
      <c r="I191" s="93"/>
      <c r="J191" s="93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89"/>
      <c r="BM191" s="25"/>
      <c r="BN191" s="25"/>
      <c r="BO191" s="25"/>
      <c r="BP191" s="94"/>
    </row>
    <row r="192">
      <c r="A192" s="25"/>
      <c r="B192" s="25"/>
      <c r="C192" s="25"/>
      <c r="D192" s="25"/>
      <c r="E192" s="25"/>
      <c r="F192" s="25"/>
      <c r="G192" s="25"/>
      <c r="H192" s="25"/>
      <c r="I192" s="93"/>
      <c r="J192" s="93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89"/>
      <c r="BM192" s="25"/>
      <c r="BN192" s="25"/>
      <c r="BO192" s="25"/>
      <c r="BP192" s="94"/>
    </row>
    <row r="193">
      <c r="A193" s="25"/>
      <c r="B193" s="25"/>
      <c r="C193" s="25"/>
      <c r="D193" s="25"/>
      <c r="E193" s="25"/>
      <c r="F193" s="25"/>
      <c r="G193" s="25"/>
      <c r="H193" s="25"/>
      <c r="I193" s="93"/>
      <c r="J193" s="93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89"/>
      <c r="BM193" s="25"/>
      <c r="BN193" s="25"/>
      <c r="BO193" s="25"/>
      <c r="BP193" s="94"/>
    </row>
    <row r="194">
      <c r="A194" s="25"/>
      <c r="B194" s="25"/>
      <c r="C194" s="25"/>
      <c r="D194" s="25"/>
      <c r="E194" s="25"/>
      <c r="F194" s="25"/>
      <c r="G194" s="25"/>
      <c r="H194" s="25"/>
      <c r="I194" s="93"/>
      <c r="J194" s="93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89"/>
      <c r="BM194" s="25"/>
      <c r="BN194" s="25"/>
      <c r="BO194" s="25"/>
      <c r="BP194" s="94"/>
    </row>
    <row r="195">
      <c r="A195" s="25"/>
      <c r="B195" s="25"/>
      <c r="C195" s="25"/>
      <c r="D195" s="25"/>
      <c r="E195" s="25"/>
      <c r="F195" s="25"/>
      <c r="G195" s="25"/>
      <c r="H195" s="25"/>
      <c r="I195" s="93"/>
      <c r="J195" s="93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89"/>
      <c r="BM195" s="25"/>
      <c r="BN195" s="25"/>
      <c r="BO195" s="25"/>
      <c r="BP195" s="94"/>
    </row>
    <row r="196">
      <c r="A196" s="25"/>
      <c r="B196" s="25"/>
      <c r="C196" s="25"/>
      <c r="D196" s="25"/>
      <c r="E196" s="25"/>
      <c r="F196" s="25"/>
      <c r="G196" s="25"/>
      <c r="H196" s="25"/>
      <c r="I196" s="93"/>
      <c r="J196" s="93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89"/>
      <c r="BM196" s="25"/>
      <c r="BN196" s="25"/>
      <c r="BO196" s="25"/>
      <c r="BP196" s="94"/>
    </row>
    <row r="197">
      <c r="A197" s="25"/>
      <c r="B197" s="25"/>
      <c r="C197" s="25"/>
      <c r="D197" s="25"/>
      <c r="E197" s="25"/>
      <c r="F197" s="25"/>
      <c r="G197" s="25"/>
      <c r="H197" s="25"/>
      <c r="I197" s="93"/>
      <c r="J197" s="93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89"/>
      <c r="BM197" s="25"/>
      <c r="BN197" s="25"/>
      <c r="BO197" s="25"/>
      <c r="BP197" s="94"/>
    </row>
    <row r="198">
      <c r="A198" s="25"/>
      <c r="B198" s="25"/>
      <c r="C198" s="25"/>
      <c r="D198" s="25"/>
      <c r="E198" s="25"/>
      <c r="F198" s="25"/>
      <c r="G198" s="25"/>
      <c r="H198" s="25"/>
      <c r="I198" s="93"/>
      <c r="J198" s="93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89"/>
      <c r="BM198" s="25"/>
      <c r="BN198" s="25"/>
      <c r="BO198" s="25"/>
      <c r="BP198" s="94"/>
    </row>
    <row r="199">
      <c r="A199" s="25"/>
      <c r="B199" s="25"/>
      <c r="C199" s="25"/>
      <c r="D199" s="25"/>
      <c r="E199" s="25"/>
      <c r="F199" s="25"/>
      <c r="G199" s="25"/>
      <c r="H199" s="25"/>
      <c r="I199" s="93"/>
      <c r="J199" s="93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89"/>
      <c r="BM199" s="25"/>
      <c r="BN199" s="25"/>
      <c r="BO199" s="25"/>
      <c r="BP199" s="94"/>
    </row>
    <row r="200">
      <c r="A200" s="25"/>
      <c r="B200" s="25"/>
      <c r="C200" s="25"/>
      <c r="D200" s="25"/>
      <c r="E200" s="25"/>
      <c r="F200" s="25"/>
      <c r="G200" s="25"/>
      <c r="H200" s="25"/>
      <c r="I200" s="93"/>
      <c r="J200" s="93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89"/>
      <c r="BM200" s="25"/>
      <c r="BN200" s="25"/>
      <c r="BO200" s="25"/>
      <c r="BP200" s="94"/>
    </row>
    <row r="201">
      <c r="A201" s="25"/>
      <c r="B201" s="25"/>
      <c r="C201" s="25"/>
      <c r="D201" s="25"/>
      <c r="E201" s="25"/>
      <c r="F201" s="25"/>
      <c r="G201" s="25"/>
      <c r="H201" s="25"/>
      <c r="I201" s="93"/>
      <c r="J201" s="93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89"/>
      <c r="BM201" s="25"/>
      <c r="BN201" s="25"/>
      <c r="BO201" s="25"/>
      <c r="BP201" s="94"/>
    </row>
    <row r="202">
      <c r="A202" s="25"/>
      <c r="B202" s="25"/>
      <c r="C202" s="25"/>
      <c r="D202" s="25"/>
      <c r="E202" s="25"/>
      <c r="F202" s="25"/>
      <c r="G202" s="25"/>
      <c r="H202" s="25"/>
      <c r="I202" s="93"/>
      <c r="J202" s="93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89"/>
      <c r="BM202" s="25"/>
      <c r="BN202" s="25"/>
      <c r="BO202" s="25"/>
      <c r="BP202" s="94"/>
    </row>
    <row r="203">
      <c r="A203" s="25"/>
      <c r="B203" s="25"/>
      <c r="C203" s="25"/>
      <c r="D203" s="25"/>
      <c r="E203" s="25"/>
      <c r="F203" s="25"/>
      <c r="G203" s="25"/>
      <c r="H203" s="25"/>
      <c r="I203" s="93"/>
      <c r="J203" s="93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89"/>
      <c r="BM203" s="25"/>
      <c r="BN203" s="25"/>
      <c r="BO203" s="25"/>
      <c r="BP203" s="94"/>
    </row>
    <row r="204">
      <c r="A204" s="25"/>
      <c r="B204" s="25"/>
      <c r="C204" s="25"/>
      <c r="D204" s="25"/>
      <c r="E204" s="25"/>
      <c r="F204" s="25"/>
      <c r="G204" s="25"/>
      <c r="H204" s="25"/>
      <c r="I204" s="93"/>
      <c r="J204" s="93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89"/>
      <c r="BM204" s="25"/>
      <c r="BN204" s="25"/>
      <c r="BO204" s="25"/>
      <c r="BP204" s="94"/>
    </row>
    <row r="205">
      <c r="A205" s="25"/>
      <c r="B205" s="25"/>
      <c r="C205" s="25"/>
      <c r="D205" s="25"/>
      <c r="E205" s="25"/>
      <c r="F205" s="25"/>
      <c r="G205" s="25"/>
      <c r="H205" s="25"/>
      <c r="I205" s="93"/>
      <c r="J205" s="93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89"/>
      <c r="BM205" s="25"/>
      <c r="BN205" s="25"/>
      <c r="BO205" s="25"/>
      <c r="BP205" s="94"/>
    </row>
    <row r="206">
      <c r="A206" s="25"/>
      <c r="B206" s="25"/>
      <c r="C206" s="25"/>
      <c r="D206" s="25"/>
      <c r="E206" s="25"/>
      <c r="F206" s="25"/>
      <c r="G206" s="25"/>
      <c r="H206" s="25"/>
      <c r="I206" s="93"/>
      <c r="J206" s="93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89"/>
      <c r="BM206" s="25"/>
      <c r="BN206" s="25"/>
      <c r="BO206" s="25"/>
      <c r="BP206" s="94"/>
    </row>
    <row r="207">
      <c r="A207" s="25"/>
      <c r="B207" s="25"/>
      <c r="C207" s="25"/>
      <c r="D207" s="25"/>
      <c r="E207" s="25"/>
      <c r="F207" s="25"/>
      <c r="G207" s="25"/>
      <c r="H207" s="25"/>
      <c r="I207" s="93"/>
      <c r="J207" s="93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89"/>
      <c r="BM207" s="25"/>
      <c r="BN207" s="25"/>
      <c r="BO207" s="25"/>
      <c r="BP207" s="94"/>
    </row>
    <row r="208">
      <c r="A208" s="25"/>
      <c r="B208" s="25"/>
      <c r="C208" s="25"/>
      <c r="D208" s="25"/>
      <c r="E208" s="25"/>
      <c r="F208" s="25"/>
      <c r="G208" s="25"/>
      <c r="H208" s="25"/>
      <c r="I208" s="93"/>
      <c r="J208" s="93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89"/>
      <c r="BM208" s="25"/>
      <c r="BN208" s="25"/>
      <c r="BO208" s="25"/>
      <c r="BP208" s="94"/>
    </row>
    <row r="209">
      <c r="A209" s="25"/>
      <c r="B209" s="25"/>
      <c r="C209" s="25"/>
      <c r="D209" s="25"/>
      <c r="E209" s="25"/>
      <c r="F209" s="25"/>
      <c r="G209" s="25"/>
      <c r="H209" s="25"/>
      <c r="I209" s="93"/>
      <c r="J209" s="93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89"/>
      <c r="BM209" s="25"/>
      <c r="BN209" s="25"/>
      <c r="BO209" s="25"/>
      <c r="BP209" s="94"/>
    </row>
    <row r="210">
      <c r="A210" s="25"/>
      <c r="B210" s="25"/>
      <c r="C210" s="25"/>
      <c r="D210" s="25"/>
      <c r="E210" s="25"/>
      <c r="F210" s="25"/>
      <c r="G210" s="25"/>
      <c r="H210" s="25"/>
      <c r="I210" s="93"/>
      <c r="J210" s="93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89"/>
      <c r="BM210" s="25"/>
      <c r="BN210" s="25"/>
      <c r="BO210" s="25"/>
      <c r="BP210" s="94"/>
    </row>
    <row r="211">
      <c r="A211" s="25"/>
      <c r="B211" s="25"/>
      <c r="C211" s="25"/>
      <c r="D211" s="25"/>
      <c r="E211" s="25"/>
      <c r="F211" s="25"/>
      <c r="G211" s="25"/>
      <c r="H211" s="25"/>
      <c r="I211" s="93"/>
      <c r="J211" s="93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89"/>
      <c r="BM211" s="25"/>
      <c r="BN211" s="25"/>
      <c r="BO211" s="25"/>
      <c r="BP211" s="94"/>
    </row>
    <row r="212">
      <c r="A212" s="25"/>
      <c r="B212" s="25"/>
      <c r="C212" s="25"/>
      <c r="D212" s="25"/>
      <c r="E212" s="25"/>
      <c r="F212" s="25"/>
      <c r="G212" s="25"/>
      <c r="H212" s="25"/>
      <c r="I212" s="93"/>
      <c r="J212" s="93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89"/>
      <c r="BM212" s="25"/>
      <c r="BN212" s="25"/>
      <c r="BO212" s="25"/>
      <c r="BP212" s="94"/>
    </row>
    <row r="213">
      <c r="A213" s="25"/>
      <c r="B213" s="25"/>
      <c r="C213" s="25"/>
      <c r="D213" s="25"/>
      <c r="E213" s="25"/>
      <c r="F213" s="25"/>
      <c r="G213" s="25"/>
      <c r="H213" s="25"/>
      <c r="I213" s="93"/>
      <c r="J213" s="93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89"/>
      <c r="BM213" s="25"/>
      <c r="BN213" s="25"/>
      <c r="BO213" s="25"/>
      <c r="BP213" s="94"/>
    </row>
    <row r="214">
      <c r="A214" s="25"/>
      <c r="B214" s="25"/>
      <c r="C214" s="25"/>
      <c r="D214" s="25"/>
      <c r="E214" s="25"/>
      <c r="F214" s="25"/>
      <c r="G214" s="25"/>
      <c r="H214" s="25"/>
      <c r="I214" s="93"/>
      <c r="J214" s="93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89"/>
      <c r="BM214" s="25"/>
      <c r="BN214" s="25"/>
      <c r="BO214" s="25"/>
      <c r="BP214" s="94"/>
    </row>
    <row r="215">
      <c r="A215" s="25"/>
      <c r="B215" s="25"/>
      <c r="C215" s="25"/>
      <c r="D215" s="25"/>
      <c r="E215" s="25"/>
      <c r="F215" s="25"/>
      <c r="G215" s="25"/>
      <c r="H215" s="25"/>
      <c r="I215" s="93"/>
      <c r="J215" s="93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89"/>
      <c r="BM215" s="25"/>
      <c r="BN215" s="25"/>
      <c r="BO215" s="25"/>
      <c r="BP215" s="94"/>
    </row>
    <row r="216">
      <c r="A216" s="25"/>
      <c r="B216" s="25"/>
      <c r="C216" s="25"/>
      <c r="D216" s="25"/>
      <c r="E216" s="25"/>
      <c r="F216" s="25"/>
      <c r="G216" s="25"/>
      <c r="H216" s="25"/>
      <c r="I216" s="93"/>
      <c r="J216" s="93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89"/>
      <c r="BM216" s="25"/>
      <c r="BN216" s="25"/>
      <c r="BO216" s="25"/>
      <c r="BP216" s="94"/>
    </row>
    <row r="217">
      <c r="A217" s="25"/>
      <c r="B217" s="25"/>
      <c r="C217" s="25"/>
      <c r="D217" s="25"/>
      <c r="E217" s="25"/>
      <c r="F217" s="25"/>
      <c r="G217" s="25"/>
      <c r="H217" s="25"/>
      <c r="I217" s="93"/>
      <c r="J217" s="93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89"/>
      <c r="BM217" s="25"/>
      <c r="BN217" s="25"/>
      <c r="BO217" s="25"/>
      <c r="BP217" s="94"/>
    </row>
    <row r="218">
      <c r="A218" s="25"/>
      <c r="B218" s="25"/>
      <c r="C218" s="25"/>
      <c r="D218" s="25"/>
      <c r="E218" s="25"/>
      <c r="F218" s="25"/>
      <c r="G218" s="25"/>
      <c r="H218" s="25"/>
      <c r="I218" s="93"/>
      <c r="J218" s="93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89"/>
      <c r="BM218" s="25"/>
      <c r="BN218" s="25"/>
      <c r="BO218" s="25"/>
      <c r="BP218" s="94"/>
    </row>
    <row r="219">
      <c r="A219" s="25"/>
      <c r="B219" s="25"/>
      <c r="C219" s="25"/>
      <c r="D219" s="25"/>
      <c r="E219" s="25"/>
      <c r="F219" s="25"/>
      <c r="G219" s="25"/>
      <c r="H219" s="25"/>
      <c r="I219" s="93"/>
      <c r="J219" s="93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89"/>
      <c r="BM219" s="25"/>
      <c r="BN219" s="25"/>
      <c r="BO219" s="25"/>
      <c r="BP219" s="94"/>
    </row>
    <row r="220">
      <c r="A220" s="25"/>
      <c r="B220" s="25"/>
      <c r="C220" s="25"/>
      <c r="D220" s="25"/>
      <c r="E220" s="25"/>
      <c r="F220" s="25"/>
      <c r="G220" s="25"/>
      <c r="H220" s="25"/>
      <c r="I220" s="93"/>
      <c r="J220" s="93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89"/>
      <c r="BM220" s="25"/>
      <c r="BN220" s="25"/>
      <c r="BO220" s="25"/>
      <c r="BP220" s="94"/>
    </row>
    <row r="221">
      <c r="A221" s="25"/>
      <c r="B221" s="25"/>
      <c r="C221" s="25"/>
      <c r="D221" s="25"/>
      <c r="E221" s="25"/>
      <c r="F221" s="25"/>
      <c r="G221" s="25"/>
      <c r="H221" s="25"/>
      <c r="I221" s="93"/>
      <c r="J221" s="93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89"/>
      <c r="BM221" s="25"/>
      <c r="BN221" s="25"/>
      <c r="BO221" s="25"/>
      <c r="BP221" s="94"/>
    </row>
    <row r="222">
      <c r="A222" s="25"/>
      <c r="B222" s="25"/>
      <c r="C222" s="25"/>
      <c r="D222" s="25"/>
      <c r="E222" s="25"/>
      <c r="F222" s="25"/>
      <c r="G222" s="25"/>
      <c r="H222" s="25"/>
      <c r="I222" s="93"/>
      <c r="J222" s="93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89"/>
      <c r="BM222" s="25"/>
      <c r="BN222" s="25"/>
      <c r="BO222" s="25"/>
      <c r="BP222" s="94"/>
    </row>
    <row r="223">
      <c r="A223" s="25"/>
      <c r="B223" s="25"/>
      <c r="C223" s="25"/>
      <c r="D223" s="25"/>
      <c r="E223" s="25"/>
      <c r="F223" s="25"/>
      <c r="G223" s="25"/>
      <c r="H223" s="25"/>
      <c r="I223" s="93"/>
      <c r="J223" s="93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89"/>
      <c r="BM223" s="25"/>
      <c r="BN223" s="25"/>
      <c r="BO223" s="25"/>
      <c r="BP223" s="94"/>
    </row>
    <row r="224">
      <c r="A224" s="25"/>
      <c r="B224" s="25"/>
      <c r="C224" s="25"/>
      <c r="D224" s="25"/>
      <c r="E224" s="25"/>
      <c r="F224" s="25"/>
      <c r="G224" s="25"/>
      <c r="H224" s="25"/>
      <c r="I224" s="93"/>
      <c r="J224" s="93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89"/>
      <c r="BM224" s="25"/>
      <c r="BN224" s="25"/>
      <c r="BO224" s="25"/>
      <c r="BP224" s="94"/>
    </row>
    <row r="225">
      <c r="A225" s="25"/>
      <c r="B225" s="25"/>
      <c r="C225" s="25"/>
      <c r="D225" s="25"/>
      <c r="E225" s="25"/>
      <c r="F225" s="25"/>
      <c r="G225" s="25"/>
      <c r="H225" s="25"/>
      <c r="I225" s="93"/>
      <c r="J225" s="93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89"/>
      <c r="BM225" s="25"/>
      <c r="BN225" s="25"/>
      <c r="BO225" s="25"/>
      <c r="BP225" s="94"/>
    </row>
    <row r="226">
      <c r="A226" s="25"/>
      <c r="B226" s="25"/>
      <c r="C226" s="25"/>
      <c r="D226" s="25"/>
      <c r="E226" s="25"/>
      <c r="F226" s="25"/>
      <c r="G226" s="25"/>
      <c r="H226" s="25"/>
      <c r="I226" s="93"/>
      <c r="J226" s="93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89"/>
      <c r="BM226" s="25"/>
      <c r="BN226" s="25"/>
      <c r="BO226" s="25"/>
      <c r="BP226" s="94"/>
    </row>
    <row r="227">
      <c r="A227" s="25"/>
      <c r="B227" s="25"/>
      <c r="C227" s="25"/>
      <c r="D227" s="25"/>
      <c r="E227" s="25"/>
      <c r="F227" s="25"/>
      <c r="G227" s="25"/>
      <c r="H227" s="25"/>
      <c r="I227" s="93"/>
      <c r="J227" s="93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89"/>
      <c r="BM227" s="25"/>
      <c r="BN227" s="25"/>
      <c r="BO227" s="25"/>
      <c r="BP227" s="94"/>
    </row>
    <row r="228">
      <c r="A228" s="25"/>
      <c r="B228" s="25"/>
      <c r="C228" s="25"/>
      <c r="D228" s="25"/>
      <c r="E228" s="25"/>
      <c r="F228" s="25"/>
      <c r="G228" s="25"/>
      <c r="H228" s="25"/>
      <c r="I228" s="93"/>
      <c r="J228" s="93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89"/>
      <c r="BM228" s="25"/>
      <c r="BN228" s="25"/>
      <c r="BO228" s="25"/>
      <c r="BP228" s="94"/>
    </row>
    <row r="229">
      <c r="A229" s="25"/>
      <c r="B229" s="25"/>
      <c r="C229" s="25"/>
      <c r="D229" s="25"/>
      <c r="E229" s="25"/>
      <c r="F229" s="25"/>
      <c r="G229" s="25"/>
      <c r="H229" s="25"/>
      <c r="I229" s="93"/>
      <c r="J229" s="93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89"/>
      <c r="BM229" s="25"/>
      <c r="BN229" s="25"/>
      <c r="BO229" s="25"/>
      <c r="BP229" s="94"/>
    </row>
    <row r="230">
      <c r="A230" s="25"/>
      <c r="B230" s="25"/>
      <c r="C230" s="25"/>
      <c r="D230" s="25"/>
      <c r="E230" s="25"/>
      <c r="F230" s="25"/>
      <c r="G230" s="25"/>
      <c r="H230" s="25"/>
      <c r="I230" s="93"/>
      <c r="J230" s="93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89"/>
      <c r="BM230" s="25"/>
      <c r="BN230" s="25"/>
      <c r="BO230" s="25"/>
      <c r="BP230" s="94"/>
    </row>
    <row r="231">
      <c r="A231" s="25"/>
      <c r="B231" s="25"/>
      <c r="C231" s="25"/>
      <c r="D231" s="25"/>
      <c r="E231" s="25"/>
      <c r="F231" s="25"/>
      <c r="G231" s="25"/>
      <c r="H231" s="25"/>
      <c r="I231" s="93"/>
      <c r="J231" s="93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89"/>
      <c r="BM231" s="25"/>
      <c r="BN231" s="25"/>
      <c r="BO231" s="25"/>
      <c r="BP231" s="94"/>
    </row>
    <row r="232">
      <c r="A232" s="25"/>
      <c r="B232" s="25"/>
      <c r="C232" s="25"/>
      <c r="D232" s="25"/>
      <c r="E232" s="25"/>
      <c r="F232" s="25"/>
      <c r="G232" s="25"/>
      <c r="H232" s="25"/>
      <c r="I232" s="93"/>
      <c r="J232" s="93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89"/>
      <c r="BM232" s="25"/>
      <c r="BN232" s="25"/>
      <c r="BO232" s="25"/>
      <c r="BP232" s="94"/>
    </row>
    <row r="233">
      <c r="A233" s="25"/>
      <c r="B233" s="25"/>
      <c r="C233" s="25"/>
      <c r="D233" s="25"/>
      <c r="E233" s="25"/>
      <c r="F233" s="25"/>
      <c r="G233" s="25"/>
      <c r="H233" s="25"/>
      <c r="I233" s="93"/>
      <c r="J233" s="93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89"/>
      <c r="BM233" s="25"/>
      <c r="BN233" s="25"/>
      <c r="BO233" s="25"/>
      <c r="BP233" s="94"/>
    </row>
    <row r="234">
      <c r="A234" s="25"/>
      <c r="B234" s="25"/>
      <c r="C234" s="25"/>
      <c r="D234" s="25"/>
      <c r="E234" s="25"/>
      <c r="F234" s="25"/>
      <c r="G234" s="25"/>
      <c r="H234" s="25"/>
      <c r="I234" s="93"/>
      <c r="J234" s="93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89"/>
      <c r="BM234" s="25"/>
      <c r="BN234" s="25"/>
      <c r="BO234" s="25"/>
      <c r="BP234" s="94"/>
    </row>
    <row r="235">
      <c r="A235" s="25"/>
      <c r="B235" s="25"/>
      <c r="C235" s="25"/>
      <c r="D235" s="25"/>
      <c r="E235" s="25"/>
      <c r="F235" s="25"/>
      <c r="G235" s="25"/>
      <c r="H235" s="25"/>
      <c r="I235" s="93"/>
      <c r="J235" s="93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89"/>
      <c r="BM235" s="25"/>
      <c r="BN235" s="25"/>
      <c r="BO235" s="25"/>
      <c r="BP235" s="94"/>
    </row>
    <row r="236">
      <c r="A236" s="25"/>
      <c r="B236" s="25"/>
      <c r="C236" s="25"/>
      <c r="D236" s="25"/>
      <c r="E236" s="25"/>
      <c r="F236" s="25"/>
      <c r="G236" s="25"/>
      <c r="H236" s="25"/>
      <c r="I236" s="93"/>
      <c r="J236" s="93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89"/>
      <c r="BM236" s="25"/>
      <c r="BN236" s="25"/>
      <c r="BO236" s="25"/>
      <c r="BP236" s="94"/>
    </row>
    <row r="237">
      <c r="A237" s="25"/>
      <c r="B237" s="25"/>
      <c r="C237" s="25"/>
      <c r="D237" s="25"/>
      <c r="E237" s="25"/>
      <c r="F237" s="25"/>
      <c r="G237" s="25"/>
      <c r="H237" s="25"/>
      <c r="I237" s="93"/>
      <c r="J237" s="93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89"/>
      <c r="BM237" s="25"/>
      <c r="BN237" s="25"/>
      <c r="BO237" s="25"/>
      <c r="BP237" s="94"/>
    </row>
    <row r="238">
      <c r="A238" s="25"/>
      <c r="B238" s="25"/>
      <c r="C238" s="25"/>
      <c r="D238" s="25"/>
      <c r="E238" s="25"/>
      <c r="F238" s="25"/>
      <c r="G238" s="25"/>
      <c r="H238" s="25"/>
      <c r="I238" s="93"/>
      <c r="J238" s="93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89"/>
      <c r="BM238" s="25"/>
      <c r="BN238" s="25"/>
      <c r="BO238" s="25"/>
      <c r="BP238" s="94"/>
    </row>
    <row r="239">
      <c r="A239" s="25"/>
      <c r="B239" s="25"/>
      <c r="C239" s="25"/>
      <c r="D239" s="25"/>
      <c r="E239" s="25"/>
      <c r="F239" s="25"/>
      <c r="G239" s="25"/>
      <c r="H239" s="25"/>
      <c r="I239" s="93"/>
      <c r="J239" s="93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89"/>
      <c r="BM239" s="25"/>
      <c r="BN239" s="25"/>
      <c r="BO239" s="25"/>
      <c r="BP239" s="94"/>
    </row>
    <row r="240">
      <c r="A240" s="25"/>
      <c r="B240" s="25"/>
      <c r="C240" s="25"/>
      <c r="D240" s="25"/>
      <c r="E240" s="25"/>
      <c r="F240" s="25"/>
      <c r="G240" s="25"/>
      <c r="H240" s="25"/>
      <c r="I240" s="93"/>
      <c r="J240" s="93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89"/>
      <c r="BM240" s="25"/>
      <c r="BN240" s="25"/>
      <c r="BO240" s="25"/>
      <c r="BP240" s="94"/>
    </row>
    <row r="241">
      <c r="A241" s="25"/>
      <c r="B241" s="25"/>
      <c r="C241" s="25"/>
      <c r="D241" s="25"/>
      <c r="E241" s="25"/>
      <c r="F241" s="25"/>
      <c r="G241" s="25"/>
      <c r="H241" s="25"/>
      <c r="I241" s="93"/>
      <c r="J241" s="93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89"/>
      <c r="BM241" s="25"/>
      <c r="BN241" s="25"/>
      <c r="BO241" s="25"/>
      <c r="BP241" s="94"/>
    </row>
    <row r="242">
      <c r="A242" s="25"/>
      <c r="B242" s="25"/>
      <c r="C242" s="25"/>
      <c r="D242" s="25"/>
      <c r="E242" s="25"/>
      <c r="F242" s="25"/>
      <c r="G242" s="25"/>
      <c r="H242" s="25"/>
      <c r="I242" s="93"/>
      <c r="J242" s="93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89"/>
      <c r="BM242" s="25"/>
      <c r="BN242" s="25"/>
      <c r="BO242" s="25"/>
      <c r="BP242" s="94"/>
    </row>
    <row r="243">
      <c r="A243" s="25"/>
      <c r="B243" s="25"/>
      <c r="C243" s="25"/>
      <c r="D243" s="25"/>
      <c r="E243" s="25"/>
      <c r="F243" s="25"/>
      <c r="G243" s="25"/>
      <c r="H243" s="25"/>
      <c r="I243" s="93"/>
      <c r="J243" s="93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89"/>
      <c r="BM243" s="25"/>
      <c r="BN243" s="25"/>
      <c r="BO243" s="25"/>
      <c r="BP243" s="94"/>
    </row>
    <row r="244">
      <c r="A244" s="25"/>
      <c r="B244" s="25"/>
      <c r="C244" s="25"/>
      <c r="D244" s="25"/>
      <c r="E244" s="25"/>
      <c r="F244" s="25"/>
      <c r="G244" s="25"/>
      <c r="H244" s="25"/>
      <c r="I244" s="93"/>
      <c r="J244" s="93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89"/>
      <c r="BM244" s="25"/>
      <c r="BN244" s="25"/>
      <c r="BO244" s="25"/>
      <c r="BP244" s="94"/>
    </row>
    <row r="245">
      <c r="A245" s="25"/>
      <c r="B245" s="25"/>
      <c r="C245" s="25"/>
      <c r="D245" s="25"/>
      <c r="E245" s="25"/>
      <c r="F245" s="25"/>
      <c r="G245" s="25"/>
      <c r="H245" s="25"/>
      <c r="I245" s="93"/>
      <c r="J245" s="93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89"/>
      <c r="BM245" s="25"/>
      <c r="BN245" s="25"/>
      <c r="BO245" s="25"/>
      <c r="BP245" s="94"/>
    </row>
    <row r="246">
      <c r="A246" s="25"/>
      <c r="B246" s="25"/>
      <c r="C246" s="25"/>
      <c r="D246" s="25"/>
      <c r="E246" s="25"/>
      <c r="F246" s="25"/>
      <c r="G246" s="25"/>
      <c r="H246" s="25"/>
      <c r="I246" s="93"/>
      <c r="J246" s="93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89"/>
      <c r="BM246" s="25"/>
      <c r="BN246" s="25"/>
      <c r="BO246" s="25"/>
      <c r="BP246" s="94"/>
    </row>
    <row r="247">
      <c r="A247" s="25"/>
      <c r="B247" s="25"/>
      <c r="C247" s="25"/>
      <c r="D247" s="25"/>
      <c r="E247" s="25"/>
      <c r="F247" s="25"/>
      <c r="G247" s="25"/>
      <c r="H247" s="25"/>
      <c r="I247" s="93"/>
      <c r="J247" s="93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89"/>
      <c r="BM247" s="25"/>
      <c r="BN247" s="25"/>
      <c r="BO247" s="25"/>
      <c r="BP247" s="94"/>
    </row>
    <row r="248">
      <c r="A248" s="25"/>
      <c r="B248" s="25"/>
      <c r="C248" s="25"/>
      <c r="D248" s="25"/>
      <c r="E248" s="25"/>
      <c r="F248" s="25"/>
      <c r="G248" s="25"/>
      <c r="H248" s="25"/>
      <c r="I248" s="93"/>
      <c r="J248" s="93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89"/>
      <c r="BM248" s="25"/>
      <c r="BN248" s="25"/>
      <c r="BO248" s="25"/>
      <c r="BP248" s="94"/>
    </row>
    <row r="249">
      <c r="A249" s="25"/>
      <c r="B249" s="25"/>
      <c r="C249" s="25"/>
      <c r="D249" s="25"/>
      <c r="E249" s="25"/>
      <c r="F249" s="25"/>
      <c r="G249" s="25"/>
      <c r="H249" s="25"/>
      <c r="I249" s="93"/>
      <c r="J249" s="93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89"/>
      <c r="BM249" s="25"/>
      <c r="BN249" s="25"/>
      <c r="BO249" s="25"/>
      <c r="BP249" s="94"/>
    </row>
    <row r="250">
      <c r="A250" s="25"/>
      <c r="B250" s="25"/>
      <c r="C250" s="25"/>
      <c r="D250" s="25"/>
      <c r="E250" s="25"/>
      <c r="F250" s="25"/>
      <c r="G250" s="25"/>
      <c r="H250" s="25"/>
      <c r="I250" s="93"/>
      <c r="J250" s="93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89"/>
      <c r="BM250" s="25"/>
      <c r="BN250" s="25"/>
      <c r="BO250" s="25"/>
      <c r="BP250" s="94"/>
    </row>
    <row r="251">
      <c r="A251" s="25"/>
      <c r="B251" s="25"/>
      <c r="C251" s="25"/>
      <c r="D251" s="25"/>
      <c r="E251" s="25"/>
      <c r="F251" s="25"/>
      <c r="G251" s="25"/>
      <c r="H251" s="25"/>
      <c r="I251" s="93"/>
      <c r="J251" s="93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89"/>
      <c r="BM251" s="25"/>
      <c r="BN251" s="25"/>
      <c r="BO251" s="25"/>
      <c r="BP251" s="94"/>
    </row>
    <row r="252">
      <c r="A252" s="25"/>
      <c r="B252" s="25"/>
      <c r="C252" s="25"/>
      <c r="D252" s="25"/>
      <c r="E252" s="25"/>
      <c r="F252" s="25"/>
      <c r="G252" s="25"/>
      <c r="H252" s="25"/>
      <c r="I252" s="93"/>
      <c r="J252" s="93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89"/>
      <c r="BM252" s="25"/>
      <c r="BN252" s="25"/>
      <c r="BO252" s="25"/>
      <c r="BP252" s="94"/>
    </row>
    <row r="253">
      <c r="A253" s="25"/>
      <c r="B253" s="25"/>
      <c r="C253" s="25"/>
      <c r="D253" s="25"/>
      <c r="E253" s="25"/>
      <c r="F253" s="25"/>
      <c r="G253" s="25"/>
      <c r="H253" s="25"/>
      <c r="I253" s="93"/>
      <c r="J253" s="93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89"/>
      <c r="BM253" s="25"/>
      <c r="BN253" s="25"/>
      <c r="BO253" s="25"/>
      <c r="BP253" s="94"/>
    </row>
    <row r="254">
      <c r="A254" s="25"/>
      <c r="B254" s="25"/>
      <c r="C254" s="25"/>
      <c r="D254" s="25"/>
      <c r="E254" s="25"/>
      <c r="F254" s="25"/>
      <c r="G254" s="25"/>
      <c r="H254" s="25"/>
      <c r="I254" s="93"/>
      <c r="J254" s="93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89"/>
      <c r="BM254" s="25"/>
      <c r="BN254" s="25"/>
      <c r="BO254" s="25"/>
      <c r="BP254" s="94"/>
    </row>
    <row r="255">
      <c r="A255" s="25"/>
      <c r="B255" s="25"/>
      <c r="C255" s="25"/>
      <c r="D255" s="25"/>
      <c r="E255" s="25"/>
      <c r="F255" s="25"/>
      <c r="G255" s="25"/>
      <c r="H255" s="25"/>
      <c r="I255" s="93"/>
      <c r="J255" s="93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89"/>
      <c r="BM255" s="25"/>
      <c r="BN255" s="25"/>
      <c r="BO255" s="25"/>
      <c r="BP255" s="94"/>
    </row>
    <row r="256">
      <c r="A256" s="25"/>
      <c r="B256" s="25"/>
      <c r="C256" s="25"/>
      <c r="D256" s="25"/>
      <c r="E256" s="25"/>
      <c r="F256" s="25"/>
      <c r="G256" s="25"/>
      <c r="H256" s="25"/>
      <c r="I256" s="93"/>
      <c r="J256" s="93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89"/>
      <c r="BM256" s="25"/>
      <c r="BN256" s="25"/>
      <c r="BO256" s="25"/>
      <c r="BP256" s="94"/>
    </row>
    <row r="257">
      <c r="A257" s="25"/>
      <c r="B257" s="25"/>
      <c r="C257" s="25"/>
      <c r="D257" s="25"/>
      <c r="E257" s="25"/>
      <c r="F257" s="25"/>
      <c r="G257" s="25"/>
      <c r="H257" s="25"/>
      <c r="I257" s="93"/>
      <c r="J257" s="93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89"/>
      <c r="BM257" s="25"/>
      <c r="BN257" s="25"/>
      <c r="BO257" s="25"/>
      <c r="BP257" s="94"/>
    </row>
    <row r="258">
      <c r="A258" s="25"/>
      <c r="B258" s="25"/>
      <c r="C258" s="25"/>
      <c r="D258" s="25"/>
      <c r="E258" s="25"/>
      <c r="F258" s="25"/>
      <c r="G258" s="25"/>
      <c r="H258" s="25"/>
      <c r="I258" s="93"/>
      <c r="J258" s="93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89"/>
      <c r="BM258" s="25"/>
      <c r="BN258" s="25"/>
      <c r="BO258" s="25"/>
      <c r="BP258" s="94"/>
    </row>
    <row r="259">
      <c r="A259" s="25"/>
      <c r="B259" s="25"/>
      <c r="C259" s="25"/>
      <c r="D259" s="25"/>
      <c r="E259" s="25"/>
      <c r="F259" s="25"/>
      <c r="G259" s="25"/>
      <c r="H259" s="25"/>
      <c r="I259" s="93"/>
      <c r="J259" s="93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89"/>
      <c r="BM259" s="25"/>
      <c r="BN259" s="25"/>
      <c r="BO259" s="25"/>
      <c r="BP259" s="94"/>
    </row>
    <row r="260">
      <c r="A260" s="25"/>
      <c r="B260" s="25"/>
      <c r="C260" s="25"/>
      <c r="D260" s="25"/>
      <c r="E260" s="25"/>
      <c r="F260" s="25"/>
      <c r="G260" s="25"/>
      <c r="H260" s="25"/>
      <c r="I260" s="93"/>
      <c r="J260" s="93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89"/>
      <c r="BM260" s="25"/>
      <c r="BN260" s="25"/>
      <c r="BO260" s="25"/>
      <c r="BP260" s="94"/>
    </row>
    <row r="261">
      <c r="A261" s="25"/>
      <c r="B261" s="25"/>
      <c r="C261" s="25"/>
      <c r="D261" s="25"/>
      <c r="E261" s="25"/>
      <c r="F261" s="25"/>
      <c r="G261" s="25"/>
      <c r="H261" s="25"/>
      <c r="I261" s="93"/>
      <c r="J261" s="93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89"/>
      <c r="BM261" s="25"/>
      <c r="BN261" s="25"/>
      <c r="BO261" s="25"/>
      <c r="BP261" s="94"/>
    </row>
    <row r="262">
      <c r="A262" s="25"/>
      <c r="B262" s="25"/>
      <c r="C262" s="25"/>
      <c r="D262" s="25"/>
      <c r="E262" s="25"/>
      <c r="F262" s="25"/>
      <c r="G262" s="25"/>
      <c r="H262" s="25"/>
      <c r="I262" s="93"/>
      <c r="J262" s="93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89"/>
      <c r="BM262" s="25"/>
      <c r="BN262" s="25"/>
      <c r="BO262" s="25"/>
      <c r="BP262" s="94"/>
    </row>
    <row r="263">
      <c r="A263" s="25"/>
      <c r="B263" s="25"/>
      <c r="C263" s="25"/>
      <c r="D263" s="25"/>
      <c r="E263" s="25"/>
      <c r="F263" s="25"/>
      <c r="G263" s="25"/>
      <c r="H263" s="25"/>
      <c r="I263" s="93"/>
      <c r="J263" s="93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89"/>
      <c r="BM263" s="25"/>
      <c r="BN263" s="25"/>
      <c r="BO263" s="25"/>
      <c r="BP263" s="94"/>
    </row>
    <row r="264">
      <c r="A264" s="25"/>
      <c r="B264" s="25"/>
      <c r="C264" s="25"/>
      <c r="D264" s="25"/>
      <c r="E264" s="25"/>
      <c r="F264" s="25"/>
      <c r="G264" s="25"/>
      <c r="H264" s="25"/>
      <c r="I264" s="93"/>
      <c r="J264" s="93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89"/>
      <c r="BM264" s="25"/>
      <c r="BN264" s="25"/>
      <c r="BO264" s="25"/>
      <c r="BP264" s="94"/>
    </row>
    <row r="265">
      <c r="A265" s="25"/>
      <c r="B265" s="25"/>
      <c r="C265" s="25"/>
      <c r="D265" s="25"/>
      <c r="E265" s="25"/>
      <c r="F265" s="25"/>
      <c r="G265" s="25"/>
      <c r="H265" s="25"/>
      <c r="I265" s="93"/>
      <c r="J265" s="93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89"/>
      <c r="BM265" s="25"/>
      <c r="BN265" s="25"/>
      <c r="BO265" s="25"/>
      <c r="BP265" s="94"/>
    </row>
    <row r="266">
      <c r="A266" s="25"/>
      <c r="B266" s="25"/>
      <c r="C266" s="25"/>
      <c r="D266" s="25"/>
      <c r="E266" s="25"/>
      <c r="F266" s="25"/>
      <c r="G266" s="25"/>
      <c r="H266" s="25"/>
      <c r="I266" s="93"/>
      <c r="J266" s="93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89"/>
      <c r="BM266" s="25"/>
      <c r="BN266" s="25"/>
      <c r="BO266" s="25"/>
      <c r="BP266" s="94"/>
    </row>
    <row r="267">
      <c r="A267" s="25"/>
      <c r="B267" s="25"/>
      <c r="C267" s="25"/>
      <c r="D267" s="25"/>
      <c r="E267" s="25"/>
      <c r="F267" s="25"/>
      <c r="G267" s="25"/>
      <c r="H267" s="25"/>
      <c r="I267" s="93"/>
      <c r="J267" s="93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89"/>
      <c r="BM267" s="25"/>
      <c r="BN267" s="25"/>
      <c r="BO267" s="25"/>
      <c r="BP267" s="94"/>
    </row>
    <row r="268">
      <c r="A268" s="25"/>
      <c r="B268" s="25"/>
      <c r="C268" s="25"/>
      <c r="D268" s="25"/>
      <c r="E268" s="25"/>
      <c r="F268" s="25"/>
      <c r="G268" s="25"/>
      <c r="H268" s="25"/>
      <c r="I268" s="93"/>
      <c r="J268" s="93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89"/>
      <c r="BM268" s="25"/>
      <c r="BN268" s="25"/>
      <c r="BO268" s="25"/>
      <c r="BP268" s="94"/>
    </row>
    <row r="269">
      <c r="A269" s="25"/>
      <c r="B269" s="25"/>
      <c r="C269" s="25"/>
      <c r="D269" s="25"/>
      <c r="E269" s="25"/>
      <c r="F269" s="25"/>
      <c r="G269" s="25"/>
      <c r="H269" s="25"/>
      <c r="I269" s="93"/>
      <c r="J269" s="93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89"/>
      <c r="BM269" s="25"/>
      <c r="BN269" s="25"/>
      <c r="BO269" s="25"/>
      <c r="BP269" s="94"/>
    </row>
    <row r="270">
      <c r="A270" s="25"/>
      <c r="B270" s="25"/>
      <c r="C270" s="25"/>
      <c r="D270" s="25"/>
      <c r="E270" s="25"/>
      <c r="F270" s="25"/>
      <c r="G270" s="25"/>
      <c r="H270" s="25"/>
      <c r="I270" s="93"/>
      <c r="J270" s="93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89"/>
      <c r="BM270" s="25"/>
      <c r="BN270" s="25"/>
      <c r="BO270" s="25"/>
      <c r="BP270" s="94"/>
    </row>
    <row r="271">
      <c r="A271" s="25"/>
      <c r="B271" s="25"/>
      <c r="C271" s="25"/>
      <c r="D271" s="25"/>
      <c r="E271" s="25"/>
      <c r="F271" s="25"/>
      <c r="G271" s="25"/>
      <c r="H271" s="25"/>
      <c r="I271" s="93"/>
      <c r="J271" s="93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89"/>
      <c r="BM271" s="25"/>
      <c r="BN271" s="25"/>
      <c r="BO271" s="25"/>
      <c r="BP271" s="94"/>
    </row>
    <row r="272">
      <c r="A272" s="25"/>
      <c r="B272" s="25"/>
      <c r="C272" s="25"/>
      <c r="D272" s="25"/>
      <c r="E272" s="25"/>
      <c r="F272" s="25"/>
      <c r="G272" s="25"/>
      <c r="H272" s="25"/>
      <c r="I272" s="93"/>
      <c r="J272" s="93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89"/>
      <c r="BM272" s="25"/>
      <c r="BN272" s="25"/>
      <c r="BO272" s="25"/>
      <c r="BP272" s="94"/>
    </row>
    <row r="273">
      <c r="A273" s="25"/>
      <c r="B273" s="25"/>
      <c r="C273" s="25"/>
      <c r="D273" s="25"/>
      <c r="E273" s="25"/>
      <c r="F273" s="25"/>
      <c r="G273" s="25"/>
      <c r="H273" s="25"/>
      <c r="I273" s="93"/>
      <c r="J273" s="93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89"/>
      <c r="BM273" s="25"/>
      <c r="BN273" s="25"/>
      <c r="BO273" s="25"/>
      <c r="BP273" s="94"/>
    </row>
    <row r="274">
      <c r="A274" s="25"/>
      <c r="B274" s="25"/>
      <c r="C274" s="25"/>
      <c r="D274" s="25"/>
      <c r="E274" s="25"/>
      <c r="F274" s="25"/>
      <c r="G274" s="25"/>
      <c r="H274" s="25"/>
      <c r="I274" s="93"/>
      <c r="J274" s="93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89"/>
      <c r="BM274" s="25"/>
      <c r="BN274" s="25"/>
      <c r="BO274" s="25"/>
      <c r="BP274" s="94"/>
    </row>
    <row r="275">
      <c r="A275" s="25"/>
      <c r="B275" s="25"/>
      <c r="C275" s="25"/>
      <c r="D275" s="25"/>
      <c r="E275" s="25"/>
      <c r="F275" s="25"/>
      <c r="G275" s="25"/>
      <c r="H275" s="25"/>
      <c r="I275" s="93"/>
      <c r="J275" s="93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89"/>
      <c r="BM275" s="25"/>
      <c r="BN275" s="25"/>
      <c r="BO275" s="25"/>
      <c r="BP275" s="94"/>
    </row>
    <row r="276">
      <c r="A276" s="25"/>
      <c r="B276" s="25"/>
      <c r="C276" s="25"/>
      <c r="D276" s="25"/>
      <c r="E276" s="25"/>
      <c r="F276" s="25"/>
      <c r="G276" s="25"/>
      <c r="H276" s="25"/>
      <c r="I276" s="93"/>
      <c r="J276" s="93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89"/>
      <c r="BM276" s="25"/>
      <c r="BN276" s="25"/>
      <c r="BO276" s="25"/>
      <c r="BP276" s="94"/>
    </row>
    <row r="277">
      <c r="A277" s="25"/>
      <c r="B277" s="25"/>
      <c r="C277" s="25"/>
      <c r="D277" s="25"/>
      <c r="E277" s="25"/>
      <c r="F277" s="25"/>
      <c r="G277" s="25"/>
      <c r="H277" s="25"/>
      <c r="I277" s="93"/>
      <c r="J277" s="93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89"/>
      <c r="BM277" s="25"/>
      <c r="BN277" s="25"/>
      <c r="BO277" s="25"/>
      <c r="BP277" s="94"/>
    </row>
    <row r="278">
      <c r="A278" s="25"/>
      <c r="B278" s="25"/>
      <c r="C278" s="25"/>
      <c r="D278" s="25"/>
      <c r="E278" s="25"/>
      <c r="F278" s="25"/>
      <c r="G278" s="25"/>
      <c r="H278" s="25"/>
      <c r="I278" s="93"/>
      <c r="J278" s="93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89"/>
      <c r="BM278" s="25"/>
      <c r="BN278" s="25"/>
      <c r="BO278" s="25"/>
      <c r="BP278" s="94"/>
    </row>
    <row r="279">
      <c r="A279" s="25"/>
      <c r="B279" s="25"/>
      <c r="C279" s="25"/>
      <c r="D279" s="25"/>
      <c r="E279" s="25"/>
      <c r="F279" s="25"/>
      <c r="G279" s="25"/>
      <c r="H279" s="25"/>
      <c r="I279" s="93"/>
      <c r="J279" s="93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89"/>
      <c r="BM279" s="25"/>
      <c r="BN279" s="25"/>
      <c r="BO279" s="25"/>
      <c r="BP279" s="94"/>
    </row>
    <row r="280">
      <c r="A280" s="25"/>
      <c r="B280" s="25"/>
      <c r="C280" s="25"/>
      <c r="D280" s="25"/>
      <c r="E280" s="25"/>
      <c r="F280" s="25"/>
      <c r="G280" s="25"/>
      <c r="H280" s="25"/>
      <c r="I280" s="93"/>
      <c r="J280" s="93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89"/>
      <c r="BM280" s="25"/>
      <c r="BN280" s="25"/>
      <c r="BO280" s="25"/>
      <c r="BP280" s="94"/>
    </row>
    <row r="281">
      <c r="A281" s="25"/>
      <c r="B281" s="25"/>
      <c r="C281" s="25"/>
      <c r="D281" s="25"/>
      <c r="E281" s="25"/>
      <c r="F281" s="25"/>
      <c r="G281" s="25"/>
      <c r="H281" s="25"/>
      <c r="I281" s="93"/>
      <c r="J281" s="93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89"/>
      <c r="BM281" s="25"/>
      <c r="BN281" s="25"/>
      <c r="BO281" s="25"/>
      <c r="BP281" s="94"/>
    </row>
    <row r="282">
      <c r="A282" s="25"/>
      <c r="B282" s="25"/>
      <c r="C282" s="25"/>
      <c r="D282" s="25"/>
      <c r="E282" s="25"/>
      <c r="F282" s="25"/>
      <c r="G282" s="25"/>
      <c r="H282" s="25"/>
      <c r="I282" s="93"/>
      <c r="J282" s="93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89"/>
      <c r="BM282" s="25"/>
      <c r="BN282" s="25"/>
      <c r="BO282" s="25"/>
      <c r="BP282" s="94"/>
    </row>
    <row r="283">
      <c r="A283" s="25"/>
      <c r="B283" s="25"/>
      <c r="C283" s="25"/>
      <c r="D283" s="25"/>
      <c r="E283" s="25"/>
      <c r="F283" s="25"/>
      <c r="G283" s="25"/>
      <c r="H283" s="25"/>
      <c r="I283" s="93"/>
      <c r="J283" s="93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89"/>
      <c r="BM283" s="25"/>
      <c r="BN283" s="25"/>
      <c r="BO283" s="25"/>
      <c r="BP283" s="94"/>
    </row>
    <row r="284">
      <c r="A284" s="25"/>
      <c r="B284" s="25"/>
      <c r="C284" s="25"/>
      <c r="D284" s="25"/>
      <c r="E284" s="25"/>
      <c r="F284" s="25"/>
      <c r="G284" s="25"/>
      <c r="H284" s="25"/>
      <c r="I284" s="93"/>
      <c r="J284" s="93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89"/>
      <c r="BM284" s="25"/>
      <c r="BN284" s="25"/>
      <c r="BO284" s="25"/>
      <c r="BP284" s="94"/>
    </row>
    <row r="285">
      <c r="A285" s="25"/>
      <c r="B285" s="25"/>
      <c r="C285" s="25"/>
      <c r="D285" s="25"/>
      <c r="E285" s="25"/>
      <c r="F285" s="25"/>
      <c r="G285" s="25"/>
      <c r="H285" s="25"/>
      <c r="I285" s="93"/>
      <c r="J285" s="93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89"/>
      <c r="BM285" s="25"/>
      <c r="BN285" s="25"/>
      <c r="BO285" s="25"/>
      <c r="BP285" s="94"/>
    </row>
    <row r="286">
      <c r="A286" s="25"/>
      <c r="B286" s="25"/>
      <c r="C286" s="25"/>
      <c r="D286" s="25"/>
      <c r="E286" s="25"/>
      <c r="F286" s="25"/>
      <c r="G286" s="25"/>
      <c r="H286" s="25"/>
      <c r="I286" s="93"/>
      <c r="J286" s="93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89"/>
      <c r="BM286" s="25"/>
      <c r="BN286" s="25"/>
      <c r="BO286" s="25"/>
      <c r="BP286" s="94"/>
    </row>
    <row r="287">
      <c r="A287" s="25"/>
      <c r="B287" s="25"/>
      <c r="C287" s="25"/>
      <c r="D287" s="25"/>
      <c r="E287" s="25"/>
      <c r="F287" s="25"/>
      <c r="G287" s="25"/>
      <c r="H287" s="25"/>
      <c r="I287" s="93"/>
      <c r="J287" s="93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89"/>
      <c r="BM287" s="25"/>
      <c r="BN287" s="25"/>
      <c r="BO287" s="25"/>
      <c r="BP287" s="94"/>
    </row>
    <row r="288">
      <c r="A288" s="25"/>
      <c r="B288" s="25"/>
      <c r="C288" s="25"/>
      <c r="D288" s="25"/>
      <c r="E288" s="25"/>
      <c r="F288" s="25"/>
      <c r="G288" s="25"/>
      <c r="H288" s="25"/>
      <c r="I288" s="93"/>
      <c r="J288" s="93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89"/>
      <c r="BM288" s="25"/>
      <c r="BN288" s="25"/>
      <c r="BO288" s="25"/>
      <c r="BP288" s="94"/>
    </row>
    <row r="289">
      <c r="A289" s="25"/>
      <c r="B289" s="25"/>
      <c r="C289" s="25"/>
      <c r="D289" s="25"/>
      <c r="E289" s="25"/>
      <c r="F289" s="25"/>
      <c r="G289" s="25"/>
      <c r="H289" s="25"/>
      <c r="I289" s="93"/>
      <c r="J289" s="93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89"/>
      <c r="BM289" s="25"/>
      <c r="BN289" s="25"/>
      <c r="BO289" s="25"/>
      <c r="BP289" s="94"/>
    </row>
    <row r="290">
      <c r="A290" s="25"/>
      <c r="B290" s="25"/>
      <c r="C290" s="25"/>
      <c r="D290" s="25"/>
      <c r="E290" s="25"/>
      <c r="F290" s="25"/>
      <c r="G290" s="25"/>
      <c r="H290" s="25"/>
      <c r="I290" s="93"/>
      <c r="J290" s="93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89"/>
      <c r="BM290" s="25"/>
      <c r="BN290" s="25"/>
      <c r="BO290" s="25"/>
      <c r="BP290" s="94"/>
    </row>
    <row r="291">
      <c r="A291" s="25"/>
      <c r="B291" s="25"/>
      <c r="C291" s="25"/>
      <c r="D291" s="25"/>
      <c r="E291" s="25"/>
      <c r="F291" s="25"/>
      <c r="G291" s="25"/>
      <c r="H291" s="25"/>
      <c r="I291" s="93"/>
      <c r="J291" s="93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89"/>
      <c r="BM291" s="25"/>
      <c r="BN291" s="25"/>
      <c r="BO291" s="25"/>
      <c r="BP291" s="94"/>
    </row>
    <row r="292">
      <c r="A292" s="25"/>
      <c r="B292" s="25"/>
      <c r="C292" s="25"/>
      <c r="D292" s="25"/>
      <c r="E292" s="25"/>
      <c r="F292" s="25"/>
      <c r="G292" s="25"/>
      <c r="H292" s="25"/>
      <c r="I292" s="93"/>
      <c r="J292" s="93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89"/>
      <c r="BM292" s="25"/>
      <c r="BN292" s="25"/>
      <c r="BO292" s="25"/>
      <c r="BP292" s="94"/>
    </row>
    <row r="293">
      <c r="A293" s="25"/>
      <c r="B293" s="25"/>
      <c r="C293" s="25"/>
      <c r="D293" s="25"/>
      <c r="E293" s="25"/>
      <c r="F293" s="25"/>
      <c r="G293" s="25"/>
      <c r="H293" s="25"/>
      <c r="I293" s="93"/>
      <c r="J293" s="93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89"/>
      <c r="BM293" s="25"/>
      <c r="BN293" s="25"/>
      <c r="BO293" s="25"/>
      <c r="BP293" s="94"/>
    </row>
    <row r="294">
      <c r="A294" s="25"/>
      <c r="B294" s="25"/>
      <c r="C294" s="25"/>
      <c r="D294" s="25"/>
      <c r="E294" s="25"/>
      <c r="F294" s="25"/>
      <c r="G294" s="25"/>
      <c r="H294" s="25"/>
      <c r="I294" s="93"/>
      <c r="J294" s="93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89"/>
      <c r="BM294" s="25"/>
      <c r="BN294" s="25"/>
      <c r="BO294" s="25"/>
      <c r="BP294" s="94"/>
    </row>
    <row r="295">
      <c r="A295" s="25"/>
      <c r="B295" s="25"/>
      <c r="C295" s="25"/>
      <c r="D295" s="25"/>
      <c r="E295" s="25"/>
      <c r="F295" s="25"/>
      <c r="G295" s="25"/>
      <c r="H295" s="25"/>
      <c r="I295" s="93"/>
      <c r="J295" s="93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89"/>
      <c r="BM295" s="25"/>
      <c r="BN295" s="25"/>
      <c r="BO295" s="25"/>
      <c r="BP295" s="94"/>
    </row>
    <row r="296">
      <c r="A296" s="25"/>
      <c r="B296" s="25"/>
      <c r="C296" s="25"/>
      <c r="D296" s="25"/>
      <c r="E296" s="25"/>
      <c r="F296" s="25"/>
      <c r="G296" s="25"/>
      <c r="H296" s="25"/>
      <c r="I296" s="93"/>
      <c r="J296" s="93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89"/>
      <c r="BM296" s="25"/>
      <c r="BN296" s="25"/>
      <c r="BO296" s="25"/>
      <c r="BP296" s="94"/>
    </row>
    <row r="297">
      <c r="A297" s="25"/>
      <c r="B297" s="25"/>
      <c r="C297" s="25"/>
      <c r="D297" s="25"/>
      <c r="E297" s="25"/>
      <c r="F297" s="25"/>
      <c r="G297" s="25"/>
      <c r="H297" s="25"/>
      <c r="I297" s="93"/>
      <c r="J297" s="93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89"/>
      <c r="BM297" s="25"/>
      <c r="BN297" s="25"/>
      <c r="BO297" s="25"/>
      <c r="BP297" s="94"/>
    </row>
    <row r="298">
      <c r="A298" s="25"/>
      <c r="B298" s="25"/>
      <c r="C298" s="25"/>
      <c r="D298" s="25"/>
      <c r="E298" s="25"/>
      <c r="F298" s="25"/>
      <c r="G298" s="25"/>
      <c r="H298" s="25"/>
      <c r="I298" s="93"/>
      <c r="J298" s="93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89"/>
      <c r="BM298" s="25"/>
      <c r="BN298" s="25"/>
      <c r="BO298" s="25"/>
      <c r="BP298" s="94"/>
    </row>
    <row r="299">
      <c r="A299" s="25"/>
      <c r="B299" s="25"/>
      <c r="C299" s="25"/>
      <c r="D299" s="25"/>
      <c r="E299" s="25"/>
      <c r="F299" s="25"/>
      <c r="G299" s="25"/>
      <c r="H299" s="25"/>
      <c r="I299" s="93"/>
      <c r="J299" s="93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89"/>
      <c r="BM299" s="25"/>
      <c r="BN299" s="25"/>
      <c r="BO299" s="25"/>
      <c r="BP299" s="94"/>
    </row>
    <row r="300">
      <c r="A300" s="25"/>
      <c r="B300" s="25"/>
      <c r="C300" s="25"/>
      <c r="D300" s="25"/>
      <c r="E300" s="25"/>
      <c r="F300" s="25"/>
      <c r="G300" s="25"/>
      <c r="H300" s="25"/>
      <c r="I300" s="93"/>
      <c r="J300" s="93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89"/>
      <c r="BM300" s="25"/>
      <c r="BN300" s="25"/>
      <c r="BO300" s="25"/>
      <c r="BP300" s="94"/>
    </row>
    <row r="301">
      <c r="A301" s="25"/>
      <c r="B301" s="25"/>
      <c r="C301" s="25"/>
      <c r="D301" s="25"/>
      <c r="E301" s="25"/>
      <c r="F301" s="25"/>
      <c r="G301" s="25"/>
      <c r="H301" s="25"/>
      <c r="I301" s="93"/>
      <c r="J301" s="93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89"/>
      <c r="BM301" s="25"/>
      <c r="BN301" s="25"/>
      <c r="BO301" s="25"/>
      <c r="BP301" s="94"/>
    </row>
    <row r="302">
      <c r="A302" s="25"/>
      <c r="B302" s="25"/>
      <c r="C302" s="25"/>
      <c r="D302" s="25"/>
      <c r="E302" s="25"/>
      <c r="F302" s="25"/>
      <c r="G302" s="25"/>
      <c r="H302" s="25"/>
      <c r="I302" s="93"/>
      <c r="J302" s="93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89"/>
      <c r="BM302" s="25"/>
      <c r="BN302" s="25"/>
      <c r="BO302" s="25"/>
      <c r="BP302" s="94"/>
    </row>
    <row r="303">
      <c r="A303" s="25"/>
      <c r="B303" s="25"/>
      <c r="C303" s="25"/>
      <c r="D303" s="25"/>
      <c r="E303" s="25"/>
      <c r="F303" s="25"/>
      <c r="G303" s="25"/>
      <c r="H303" s="25"/>
      <c r="I303" s="93"/>
      <c r="J303" s="93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89"/>
      <c r="BM303" s="25"/>
      <c r="BN303" s="25"/>
      <c r="BO303" s="25"/>
      <c r="BP303" s="94"/>
    </row>
    <row r="304">
      <c r="A304" s="25"/>
      <c r="B304" s="25"/>
      <c r="C304" s="25"/>
      <c r="D304" s="25"/>
      <c r="E304" s="25"/>
      <c r="F304" s="25"/>
      <c r="G304" s="25"/>
      <c r="H304" s="25"/>
      <c r="I304" s="93"/>
      <c r="J304" s="93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89"/>
      <c r="BM304" s="25"/>
      <c r="BN304" s="25"/>
      <c r="BO304" s="25"/>
      <c r="BP304" s="94"/>
    </row>
    <row r="305">
      <c r="A305" s="25"/>
      <c r="B305" s="25"/>
      <c r="C305" s="25"/>
      <c r="D305" s="25"/>
      <c r="E305" s="25"/>
      <c r="F305" s="25"/>
      <c r="G305" s="25"/>
      <c r="H305" s="25"/>
      <c r="I305" s="93"/>
      <c r="J305" s="93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89"/>
      <c r="BM305" s="25"/>
      <c r="BN305" s="25"/>
      <c r="BO305" s="25"/>
      <c r="BP305" s="94"/>
    </row>
    <row r="306">
      <c r="A306" s="25"/>
      <c r="B306" s="25"/>
      <c r="C306" s="25"/>
      <c r="D306" s="25"/>
      <c r="E306" s="25"/>
      <c r="F306" s="25"/>
      <c r="G306" s="25"/>
      <c r="H306" s="25"/>
      <c r="I306" s="93"/>
      <c r="J306" s="93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89"/>
      <c r="BM306" s="25"/>
      <c r="BN306" s="25"/>
      <c r="BO306" s="25"/>
      <c r="BP306" s="94"/>
    </row>
    <row r="307">
      <c r="A307" s="25"/>
      <c r="B307" s="25"/>
      <c r="C307" s="25"/>
      <c r="D307" s="25"/>
      <c r="E307" s="25"/>
      <c r="F307" s="25"/>
      <c r="G307" s="25"/>
      <c r="H307" s="25"/>
      <c r="I307" s="93"/>
      <c r="J307" s="93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89"/>
      <c r="BM307" s="25"/>
      <c r="BN307" s="25"/>
      <c r="BO307" s="25"/>
      <c r="BP307" s="94"/>
    </row>
    <row r="308">
      <c r="A308" s="25"/>
      <c r="B308" s="25"/>
      <c r="C308" s="25"/>
      <c r="D308" s="25"/>
      <c r="E308" s="25"/>
      <c r="F308" s="25"/>
      <c r="G308" s="25"/>
      <c r="H308" s="25"/>
      <c r="I308" s="93"/>
      <c r="J308" s="93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89"/>
      <c r="BM308" s="25"/>
      <c r="BN308" s="25"/>
      <c r="BO308" s="25"/>
      <c r="BP308" s="94"/>
    </row>
    <row r="309">
      <c r="A309" s="25"/>
      <c r="B309" s="25"/>
      <c r="C309" s="25"/>
      <c r="D309" s="25"/>
      <c r="E309" s="25"/>
      <c r="F309" s="25"/>
      <c r="G309" s="25"/>
      <c r="H309" s="25"/>
      <c r="I309" s="93"/>
      <c r="J309" s="93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89"/>
      <c r="BM309" s="25"/>
      <c r="BN309" s="25"/>
      <c r="BO309" s="25"/>
      <c r="BP309" s="94"/>
    </row>
    <row r="310">
      <c r="A310" s="25"/>
      <c r="B310" s="25"/>
      <c r="C310" s="25"/>
      <c r="D310" s="25"/>
      <c r="E310" s="25"/>
      <c r="F310" s="25"/>
      <c r="G310" s="25"/>
      <c r="H310" s="25"/>
      <c r="I310" s="93"/>
      <c r="J310" s="93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89"/>
      <c r="BM310" s="25"/>
      <c r="BN310" s="25"/>
      <c r="BO310" s="25"/>
      <c r="BP310" s="94"/>
    </row>
    <row r="311">
      <c r="A311" s="25"/>
      <c r="B311" s="25"/>
      <c r="C311" s="25"/>
      <c r="D311" s="25"/>
      <c r="E311" s="25"/>
      <c r="F311" s="25"/>
      <c r="G311" s="25"/>
      <c r="H311" s="25"/>
      <c r="I311" s="93"/>
      <c r="J311" s="93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89"/>
      <c r="BM311" s="25"/>
      <c r="BN311" s="25"/>
      <c r="BO311" s="25"/>
      <c r="BP311" s="94"/>
    </row>
    <row r="312">
      <c r="A312" s="25"/>
      <c r="B312" s="25"/>
      <c r="C312" s="25"/>
      <c r="D312" s="25"/>
      <c r="E312" s="25"/>
      <c r="F312" s="25"/>
      <c r="G312" s="25"/>
      <c r="H312" s="25"/>
      <c r="I312" s="93"/>
      <c r="J312" s="93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89"/>
      <c r="BM312" s="25"/>
      <c r="BN312" s="25"/>
      <c r="BO312" s="25"/>
      <c r="BP312" s="94"/>
    </row>
    <row r="313">
      <c r="A313" s="25"/>
      <c r="B313" s="25"/>
      <c r="C313" s="25"/>
      <c r="D313" s="25"/>
      <c r="E313" s="25"/>
      <c r="F313" s="25"/>
      <c r="G313" s="25"/>
      <c r="H313" s="25"/>
      <c r="I313" s="93"/>
      <c r="J313" s="93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89"/>
      <c r="BM313" s="25"/>
      <c r="BN313" s="25"/>
      <c r="BO313" s="25"/>
      <c r="BP313" s="94"/>
    </row>
    <row r="314">
      <c r="A314" s="25"/>
      <c r="B314" s="25"/>
      <c r="C314" s="25"/>
      <c r="D314" s="25"/>
      <c r="E314" s="25"/>
      <c r="F314" s="25"/>
      <c r="G314" s="25"/>
      <c r="H314" s="25"/>
      <c r="I314" s="93"/>
      <c r="J314" s="93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89"/>
      <c r="BM314" s="25"/>
      <c r="BN314" s="25"/>
      <c r="BO314" s="25"/>
      <c r="BP314" s="94"/>
    </row>
    <row r="315">
      <c r="A315" s="25"/>
      <c r="B315" s="25"/>
      <c r="C315" s="25"/>
      <c r="D315" s="25"/>
      <c r="E315" s="25"/>
      <c r="F315" s="25"/>
      <c r="G315" s="25"/>
      <c r="H315" s="25"/>
      <c r="I315" s="93"/>
      <c r="J315" s="93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89"/>
      <c r="BM315" s="25"/>
      <c r="BN315" s="25"/>
      <c r="BO315" s="25"/>
      <c r="BP315" s="94"/>
    </row>
    <row r="316">
      <c r="A316" s="25"/>
      <c r="B316" s="25"/>
      <c r="C316" s="25"/>
      <c r="D316" s="25"/>
      <c r="E316" s="25"/>
      <c r="F316" s="25"/>
      <c r="G316" s="25"/>
      <c r="H316" s="25"/>
      <c r="I316" s="93"/>
      <c r="J316" s="93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89"/>
      <c r="BM316" s="25"/>
      <c r="BN316" s="25"/>
      <c r="BO316" s="25"/>
      <c r="BP316" s="94"/>
    </row>
    <row r="317">
      <c r="A317" s="25"/>
      <c r="B317" s="25"/>
      <c r="C317" s="25"/>
      <c r="D317" s="25"/>
      <c r="E317" s="25"/>
      <c r="F317" s="25"/>
      <c r="G317" s="25"/>
      <c r="H317" s="25"/>
      <c r="I317" s="93"/>
      <c r="J317" s="93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89"/>
      <c r="BM317" s="25"/>
      <c r="BN317" s="25"/>
      <c r="BO317" s="25"/>
      <c r="BP317" s="94"/>
    </row>
    <row r="318">
      <c r="A318" s="25"/>
      <c r="B318" s="25"/>
      <c r="C318" s="25"/>
      <c r="D318" s="25"/>
      <c r="E318" s="25"/>
      <c r="F318" s="25"/>
      <c r="G318" s="25"/>
      <c r="H318" s="25"/>
      <c r="I318" s="93"/>
      <c r="J318" s="93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89"/>
      <c r="BM318" s="25"/>
      <c r="BN318" s="25"/>
      <c r="BO318" s="25"/>
      <c r="BP318" s="94"/>
    </row>
    <row r="319">
      <c r="A319" s="25"/>
      <c r="B319" s="25"/>
      <c r="C319" s="25"/>
      <c r="D319" s="25"/>
      <c r="E319" s="25"/>
      <c r="F319" s="25"/>
      <c r="G319" s="25"/>
      <c r="H319" s="25"/>
      <c r="I319" s="93"/>
      <c r="J319" s="93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89"/>
      <c r="BM319" s="25"/>
      <c r="BN319" s="25"/>
      <c r="BO319" s="25"/>
      <c r="BP319" s="94"/>
    </row>
    <row r="320">
      <c r="A320" s="25"/>
      <c r="B320" s="25"/>
      <c r="C320" s="25"/>
      <c r="D320" s="25"/>
      <c r="E320" s="25"/>
      <c r="F320" s="25"/>
      <c r="G320" s="25"/>
      <c r="H320" s="25"/>
      <c r="I320" s="93"/>
      <c r="J320" s="93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89"/>
      <c r="BM320" s="25"/>
      <c r="BN320" s="25"/>
      <c r="BO320" s="25"/>
      <c r="BP320" s="94"/>
    </row>
    <row r="321">
      <c r="A321" s="25"/>
      <c r="B321" s="25"/>
      <c r="C321" s="25"/>
      <c r="D321" s="25"/>
      <c r="E321" s="25"/>
      <c r="F321" s="25"/>
      <c r="G321" s="25"/>
      <c r="H321" s="25"/>
      <c r="I321" s="93"/>
      <c r="J321" s="93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89"/>
      <c r="BM321" s="25"/>
      <c r="BN321" s="25"/>
      <c r="BO321" s="25"/>
      <c r="BP321" s="94"/>
    </row>
    <row r="322">
      <c r="A322" s="25"/>
      <c r="B322" s="25"/>
      <c r="C322" s="25"/>
      <c r="D322" s="25"/>
      <c r="E322" s="25"/>
      <c r="F322" s="25"/>
      <c r="G322" s="25"/>
      <c r="H322" s="25"/>
      <c r="I322" s="93"/>
      <c r="J322" s="93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89"/>
      <c r="BM322" s="25"/>
      <c r="BN322" s="25"/>
      <c r="BO322" s="25"/>
      <c r="BP322" s="94"/>
    </row>
    <row r="323">
      <c r="A323" s="25"/>
      <c r="B323" s="25"/>
      <c r="C323" s="25"/>
      <c r="D323" s="25"/>
      <c r="E323" s="25"/>
      <c r="F323" s="25"/>
      <c r="G323" s="25"/>
      <c r="H323" s="25"/>
      <c r="I323" s="93"/>
      <c r="J323" s="93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89"/>
      <c r="BM323" s="25"/>
      <c r="BN323" s="25"/>
      <c r="BO323" s="25"/>
      <c r="BP323" s="94"/>
    </row>
    <row r="324">
      <c r="A324" s="25"/>
      <c r="B324" s="25"/>
      <c r="C324" s="25"/>
      <c r="D324" s="25"/>
      <c r="E324" s="25"/>
      <c r="F324" s="25"/>
      <c r="G324" s="25"/>
      <c r="H324" s="25"/>
      <c r="I324" s="93"/>
      <c r="J324" s="93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89"/>
      <c r="BM324" s="25"/>
      <c r="BN324" s="25"/>
      <c r="BO324" s="25"/>
      <c r="BP324" s="94"/>
    </row>
    <row r="325">
      <c r="A325" s="25"/>
      <c r="B325" s="25"/>
      <c r="C325" s="25"/>
      <c r="D325" s="25"/>
      <c r="E325" s="25"/>
      <c r="F325" s="25"/>
      <c r="G325" s="25"/>
      <c r="H325" s="25"/>
      <c r="I325" s="93"/>
      <c r="J325" s="93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89"/>
      <c r="BM325" s="25"/>
      <c r="BN325" s="25"/>
      <c r="BO325" s="25"/>
      <c r="BP325" s="94"/>
    </row>
    <row r="326">
      <c r="A326" s="25"/>
      <c r="B326" s="25"/>
      <c r="C326" s="25"/>
      <c r="D326" s="25"/>
      <c r="E326" s="25"/>
      <c r="F326" s="25"/>
      <c r="G326" s="25"/>
      <c r="H326" s="25"/>
      <c r="I326" s="93"/>
      <c r="J326" s="93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89"/>
      <c r="BM326" s="25"/>
      <c r="BN326" s="25"/>
      <c r="BO326" s="25"/>
      <c r="BP326" s="94"/>
    </row>
    <row r="327">
      <c r="A327" s="25"/>
      <c r="B327" s="25"/>
      <c r="C327" s="25"/>
      <c r="D327" s="25"/>
      <c r="E327" s="25"/>
      <c r="F327" s="25"/>
      <c r="G327" s="25"/>
      <c r="H327" s="25"/>
      <c r="I327" s="93"/>
      <c r="J327" s="93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89"/>
      <c r="BM327" s="25"/>
      <c r="BN327" s="25"/>
      <c r="BO327" s="25"/>
      <c r="BP327" s="94"/>
    </row>
    <row r="328">
      <c r="A328" s="25"/>
      <c r="B328" s="25"/>
      <c r="C328" s="25"/>
      <c r="D328" s="25"/>
      <c r="E328" s="25"/>
      <c r="F328" s="25"/>
      <c r="G328" s="25"/>
      <c r="H328" s="25"/>
      <c r="I328" s="93"/>
      <c r="J328" s="93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89"/>
      <c r="BM328" s="25"/>
      <c r="BN328" s="25"/>
      <c r="BO328" s="25"/>
      <c r="BP328" s="94"/>
    </row>
    <row r="329">
      <c r="A329" s="25"/>
      <c r="B329" s="25"/>
      <c r="C329" s="25"/>
      <c r="D329" s="25"/>
      <c r="E329" s="25"/>
      <c r="F329" s="25"/>
      <c r="G329" s="25"/>
      <c r="H329" s="25"/>
      <c r="I329" s="93"/>
      <c r="J329" s="93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89"/>
      <c r="BM329" s="25"/>
      <c r="BN329" s="25"/>
      <c r="BO329" s="25"/>
      <c r="BP329" s="94"/>
    </row>
    <row r="330">
      <c r="A330" s="25"/>
      <c r="B330" s="25"/>
      <c r="C330" s="25"/>
      <c r="D330" s="25"/>
      <c r="E330" s="25"/>
      <c r="F330" s="25"/>
      <c r="G330" s="25"/>
      <c r="H330" s="25"/>
      <c r="I330" s="93"/>
      <c r="J330" s="93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89"/>
      <c r="BM330" s="25"/>
      <c r="BN330" s="25"/>
      <c r="BO330" s="25"/>
      <c r="BP330" s="94"/>
    </row>
    <row r="331">
      <c r="A331" s="25"/>
      <c r="B331" s="25"/>
      <c r="C331" s="25"/>
      <c r="D331" s="25"/>
      <c r="E331" s="25"/>
      <c r="F331" s="25"/>
      <c r="G331" s="25"/>
      <c r="H331" s="25"/>
      <c r="I331" s="93"/>
      <c r="J331" s="93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89"/>
      <c r="BM331" s="25"/>
      <c r="BN331" s="25"/>
      <c r="BO331" s="25"/>
      <c r="BP331" s="94"/>
    </row>
    <row r="332">
      <c r="A332" s="25"/>
      <c r="B332" s="25"/>
      <c r="C332" s="25"/>
      <c r="D332" s="25"/>
      <c r="E332" s="25"/>
      <c r="F332" s="25"/>
      <c r="G332" s="25"/>
      <c r="H332" s="25"/>
      <c r="I332" s="93"/>
      <c r="J332" s="93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89"/>
      <c r="BM332" s="25"/>
      <c r="BN332" s="25"/>
      <c r="BO332" s="25"/>
      <c r="BP332" s="94"/>
    </row>
    <row r="333">
      <c r="A333" s="25"/>
      <c r="B333" s="25"/>
      <c r="C333" s="25"/>
      <c r="D333" s="25"/>
      <c r="E333" s="25"/>
      <c r="F333" s="25"/>
      <c r="G333" s="25"/>
      <c r="H333" s="25"/>
      <c r="I333" s="93"/>
      <c r="J333" s="93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89"/>
      <c r="BM333" s="25"/>
      <c r="BN333" s="25"/>
      <c r="BO333" s="25"/>
      <c r="BP333" s="94"/>
    </row>
    <row r="334">
      <c r="A334" s="25"/>
      <c r="B334" s="25"/>
      <c r="C334" s="25"/>
      <c r="D334" s="25"/>
      <c r="E334" s="25"/>
      <c r="F334" s="25"/>
      <c r="G334" s="25"/>
      <c r="H334" s="25"/>
      <c r="I334" s="93"/>
      <c r="J334" s="93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89"/>
      <c r="BM334" s="25"/>
      <c r="BN334" s="25"/>
      <c r="BO334" s="25"/>
      <c r="BP334" s="94"/>
    </row>
    <row r="335">
      <c r="A335" s="25"/>
      <c r="B335" s="25"/>
      <c r="C335" s="25"/>
      <c r="D335" s="25"/>
      <c r="E335" s="25"/>
      <c r="F335" s="25"/>
      <c r="G335" s="25"/>
      <c r="H335" s="25"/>
      <c r="I335" s="93"/>
      <c r="J335" s="93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89"/>
      <c r="BM335" s="25"/>
      <c r="BN335" s="25"/>
      <c r="BO335" s="25"/>
      <c r="BP335" s="94"/>
    </row>
    <row r="336">
      <c r="A336" s="25"/>
      <c r="B336" s="25"/>
      <c r="C336" s="25"/>
      <c r="D336" s="25"/>
      <c r="E336" s="25"/>
      <c r="F336" s="25"/>
      <c r="G336" s="25"/>
      <c r="H336" s="25"/>
      <c r="I336" s="93"/>
      <c r="J336" s="93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89"/>
      <c r="BM336" s="25"/>
      <c r="BN336" s="25"/>
      <c r="BO336" s="25"/>
      <c r="BP336" s="94"/>
    </row>
    <row r="337">
      <c r="A337" s="25"/>
      <c r="B337" s="25"/>
      <c r="C337" s="25"/>
      <c r="D337" s="25"/>
      <c r="E337" s="25"/>
      <c r="F337" s="25"/>
      <c r="G337" s="25"/>
      <c r="H337" s="25"/>
      <c r="I337" s="93"/>
      <c r="J337" s="93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89"/>
      <c r="BM337" s="25"/>
      <c r="BN337" s="25"/>
      <c r="BO337" s="25"/>
      <c r="BP337" s="94"/>
    </row>
    <row r="338">
      <c r="A338" s="25"/>
      <c r="B338" s="25"/>
      <c r="C338" s="25"/>
      <c r="D338" s="25"/>
      <c r="E338" s="25"/>
      <c r="F338" s="25"/>
      <c r="G338" s="25"/>
      <c r="H338" s="25"/>
      <c r="I338" s="93"/>
      <c r="J338" s="93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89"/>
      <c r="BM338" s="25"/>
      <c r="BN338" s="25"/>
      <c r="BO338" s="25"/>
      <c r="BP338" s="94"/>
    </row>
    <row r="339">
      <c r="A339" s="25"/>
      <c r="B339" s="25"/>
      <c r="C339" s="25"/>
      <c r="D339" s="25"/>
      <c r="E339" s="25"/>
      <c r="F339" s="25"/>
      <c r="G339" s="25"/>
      <c r="H339" s="25"/>
      <c r="I339" s="93"/>
      <c r="J339" s="93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89"/>
      <c r="BM339" s="25"/>
      <c r="BN339" s="25"/>
      <c r="BO339" s="25"/>
      <c r="BP339" s="94"/>
    </row>
    <row r="340">
      <c r="A340" s="25"/>
      <c r="B340" s="25"/>
      <c r="C340" s="25"/>
      <c r="D340" s="25"/>
      <c r="E340" s="25"/>
      <c r="F340" s="25"/>
      <c r="G340" s="25"/>
      <c r="H340" s="25"/>
      <c r="I340" s="93"/>
      <c r="J340" s="93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89"/>
      <c r="BM340" s="25"/>
      <c r="BN340" s="25"/>
      <c r="BO340" s="25"/>
      <c r="BP340" s="94"/>
    </row>
    <row r="341">
      <c r="A341" s="25"/>
      <c r="B341" s="25"/>
      <c r="C341" s="25"/>
      <c r="D341" s="25"/>
      <c r="E341" s="25"/>
      <c r="F341" s="25"/>
      <c r="G341" s="25"/>
      <c r="H341" s="25"/>
      <c r="I341" s="93"/>
      <c r="J341" s="93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89"/>
      <c r="BM341" s="25"/>
      <c r="BN341" s="25"/>
      <c r="BO341" s="25"/>
      <c r="BP341" s="94"/>
    </row>
    <row r="342">
      <c r="A342" s="25"/>
      <c r="B342" s="25"/>
      <c r="C342" s="25"/>
      <c r="D342" s="25"/>
      <c r="E342" s="25"/>
      <c r="F342" s="25"/>
      <c r="G342" s="25"/>
      <c r="H342" s="25"/>
      <c r="I342" s="93"/>
      <c r="J342" s="93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89"/>
      <c r="BM342" s="25"/>
      <c r="BN342" s="25"/>
      <c r="BO342" s="25"/>
      <c r="BP342" s="94"/>
    </row>
    <row r="343">
      <c r="A343" s="25"/>
      <c r="B343" s="25"/>
      <c r="C343" s="25"/>
      <c r="D343" s="25"/>
      <c r="E343" s="25"/>
      <c r="F343" s="25"/>
      <c r="G343" s="25"/>
      <c r="H343" s="25"/>
      <c r="I343" s="93"/>
      <c r="J343" s="93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89"/>
      <c r="BM343" s="25"/>
      <c r="BN343" s="25"/>
      <c r="BO343" s="25"/>
      <c r="BP343" s="94"/>
    </row>
    <row r="344">
      <c r="A344" s="25"/>
      <c r="B344" s="25"/>
      <c r="C344" s="25"/>
      <c r="D344" s="25"/>
      <c r="E344" s="25"/>
      <c r="F344" s="25"/>
      <c r="G344" s="25"/>
      <c r="H344" s="25"/>
      <c r="I344" s="93"/>
      <c r="J344" s="93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89"/>
      <c r="BM344" s="25"/>
      <c r="BN344" s="25"/>
      <c r="BO344" s="25"/>
      <c r="BP344" s="94"/>
    </row>
    <row r="345">
      <c r="A345" s="25"/>
      <c r="B345" s="25"/>
      <c r="C345" s="25"/>
      <c r="D345" s="25"/>
      <c r="E345" s="25"/>
      <c r="F345" s="25"/>
      <c r="G345" s="25"/>
      <c r="H345" s="25"/>
      <c r="I345" s="93"/>
      <c r="J345" s="93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89"/>
      <c r="BM345" s="25"/>
      <c r="BN345" s="25"/>
      <c r="BO345" s="25"/>
      <c r="BP345" s="94"/>
    </row>
    <row r="346">
      <c r="A346" s="25"/>
      <c r="B346" s="25"/>
      <c r="C346" s="25"/>
      <c r="D346" s="25"/>
      <c r="E346" s="25"/>
      <c r="F346" s="25"/>
      <c r="G346" s="25"/>
      <c r="H346" s="25"/>
      <c r="I346" s="93"/>
      <c r="J346" s="93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89"/>
      <c r="BM346" s="25"/>
      <c r="BN346" s="25"/>
      <c r="BO346" s="25"/>
      <c r="BP346" s="94"/>
    </row>
    <row r="347">
      <c r="A347" s="25"/>
      <c r="B347" s="25"/>
      <c r="C347" s="25"/>
      <c r="D347" s="25"/>
      <c r="E347" s="25"/>
      <c r="F347" s="25"/>
      <c r="G347" s="25"/>
      <c r="H347" s="25"/>
      <c r="I347" s="93"/>
      <c r="J347" s="93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89"/>
      <c r="BM347" s="25"/>
      <c r="BN347" s="25"/>
      <c r="BO347" s="25"/>
      <c r="BP347" s="94"/>
    </row>
    <row r="348">
      <c r="A348" s="25"/>
      <c r="B348" s="25"/>
      <c r="C348" s="25"/>
      <c r="D348" s="25"/>
      <c r="E348" s="25"/>
      <c r="F348" s="25"/>
      <c r="G348" s="25"/>
      <c r="H348" s="25"/>
      <c r="I348" s="93"/>
      <c r="J348" s="93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89"/>
      <c r="BM348" s="25"/>
      <c r="BN348" s="25"/>
      <c r="BO348" s="25"/>
      <c r="BP348" s="94"/>
    </row>
    <row r="349">
      <c r="A349" s="25"/>
      <c r="B349" s="25"/>
      <c r="C349" s="25"/>
      <c r="D349" s="25"/>
      <c r="E349" s="25"/>
      <c r="F349" s="25"/>
      <c r="G349" s="25"/>
      <c r="H349" s="25"/>
      <c r="I349" s="93"/>
      <c r="J349" s="93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89"/>
      <c r="BM349" s="25"/>
      <c r="BN349" s="25"/>
      <c r="BO349" s="25"/>
      <c r="BP349" s="94"/>
    </row>
    <row r="350">
      <c r="A350" s="25"/>
      <c r="B350" s="25"/>
      <c r="C350" s="25"/>
      <c r="D350" s="25"/>
      <c r="E350" s="25"/>
      <c r="F350" s="25"/>
      <c r="G350" s="25"/>
      <c r="H350" s="25"/>
      <c r="I350" s="93"/>
      <c r="J350" s="93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89"/>
      <c r="BM350" s="25"/>
      <c r="BN350" s="25"/>
      <c r="BO350" s="25"/>
      <c r="BP350" s="94"/>
    </row>
    <row r="351">
      <c r="A351" s="25"/>
      <c r="B351" s="25"/>
      <c r="C351" s="25"/>
      <c r="D351" s="25"/>
      <c r="E351" s="25"/>
      <c r="F351" s="25"/>
      <c r="G351" s="25"/>
      <c r="H351" s="25"/>
      <c r="I351" s="93"/>
      <c r="J351" s="93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89"/>
      <c r="BM351" s="25"/>
      <c r="BN351" s="25"/>
      <c r="BO351" s="25"/>
      <c r="BP351" s="94"/>
    </row>
    <row r="352">
      <c r="A352" s="25"/>
      <c r="B352" s="25"/>
      <c r="C352" s="25"/>
      <c r="D352" s="25"/>
      <c r="E352" s="25"/>
      <c r="F352" s="25"/>
      <c r="G352" s="25"/>
      <c r="H352" s="25"/>
      <c r="I352" s="93"/>
      <c r="J352" s="93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89"/>
      <c r="BM352" s="25"/>
      <c r="BN352" s="25"/>
      <c r="BO352" s="25"/>
      <c r="BP352" s="94"/>
    </row>
    <row r="353">
      <c r="A353" s="25"/>
      <c r="B353" s="25"/>
      <c r="C353" s="25"/>
      <c r="D353" s="25"/>
      <c r="E353" s="25"/>
      <c r="F353" s="25"/>
      <c r="G353" s="25"/>
      <c r="H353" s="25"/>
      <c r="I353" s="93"/>
      <c r="J353" s="93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89"/>
      <c r="BM353" s="25"/>
      <c r="BN353" s="25"/>
      <c r="BO353" s="25"/>
      <c r="BP353" s="94"/>
    </row>
    <row r="354">
      <c r="A354" s="25"/>
      <c r="B354" s="25"/>
      <c r="C354" s="25"/>
      <c r="D354" s="25"/>
      <c r="E354" s="25"/>
      <c r="F354" s="25"/>
      <c r="G354" s="25"/>
      <c r="H354" s="25"/>
      <c r="I354" s="93"/>
      <c r="J354" s="93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89"/>
      <c r="BM354" s="25"/>
      <c r="BN354" s="25"/>
      <c r="BO354" s="25"/>
      <c r="BP354" s="94"/>
    </row>
    <row r="355">
      <c r="A355" s="25"/>
      <c r="B355" s="25"/>
      <c r="C355" s="25"/>
      <c r="D355" s="25"/>
      <c r="E355" s="25"/>
      <c r="F355" s="25"/>
      <c r="G355" s="25"/>
      <c r="H355" s="25"/>
      <c r="I355" s="93"/>
      <c r="J355" s="93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89"/>
      <c r="BM355" s="25"/>
      <c r="BN355" s="25"/>
      <c r="BO355" s="25"/>
      <c r="BP355" s="94"/>
    </row>
    <row r="356">
      <c r="A356" s="25"/>
      <c r="B356" s="25"/>
      <c r="C356" s="25"/>
      <c r="D356" s="25"/>
      <c r="E356" s="25"/>
      <c r="F356" s="25"/>
      <c r="G356" s="25"/>
      <c r="H356" s="25"/>
      <c r="I356" s="93"/>
      <c r="J356" s="93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89"/>
      <c r="BM356" s="25"/>
      <c r="BN356" s="25"/>
      <c r="BO356" s="25"/>
      <c r="BP356" s="94"/>
    </row>
    <row r="357">
      <c r="A357" s="25"/>
      <c r="B357" s="25"/>
      <c r="C357" s="25"/>
      <c r="D357" s="25"/>
      <c r="E357" s="25"/>
      <c r="F357" s="25"/>
      <c r="G357" s="25"/>
      <c r="H357" s="25"/>
      <c r="I357" s="93"/>
      <c r="J357" s="93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89"/>
      <c r="BM357" s="25"/>
      <c r="BN357" s="25"/>
      <c r="BO357" s="25"/>
      <c r="BP357" s="94"/>
    </row>
    <row r="358">
      <c r="A358" s="25"/>
      <c r="B358" s="25"/>
      <c r="C358" s="25"/>
      <c r="D358" s="25"/>
      <c r="E358" s="25"/>
      <c r="F358" s="25"/>
      <c r="G358" s="25"/>
      <c r="H358" s="25"/>
      <c r="I358" s="93"/>
      <c r="J358" s="93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89"/>
      <c r="BM358" s="25"/>
      <c r="BN358" s="25"/>
      <c r="BO358" s="25"/>
      <c r="BP358" s="94"/>
    </row>
    <row r="359">
      <c r="A359" s="25"/>
      <c r="B359" s="25"/>
      <c r="C359" s="25"/>
      <c r="D359" s="25"/>
      <c r="E359" s="25"/>
      <c r="F359" s="25"/>
      <c r="G359" s="25"/>
      <c r="H359" s="25"/>
      <c r="I359" s="93"/>
      <c r="J359" s="93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89"/>
      <c r="BM359" s="25"/>
      <c r="BN359" s="25"/>
      <c r="BO359" s="25"/>
      <c r="BP359" s="94"/>
    </row>
    <row r="360">
      <c r="A360" s="25"/>
      <c r="B360" s="25"/>
      <c r="C360" s="25"/>
      <c r="D360" s="25"/>
      <c r="E360" s="25"/>
      <c r="F360" s="25"/>
      <c r="G360" s="25"/>
      <c r="H360" s="25"/>
      <c r="I360" s="93"/>
      <c r="J360" s="93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89"/>
      <c r="BM360" s="25"/>
      <c r="BN360" s="25"/>
      <c r="BO360" s="25"/>
      <c r="BP360" s="94"/>
    </row>
    <row r="361">
      <c r="A361" s="25"/>
      <c r="B361" s="25"/>
      <c r="C361" s="25"/>
      <c r="D361" s="25"/>
      <c r="E361" s="25"/>
      <c r="F361" s="25"/>
      <c r="G361" s="25"/>
      <c r="H361" s="25"/>
      <c r="I361" s="93"/>
      <c r="J361" s="93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89"/>
      <c r="BM361" s="25"/>
      <c r="BN361" s="25"/>
      <c r="BO361" s="25"/>
      <c r="BP361" s="94"/>
    </row>
    <row r="362">
      <c r="A362" s="25"/>
      <c r="B362" s="25"/>
      <c r="C362" s="25"/>
      <c r="D362" s="25"/>
      <c r="E362" s="25"/>
      <c r="F362" s="25"/>
      <c r="G362" s="25"/>
      <c r="H362" s="25"/>
      <c r="I362" s="93"/>
      <c r="J362" s="93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89"/>
      <c r="BM362" s="25"/>
      <c r="BN362" s="25"/>
      <c r="BO362" s="25"/>
      <c r="BP362" s="94"/>
    </row>
    <row r="363">
      <c r="A363" s="25"/>
      <c r="B363" s="25"/>
      <c r="C363" s="25"/>
      <c r="D363" s="25"/>
      <c r="E363" s="25"/>
      <c r="F363" s="25"/>
      <c r="G363" s="25"/>
      <c r="H363" s="25"/>
      <c r="I363" s="93"/>
      <c r="J363" s="93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89"/>
      <c r="BM363" s="25"/>
      <c r="BN363" s="25"/>
      <c r="BO363" s="25"/>
      <c r="BP363" s="94"/>
    </row>
    <row r="364">
      <c r="A364" s="25"/>
      <c r="B364" s="25"/>
      <c r="C364" s="25"/>
      <c r="D364" s="25"/>
      <c r="E364" s="25"/>
      <c r="F364" s="25"/>
      <c r="G364" s="25"/>
      <c r="H364" s="25"/>
      <c r="I364" s="93"/>
      <c r="J364" s="93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89"/>
      <c r="BM364" s="25"/>
      <c r="BN364" s="25"/>
      <c r="BO364" s="25"/>
      <c r="BP364" s="94"/>
    </row>
    <row r="365">
      <c r="A365" s="25"/>
      <c r="B365" s="25"/>
      <c r="C365" s="25"/>
      <c r="D365" s="25"/>
      <c r="E365" s="25"/>
      <c r="F365" s="25"/>
      <c r="G365" s="25"/>
      <c r="H365" s="25"/>
      <c r="I365" s="93"/>
      <c r="J365" s="93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89"/>
      <c r="BM365" s="25"/>
      <c r="BN365" s="25"/>
      <c r="BO365" s="25"/>
      <c r="BP365" s="94"/>
    </row>
    <row r="366">
      <c r="A366" s="25"/>
      <c r="B366" s="25"/>
      <c r="C366" s="25"/>
      <c r="D366" s="25"/>
      <c r="E366" s="25"/>
      <c r="F366" s="25"/>
      <c r="G366" s="25"/>
      <c r="H366" s="25"/>
      <c r="I366" s="93"/>
      <c r="J366" s="93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89"/>
      <c r="BM366" s="25"/>
      <c r="BN366" s="25"/>
      <c r="BO366" s="25"/>
      <c r="BP366" s="94"/>
    </row>
    <row r="367">
      <c r="A367" s="25"/>
      <c r="B367" s="25"/>
      <c r="C367" s="25"/>
      <c r="D367" s="25"/>
      <c r="E367" s="25"/>
      <c r="F367" s="25"/>
      <c r="G367" s="25"/>
      <c r="H367" s="25"/>
      <c r="I367" s="93"/>
      <c r="J367" s="93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89"/>
      <c r="BM367" s="25"/>
      <c r="BN367" s="25"/>
      <c r="BO367" s="25"/>
      <c r="BP367" s="94"/>
    </row>
    <row r="368">
      <c r="A368" s="25"/>
      <c r="B368" s="25"/>
      <c r="C368" s="25"/>
      <c r="D368" s="25"/>
      <c r="E368" s="25"/>
      <c r="F368" s="25"/>
      <c r="G368" s="25"/>
      <c r="H368" s="25"/>
      <c r="I368" s="93"/>
      <c r="J368" s="93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89"/>
      <c r="BM368" s="25"/>
      <c r="BN368" s="25"/>
      <c r="BO368" s="25"/>
      <c r="BP368" s="94"/>
    </row>
    <row r="369">
      <c r="A369" s="25"/>
      <c r="B369" s="25"/>
      <c r="C369" s="25"/>
      <c r="D369" s="25"/>
      <c r="E369" s="25"/>
      <c r="F369" s="25"/>
      <c r="G369" s="25"/>
      <c r="H369" s="25"/>
      <c r="I369" s="93"/>
      <c r="J369" s="93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89"/>
      <c r="BM369" s="25"/>
      <c r="BN369" s="25"/>
      <c r="BO369" s="25"/>
      <c r="BP369" s="94"/>
    </row>
    <row r="370">
      <c r="A370" s="25"/>
      <c r="B370" s="25"/>
      <c r="C370" s="25"/>
      <c r="D370" s="25"/>
      <c r="E370" s="25"/>
      <c r="F370" s="25"/>
      <c r="G370" s="25"/>
      <c r="H370" s="25"/>
      <c r="I370" s="93"/>
      <c r="J370" s="93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89"/>
      <c r="BM370" s="25"/>
      <c r="BN370" s="25"/>
      <c r="BO370" s="25"/>
      <c r="BP370" s="94"/>
    </row>
    <row r="371">
      <c r="A371" s="25"/>
      <c r="B371" s="25"/>
      <c r="C371" s="25"/>
      <c r="D371" s="25"/>
      <c r="E371" s="25"/>
      <c r="F371" s="25"/>
      <c r="G371" s="25"/>
      <c r="H371" s="25"/>
      <c r="I371" s="93"/>
      <c r="J371" s="93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89"/>
      <c r="BM371" s="25"/>
      <c r="BN371" s="25"/>
      <c r="BO371" s="25"/>
      <c r="BP371" s="94"/>
    </row>
    <row r="372">
      <c r="A372" s="25"/>
      <c r="B372" s="25"/>
      <c r="C372" s="25"/>
      <c r="D372" s="25"/>
      <c r="E372" s="25"/>
      <c r="F372" s="25"/>
      <c r="G372" s="25"/>
      <c r="H372" s="25"/>
      <c r="I372" s="93"/>
      <c r="J372" s="93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89"/>
      <c r="BM372" s="25"/>
      <c r="BN372" s="25"/>
      <c r="BO372" s="25"/>
      <c r="BP372" s="94"/>
    </row>
    <row r="373">
      <c r="A373" s="25"/>
      <c r="B373" s="25"/>
      <c r="C373" s="25"/>
      <c r="D373" s="25"/>
      <c r="E373" s="25"/>
      <c r="F373" s="25"/>
      <c r="G373" s="25"/>
      <c r="H373" s="25"/>
      <c r="I373" s="93"/>
      <c r="J373" s="93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89"/>
      <c r="BM373" s="25"/>
      <c r="BN373" s="25"/>
      <c r="BO373" s="25"/>
      <c r="BP373" s="94"/>
    </row>
    <row r="374">
      <c r="A374" s="25"/>
      <c r="B374" s="25"/>
      <c r="C374" s="25"/>
      <c r="D374" s="25"/>
      <c r="E374" s="25"/>
      <c r="F374" s="25"/>
      <c r="G374" s="25"/>
      <c r="H374" s="25"/>
      <c r="I374" s="93"/>
      <c r="J374" s="93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89"/>
      <c r="BM374" s="25"/>
      <c r="BN374" s="25"/>
      <c r="BO374" s="25"/>
      <c r="BP374" s="94"/>
    </row>
    <row r="375">
      <c r="A375" s="25"/>
      <c r="B375" s="25"/>
      <c r="C375" s="25"/>
      <c r="D375" s="25"/>
      <c r="E375" s="25"/>
      <c r="F375" s="25"/>
      <c r="G375" s="25"/>
      <c r="H375" s="25"/>
      <c r="I375" s="93"/>
      <c r="J375" s="93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89"/>
      <c r="BM375" s="25"/>
      <c r="BN375" s="25"/>
      <c r="BO375" s="25"/>
      <c r="BP375" s="94"/>
    </row>
    <row r="376">
      <c r="A376" s="25"/>
      <c r="B376" s="25"/>
      <c r="C376" s="25"/>
      <c r="D376" s="25"/>
      <c r="E376" s="25"/>
      <c r="F376" s="25"/>
      <c r="G376" s="25"/>
      <c r="H376" s="25"/>
      <c r="I376" s="93"/>
      <c r="J376" s="93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89"/>
      <c r="BM376" s="25"/>
      <c r="BN376" s="25"/>
      <c r="BO376" s="25"/>
      <c r="BP376" s="94"/>
    </row>
    <row r="377">
      <c r="A377" s="25"/>
      <c r="B377" s="25"/>
      <c r="C377" s="25"/>
      <c r="D377" s="25"/>
      <c r="E377" s="25"/>
      <c r="F377" s="25"/>
      <c r="G377" s="25"/>
      <c r="H377" s="25"/>
      <c r="I377" s="93"/>
      <c r="J377" s="93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89"/>
      <c r="BM377" s="25"/>
      <c r="BN377" s="25"/>
      <c r="BO377" s="25"/>
      <c r="BP377" s="94"/>
    </row>
    <row r="378">
      <c r="A378" s="25"/>
      <c r="B378" s="25"/>
      <c r="C378" s="25"/>
      <c r="D378" s="25"/>
      <c r="E378" s="25"/>
      <c r="F378" s="25"/>
      <c r="G378" s="25"/>
      <c r="H378" s="25"/>
      <c r="I378" s="93"/>
      <c r="J378" s="93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89"/>
      <c r="BM378" s="25"/>
      <c r="BN378" s="25"/>
      <c r="BO378" s="25"/>
      <c r="BP378" s="94"/>
    </row>
    <row r="379">
      <c r="A379" s="25"/>
      <c r="B379" s="25"/>
      <c r="C379" s="25"/>
      <c r="D379" s="25"/>
      <c r="E379" s="25"/>
      <c r="F379" s="25"/>
      <c r="G379" s="25"/>
      <c r="H379" s="25"/>
      <c r="I379" s="93"/>
      <c r="J379" s="93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89"/>
      <c r="BM379" s="25"/>
      <c r="BN379" s="25"/>
      <c r="BO379" s="25"/>
      <c r="BP379" s="94"/>
    </row>
    <row r="380">
      <c r="A380" s="25"/>
      <c r="B380" s="25"/>
      <c r="C380" s="25"/>
      <c r="D380" s="25"/>
      <c r="E380" s="25"/>
      <c r="F380" s="25"/>
      <c r="G380" s="25"/>
      <c r="H380" s="25"/>
      <c r="I380" s="93"/>
      <c r="J380" s="93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89"/>
      <c r="BM380" s="25"/>
      <c r="BN380" s="25"/>
      <c r="BO380" s="25"/>
      <c r="BP380" s="94"/>
    </row>
    <row r="381">
      <c r="A381" s="25"/>
      <c r="B381" s="25"/>
      <c r="C381" s="25"/>
      <c r="D381" s="25"/>
      <c r="E381" s="25"/>
      <c r="F381" s="25"/>
      <c r="G381" s="25"/>
      <c r="H381" s="25"/>
      <c r="I381" s="93"/>
      <c r="J381" s="93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89"/>
      <c r="BM381" s="25"/>
      <c r="BN381" s="25"/>
      <c r="BO381" s="25"/>
      <c r="BP381" s="94"/>
    </row>
    <row r="382">
      <c r="A382" s="25"/>
      <c r="B382" s="25"/>
      <c r="C382" s="25"/>
      <c r="D382" s="25"/>
      <c r="E382" s="25"/>
      <c r="F382" s="25"/>
      <c r="G382" s="25"/>
      <c r="H382" s="25"/>
      <c r="I382" s="93"/>
      <c r="J382" s="93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89"/>
      <c r="BM382" s="25"/>
      <c r="BN382" s="25"/>
      <c r="BO382" s="25"/>
      <c r="BP382" s="94"/>
    </row>
    <row r="383">
      <c r="A383" s="25"/>
      <c r="B383" s="25"/>
      <c r="C383" s="25"/>
      <c r="D383" s="25"/>
      <c r="E383" s="25"/>
      <c r="F383" s="25"/>
      <c r="G383" s="25"/>
      <c r="H383" s="25"/>
      <c r="I383" s="93"/>
      <c r="J383" s="93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89"/>
      <c r="BM383" s="25"/>
      <c r="BN383" s="25"/>
      <c r="BO383" s="25"/>
      <c r="BP383" s="94"/>
    </row>
    <row r="384">
      <c r="A384" s="25"/>
      <c r="B384" s="25"/>
      <c r="C384" s="25"/>
      <c r="D384" s="25"/>
      <c r="E384" s="25"/>
      <c r="F384" s="25"/>
      <c r="G384" s="25"/>
      <c r="H384" s="25"/>
      <c r="I384" s="93"/>
      <c r="J384" s="93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89"/>
      <c r="BM384" s="25"/>
      <c r="BN384" s="25"/>
      <c r="BO384" s="25"/>
      <c r="BP384" s="94"/>
    </row>
    <row r="385">
      <c r="A385" s="25"/>
      <c r="B385" s="25"/>
      <c r="C385" s="25"/>
      <c r="D385" s="25"/>
      <c r="E385" s="25"/>
      <c r="F385" s="25"/>
      <c r="G385" s="25"/>
      <c r="H385" s="25"/>
      <c r="I385" s="93"/>
      <c r="J385" s="93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89"/>
      <c r="BM385" s="25"/>
      <c r="BN385" s="25"/>
      <c r="BO385" s="25"/>
      <c r="BP385" s="94"/>
    </row>
    <row r="386">
      <c r="A386" s="25"/>
      <c r="B386" s="25"/>
      <c r="C386" s="25"/>
      <c r="D386" s="25"/>
      <c r="E386" s="25"/>
      <c r="F386" s="25"/>
      <c r="G386" s="25"/>
      <c r="H386" s="25"/>
      <c r="I386" s="93"/>
      <c r="J386" s="93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89"/>
      <c r="BM386" s="25"/>
      <c r="BN386" s="25"/>
      <c r="BO386" s="25"/>
      <c r="BP386" s="94"/>
    </row>
    <row r="387">
      <c r="A387" s="25"/>
      <c r="B387" s="25"/>
      <c r="C387" s="25"/>
      <c r="D387" s="25"/>
      <c r="E387" s="25"/>
      <c r="F387" s="25"/>
      <c r="G387" s="25"/>
      <c r="H387" s="25"/>
      <c r="I387" s="93"/>
      <c r="J387" s="93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89"/>
      <c r="BM387" s="25"/>
      <c r="BN387" s="25"/>
      <c r="BO387" s="25"/>
      <c r="BP387" s="94"/>
    </row>
    <row r="388">
      <c r="A388" s="25"/>
      <c r="B388" s="25"/>
      <c r="C388" s="25"/>
      <c r="D388" s="25"/>
      <c r="E388" s="25"/>
      <c r="F388" s="25"/>
      <c r="G388" s="25"/>
      <c r="H388" s="25"/>
      <c r="I388" s="93"/>
      <c r="J388" s="93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89"/>
      <c r="BM388" s="25"/>
      <c r="BN388" s="25"/>
      <c r="BO388" s="25"/>
      <c r="BP388" s="94"/>
    </row>
    <row r="389">
      <c r="A389" s="25"/>
      <c r="B389" s="25"/>
      <c r="C389" s="25"/>
      <c r="D389" s="25"/>
      <c r="E389" s="25"/>
      <c r="F389" s="25"/>
      <c r="G389" s="25"/>
      <c r="H389" s="25"/>
      <c r="I389" s="93"/>
      <c r="J389" s="93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89"/>
      <c r="BM389" s="25"/>
      <c r="BN389" s="25"/>
      <c r="BO389" s="25"/>
      <c r="BP389" s="94"/>
    </row>
    <row r="390">
      <c r="A390" s="25"/>
      <c r="B390" s="25"/>
      <c r="C390" s="25"/>
      <c r="D390" s="25"/>
      <c r="E390" s="25"/>
      <c r="F390" s="25"/>
      <c r="G390" s="25"/>
      <c r="H390" s="25"/>
      <c r="I390" s="93"/>
      <c r="J390" s="93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89"/>
      <c r="BM390" s="25"/>
      <c r="BN390" s="25"/>
      <c r="BO390" s="25"/>
      <c r="BP390" s="94"/>
    </row>
    <row r="391">
      <c r="A391" s="25"/>
      <c r="B391" s="25"/>
      <c r="C391" s="25"/>
      <c r="D391" s="25"/>
      <c r="E391" s="25"/>
      <c r="F391" s="25"/>
      <c r="G391" s="25"/>
      <c r="H391" s="25"/>
      <c r="I391" s="93"/>
      <c r="J391" s="93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89"/>
      <c r="BM391" s="25"/>
      <c r="BN391" s="25"/>
      <c r="BO391" s="25"/>
      <c r="BP391" s="94"/>
    </row>
    <row r="392">
      <c r="A392" s="25"/>
      <c r="B392" s="25"/>
      <c r="C392" s="25"/>
      <c r="D392" s="25"/>
      <c r="E392" s="25"/>
      <c r="F392" s="25"/>
      <c r="G392" s="25"/>
      <c r="H392" s="25"/>
      <c r="I392" s="93"/>
      <c r="J392" s="93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89"/>
      <c r="BM392" s="25"/>
      <c r="BN392" s="25"/>
      <c r="BO392" s="25"/>
      <c r="BP392" s="94"/>
    </row>
    <row r="393">
      <c r="A393" s="25"/>
      <c r="B393" s="25"/>
      <c r="C393" s="25"/>
      <c r="D393" s="25"/>
      <c r="E393" s="25"/>
      <c r="F393" s="25"/>
      <c r="G393" s="25"/>
      <c r="H393" s="25"/>
      <c r="I393" s="93"/>
      <c r="J393" s="93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89"/>
      <c r="BM393" s="25"/>
      <c r="BN393" s="25"/>
      <c r="BO393" s="25"/>
      <c r="BP393" s="94"/>
    </row>
    <row r="394">
      <c r="A394" s="25"/>
      <c r="B394" s="25"/>
      <c r="C394" s="25"/>
      <c r="D394" s="25"/>
      <c r="E394" s="25"/>
      <c r="F394" s="25"/>
      <c r="G394" s="25"/>
      <c r="H394" s="25"/>
      <c r="I394" s="93"/>
      <c r="J394" s="93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89"/>
      <c r="BM394" s="25"/>
      <c r="BN394" s="25"/>
      <c r="BO394" s="25"/>
      <c r="BP394" s="94"/>
    </row>
    <row r="395">
      <c r="A395" s="25"/>
      <c r="B395" s="25"/>
      <c r="C395" s="25"/>
      <c r="D395" s="25"/>
      <c r="E395" s="25"/>
      <c r="F395" s="25"/>
      <c r="G395" s="25"/>
      <c r="H395" s="25"/>
      <c r="I395" s="93"/>
      <c r="J395" s="93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89"/>
      <c r="BM395" s="25"/>
      <c r="BN395" s="25"/>
      <c r="BO395" s="25"/>
      <c r="BP395" s="94"/>
    </row>
    <row r="396">
      <c r="A396" s="25"/>
      <c r="B396" s="25"/>
      <c r="C396" s="25"/>
      <c r="D396" s="25"/>
      <c r="E396" s="25"/>
      <c r="F396" s="25"/>
      <c r="G396" s="25"/>
      <c r="H396" s="25"/>
      <c r="I396" s="93"/>
      <c r="J396" s="93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89"/>
      <c r="BM396" s="25"/>
      <c r="BN396" s="25"/>
      <c r="BO396" s="25"/>
      <c r="BP396" s="94"/>
    </row>
    <row r="397">
      <c r="A397" s="25"/>
      <c r="B397" s="25"/>
      <c r="C397" s="25"/>
      <c r="D397" s="25"/>
      <c r="E397" s="25"/>
      <c r="F397" s="25"/>
      <c r="G397" s="25"/>
      <c r="H397" s="25"/>
      <c r="I397" s="93"/>
      <c r="J397" s="93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89"/>
      <c r="BM397" s="25"/>
      <c r="BN397" s="25"/>
      <c r="BO397" s="25"/>
      <c r="BP397" s="94"/>
    </row>
    <row r="398">
      <c r="A398" s="25"/>
      <c r="B398" s="25"/>
      <c r="C398" s="25"/>
      <c r="D398" s="25"/>
      <c r="E398" s="25"/>
      <c r="F398" s="25"/>
      <c r="G398" s="25"/>
      <c r="H398" s="25"/>
      <c r="I398" s="93"/>
      <c r="J398" s="93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89"/>
      <c r="BM398" s="25"/>
      <c r="BN398" s="25"/>
      <c r="BO398" s="25"/>
      <c r="BP398" s="94"/>
    </row>
    <row r="399">
      <c r="A399" s="25"/>
      <c r="B399" s="25"/>
      <c r="C399" s="25"/>
      <c r="D399" s="25"/>
      <c r="E399" s="25"/>
      <c r="F399" s="25"/>
      <c r="G399" s="25"/>
      <c r="H399" s="25"/>
      <c r="I399" s="93"/>
      <c r="J399" s="93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89"/>
      <c r="BM399" s="25"/>
      <c r="BN399" s="25"/>
      <c r="BO399" s="25"/>
      <c r="BP399" s="94"/>
    </row>
    <row r="400">
      <c r="A400" s="25"/>
      <c r="B400" s="25"/>
      <c r="C400" s="25"/>
      <c r="D400" s="25"/>
      <c r="E400" s="25"/>
      <c r="F400" s="25"/>
      <c r="G400" s="25"/>
      <c r="H400" s="25"/>
      <c r="I400" s="93"/>
      <c r="J400" s="93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89"/>
      <c r="BM400" s="25"/>
      <c r="BN400" s="25"/>
      <c r="BO400" s="25"/>
      <c r="BP400" s="94"/>
    </row>
    <row r="401">
      <c r="A401" s="25"/>
      <c r="B401" s="25"/>
      <c r="C401" s="25"/>
      <c r="D401" s="25"/>
      <c r="E401" s="25"/>
      <c r="F401" s="25"/>
      <c r="G401" s="25"/>
      <c r="H401" s="25"/>
      <c r="I401" s="93"/>
      <c r="J401" s="93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89"/>
      <c r="BM401" s="25"/>
      <c r="BN401" s="25"/>
      <c r="BO401" s="25"/>
      <c r="BP401" s="94"/>
    </row>
    <row r="402">
      <c r="A402" s="25"/>
      <c r="B402" s="25"/>
      <c r="C402" s="25"/>
      <c r="D402" s="25"/>
      <c r="E402" s="25"/>
      <c r="F402" s="25"/>
      <c r="G402" s="25"/>
      <c r="H402" s="25"/>
      <c r="I402" s="93"/>
      <c r="J402" s="93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89"/>
      <c r="BM402" s="25"/>
      <c r="BN402" s="25"/>
      <c r="BO402" s="25"/>
      <c r="BP402" s="94"/>
    </row>
    <row r="403">
      <c r="A403" s="25"/>
      <c r="B403" s="25"/>
      <c r="C403" s="25"/>
      <c r="D403" s="25"/>
      <c r="E403" s="25"/>
      <c r="F403" s="25"/>
      <c r="G403" s="25"/>
      <c r="H403" s="25"/>
      <c r="I403" s="93"/>
      <c r="J403" s="93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89"/>
      <c r="BM403" s="25"/>
      <c r="BN403" s="25"/>
      <c r="BO403" s="25"/>
      <c r="BP403" s="94"/>
    </row>
    <row r="404">
      <c r="A404" s="25"/>
      <c r="B404" s="25"/>
      <c r="C404" s="25"/>
      <c r="D404" s="25"/>
      <c r="E404" s="25"/>
      <c r="F404" s="25"/>
      <c r="G404" s="25"/>
      <c r="H404" s="25"/>
      <c r="I404" s="93"/>
      <c r="J404" s="93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89"/>
      <c r="BM404" s="25"/>
      <c r="BN404" s="25"/>
      <c r="BO404" s="25"/>
      <c r="BP404" s="94"/>
    </row>
    <row r="405">
      <c r="A405" s="25"/>
      <c r="B405" s="25"/>
      <c r="C405" s="25"/>
      <c r="D405" s="25"/>
      <c r="E405" s="25"/>
      <c r="F405" s="25"/>
      <c r="G405" s="25"/>
      <c r="H405" s="25"/>
      <c r="I405" s="93"/>
      <c r="J405" s="93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89"/>
      <c r="BM405" s="25"/>
      <c r="BN405" s="25"/>
      <c r="BO405" s="25"/>
      <c r="BP405" s="94"/>
    </row>
    <row r="406">
      <c r="A406" s="25"/>
      <c r="B406" s="25"/>
      <c r="C406" s="25"/>
      <c r="D406" s="25"/>
      <c r="E406" s="25"/>
      <c r="F406" s="25"/>
      <c r="G406" s="25"/>
      <c r="H406" s="25"/>
      <c r="I406" s="93"/>
      <c r="J406" s="93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89"/>
      <c r="BM406" s="25"/>
      <c r="BN406" s="25"/>
      <c r="BO406" s="25"/>
      <c r="BP406" s="94"/>
    </row>
    <row r="407">
      <c r="A407" s="25"/>
      <c r="B407" s="25"/>
      <c r="C407" s="25"/>
      <c r="D407" s="25"/>
      <c r="E407" s="25"/>
      <c r="F407" s="25"/>
      <c r="G407" s="25"/>
      <c r="H407" s="25"/>
      <c r="I407" s="93"/>
      <c r="J407" s="93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89"/>
      <c r="BM407" s="25"/>
      <c r="BN407" s="25"/>
      <c r="BO407" s="25"/>
      <c r="BP407" s="94"/>
    </row>
    <row r="408">
      <c r="A408" s="25"/>
      <c r="B408" s="25"/>
      <c r="C408" s="25"/>
      <c r="D408" s="25"/>
      <c r="E408" s="25"/>
      <c r="F408" s="25"/>
      <c r="G408" s="25"/>
      <c r="H408" s="25"/>
      <c r="I408" s="93"/>
      <c r="J408" s="93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89"/>
      <c r="BM408" s="25"/>
      <c r="BN408" s="25"/>
      <c r="BO408" s="25"/>
      <c r="BP408" s="94"/>
    </row>
    <row r="409">
      <c r="A409" s="25"/>
      <c r="B409" s="25"/>
      <c r="C409" s="25"/>
      <c r="D409" s="25"/>
      <c r="E409" s="25"/>
      <c r="F409" s="25"/>
      <c r="G409" s="25"/>
      <c r="H409" s="25"/>
      <c r="I409" s="93"/>
      <c r="J409" s="93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89"/>
      <c r="BM409" s="25"/>
      <c r="BN409" s="25"/>
      <c r="BO409" s="25"/>
      <c r="BP409" s="94"/>
    </row>
    <row r="410">
      <c r="A410" s="25"/>
      <c r="B410" s="25"/>
      <c r="C410" s="25"/>
      <c r="D410" s="25"/>
      <c r="E410" s="25"/>
      <c r="F410" s="25"/>
      <c r="G410" s="25"/>
      <c r="H410" s="25"/>
      <c r="I410" s="93"/>
      <c r="J410" s="93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89"/>
      <c r="BM410" s="25"/>
      <c r="BN410" s="25"/>
      <c r="BO410" s="25"/>
      <c r="BP410" s="94"/>
    </row>
    <row r="411">
      <c r="A411" s="25"/>
      <c r="B411" s="25"/>
      <c r="C411" s="25"/>
      <c r="D411" s="25"/>
      <c r="E411" s="25"/>
      <c r="F411" s="25"/>
      <c r="G411" s="25"/>
      <c r="H411" s="25"/>
      <c r="I411" s="93"/>
      <c r="J411" s="93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89"/>
      <c r="BM411" s="25"/>
      <c r="BN411" s="25"/>
      <c r="BO411" s="25"/>
      <c r="BP411" s="94"/>
    </row>
    <row r="412">
      <c r="A412" s="25"/>
      <c r="B412" s="25"/>
      <c r="C412" s="25"/>
      <c r="D412" s="25"/>
      <c r="E412" s="25"/>
      <c r="F412" s="25"/>
      <c r="G412" s="25"/>
      <c r="H412" s="25"/>
      <c r="I412" s="93"/>
      <c r="J412" s="93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89"/>
      <c r="BM412" s="25"/>
      <c r="BN412" s="25"/>
      <c r="BO412" s="25"/>
      <c r="BP412" s="94"/>
    </row>
    <row r="413">
      <c r="A413" s="25"/>
      <c r="B413" s="25"/>
      <c r="C413" s="25"/>
      <c r="D413" s="25"/>
      <c r="E413" s="25"/>
      <c r="F413" s="25"/>
      <c r="G413" s="25"/>
      <c r="H413" s="25"/>
      <c r="I413" s="93"/>
      <c r="J413" s="93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89"/>
      <c r="BM413" s="25"/>
      <c r="BN413" s="25"/>
      <c r="BO413" s="25"/>
      <c r="BP413" s="94"/>
    </row>
    <row r="414">
      <c r="A414" s="25"/>
      <c r="B414" s="25"/>
      <c r="C414" s="25"/>
      <c r="D414" s="25"/>
      <c r="E414" s="25"/>
      <c r="F414" s="25"/>
      <c r="G414" s="25"/>
      <c r="H414" s="25"/>
      <c r="I414" s="93"/>
      <c r="J414" s="93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89"/>
      <c r="BM414" s="25"/>
      <c r="BN414" s="25"/>
      <c r="BO414" s="25"/>
      <c r="BP414" s="94"/>
    </row>
    <row r="415">
      <c r="A415" s="25"/>
      <c r="B415" s="25"/>
      <c r="C415" s="25"/>
      <c r="D415" s="25"/>
      <c r="E415" s="25"/>
      <c r="F415" s="25"/>
      <c r="G415" s="25"/>
      <c r="H415" s="25"/>
      <c r="I415" s="93"/>
      <c r="J415" s="93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89"/>
      <c r="BM415" s="25"/>
      <c r="BN415" s="25"/>
      <c r="BO415" s="25"/>
      <c r="BP415" s="94"/>
    </row>
    <row r="416">
      <c r="A416" s="25"/>
      <c r="B416" s="25"/>
      <c r="C416" s="25"/>
      <c r="D416" s="25"/>
      <c r="E416" s="25"/>
      <c r="F416" s="25"/>
      <c r="G416" s="25"/>
      <c r="H416" s="25"/>
      <c r="I416" s="93"/>
      <c r="J416" s="93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89"/>
      <c r="BM416" s="25"/>
      <c r="BN416" s="25"/>
      <c r="BO416" s="25"/>
      <c r="BP416" s="94"/>
    </row>
    <row r="417">
      <c r="A417" s="25"/>
      <c r="B417" s="25"/>
      <c r="C417" s="25"/>
      <c r="D417" s="25"/>
      <c r="E417" s="25"/>
      <c r="F417" s="25"/>
      <c r="G417" s="25"/>
      <c r="H417" s="25"/>
      <c r="I417" s="93"/>
      <c r="J417" s="93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89"/>
      <c r="BM417" s="25"/>
      <c r="BN417" s="25"/>
      <c r="BO417" s="25"/>
      <c r="BP417" s="94"/>
    </row>
    <row r="418">
      <c r="A418" s="25"/>
      <c r="B418" s="25"/>
      <c r="C418" s="25"/>
      <c r="D418" s="25"/>
      <c r="E418" s="25"/>
      <c r="F418" s="25"/>
      <c r="G418" s="25"/>
      <c r="H418" s="25"/>
      <c r="I418" s="93"/>
      <c r="J418" s="93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89"/>
      <c r="BM418" s="25"/>
      <c r="BN418" s="25"/>
      <c r="BO418" s="25"/>
      <c r="BP418" s="94"/>
    </row>
    <row r="419">
      <c r="A419" s="25"/>
      <c r="B419" s="25"/>
      <c r="C419" s="25"/>
      <c r="D419" s="25"/>
      <c r="E419" s="25"/>
      <c r="F419" s="25"/>
      <c r="G419" s="25"/>
      <c r="H419" s="25"/>
      <c r="I419" s="93"/>
      <c r="J419" s="93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89"/>
      <c r="BM419" s="25"/>
      <c r="BN419" s="25"/>
      <c r="BO419" s="25"/>
      <c r="BP419" s="94"/>
    </row>
    <row r="420">
      <c r="A420" s="25"/>
      <c r="B420" s="25"/>
      <c r="C420" s="25"/>
      <c r="D420" s="25"/>
      <c r="E420" s="25"/>
      <c r="F420" s="25"/>
      <c r="G420" s="25"/>
      <c r="H420" s="25"/>
      <c r="I420" s="93"/>
      <c r="J420" s="93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89"/>
      <c r="BM420" s="25"/>
      <c r="BN420" s="25"/>
      <c r="BO420" s="25"/>
      <c r="BP420" s="94"/>
    </row>
    <row r="421">
      <c r="A421" s="25"/>
      <c r="B421" s="25"/>
      <c r="C421" s="25"/>
      <c r="D421" s="25"/>
      <c r="E421" s="25"/>
      <c r="F421" s="25"/>
      <c r="G421" s="25"/>
      <c r="H421" s="25"/>
      <c r="I421" s="93"/>
      <c r="J421" s="93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89"/>
      <c r="BM421" s="25"/>
      <c r="BN421" s="25"/>
      <c r="BO421" s="25"/>
      <c r="BP421" s="94"/>
    </row>
    <row r="422">
      <c r="A422" s="25"/>
      <c r="B422" s="25"/>
      <c r="C422" s="25"/>
      <c r="D422" s="25"/>
      <c r="E422" s="25"/>
      <c r="F422" s="25"/>
      <c r="G422" s="25"/>
      <c r="H422" s="25"/>
      <c r="I422" s="93"/>
      <c r="J422" s="93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89"/>
      <c r="BM422" s="25"/>
      <c r="BN422" s="25"/>
      <c r="BO422" s="25"/>
      <c r="BP422" s="94"/>
    </row>
    <row r="423">
      <c r="A423" s="25"/>
      <c r="B423" s="25"/>
      <c r="C423" s="25"/>
      <c r="D423" s="25"/>
      <c r="E423" s="25"/>
      <c r="F423" s="25"/>
      <c r="G423" s="25"/>
      <c r="H423" s="25"/>
      <c r="I423" s="93"/>
      <c r="J423" s="93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89"/>
      <c r="BM423" s="25"/>
      <c r="BN423" s="25"/>
      <c r="BO423" s="25"/>
      <c r="BP423" s="94"/>
    </row>
    <row r="424">
      <c r="A424" s="25"/>
      <c r="B424" s="25"/>
      <c r="C424" s="25"/>
      <c r="D424" s="25"/>
      <c r="E424" s="25"/>
      <c r="F424" s="25"/>
      <c r="G424" s="25"/>
      <c r="H424" s="25"/>
      <c r="I424" s="93"/>
      <c r="J424" s="93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89"/>
      <c r="BM424" s="25"/>
      <c r="BN424" s="25"/>
      <c r="BO424" s="25"/>
      <c r="BP424" s="94"/>
    </row>
    <row r="425">
      <c r="A425" s="25"/>
      <c r="B425" s="25"/>
      <c r="C425" s="25"/>
      <c r="D425" s="25"/>
      <c r="E425" s="25"/>
      <c r="F425" s="25"/>
      <c r="G425" s="25"/>
      <c r="H425" s="25"/>
      <c r="I425" s="93"/>
      <c r="J425" s="93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89"/>
      <c r="BM425" s="25"/>
      <c r="BN425" s="25"/>
      <c r="BO425" s="25"/>
      <c r="BP425" s="94"/>
    </row>
    <row r="426">
      <c r="A426" s="25"/>
      <c r="B426" s="25"/>
      <c r="C426" s="25"/>
      <c r="D426" s="25"/>
      <c r="E426" s="25"/>
      <c r="F426" s="25"/>
      <c r="G426" s="25"/>
      <c r="H426" s="25"/>
      <c r="I426" s="93"/>
      <c r="J426" s="93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89"/>
      <c r="BM426" s="25"/>
      <c r="BN426" s="25"/>
      <c r="BO426" s="25"/>
      <c r="BP426" s="94"/>
    </row>
    <row r="427">
      <c r="A427" s="25"/>
      <c r="B427" s="25"/>
      <c r="C427" s="25"/>
      <c r="D427" s="25"/>
      <c r="E427" s="25"/>
      <c r="F427" s="25"/>
      <c r="G427" s="25"/>
      <c r="H427" s="25"/>
      <c r="I427" s="93"/>
      <c r="J427" s="93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89"/>
      <c r="BM427" s="25"/>
      <c r="BN427" s="25"/>
      <c r="BO427" s="25"/>
      <c r="BP427" s="94"/>
    </row>
    <row r="428">
      <c r="A428" s="25"/>
      <c r="B428" s="25"/>
      <c r="C428" s="25"/>
      <c r="D428" s="25"/>
      <c r="E428" s="25"/>
      <c r="F428" s="25"/>
      <c r="G428" s="25"/>
      <c r="H428" s="25"/>
      <c r="I428" s="93"/>
      <c r="J428" s="93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89"/>
      <c r="BM428" s="25"/>
      <c r="BN428" s="25"/>
      <c r="BO428" s="25"/>
      <c r="BP428" s="94"/>
    </row>
    <row r="429">
      <c r="A429" s="25"/>
      <c r="B429" s="25"/>
      <c r="C429" s="25"/>
      <c r="D429" s="25"/>
      <c r="E429" s="25"/>
      <c r="F429" s="25"/>
      <c r="G429" s="25"/>
      <c r="H429" s="25"/>
      <c r="I429" s="93"/>
      <c r="J429" s="93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89"/>
      <c r="BM429" s="25"/>
      <c r="BN429" s="25"/>
      <c r="BO429" s="25"/>
      <c r="BP429" s="94"/>
    </row>
    <row r="430">
      <c r="A430" s="25"/>
      <c r="B430" s="25"/>
      <c r="C430" s="25"/>
      <c r="D430" s="25"/>
      <c r="E430" s="25"/>
      <c r="F430" s="25"/>
      <c r="G430" s="25"/>
      <c r="H430" s="25"/>
      <c r="I430" s="93"/>
      <c r="J430" s="93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89"/>
      <c r="BM430" s="25"/>
      <c r="BN430" s="25"/>
      <c r="BO430" s="25"/>
      <c r="BP430" s="94"/>
    </row>
    <row r="431">
      <c r="A431" s="25"/>
      <c r="B431" s="25"/>
      <c r="C431" s="25"/>
      <c r="D431" s="25"/>
      <c r="E431" s="25"/>
      <c r="F431" s="25"/>
      <c r="G431" s="25"/>
      <c r="H431" s="25"/>
      <c r="I431" s="93"/>
      <c r="J431" s="93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89"/>
      <c r="BM431" s="25"/>
      <c r="BN431" s="25"/>
      <c r="BO431" s="25"/>
      <c r="BP431" s="94"/>
    </row>
    <row r="432">
      <c r="A432" s="25"/>
      <c r="B432" s="25"/>
      <c r="C432" s="25"/>
      <c r="D432" s="25"/>
      <c r="E432" s="25"/>
      <c r="F432" s="25"/>
      <c r="G432" s="25"/>
      <c r="H432" s="25"/>
      <c r="I432" s="93"/>
      <c r="J432" s="93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89"/>
      <c r="BM432" s="25"/>
      <c r="BN432" s="25"/>
      <c r="BO432" s="25"/>
      <c r="BP432" s="94"/>
    </row>
    <row r="433">
      <c r="A433" s="25"/>
      <c r="B433" s="25"/>
      <c r="C433" s="25"/>
      <c r="D433" s="25"/>
      <c r="E433" s="25"/>
      <c r="F433" s="25"/>
      <c r="G433" s="25"/>
      <c r="H433" s="25"/>
      <c r="I433" s="93"/>
      <c r="J433" s="93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89"/>
      <c r="BM433" s="25"/>
      <c r="BN433" s="25"/>
      <c r="BO433" s="25"/>
      <c r="BP433" s="94"/>
    </row>
    <row r="434">
      <c r="A434" s="25"/>
      <c r="B434" s="25"/>
      <c r="C434" s="25"/>
      <c r="D434" s="25"/>
      <c r="E434" s="25"/>
      <c r="F434" s="25"/>
      <c r="G434" s="25"/>
      <c r="H434" s="25"/>
      <c r="I434" s="93"/>
      <c r="J434" s="93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89"/>
      <c r="BM434" s="25"/>
      <c r="BN434" s="25"/>
      <c r="BO434" s="25"/>
      <c r="BP434" s="94"/>
    </row>
    <row r="435">
      <c r="A435" s="25"/>
      <c r="B435" s="25"/>
      <c r="C435" s="25"/>
      <c r="D435" s="25"/>
      <c r="E435" s="25"/>
      <c r="F435" s="25"/>
      <c r="G435" s="25"/>
      <c r="H435" s="25"/>
      <c r="I435" s="93"/>
      <c r="J435" s="93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89"/>
      <c r="BM435" s="25"/>
      <c r="BN435" s="25"/>
      <c r="BO435" s="25"/>
      <c r="BP435" s="94"/>
    </row>
    <row r="436">
      <c r="A436" s="25"/>
      <c r="B436" s="25"/>
      <c r="C436" s="25"/>
      <c r="D436" s="25"/>
      <c r="E436" s="25"/>
      <c r="F436" s="25"/>
      <c r="G436" s="25"/>
      <c r="H436" s="25"/>
      <c r="I436" s="93"/>
      <c r="J436" s="93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89"/>
      <c r="BM436" s="25"/>
      <c r="BN436" s="25"/>
      <c r="BO436" s="25"/>
      <c r="BP436" s="94"/>
    </row>
    <row r="437">
      <c r="A437" s="25"/>
      <c r="B437" s="25"/>
      <c r="C437" s="25"/>
      <c r="D437" s="25"/>
      <c r="E437" s="25"/>
      <c r="F437" s="25"/>
      <c r="G437" s="25"/>
      <c r="H437" s="25"/>
      <c r="I437" s="93"/>
      <c r="J437" s="93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89"/>
      <c r="BM437" s="25"/>
      <c r="BN437" s="25"/>
      <c r="BO437" s="25"/>
      <c r="BP437" s="94"/>
    </row>
    <row r="438">
      <c r="A438" s="25"/>
      <c r="B438" s="25"/>
      <c r="C438" s="25"/>
      <c r="D438" s="25"/>
      <c r="E438" s="25"/>
      <c r="F438" s="25"/>
      <c r="G438" s="25"/>
      <c r="H438" s="25"/>
      <c r="I438" s="93"/>
      <c r="J438" s="93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89"/>
      <c r="BM438" s="25"/>
      <c r="BN438" s="25"/>
      <c r="BO438" s="25"/>
      <c r="BP438" s="94"/>
    </row>
    <row r="439">
      <c r="A439" s="25"/>
      <c r="B439" s="25"/>
      <c r="C439" s="25"/>
      <c r="D439" s="25"/>
      <c r="E439" s="25"/>
      <c r="F439" s="25"/>
      <c r="G439" s="25"/>
      <c r="H439" s="25"/>
      <c r="I439" s="93"/>
      <c r="J439" s="93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89"/>
      <c r="BM439" s="25"/>
      <c r="BN439" s="25"/>
      <c r="BO439" s="25"/>
      <c r="BP439" s="94"/>
    </row>
    <row r="440">
      <c r="A440" s="25"/>
      <c r="B440" s="25"/>
      <c r="C440" s="25"/>
      <c r="D440" s="25"/>
      <c r="E440" s="25"/>
      <c r="F440" s="25"/>
      <c r="G440" s="25"/>
      <c r="H440" s="25"/>
      <c r="I440" s="93"/>
      <c r="J440" s="93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89"/>
      <c r="BM440" s="25"/>
      <c r="BN440" s="25"/>
      <c r="BO440" s="25"/>
      <c r="BP440" s="94"/>
    </row>
    <row r="441">
      <c r="A441" s="25"/>
      <c r="B441" s="25"/>
      <c r="C441" s="25"/>
      <c r="D441" s="25"/>
      <c r="E441" s="25"/>
      <c r="F441" s="25"/>
      <c r="G441" s="25"/>
      <c r="H441" s="25"/>
      <c r="I441" s="93"/>
      <c r="J441" s="93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89"/>
      <c r="BM441" s="25"/>
      <c r="BN441" s="25"/>
      <c r="BO441" s="25"/>
      <c r="BP441" s="94"/>
    </row>
    <row r="442">
      <c r="A442" s="25"/>
      <c r="B442" s="25"/>
      <c r="C442" s="25"/>
      <c r="D442" s="25"/>
      <c r="E442" s="25"/>
      <c r="F442" s="25"/>
      <c r="G442" s="25"/>
      <c r="H442" s="25"/>
      <c r="I442" s="93"/>
      <c r="J442" s="93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89"/>
      <c r="BM442" s="25"/>
      <c r="BN442" s="25"/>
      <c r="BO442" s="25"/>
      <c r="BP442" s="94"/>
    </row>
    <row r="443">
      <c r="A443" s="25"/>
      <c r="B443" s="25"/>
      <c r="C443" s="25"/>
      <c r="D443" s="25"/>
      <c r="E443" s="25"/>
      <c r="F443" s="25"/>
      <c r="G443" s="25"/>
      <c r="H443" s="25"/>
      <c r="I443" s="93"/>
      <c r="J443" s="93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89"/>
      <c r="BM443" s="25"/>
      <c r="BN443" s="25"/>
      <c r="BO443" s="25"/>
      <c r="BP443" s="94"/>
    </row>
    <row r="444">
      <c r="A444" s="25"/>
      <c r="B444" s="25"/>
      <c r="C444" s="25"/>
      <c r="D444" s="25"/>
      <c r="E444" s="25"/>
      <c r="F444" s="25"/>
      <c r="G444" s="25"/>
      <c r="H444" s="25"/>
      <c r="I444" s="93"/>
      <c r="J444" s="93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89"/>
      <c r="BM444" s="25"/>
      <c r="BN444" s="25"/>
      <c r="BO444" s="25"/>
      <c r="BP444" s="94"/>
    </row>
    <row r="445">
      <c r="A445" s="25"/>
      <c r="B445" s="25"/>
      <c r="C445" s="25"/>
      <c r="D445" s="25"/>
      <c r="E445" s="25"/>
      <c r="F445" s="25"/>
      <c r="G445" s="25"/>
      <c r="H445" s="25"/>
      <c r="I445" s="93"/>
      <c r="J445" s="93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89"/>
      <c r="BM445" s="25"/>
      <c r="BN445" s="25"/>
      <c r="BO445" s="25"/>
      <c r="BP445" s="94"/>
    </row>
    <row r="446">
      <c r="A446" s="25"/>
      <c r="B446" s="25"/>
      <c r="C446" s="25"/>
      <c r="D446" s="25"/>
      <c r="E446" s="25"/>
      <c r="F446" s="25"/>
      <c r="G446" s="25"/>
      <c r="H446" s="25"/>
      <c r="I446" s="93"/>
      <c r="J446" s="93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89"/>
      <c r="BM446" s="25"/>
      <c r="BN446" s="25"/>
      <c r="BO446" s="25"/>
      <c r="BP446" s="94"/>
    </row>
    <row r="447">
      <c r="A447" s="25"/>
      <c r="B447" s="25"/>
      <c r="C447" s="25"/>
      <c r="D447" s="25"/>
      <c r="E447" s="25"/>
      <c r="F447" s="25"/>
      <c r="G447" s="25"/>
      <c r="H447" s="25"/>
      <c r="I447" s="93"/>
      <c r="J447" s="93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89"/>
      <c r="BM447" s="25"/>
      <c r="BN447" s="25"/>
      <c r="BO447" s="25"/>
      <c r="BP447" s="94"/>
    </row>
    <row r="448">
      <c r="A448" s="25"/>
      <c r="B448" s="25"/>
      <c r="C448" s="25"/>
      <c r="D448" s="25"/>
      <c r="E448" s="25"/>
      <c r="F448" s="25"/>
      <c r="G448" s="25"/>
      <c r="H448" s="25"/>
      <c r="I448" s="93"/>
      <c r="J448" s="93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89"/>
      <c r="BM448" s="25"/>
      <c r="BN448" s="25"/>
      <c r="BO448" s="25"/>
      <c r="BP448" s="94"/>
    </row>
    <row r="449">
      <c r="A449" s="25"/>
      <c r="B449" s="25"/>
      <c r="C449" s="25"/>
      <c r="D449" s="25"/>
      <c r="E449" s="25"/>
      <c r="F449" s="25"/>
      <c r="G449" s="25"/>
      <c r="H449" s="25"/>
      <c r="I449" s="93"/>
      <c r="J449" s="93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89"/>
      <c r="BM449" s="25"/>
      <c r="BN449" s="25"/>
      <c r="BO449" s="25"/>
      <c r="BP449" s="94"/>
    </row>
    <row r="450">
      <c r="A450" s="25"/>
      <c r="B450" s="25"/>
      <c r="C450" s="25"/>
      <c r="D450" s="25"/>
      <c r="E450" s="25"/>
      <c r="F450" s="25"/>
      <c r="G450" s="25"/>
      <c r="H450" s="25"/>
      <c r="I450" s="93"/>
      <c r="J450" s="93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89"/>
      <c r="BM450" s="25"/>
      <c r="BN450" s="25"/>
      <c r="BO450" s="25"/>
      <c r="BP450" s="94"/>
    </row>
    <row r="451">
      <c r="A451" s="25"/>
      <c r="B451" s="25"/>
      <c r="C451" s="25"/>
      <c r="D451" s="25"/>
      <c r="E451" s="25"/>
      <c r="F451" s="25"/>
      <c r="G451" s="25"/>
      <c r="H451" s="25"/>
      <c r="I451" s="93"/>
      <c r="J451" s="93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89"/>
      <c r="BM451" s="25"/>
      <c r="BN451" s="25"/>
      <c r="BO451" s="25"/>
      <c r="BP451" s="94"/>
    </row>
    <row r="452">
      <c r="A452" s="25"/>
      <c r="B452" s="25"/>
      <c r="C452" s="25"/>
      <c r="D452" s="25"/>
      <c r="E452" s="25"/>
      <c r="F452" s="25"/>
      <c r="G452" s="25"/>
      <c r="H452" s="25"/>
      <c r="I452" s="93"/>
      <c r="J452" s="93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89"/>
      <c r="BM452" s="25"/>
      <c r="BN452" s="25"/>
      <c r="BO452" s="25"/>
      <c r="BP452" s="94"/>
    </row>
    <row r="453">
      <c r="A453" s="25"/>
      <c r="B453" s="25"/>
      <c r="C453" s="25"/>
      <c r="D453" s="25"/>
      <c r="E453" s="25"/>
      <c r="F453" s="25"/>
      <c r="G453" s="25"/>
      <c r="H453" s="25"/>
      <c r="I453" s="93"/>
      <c r="J453" s="93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89"/>
      <c r="BM453" s="25"/>
      <c r="BN453" s="25"/>
      <c r="BO453" s="25"/>
      <c r="BP453" s="94"/>
    </row>
    <row r="454">
      <c r="A454" s="25"/>
      <c r="B454" s="25"/>
      <c r="C454" s="25"/>
      <c r="D454" s="25"/>
      <c r="E454" s="25"/>
      <c r="F454" s="25"/>
      <c r="G454" s="25"/>
      <c r="H454" s="25"/>
      <c r="I454" s="93"/>
      <c r="J454" s="93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89"/>
      <c r="BM454" s="25"/>
      <c r="BN454" s="25"/>
      <c r="BO454" s="25"/>
      <c r="BP454" s="94"/>
    </row>
    <row r="455">
      <c r="A455" s="25"/>
      <c r="B455" s="25"/>
      <c r="C455" s="25"/>
      <c r="D455" s="25"/>
      <c r="E455" s="25"/>
      <c r="F455" s="25"/>
      <c r="G455" s="25"/>
      <c r="H455" s="25"/>
      <c r="I455" s="93"/>
      <c r="J455" s="93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89"/>
      <c r="BM455" s="25"/>
      <c r="BN455" s="25"/>
      <c r="BO455" s="25"/>
      <c r="BP455" s="94"/>
    </row>
    <row r="456">
      <c r="A456" s="25"/>
      <c r="B456" s="25"/>
      <c r="C456" s="25"/>
      <c r="D456" s="25"/>
      <c r="E456" s="25"/>
      <c r="F456" s="25"/>
      <c r="G456" s="25"/>
      <c r="H456" s="25"/>
      <c r="I456" s="93"/>
      <c r="J456" s="93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89"/>
      <c r="BM456" s="25"/>
      <c r="BN456" s="25"/>
      <c r="BO456" s="25"/>
      <c r="BP456" s="94"/>
    </row>
    <row r="457">
      <c r="A457" s="25"/>
      <c r="B457" s="25"/>
      <c r="C457" s="25"/>
      <c r="D457" s="25"/>
      <c r="E457" s="25"/>
      <c r="F457" s="25"/>
      <c r="G457" s="25"/>
      <c r="H457" s="25"/>
      <c r="I457" s="93"/>
      <c r="J457" s="93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89"/>
      <c r="BM457" s="25"/>
      <c r="BN457" s="25"/>
      <c r="BO457" s="25"/>
      <c r="BP457" s="94"/>
    </row>
    <row r="458">
      <c r="A458" s="25"/>
      <c r="B458" s="25"/>
      <c r="C458" s="25"/>
      <c r="D458" s="25"/>
      <c r="E458" s="25"/>
      <c r="F458" s="25"/>
      <c r="G458" s="25"/>
      <c r="H458" s="25"/>
      <c r="I458" s="93"/>
      <c r="J458" s="93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89"/>
      <c r="BM458" s="25"/>
      <c r="BN458" s="25"/>
      <c r="BO458" s="25"/>
      <c r="BP458" s="94"/>
    </row>
    <row r="459">
      <c r="A459" s="25"/>
      <c r="B459" s="25"/>
      <c r="C459" s="25"/>
      <c r="D459" s="25"/>
      <c r="E459" s="25"/>
      <c r="F459" s="25"/>
      <c r="G459" s="25"/>
      <c r="H459" s="25"/>
      <c r="I459" s="93"/>
      <c r="J459" s="93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89"/>
      <c r="BM459" s="25"/>
      <c r="BN459" s="25"/>
      <c r="BO459" s="25"/>
      <c r="BP459" s="94"/>
    </row>
    <row r="460">
      <c r="A460" s="25"/>
      <c r="B460" s="25"/>
      <c r="C460" s="25"/>
      <c r="D460" s="25"/>
      <c r="E460" s="25"/>
      <c r="F460" s="25"/>
      <c r="G460" s="25"/>
      <c r="H460" s="25"/>
      <c r="I460" s="93"/>
      <c r="J460" s="93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89"/>
      <c r="BM460" s="25"/>
      <c r="BN460" s="25"/>
      <c r="BO460" s="25"/>
      <c r="BP460" s="94"/>
    </row>
    <row r="461">
      <c r="A461" s="25"/>
      <c r="B461" s="25"/>
      <c r="C461" s="25"/>
      <c r="D461" s="25"/>
      <c r="E461" s="25"/>
      <c r="F461" s="25"/>
      <c r="G461" s="25"/>
      <c r="H461" s="25"/>
      <c r="I461" s="93"/>
      <c r="J461" s="93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89"/>
      <c r="BM461" s="25"/>
      <c r="BN461" s="25"/>
      <c r="BO461" s="25"/>
      <c r="BP461" s="94"/>
    </row>
    <row r="462">
      <c r="A462" s="25"/>
      <c r="B462" s="25"/>
      <c r="C462" s="25"/>
      <c r="D462" s="25"/>
      <c r="E462" s="25"/>
      <c r="F462" s="25"/>
      <c r="G462" s="25"/>
      <c r="H462" s="25"/>
      <c r="I462" s="93"/>
      <c r="J462" s="93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89"/>
      <c r="BM462" s="25"/>
      <c r="BN462" s="25"/>
      <c r="BO462" s="25"/>
      <c r="BP462" s="94"/>
    </row>
    <row r="463">
      <c r="A463" s="25"/>
      <c r="B463" s="25"/>
      <c r="C463" s="25"/>
      <c r="D463" s="25"/>
      <c r="E463" s="25"/>
      <c r="F463" s="25"/>
      <c r="G463" s="25"/>
      <c r="H463" s="25"/>
      <c r="I463" s="93"/>
      <c r="J463" s="93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89"/>
      <c r="BM463" s="25"/>
      <c r="BN463" s="25"/>
      <c r="BO463" s="25"/>
      <c r="BP463" s="94"/>
    </row>
    <row r="464">
      <c r="A464" s="25"/>
      <c r="B464" s="25"/>
      <c r="C464" s="25"/>
      <c r="D464" s="25"/>
      <c r="E464" s="25"/>
      <c r="F464" s="25"/>
      <c r="G464" s="25"/>
      <c r="H464" s="25"/>
      <c r="I464" s="93"/>
      <c r="J464" s="93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89"/>
      <c r="BM464" s="25"/>
      <c r="BN464" s="25"/>
      <c r="BO464" s="25"/>
      <c r="BP464" s="94"/>
    </row>
    <row r="465">
      <c r="A465" s="25"/>
      <c r="B465" s="25"/>
      <c r="C465" s="25"/>
      <c r="D465" s="25"/>
      <c r="E465" s="25"/>
      <c r="F465" s="25"/>
      <c r="G465" s="25"/>
      <c r="H465" s="25"/>
      <c r="I465" s="93"/>
      <c r="J465" s="93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89"/>
      <c r="BM465" s="25"/>
      <c r="BN465" s="25"/>
      <c r="BO465" s="25"/>
      <c r="BP465" s="94"/>
    </row>
    <row r="466">
      <c r="A466" s="25"/>
      <c r="B466" s="25"/>
      <c r="C466" s="25"/>
      <c r="D466" s="25"/>
      <c r="E466" s="25"/>
      <c r="F466" s="25"/>
      <c r="G466" s="25"/>
      <c r="H466" s="25"/>
      <c r="I466" s="93"/>
      <c r="J466" s="93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89"/>
      <c r="BM466" s="25"/>
      <c r="BN466" s="25"/>
      <c r="BO466" s="25"/>
      <c r="BP466" s="94"/>
    </row>
    <row r="467">
      <c r="A467" s="25"/>
      <c r="B467" s="25"/>
      <c r="C467" s="25"/>
      <c r="D467" s="25"/>
      <c r="E467" s="25"/>
      <c r="F467" s="25"/>
      <c r="G467" s="25"/>
      <c r="H467" s="25"/>
      <c r="I467" s="93"/>
      <c r="J467" s="93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89"/>
      <c r="BM467" s="25"/>
      <c r="BN467" s="25"/>
      <c r="BO467" s="25"/>
      <c r="BP467" s="94"/>
    </row>
    <row r="468">
      <c r="A468" s="25"/>
      <c r="B468" s="25"/>
      <c r="C468" s="25"/>
      <c r="D468" s="25"/>
      <c r="E468" s="25"/>
      <c r="F468" s="25"/>
      <c r="G468" s="25"/>
      <c r="H468" s="25"/>
      <c r="I468" s="93"/>
      <c r="J468" s="93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89"/>
      <c r="BM468" s="25"/>
      <c r="BN468" s="25"/>
      <c r="BO468" s="25"/>
      <c r="BP468" s="94"/>
    </row>
    <row r="469">
      <c r="A469" s="25"/>
      <c r="B469" s="25"/>
      <c r="C469" s="25"/>
      <c r="D469" s="25"/>
      <c r="E469" s="25"/>
      <c r="F469" s="25"/>
      <c r="G469" s="25"/>
      <c r="H469" s="25"/>
      <c r="I469" s="93"/>
      <c r="J469" s="93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89"/>
      <c r="BM469" s="25"/>
      <c r="BN469" s="25"/>
      <c r="BO469" s="25"/>
      <c r="BP469" s="94"/>
    </row>
    <row r="470">
      <c r="A470" s="25"/>
      <c r="B470" s="25"/>
      <c r="C470" s="25"/>
      <c r="D470" s="25"/>
      <c r="E470" s="25"/>
      <c r="F470" s="25"/>
      <c r="G470" s="25"/>
      <c r="H470" s="25"/>
      <c r="I470" s="93"/>
      <c r="J470" s="93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89"/>
      <c r="BM470" s="25"/>
      <c r="BN470" s="25"/>
      <c r="BO470" s="25"/>
      <c r="BP470" s="94"/>
    </row>
    <row r="471">
      <c r="A471" s="25"/>
      <c r="B471" s="25"/>
      <c r="C471" s="25"/>
      <c r="D471" s="25"/>
      <c r="E471" s="25"/>
      <c r="F471" s="25"/>
      <c r="G471" s="25"/>
      <c r="H471" s="25"/>
      <c r="I471" s="93"/>
      <c r="J471" s="93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89"/>
      <c r="BM471" s="25"/>
      <c r="BN471" s="25"/>
      <c r="BO471" s="25"/>
      <c r="BP471" s="94"/>
    </row>
    <row r="472">
      <c r="A472" s="25"/>
      <c r="B472" s="25"/>
      <c r="C472" s="25"/>
      <c r="D472" s="25"/>
      <c r="E472" s="25"/>
      <c r="F472" s="25"/>
      <c r="G472" s="25"/>
      <c r="H472" s="25"/>
      <c r="I472" s="93"/>
      <c r="J472" s="93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89"/>
      <c r="BM472" s="25"/>
      <c r="BN472" s="25"/>
      <c r="BO472" s="25"/>
      <c r="BP472" s="94"/>
    </row>
    <row r="473">
      <c r="A473" s="25"/>
      <c r="B473" s="25"/>
      <c r="C473" s="25"/>
      <c r="D473" s="25"/>
      <c r="E473" s="25"/>
      <c r="F473" s="25"/>
      <c r="G473" s="25"/>
      <c r="H473" s="25"/>
      <c r="I473" s="93"/>
      <c r="J473" s="93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89"/>
      <c r="BM473" s="25"/>
      <c r="BN473" s="25"/>
      <c r="BO473" s="25"/>
      <c r="BP473" s="94"/>
    </row>
    <row r="474">
      <c r="A474" s="25"/>
      <c r="B474" s="25"/>
      <c r="C474" s="25"/>
      <c r="D474" s="25"/>
      <c r="E474" s="25"/>
      <c r="F474" s="25"/>
      <c r="G474" s="25"/>
      <c r="H474" s="25"/>
      <c r="I474" s="93"/>
      <c r="J474" s="93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89"/>
      <c r="BM474" s="25"/>
      <c r="BN474" s="25"/>
      <c r="BO474" s="25"/>
      <c r="BP474" s="94"/>
    </row>
    <row r="475">
      <c r="A475" s="25"/>
      <c r="B475" s="25"/>
      <c r="C475" s="25"/>
      <c r="D475" s="25"/>
      <c r="E475" s="25"/>
      <c r="F475" s="25"/>
      <c r="G475" s="25"/>
      <c r="H475" s="25"/>
      <c r="I475" s="93"/>
      <c r="J475" s="93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89"/>
      <c r="BM475" s="25"/>
      <c r="BN475" s="25"/>
      <c r="BO475" s="25"/>
      <c r="BP475" s="94"/>
    </row>
    <row r="476">
      <c r="A476" s="25"/>
      <c r="B476" s="25"/>
      <c r="C476" s="25"/>
      <c r="D476" s="25"/>
      <c r="E476" s="25"/>
      <c r="F476" s="25"/>
      <c r="G476" s="25"/>
      <c r="H476" s="25"/>
      <c r="I476" s="93"/>
      <c r="J476" s="93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89"/>
      <c r="BM476" s="25"/>
      <c r="BN476" s="25"/>
      <c r="BO476" s="25"/>
      <c r="BP476" s="94"/>
    </row>
    <row r="477">
      <c r="A477" s="25"/>
      <c r="B477" s="25"/>
      <c r="C477" s="25"/>
      <c r="D477" s="25"/>
      <c r="E477" s="25"/>
      <c r="F477" s="25"/>
      <c r="G477" s="25"/>
      <c r="H477" s="25"/>
      <c r="I477" s="93"/>
      <c r="J477" s="93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89"/>
      <c r="BM477" s="25"/>
      <c r="BN477" s="25"/>
      <c r="BO477" s="25"/>
      <c r="BP477" s="94"/>
    </row>
    <row r="478">
      <c r="A478" s="25"/>
      <c r="B478" s="25"/>
      <c r="C478" s="25"/>
      <c r="D478" s="25"/>
      <c r="E478" s="25"/>
      <c r="F478" s="25"/>
      <c r="G478" s="25"/>
      <c r="H478" s="25"/>
      <c r="I478" s="93"/>
      <c r="J478" s="93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89"/>
      <c r="BM478" s="25"/>
      <c r="BN478" s="25"/>
      <c r="BO478" s="25"/>
      <c r="BP478" s="94"/>
    </row>
    <row r="479">
      <c r="A479" s="25"/>
      <c r="B479" s="25"/>
      <c r="C479" s="25"/>
      <c r="D479" s="25"/>
      <c r="E479" s="25"/>
      <c r="F479" s="25"/>
      <c r="G479" s="25"/>
      <c r="H479" s="25"/>
      <c r="I479" s="93"/>
      <c r="J479" s="93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89"/>
      <c r="BM479" s="25"/>
      <c r="BN479" s="25"/>
      <c r="BO479" s="25"/>
      <c r="BP479" s="94"/>
    </row>
    <row r="480">
      <c r="A480" s="25"/>
      <c r="B480" s="25"/>
      <c r="C480" s="25"/>
      <c r="D480" s="25"/>
      <c r="E480" s="25"/>
      <c r="F480" s="25"/>
      <c r="G480" s="25"/>
      <c r="H480" s="25"/>
      <c r="I480" s="93"/>
      <c r="J480" s="93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89"/>
      <c r="BM480" s="25"/>
      <c r="BN480" s="25"/>
      <c r="BO480" s="25"/>
      <c r="BP480" s="94"/>
    </row>
    <row r="481">
      <c r="A481" s="25"/>
      <c r="B481" s="25"/>
      <c r="C481" s="25"/>
      <c r="D481" s="25"/>
      <c r="E481" s="25"/>
      <c r="F481" s="25"/>
      <c r="G481" s="25"/>
      <c r="H481" s="25"/>
      <c r="I481" s="93"/>
      <c r="J481" s="93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89"/>
      <c r="BM481" s="25"/>
      <c r="BN481" s="25"/>
      <c r="BO481" s="25"/>
      <c r="BP481" s="94"/>
    </row>
    <row r="482">
      <c r="A482" s="25"/>
      <c r="B482" s="25"/>
      <c r="C482" s="25"/>
      <c r="D482" s="25"/>
      <c r="E482" s="25"/>
      <c r="F482" s="25"/>
      <c r="G482" s="25"/>
      <c r="H482" s="25"/>
      <c r="I482" s="93"/>
      <c r="J482" s="93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89"/>
      <c r="BM482" s="25"/>
      <c r="BN482" s="25"/>
      <c r="BO482" s="25"/>
      <c r="BP482" s="94"/>
    </row>
    <row r="483">
      <c r="A483" s="25"/>
      <c r="B483" s="25"/>
      <c r="C483" s="25"/>
      <c r="D483" s="25"/>
      <c r="E483" s="25"/>
      <c r="F483" s="25"/>
      <c r="G483" s="25"/>
      <c r="H483" s="25"/>
      <c r="I483" s="93"/>
      <c r="J483" s="93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89"/>
      <c r="BM483" s="25"/>
      <c r="BN483" s="25"/>
      <c r="BO483" s="25"/>
      <c r="BP483" s="94"/>
    </row>
    <row r="484">
      <c r="A484" s="25"/>
      <c r="B484" s="25"/>
      <c r="C484" s="25"/>
      <c r="D484" s="25"/>
      <c r="E484" s="25"/>
      <c r="F484" s="25"/>
      <c r="G484" s="25"/>
      <c r="H484" s="25"/>
      <c r="I484" s="93"/>
      <c r="J484" s="93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89"/>
      <c r="BM484" s="25"/>
      <c r="BN484" s="25"/>
      <c r="BO484" s="25"/>
      <c r="BP484" s="94"/>
    </row>
    <row r="485">
      <c r="A485" s="25"/>
      <c r="B485" s="25"/>
      <c r="C485" s="25"/>
      <c r="D485" s="25"/>
      <c r="E485" s="25"/>
      <c r="F485" s="25"/>
      <c r="G485" s="25"/>
      <c r="H485" s="25"/>
      <c r="I485" s="93"/>
      <c r="J485" s="93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89"/>
      <c r="BM485" s="25"/>
      <c r="BN485" s="25"/>
      <c r="BO485" s="25"/>
      <c r="BP485" s="94"/>
    </row>
    <row r="486">
      <c r="A486" s="25"/>
      <c r="B486" s="25"/>
      <c r="C486" s="25"/>
      <c r="D486" s="25"/>
      <c r="E486" s="25"/>
      <c r="F486" s="25"/>
      <c r="G486" s="25"/>
      <c r="H486" s="25"/>
      <c r="I486" s="93"/>
      <c r="J486" s="93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89"/>
      <c r="BM486" s="25"/>
      <c r="BN486" s="25"/>
      <c r="BO486" s="25"/>
      <c r="BP486" s="94"/>
    </row>
    <row r="487">
      <c r="A487" s="25"/>
      <c r="B487" s="25"/>
      <c r="C487" s="25"/>
      <c r="D487" s="25"/>
      <c r="E487" s="25"/>
      <c r="F487" s="25"/>
      <c r="G487" s="25"/>
      <c r="H487" s="25"/>
      <c r="I487" s="93"/>
      <c r="J487" s="93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89"/>
      <c r="BM487" s="25"/>
      <c r="BN487" s="25"/>
      <c r="BO487" s="25"/>
      <c r="BP487" s="94"/>
    </row>
    <row r="488">
      <c r="A488" s="25"/>
      <c r="B488" s="25"/>
      <c r="C488" s="25"/>
      <c r="D488" s="25"/>
      <c r="E488" s="25"/>
      <c r="F488" s="25"/>
      <c r="G488" s="25"/>
      <c r="H488" s="25"/>
      <c r="I488" s="93"/>
      <c r="J488" s="93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89"/>
      <c r="BM488" s="25"/>
      <c r="BN488" s="25"/>
      <c r="BO488" s="25"/>
      <c r="BP488" s="94"/>
    </row>
    <row r="489">
      <c r="A489" s="25"/>
      <c r="B489" s="25"/>
      <c r="C489" s="25"/>
      <c r="D489" s="25"/>
      <c r="E489" s="25"/>
      <c r="F489" s="25"/>
      <c r="G489" s="25"/>
      <c r="H489" s="25"/>
      <c r="I489" s="93"/>
      <c r="J489" s="93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89"/>
      <c r="BM489" s="25"/>
      <c r="BN489" s="25"/>
      <c r="BO489" s="25"/>
      <c r="BP489" s="94"/>
    </row>
    <row r="490">
      <c r="A490" s="25"/>
      <c r="B490" s="25"/>
      <c r="C490" s="25"/>
      <c r="D490" s="25"/>
      <c r="E490" s="25"/>
      <c r="F490" s="25"/>
      <c r="G490" s="25"/>
      <c r="H490" s="25"/>
      <c r="I490" s="93"/>
      <c r="J490" s="93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89"/>
      <c r="BM490" s="25"/>
      <c r="BN490" s="25"/>
      <c r="BO490" s="25"/>
      <c r="BP490" s="94"/>
    </row>
    <row r="491">
      <c r="A491" s="25"/>
      <c r="B491" s="25"/>
      <c r="C491" s="25"/>
      <c r="D491" s="25"/>
      <c r="E491" s="25"/>
      <c r="F491" s="25"/>
      <c r="G491" s="25"/>
      <c r="H491" s="25"/>
      <c r="I491" s="93"/>
      <c r="J491" s="93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89"/>
      <c r="BM491" s="25"/>
      <c r="BN491" s="25"/>
      <c r="BO491" s="25"/>
      <c r="BP491" s="94"/>
    </row>
    <row r="492">
      <c r="A492" s="25"/>
      <c r="B492" s="25"/>
      <c r="C492" s="25"/>
      <c r="D492" s="25"/>
      <c r="E492" s="25"/>
      <c r="F492" s="25"/>
      <c r="G492" s="25"/>
      <c r="H492" s="25"/>
      <c r="I492" s="93"/>
      <c r="J492" s="93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89"/>
      <c r="BM492" s="25"/>
      <c r="BN492" s="25"/>
      <c r="BO492" s="25"/>
      <c r="BP492" s="94"/>
    </row>
    <row r="493">
      <c r="A493" s="25"/>
      <c r="B493" s="25"/>
      <c r="C493" s="25"/>
      <c r="D493" s="25"/>
      <c r="E493" s="25"/>
      <c r="F493" s="25"/>
      <c r="G493" s="25"/>
      <c r="H493" s="25"/>
      <c r="I493" s="93"/>
      <c r="J493" s="93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89"/>
      <c r="BM493" s="25"/>
      <c r="BN493" s="25"/>
      <c r="BO493" s="25"/>
      <c r="BP493" s="94"/>
    </row>
    <row r="494">
      <c r="A494" s="25"/>
      <c r="B494" s="25"/>
      <c r="C494" s="25"/>
      <c r="D494" s="25"/>
      <c r="E494" s="25"/>
      <c r="F494" s="25"/>
      <c r="G494" s="25"/>
      <c r="H494" s="25"/>
      <c r="I494" s="93"/>
      <c r="J494" s="93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89"/>
      <c r="BM494" s="25"/>
      <c r="BN494" s="25"/>
      <c r="BO494" s="25"/>
      <c r="BP494" s="94"/>
    </row>
    <row r="495">
      <c r="A495" s="25"/>
      <c r="B495" s="25"/>
      <c r="C495" s="25"/>
      <c r="D495" s="25"/>
      <c r="E495" s="25"/>
      <c r="F495" s="25"/>
      <c r="G495" s="25"/>
      <c r="H495" s="25"/>
      <c r="I495" s="93"/>
      <c r="J495" s="93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89"/>
      <c r="BM495" s="25"/>
      <c r="BN495" s="25"/>
      <c r="BO495" s="25"/>
      <c r="BP495" s="94"/>
    </row>
    <row r="496">
      <c r="A496" s="25"/>
      <c r="B496" s="25"/>
      <c r="C496" s="25"/>
      <c r="D496" s="25"/>
      <c r="E496" s="25"/>
      <c r="F496" s="25"/>
      <c r="G496" s="25"/>
      <c r="H496" s="25"/>
      <c r="I496" s="93"/>
      <c r="J496" s="93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89"/>
      <c r="BM496" s="25"/>
      <c r="BN496" s="25"/>
      <c r="BO496" s="25"/>
      <c r="BP496" s="94"/>
    </row>
    <row r="497">
      <c r="A497" s="25"/>
      <c r="B497" s="25"/>
      <c r="C497" s="25"/>
      <c r="D497" s="25"/>
      <c r="E497" s="25"/>
      <c r="F497" s="25"/>
      <c r="G497" s="25"/>
      <c r="H497" s="25"/>
      <c r="I497" s="93"/>
      <c r="J497" s="93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89"/>
      <c r="BM497" s="25"/>
      <c r="BN497" s="25"/>
      <c r="BO497" s="25"/>
      <c r="BP497" s="94"/>
    </row>
    <row r="498">
      <c r="A498" s="25"/>
      <c r="B498" s="25"/>
      <c r="C498" s="25"/>
      <c r="D498" s="25"/>
      <c r="E498" s="25"/>
      <c r="F498" s="25"/>
      <c r="G498" s="25"/>
      <c r="H498" s="25"/>
      <c r="I498" s="93"/>
      <c r="J498" s="93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89"/>
      <c r="BM498" s="25"/>
      <c r="BN498" s="25"/>
      <c r="BO498" s="25"/>
      <c r="BP498" s="94"/>
    </row>
    <row r="499">
      <c r="A499" s="25"/>
      <c r="B499" s="25"/>
      <c r="C499" s="25"/>
      <c r="D499" s="25"/>
      <c r="E499" s="25"/>
      <c r="F499" s="25"/>
      <c r="G499" s="25"/>
      <c r="H499" s="25"/>
      <c r="I499" s="93"/>
      <c r="J499" s="93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89"/>
      <c r="BM499" s="25"/>
      <c r="BN499" s="25"/>
      <c r="BO499" s="25"/>
      <c r="BP499" s="94"/>
    </row>
    <row r="500">
      <c r="A500" s="25"/>
      <c r="B500" s="25"/>
      <c r="C500" s="25"/>
      <c r="D500" s="25"/>
      <c r="E500" s="25"/>
      <c r="F500" s="25"/>
      <c r="G500" s="25"/>
      <c r="H500" s="25"/>
      <c r="I500" s="93"/>
      <c r="J500" s="93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89"/>
      <c r="BM500" s="25"/>
      <c r="BN500" s="25"/>
      <c r="BO500" s="25"/>
      <c r="BP500" s="94"/>
    </row>
    <row r="501">
      <c r="A501" s="25"/>
      <c r="B501" s="25"/>
      <c r="C501" s="25"/>
      <c r="D501" s="25"/>
      <c r="E501" s="25"/>
      <c r="F501" s="25"/>
      <c r="G501" s="25"/>
      <c r="H501" s="25"/>
      <c r="I501" s="93"/>
      <c r="J501" s="93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89"/>
      <c r="BM501" s="25"/>
      <c r="BN501" s="25"/>
      <c r="BO501" s="25"/>
      <c r="BP501" s="94"/>
    </row>
    <row r="502">
      <c r="A502" s="25"/>
      <c r="B502" s="25"/>
      <c r="C502" s="25"/>
      <c r="D502" s="25"/>
      <c r="E502" s="25"/>
      <c r="F502" s="25"/>
      <c r="G502" s="25"/>
      <c r="H502" s="25"/>
      <c r="I502" s="93"/>
      <c r="J502" s="93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89"/>
      <c r="BM502" s="25"/>
      <c r="BN502" s="25"/>
      <c r="BO502" s="25"/>
      <c r="BP502" s="94"/>
    </row>
    <row r="503">
      <c r="A503" s="25"/>
      <c r="B503" s="25"/>
      <c r="C503" s="25"/>
      <c r="D503" s="25"/>
      <c r="E503" s="25"/>
      <c r="F503" s="25"/>
      <c r="G503" s="25"/>
      <c r="H503" s="25"/>
      <c r="I503" s="93"/>
      <c r="J503" s="93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89"/>
      <c r="BM503" s="25"/>
      <c r="BN503" s="25"/>
      <c r="BO503" s="25"/>
      <c r="BP503" s="94"/>
    </row>
    <row r="504">
      <c r="A504" s="25"/>
      <c r="B504" s="25"/>
      <c r="C504" s="25"/>
      <c r="D504" s="25"/>
      <c r="E504" s="25"/>
      <c r="F504" s="25"/>
      <c r="G504" s="25"/>
      <c r="H504" s="25"/>
      <c r="I504" s="93"/>
      <c r="J504" s="93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89"/>
      <c r="BM504" s="25"/>
      <c r="BN504" s="25"/>
      <c r="BO504" s="25"/>
      <c r="BP504" s="94"/>
    </row>
    <row r="505">
      <c r="A505" s="25"/>
      <c r="B505" s="25"/>
      <c r="C505" s="25"/>
      <c r="D505" s="25"/>
      <c r="E505" s="25"/>
      <c r="F505" s="25"/>
      <c r="G505" s="25"/>
      <c r="H505" s="25"/>
      <c r="I505" s="93"/>
      <c r="J505" s="93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89"/>
      <c r="BM505" s="25"/>
      <c r="BN505" s="25"/>
      <c r="BO505" s="25"/>
      <c r="BP505" s="94"/>
    </row>
    <row r="506">
      <c r="A506" s="25"/>
      <c r="B506" s="25"/>
      <c r="C506" s="25"/>
      <c r="D506" s="25"/>
      <c r="E506" s="25"/>
      <c r="F506" s="25"/>
      <c r="G506" s="25"/>
      <c r="H506" s="25"/>
      <c r="I506" s="93"/>
      <c r="J506" s="93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89"/>
      <c r="BM506" s="25"/>
      <c r="BN506" s="25"/>
      <c r="BO506" s="25"/>
      <c r="BP506" s="94"/>
    </row>
    <row r="507">
      <c r="A507" s="25"/>
      <c r="B507" s="25"/>
      <c r="C507" s="25"/>
      <c r="D507" s="25"/>
      <c r="E507" s="25"/>
      <c r="F507" s="25"/>
      <c r="G507" s="25"/>
      <c r="H507" s="25"/>
      <c r="I507" s="93"/>
      <c r="J507" s="93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89"/>
      <c r="BM507" s="25"/>
      <c r="BN507" s="25"/>
      <c r="BO507" s="25"/>
      <c r="BP507" s="94"/>
    </row>
    <row r="508">
      <c r="A508" s="25"/>
      <c r="B508" s="25"/>
      <c r="C508" s="25"/>
      <c r="D508" s="25"/>
      <c r="E508" s="25"/>
      <c r="F508" s="25"/>
      <c r="G508" s="25"/>
      <c r="H508" s="25"/>
      <c r="I508" s="93"/>
      <c r="J508" s="93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89"/>
      <c r="BM508" s="25"/>
      <c r="BN508" s="25"/>
      <c r="BO508" s="25"/>
      <c r="BP508" s="94"/>
    </row>
    <row r="509">
      <c r="A509" s="25"/>
      <c r="B509" s="25"/>
      <c r="C509" s="25"/>
      <c r="D509" s="25"/>
      <c r="E509" s="25"/>
      <c r="F509" s="25"/>
      <c r="G509" s="25"/>
      <c r="H509" s="25"/>
      <c r="I509" s="93"/>
      <c r="J509" s="93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89"/>
      <c r="BM509" s="25"/>
      <c r="BN509" s="25"/>
      <c r="BO509" s="25"/>
      <c r="BP509" s="94"/>
    </row>
    <row r="510">
      <c r="A510" s="25"/>
      <c r="B510" s="25"/>
      <c r="C510" s="25"/>
      <c r="D510" s="25"/>
      <c r="E510" s="25"/>
      <c r="F510" s="25"/>
      <c r="G510" s="25"/>
      <c r="H510" s="25"/>
      <c r="I510" s="93"/>
      <c r="J510" s="93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89"/>
      <c r="BM510" s="25"/>
      <c r="BN510" s="25"/>
      <c r="BO510" s="25"/>
      <c r="BP510" s="94"/>
    </row>
    <row r="511">
      <c r="A511" s="25"/>
      <c r="B511" s="25"/>
      <c r="C511" s="25"/>
      <c r="D511" s="25"/>
      <c r="E511" s="25"/>
      <c r="F511" s="25"/>
      <c r="G511" s="25"/>
      <c r="H511" s="25"/>
      <c r="I511" s="93"/>
      <c r="J511" s="93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89"/>
      <c r="BM511" s="25"/>
      <c r="BN511" s="25"/>
      <c r="BO511" s="25"/>
      <c r="BP511" s="94"/>
    </row>
    <row r="512">
      <c r="A512" s="25"/>
      <c r="B512" s="25"/>
      <c r="C512" s="25"/>
      <c r="D512" s="25"/>
      <c r="E512" s="25"/>
      <c r="F512" s="25"/>
      <c r="G512" s="25"/>
      <c r="H512" s="25"/>
      <c r="I512" s="93"/>
      <c r="J512" s="93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89"/>
      <c r="BM512" s="25"/>
      <c r="BN512" s="25"/>
      <c r="BO512" s="25"/>
      <c r="BP512" s="94"/>
    </row>
    <row r="513">
      <c r="A513" s="25"/>
      <c r="B513" s="25"/>
      <c r="C513" s="25"/>
      <c r="D513" s="25"/>
      <c r="E513" s="25"/>
      <c r="F513" s="25"/>
      <c r="G513" s="25"/>
      <c r="H513" s="25"/>
      <c r="I513" s="93"/>
      <c r="J513" s="93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89"/>
      <c r="BM513" s="25"/>
      <c r="BN513" s="25"/>
      <c r="BO513" s="25"/>
      <c r="BP513" s="94"/>
    </row>
    <row r="514">
      <c r="A514" s="25"/>
      <c r="B514" s="25"/>
      <c r="C514" s="25"/>
      <c r="D514" s="25"/>
      <c r="E514" s="25"/>
      <c r="F514" s="25"/>
      <c r="G514" s="25"/>
      <c r="H514" s="25"/>
      <c r="I514" s="93"/>
      <c r="J514" s="93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89"/>
      <c r="BM514" s="25"/>
      <c r="BN514" s="25"/>
      <c r="BO514" s="25"/>
      <c r="BP514" s="94"/>
    </row>
    <row r="515">
      <c r="A515" s="25"/>
      <c r="B515" s="25"/>
      <c r="C515" s="25"/>
      <c r="D515" s="25"/>
      <c r="E515" s="25"/>
      <c r="F515" s="25"/>
      <c r="G515" s="25"/>
      <c r="H515" s="25"/>
      <c r="I515" s="93"/>
      <c r="J515" s="93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89"/>
      <c r="BM515" s="25"/>
      <c r="BN515" s="25"/>
      <c r="BO515" s="25"/>
      <c r="BP515" s="94"/>
    </row>
    <row r="516">
      <c r="A516" s="25"/>
      <c r="B516" s="25"/>
      <c r="C516" s="25"/>
      <c r="D516" s="25"/>
      <c r="E516" s="25"/>
      <c r="F516" s="25"/>
      <c r="G516" s="25"/>
      <c r="H516" s="25"/>
      <c r="I516" s="93"/>
      <c r="J516" s="93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89"/>
      <c r="BM516" s="25"/>
      <c r="BN516" s="25"/>
      <c r="BO516" s="25"/>
      <c r="BP516" s="94"/>
    </row>
    <row r="517">
      <c r="A517" s="25"/>
      <c r="B517" s="25"/>
      <c r="C517" s="25"/>
      <c r="D517" s="25"/>
      <c r="E517" s="25"/>
      <c r="F517" s="25"/>
      <c r="G517" s="25"/>
      <c r="H517" s="25"/>
      <c r="I517" s="93"/>
      <c r="J517" s="93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89"/>
      <c r="BM517" s="25"/>
      <c r="BN517" s="25"/>
      <c r="BO517" s="25"/>
      <c r="BP517" s="94"/>
    </row>
    <row r="518">
      <c r="A518" s="25"/>
      <c r="B518" s="25"/>
      <c r="C518" s="25"/>
      <c r="D518" s="25"/>
      <c r="E518" s="25"/>
      <c r="F518" s="25"/>
      <c r="G518" s="25"/>
      <c r="H518" s="25"/>
      <c r="I518" s="93"/>
      <c r="J518" s="93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89"/>
      <c r="BM518" s="25"/>
      <c r="BN518" s="25"/>
      <c r="BO518" s="25"/>
      <c r="BP518" s="94"/>
    </row>
    <row r="519">
      <c r="A519" s="25"/>
      <c r="B519" s="25"/>
      <c r="C519" s="25"/>
      <c r="D519" s="25"/>
      <c r="E519" s="25"/>
      <c r="F519" s="25"/>
      <c r="G519" s="25"/>
      <c r="H519" s="25"/>
      <c r="I519" s="93"/>
      <c r="J519" s="93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89"/>
      <c r="BM519" s="25"/>
      <c r="BN519" s="25"/>
      <c r="BO519" s="25"/>
      <c r="BP519" s="94"/>
    </row>
    <row r="520">
      <c r="A520" s="25"/>
      <c r="B520" s="25"/>
      <c r="C520" s="25"/>
      <c r="D520" s="25"/>
      <c r="E520" s="25"/>
      <c r="F520" s="25"/>
      <c r="G520" s="25"/>
      <c r="H520" s="25"/>
      <c r="I520" s="93"/>
      <c r="J520" s="93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89"/>
      <c r="BM520" s="25"/>
      <c r="BN520" s="25"/>
      <c r="BO520" s="25"/>
      <c r="BP520" s="94"/>
    </row>
    <row r="521">
      <c r="A521" s="25"/>
      <c r="B521" s="25"/>
      <c r="C521" s="25"/>
      <c r="D521" s="25"/>
      <c r="E521" s="25"/>
      <c r="F521" s="25"/>
      <c r="G521" s="25"/>
      <c r="H521" s="25"/>
      <c r="I521" s="93"/>
      <c r="J521" s="93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89"/>
      <c r="BM521" s="25"/>
      <c r="BN521" s="25"/>
      <c r="BO521" s="25"/>
      <c r="BP521" s="94"/>
    </row>
    <row r="522">
      <c r="A522" s="25"/>
      <c r="B522" s="25"/>
      <c r="C522" s="25"/>
      <c r="D522" s="25"/>
      <c r="E522" s="25"/>
      <c r="F522" s="25"/>
      <c r="G522" s="25"/>
      <c r="H522" s="25"/>
      <c r="I522" s="93"/>
      <c r="J522" s="93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89"/>
      <c r="BM522" s="25"/>
      <c r="BN522" s="25"/>
      <c r="BO522" s="25"/>
      <c r="BP522" s="94"/>
    </row>
    <row r="523">
      <c r="A523" s="25"/>
      <c r="B523" s="25"/>
      <c r="C523" s="25"/>
      <c r="D523" s="25"/>
      <c r="E523" s="25"/>
      <c r="F523" s="25"/>
      <c r="G523" s="25"/>
      <c r="H523" s="25"/>
      <c r="I523" s="93"/>
      <c r="J523" s="93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89"/>
      <c r="BM523" s="25"/>
      <c r="BN523" s="25"/>
      <c r="BO523" s="25"/>
      <c r="BP523" s="94"/>
    </row>
    <row r="524">
      <c r="A524" s="25"/>
      <c r="B524" s="25"/>
      <c r="C524" s="25"/>
      <c r="D524" s="25"/>
      <c r="E524" s="25"/>
      <c r="F524" s="25"/>
      <c r="G524" s="25"/>
      <c r="H524" s="25"/>
      <c r="I524" s="93"/>
      <c r="J524" s="93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89"/>
      <c r="BM524" s="25"/>
      <c r="BN524" s="25"/>
      <c r="BO524" s="25"/>
      <c r="BP524" s="94"/>
    </row>
    <row r="525">
      <c r="A525" s="25"/>
      <c r="B525" s="25"/>
      <c r="C525" s="25"/>
      <c r="D525" s="25"/>
      <c r="E525" s="25"/>
      <c r="F525" s="25"/>
      <c r="G525" s="25"/>
      <c r="H525" s="25"/>
      <c r="I525" s="93"/>
      <c r="J525" s="93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89"/>
      <c r="BM525" s="25"/>
      <c r="BN525" s="25"/>
      <c r="BO525" s="25"/>
      <c r="BP525" s="94"/>
    </row>
    <row r="526">
      <c r="A526" s="25"/>
      <c r="B526" s="25"/>
      <c r="C526" s="25"/>
      <c r="D526" s="25"/>
      <c r="E526" s="25"/>
      <c r="F526" s="25"/>
      <c r="G526" s="25"/>
      <c r="H526" s="25"/>
      <c r="I526" s="93"/>
      <c r="J526" s="93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89"/>
      <c r="BM526" s="25"/>
      <c r="BN526" s="25"/>
      <c r="BO526" s="25"/>
      <c r="BP526" s="94"/>
    </row>
    <row r="527">
      <c r="A527" s="25"/>
      <c r="B527" s="25"/>
      <c r="C527" s="25"/>
      <c r="D527" s="25"/>
      <c r="E527" s="25"/>
      <c r="F527" s="25"/>
      <c r="G527" s="25"/>
      <c r="H527" s="25"/>
      <c r="I527" s="93"/>
      <c r="J527" s="93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89"/>
      <c r="BM527" s="25"/>
      <c r="BN527" s="25"/>
      <c r="BO527" s="25"/>
      <c r="BP527" s="94"/>
    </row>
    <row r="528">
      <c r="A528" s="25"/>
      <c r="B528" s="25"/>
      <c r="C528" s="25"/>
      <c r="D528" s="25"/>
      <c r="E528" s="25"/>
      <c r="F528" s="25"/>
      <c r="G528" s="25"/>
      <c r="H528" s="25"/>
      <c r="I528" s="93"/>
      <c r="J528" s="93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89"/>
      <c r="BM528" s="25"/>
      <c r="BN528" s="25"/>
      <c r="BO528" s="25"/>
      <c r="BP528" s="94"/>
    </row>
    <row r="529">
      <c r="A529" s="25"/>
      <c r="B529" s="25"/>
      <c r="C529" s="25"/>
      <c r="D529" s="25"/>
      <c r="E529" s="25"/>
      <c r="F529" s="25"/>
      <c r="G529" s="25"/>
      <c r="H529" s="25"/>
      <c r="I529" s="93"/>
      <c r="J529" s="93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89"/>
      <c r="BM529" s="25"/>
      <c r="BN529" s="25"/>
      <c r="BO529" s="25"/>
      <c r="BP529" s="94"/>
    </row>
    <row r="530">
      <c r="A530" s="25"/>
      <c r="B530" s="25"/>
      <c r="C530" s="25"/>
      <c r="D530" s="25"/>
      <c r="E530" s="25"/>
      <c r="F530" s="25"/>
      <c r="G530" s="25"/>
      <c r="H530" s="25"/>
      <c r="I530" s="93"/>
      <c r="J530" s="93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89"/>
      <c r="BM530" s="25"/>
      <c r="BN530" s="25"/>
      <c r="BO530" s="25"/>
      <c r="BP530" s="94"/>
    </row>
    <row r="531">
      <c r="A531" s="25"/>
      <c r="B531" s="25"/>
      <c r="C531" s="25"/>
      <c r="D531" s="25"/>
      <c r="E531" s="25"/>
      <c r="F531" s="25"/>
      <c r="G531" s="25"/>
      <c r="H531" s="25"/>
      <c r="I531" s="93"/>
      <c r="J531" s="93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89"/>
      <c r="BM531" s="25"/>
      <c r="BN531" s="25"/>
      <c r="BO531" s="25"/>
      <c r="BP531" s="94"/>
    </row>
    <row r="532">
      <c r="A532" s="25"/>
      <c r="B532" s="25"/>
      <c r="C532" s="25"/>
      <c r="D532" s="25"/>
      <c r="E532" s="25"/>
      <c r="F532" s="25"/>
      <c r="G532" s="25"/>
      <c r="H532" s="25"/>
      <c r="I532" s="93"/>
      <c r="J532" s="93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89"/>
      <c r="BM532" s="25"/>
      <c r="BN532" s="25"/>
      <c r="BO532" s="25"/>
      <c r="BP532" s="94"/>
    </row>
    <row r="533">
      <c r="A533" s="25"/>
      <c r="B533" s="25"/>
      <c r="C533" s="25"/>
      <c r="D533" s="25"/>
      <c r="E533" s="25"/>
      <c r="F533" s="25"/>
      <c r="G533" s="25"/>
      <c r="H533" s="25"/>
      <c r="I533" s="93"/>
      <c r="J533" s="93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89"/>
      <c r="BM533" s="25"/>
      <c r="BN533" s="25"/>
      <c r="BO533" s="25"/>
      <c r="BP533" s="94"/>
    </row>
    <row r="534">
      <c r="A534" s="25"/>
      <c r="B534" s="25"/>
      <c r="C534" s="25"/>
      <c r="D534" s="25"/>
      <c r="E534" s="25"/>
      <c r="F534" s="25"/>
      <c r="G534" s="25"/>
      <c r="H534" s="25"/>
      <c r="I534" s="93"/>
      <c r="J534" s="93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89"/>
      <c r="BM534" s="25"/>
      <c r="BN534" s="25"/>
      <c r="BO534" s="25"/>
      <c r="BP534" s="94"/>
    </row>
    <row r="535">
      <c r="A535" s="25"/>
      <c r="B535" s="25"/>
      <c r="C535" s="25"/>
      <c r="D535" s="25"/>
      <c r="E535" s="25"/>
      <c r="F535" s="25"/>
      <c r="G535" s="25"/>
      <c r="H535" s="25"/>
      <c r="I535" s="93"/>
      <c r="J535" s="93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89"/>
      <c r="BM535" s="25"/>
      <c r="BN535" s="25"/>
      <c r="BO535" s="25"/>
      <c r="BP535" s="94"/>
    </row>
    <row r="536">
      <c r="A536" s="25"/>
      <c r="B536" s="25"/>
      <c r="C536" s="25"/>
      <c r="D536" s="25"/>
      <c r="E536" s="25"/>
      <c r="F536" s="25"/>
      <c r="G536" s="25"/>
      <c r="H536" s="25"/>
      <c r="I536" s="93"/>
      <c r="J536" s="93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89"/>
      <c r="BM536" s="25"/>
      <c r="BN536" s="25"/>
      <c r="BO536" s="25"/>
      <c r="BP536" s="94"/>
    </row>
    <row r="537">
      <c r="A537" s="25"/>
      <c r="B537" s="25"/>
      <c r="C537" s="25"/>
      <c r="D537" s="25"/>
      <c r="E537" s="25"/>
      <c r="F537" s="25"/>
      <c r="G537" s="25"/>
      <c r="H537" s="25"/>
      <c r="I537" s="93"/>
      <c r="J537" s="93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89"/>
      <c r="BM537" s="25"/>
      <c r="BN537" s="25"/>
      <c r="BO537" s="25"/>
      <c r="BP537" s="94"/>
    </row>
    <row r="538">
      <c r="A538" s="25"/>
      <c r="B538" s="25"/>
      <c r="C538" s="25"/>
      <c r="D538" s="25"/>
      <c r="E538" s="25"/>
      <c r="F538" s="25"/>
      <c r="G538" s="25"/>
      <c r="H538" s="25"/>
      <c r="I538" s="93"/>
      <c r="J538" s="93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89"/>
      <c r="BM538" s="25"/>
      <c r="BN538" s="25"/>
      <c r="BO538" s="25"/>
      <c r="BP538" s="94"/>
    </row>
    <row r="539">
      <c r="A539" s="25"/>
      <c r="B539" s="25"/>
      <c r="C539" s="25"/>
      <c r="D539" s="25"/>
      <c r="E539" s="25"/>
      <c r="F539" s="25"/>
      <c r="G539" s="25"/>
      <c r="H539" s="25"/>
      <c r="I539" s="93"/>
      <c r="J539" s="93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89"/>
      <c r="BM539" s="25"/>
      <c r="BN539" s="25"/>
      <c r="BO539" s="25"/>
      <c r="BP539" s="94"/>
    </row>
    <row r="540">
      <c r="A540" s="25"/>
      <c r="B540" s="25"/>
      <c r="C540" s="25"/>
      <c r="D540" s="25"/>
      <c r="E540" s="25"/>
      <c r="F540" s="25"/>
      <c r="G540" s="25"/>
      <c r="H540" s="25"/>
      <c r="I540" s="93"/>
      <c r="J540" s="93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89"/>
      <c r="BM540" s="25"/>
      <c r="BN540" s="25"/>
      <c r="BO540" s="25"/>
      <c r="BP540" s="94"/>
    </row>
    <row r="541">
      <c r="A541" s="25"/>
      <c r="B541" s="25"/>
      <c r="C541" s="25"/>
      <c r="D541" s="25"/>
      <c r="E541" s="25"/>
      <c r="F541" s="25"/>
      <c r="G541" s="25"/>
      <c r="H541" s="25"/>
      <c r="I541" s="93"/>
      <c r="J541" s="93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89"/>
      <c r="BM541" s="25"/>
      <c r="BN541" s="25"/>
      <c r="BO541" s="25"/>
      <c r="BP541" s="94"/>
    </row>
    <row r="542">
      <c r="A542" s="25"/>
      <c r="B542" s="25"/>
      <c r="C542" s="25"/>
      <c r="D542" s="25"/>
      <c r="E542" s="25"/>
      <c r="F542" s="25"/>
      <c r="G542" s="25"/>
      <c r="H542" s="25"/>
      <c r="I542" s="93"/>
      <c r="J542" s="93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89"/>
      <c r="BM542" s="25"/>
      <c r="BN542" s="25"/>
      <c r="BO542" s="25"/>
      <c r="BP542" s="94"/>
    </row>
    <row r="543">
      <c r="A543" s="25"/>
      <c r="B543" s="25"/>
      <c r="C543" s="25"/>
      <c r="D543" s="25"/>
      <c r="E543" s="25"/>
      <c r="F543" s="25"/>
      <c r="G543" s="25"/>
      <c r="H543" s="25"/>
      <c r="I543" s="93"/>
      <c r="J543" s="93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89"/>
      <c r="BM543" s="25"/>
      <c r="BN543" s="25"/>
      <c r="BO543" s="25"/>
      <c r="BP543" s="94"/>
    </row>
    <row r="544">
      <c r="A544" s="25"/>
      <c r="B544" s="25"/>
      <c r="C544" s="25"/>
      <c r="D544" s="25"/>
      <c r="E544" s="25"/>
      <c r="F544" s="25"/>
      <c r="G544" s="25"/>
      <c r="H544" s="25"/>
      <c r="I544" s="93"/>
      <c r="J544" s="93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89"/>
      <c r="BM544" s="25"/>
      <c r="BN544" s="25"/>
      <c r="BO544" s="25"/>
      <c r="BP544" s="94"/>
    </row>
    <row r="545">
      <c r="A545" s="25"/>
      <c r="B545" s="25"/>
      <c r="C545" s="25"/>
      <c r="D545" s="25"/>
      <c r="E545" s="25"/>
      <c r="F545" s="25"/>
      <c r="G545" s="25"/>
      <c r="H545" s="25"/>
      <c r="I545" s="93"/>
      <c r="J545" s="93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89"/>
      <c r="BM545" s="25"/>
      <c r="BN545" s="25"/>
      <c r="BO545" s="25"/>
      <c r="BP545" s="94"/>
    </row>
    <row r="546">
      <c r="A546" s="25"/>
      <c r="B546" s="25"/>
      <c r="C546" s="25"/>
      <c r="D546" s="25"/>
      <c r="E546" s="25"/>
      <c r="F546" s="25"/>
      <c r="G546" s="25"/>
      <c r="H546" s="25"/>
      <c r="I546" s="93"/>
      <c r="J546" s="93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89"/>
      <c r="BM546" s="25"/>
      <c r="BN546" s="25"/>
      <c r="BO546" s="25"/>
      <c r="BP546" s="94"/>
    </row>
    <row r="547">
      <c r="A547" s="25"/>
      <c r="B547" s="25"/>
      <c r="C547" s="25"/>
      <c r="D547" s="25"/>
      <c r="E547" s="25"/>
      <c r="F547" s="25"/>
      <c r="G547" s="25"/>
      <c r="H547" s="25"/>
      <c r="I547" s="93"/>
      <c r="J547" s="93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89"/>
      <c r="BM547" s="25"/>
      <c r="BN547" s="25"/>
      <c r="BO547" s="25"/>
      <c r="BP547" s="94"/>
    </row>
    <row r="548">
      <c r="A548" s="25"/>
      <c r="B548" s="25"/>
      <c r="C548" s="25"/>
      <c r="D548" s="25"/>
      <c r="E548" s="25"/>
      <c r="F548" s="25"/>
      <c r="G548" s="25"/>
      <c r="H548" s="25"/>
      <c r="I548" s="93"/>
      <c r="J548" s="93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89"/>
      <c r="BM548" s="25"/>
      <c r="BN548" s="25"/>
      <c r="BO548" s="25"/>
      <c r="BP548" s="94"/>
    </row>
    <row r="549">
      <c r="A549" s="25"/>
      <c r="B549" s="25"/>
      <c r="C549" s="25"/>
      <c r="D549" s="25"/>
      <c r="E549" s="25"/>
      <c r="F549" s="25"/>
      <c r="G549" s="25"/>
      <c r="H549" s="25"/>
      <c r="I549" s="93"/>
      <c r="J549" s="93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89"/>
      <c r="BM549" s="25"/>
      <c r="BN549" s="25"/>
      <c r="BO549" s="25"/>
      <c r="BP549" s="94"/>
    </row>
    <row r="550">
      <c r="A550" s="25"/>
      <c r="B550" s="25"/>
      <c r="C550" s="25"/>
      <c r="D550" s="25"/>
      <c r="E550" s="25"/>
      <c r="F550" s="25"/>
      <c r="G550" s="25"/>
      <c r="H550" s="25"/>
      <c r="I550" s="93"/>
      <c r="J550" s="93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89"/>
      <c r="BM550" s="25"/>
      <c r="BN550" s="25"/>
      <c r="BO550" s="25"/>
      <c r="BP550" s="94"/>
    </row>
    <row r="551">
      <c r="A551" s="25"/>
      <c r="B551" s="25"/>
      <c r="C551" s="25"/>
      <c r="D551" s="25"/>
      <c r="E551" s="25"/>
      <c r="F551" s="25"/>
      <c r="G551" s="25"/>
      <c r="H551" s="25"/>
      <c r="I551" s="93"/>
      <c r="J551" s="93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89"/>
      <c r="BM551" s="25"/>
      <c r="BN551" s="25"/>
      <c r="BO551" s="25"/>
      <c r="BP551" s="94"/>
    </row>
    <row r="552">
      <c r="A552" s="25"/>
      <c r="B552" s="25"/>
      <c r="C552" s="25"/>
      <c r="D552" s="25"/>
      <c r="E552" s="25"/>
      <c r="F552" s="25"/>
      <c r="G552" s="25"/>
      <c r="H552" s="25"/>
      <c r="I552" s="93"/>
      <c r="J552" s="93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89"/>
      <c r="BM552" s="25"/>
      <c r="BN552" s="25"/>
      <c r="BO552" s="25"/>
      <c r="BP552" s="94"/>
    </row>
    <row r="553">
      <c r="A553" s="25"/>
      <c r="B553" s="25"/>
      <c r="C553" s="25"/>
      <c r="D553" s="25"/>
      <c r="E553" s="25"/>
      <c r="F553" s="25"/>
      <c r="G553" s="25"/>
      <c r="H553" s="25"/>
      <c r="I553" s="93"/>
      <c r="J553" s="93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89"/>
      <c r="BM553" s="25"/>
      <c r="BN553" s="25"/>
      <c r="BO553" s="25"/>
      <c r="BP553" s="94"/>
    </row>
    <row r="554">
      <c r="A554" s="25"/>
      <c r="B554" s="25"/>
      <c r="C554" s="25"/>
      <c r="D554" s="25"/>
      <c r="E554" s="25"/>
      <c r="F554" s="25"/>
      <c r="G554" s="25"/>
      <c r="H554" s="25"/>
      <c r="I554" s="93"/>
      <c r="J554" s="93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89"/>
      <c r="BM554" s="25"/>
      <c r="BN554" s="25"/>
      <c r="BO554" s="25"/>
      <c r="BP554" s="94"/>
    </row>
    <row r="555">
      <c r="A555" s="25"/>
      <c r="B555" s="25"/>
      <c r="C555" s="25"/>
      <c r="D555" s="25"/>
      <c r="E555" s="25"/>
      <c r="F555" s="25"/>
      <c r="G555" s="25"/>
      <c r="H555" s="25"/>
      <c r="I555" s="93"/>
      <c r="J555" s="93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89"/>
      <c r="BM555" s="25"/>
      <c r="BN555" s="25"/>
      <c r="BO555" s="25"/>
      <c r="BP555" s="94"/>
    </row>
    <row r="556">
      <c r="A556" s="25"/>
      <c r="B556" s="25"/>
      <c r="C556" s="25"/>
      <c r="D556" s="25"/>
      <c r="E556" s="25"/>
      <c r="F556" s="25"/>
      <c r="G556" s="25"/>
      <c r="H556" s="25"/>
      <c r="I556" s="93"/>
      <c r="J556" s="93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89"/>
      <c r="BM556" s="25"/>
      <c r="BN556" s="25"/>
      <c r="BO556" s="25"/>
      <c r="BP556" s="94"/>
    </row>
    <row r="557">
      <c r="A557" s="25"/>
      <c r="B557" s="25"/>
      <c r="C557" s="25"/>
      <c r="D557" s="25"/>
      <c r="E557" s="25"/>
      <c r="F557" s="25"/>
      <c r="G557" s="25"/>
      <c r="H557" s="25"/>
      <c r="I557" s="93"/>
      <c r="J557" s="93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89"/>
      <c r="BM557" s="25"/>
      <c r="BN557" s="25"/>
      <c r="BO557" s="25"/>
      <c r="BP557" s="94"/>
    </row>
    <row r="558">
      <c r="A558" s="25"/>
      <c r="B558" s="25"/>
      <c r="C558" s="25"/>
      <c r="D558" s="25"/>
      <c r="E558" s="25"/>
      <c r="F558" s="25"/>
      <c r="G558" s="25"/>
      <c r="H558" s="25"/>
      <c r="I558" s="93"/>
      <c r="J558" s="93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89"/>
      <c r="BM558" s="25"/>
      <c r="BN558" s="25"/>
      <c r="BO558" s="25"/>
      <c r="BP558" s="94"/>
    </row>
    <row r="559">
      <c r="A559" s="25"/>
      <c r="B559" s="25"/>
      <c r="C559" s="25"/>
      <c r="D559" s="25"/>
      <c r="E559" s="25"/>
      <c r="F559" s="25"/>
      <c r="G559" s="25"/>
      <c r="H559" s="25"/>
      <c r="I559" s="93"/>
      <c r="J559" s="93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89"/>
      <c r="BM559" s="25"/>
      <c r="BN559" s="25"/>
      <c r="BO559" s="25"/>
      <c r="BP559" s="94"/>
    </row>
    <row r="560">
      <c r="A560" s="25"/>
      <c r="B560" s="25"/>
      <c r="C560" s="25"/>
      <c r="D560" s="25"/>
      <c r="E560" s="25"/>
      <c r="F560" s="25"/>
      <c r="G560" s="25"/>
      <c r="H560" s="25"/>
      <c r="I560" s="93"/>
      <c r="J560" s="93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89"/>
      <c r="BM560" s="25"/>
      <c r="BN560" s="25"/>
      <c r="BO560" s="25"/>
      <c r="BP560" s="94"/>
    </row>
    <row r="561">
      <c r="A561" s="25"/>
      <c r="B561" s="25"/>
      <c r="C561" s="25"/>
      <c r="D561" s="25"/>
      <c r="E561" s="25"/>
      <c r="F561" s="25"/>
      <c r="G561" s="25"/>
      <c r="H561" s="25"/>
      <c r="I561" s="93"/>
      <c r="J561" s="93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89"/>
      <c r="BM561" s="25"/>
      <c r="BN561" s="25"/>
      <c r="BO561" s="25"/>
      <c r="BP561" s="94"/>
    </row>
    <row r="562">
      <c r="A562" s="25"/>
      <c r="B562" s="25"/>
      <c r="C562" s="25"/>
      <c r="D562" s="25"/>
      <c r="E562" s="25"/>
      <c r="F562" s="25"/>
      <c r="G562" s="25"/>
      <c r="H562" s="25"/>
      <c r="I562" s="93"/>
      <c r="J562" s="93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89"/>
      <c r="BM562" s="25"/>
      <c r="BN562" s="25"/>
      <c r="BO562" s="25"/>
      <c r="BP562" s="94"/>
    </row>
    <row r="563">
      <c r="A563" s="25"/>
      <c r="B563" s="25"/>
      <c r="C563" s="25"/>
      <c r="D563" s="25"/>
      <c r="E563" s="25"/>
      <c r="F563" s="25"/>
      <c r="G563" s="25"/>
      <c r="H563" s="25"/>
      <c r="I563" s="93"/>
      <c r="J563" s="93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89"/>
      <c r="BM563" s="25"/>
      <c r="BN563" s="25"/>
      <c r="BO563" s="25"/>
      <c r="BP563" s="94"/>
    </row>
    <row r="564">
      <c r="A564" s="25"/>
      <c r="B564" s="25"/>
      <c r="C564" s="25"/>
      <c r="D564" s="25"/>
      <c r="E564" s="25"/>
      <c r="F564" s="25"/>
      <c r="G564" s="25"/>
      <c r="H564" s="25"/>
      <c r="I564" s="93"/>
      <c r="J564" s="93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89"/>
      <c r="BM564" s="25"/>
      <c r="BN564" s="25"/>
      <c r="BO564" s="25"/>
      <c r="BP564" s="94"/>
    </row>
    <row r="565">
      <c r="A565" s="25"/>
      <c r="B565" s="25"/>
      <c r="C565" s="25"/>
      <c r="D565" s="25"/>
      <c r="E565" s="25"/>
      <c r="F565" s="25"/>
      <c r="G565" s="25"/>
      <c r="H565" s="25"/>
      <c r="I565" s="93"/>
      <c r="J565" s="93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89"/>
      <c r="BM565" s="25"/>
      <c r="BN565" s="25"/>
      <c r="BO565" s="25"/>
      <c r="BP565" s="94"/>
    </row>
    <row r="566">
      <c r="A566" s="25"/>
      <c r="B566" s="25"/>
      <c r="C566" s="25"/>
      <c r="D566" s="25"/>
      <c r="E566" s="25"/>
      <c r="F566" s="25"/>
      <c r="G566" s="25"/>
      <c r="H566" s="25"/>
      <c r="I566" s="93"/>
      <c r="J566" s="93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89"/>
      <c r="BM566" s="25"/>
      <c r="BN566" s="25"/>
      <c r="BO566" s="25"/>
      <c r="BP566" s="94"/>
    </row>
    <row r="567">
      <c r="A567" s="25"/>
      <c r="B567" s="25"/>
      <c r="C567" s="25"/>
      <c r="D567" s="25"/>
      <c r="E567" s="25"/>
      <c r="F567" s="25"/>
      <c r="G567" s="25"/>
      <c r="H567" s="25"/>
      <c r="I567" s="93"/>
      <c r="J567" s="93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89"/>
      <c r="BM567" s="25"/>
      <c r="BN567" s="25"/>
      <c r="BO567" s="25"/>
      <c r="BP567" s="94"/>
    </row>
    <row r="568">
      <c r="A568" s="25"/>
      <c r="B568" s="25"/>
      <c r="C568" s="25"/>
      <c r="D568" s="25"/>
      <c r="E568" s="25"/>
      <c r="F568" s="25"/>
      <c r="G568" s="25"/>
      <c r="H568" s="25"/>
      <c r="I568" s="93"/>
      <c r="J568" s="93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89"/>
      <c r="BM568" s="25"/>
      <c r="BN568" s="25"/>
      <c r="BO568" s="25"/>
      <c r="BP568" s="94"/>
    </row>
    <row r="569">
      <c r="A569" s="25"/>
      <c r="B569" s="25"/>
      <c r="C569" s="25"/>
      <c r="D569" s="25"/>
      <c r="E569" s="25"/>
      <c r="F569" s="25"/>
      <c r="G569" s="25"/>
      <c r="H569" s="25"/>
      <c r="I569" s="93"/>
      <c r="J569" s="93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89"/>
      <c r="BM569" s="25"/>
      <c r="BN569" s="25"/>
      <c r="BO569" s="25"/>
      <c r="BP569" s="94"/>
    </row>
    <row r="570">
      <c r="A570" s="25"/>
      <c r="B570" s="25"/>
      <c r="C570" s="25"/>
      <c r="D570" s="25"/>
      <c r="E570" s="25"/>
      <c r="F570" s="25"/>
      <c r="G570" s="25"/>
      <c r="H570" s="25"/>
      <c r="I570" s="93"/>
      <c r="J570" s="93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89"/>
      <c r="BM570" s="25"/>
      <c r="BN570" s="25"/>
      <c r="BO570" s="25"/>
      <c r="BP570" s="94"/>
    </row>
    <row r="571">
      <c r="A571" s="25"/>
      <c r="B571" s="25"/>
      <c r="C571" s="25"/>
      <c r="D571" s="25"/>
      <c r="E571" s="25"/>
      <c r="F571" s="25"/>
      <c r="G571" s="25"/>
      <c r="H571" s="25"/>
      <c r="I571" s="93"/>
      <c r="J571" s="93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89"/>
      <c r="BM571" s="25"/>
      <c r="BN571" s="25"/>
      <c r="BO571" s="25"/>
      <c r="BP571" s="94"/>
    </row>
    <row r="572">
      <c r="A572" s="25"/>
      <c r="B572" s="25"/>
      <c r="C572" s="25"/>
      <c r="D572" s="25"/>
      <c r="E572" s="25"/>
      <c r="F572" s="25"/>
      <c r="G572" s="25"/>
      <c r="H572" s="25"/>
      <c r="I572" s="93"/>
      <c r="J572" s="93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89"/>
      <c r="BM572" s="25"/>
      <c r="BN572" s="25"/>
      <c r="BO572" s="25"/>
      <c r="BP572" s="94"/>
    </row>
    <row r="573">
      <c r="A573" s="25"/>
      <c r="B573" s="25"/>
      <c r="C573" s="25"/>
      <c r="D573" s="25"/>
      <c r="E573" s="25"/>
      <c r="F573" s="25"/>
      <c r="G573" s="25"/>
      <c r="H573" s="25"/>
      <c r="I573" s="93"/>
      <c r="J573" s="93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89"/>
      <c r="BM573" s="25"/>
      <c r="BN573" s="25"/>
      <c r="BO573" s="25"/>
      <c r="BP573" s="94"/>
    </row>
    <row r="574">
      <c r="A574" s="25"/>
      <c r="B574" s="25"/>
      <c r="C574" s="25"/>
      <c r="D574" s="25"/>
      <c r="E574" s="25"/>
      <c r="F574" s="25"/>
      <c r="G574" s="25"/>
      <c r="H574" s="25"/>
      <c r="I574" s="93"/>
      <c r="J574" s="93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89"/>
      <c r="BM574" s="25"/>
      <c r="BN574" s="25"/>
      <c r="BO574" s="25"/>
      <c r="BP574" s="94"/>
    </row>
    <row r="575">
      <c r="A575" s="25"/>
      <c r="B575" s="25"/>
      <c r="C575" s="25"/>
      <c r="D575" s="25"/>
      <c r="E575" s="25"/>
      <c r="F575" s="25"/>
      <c r="G575" s="25"/>
      <c r="H575" s="25"/>
      <c r="I575" s="93"/>
      <c r="J575" s="93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89"/>
      <c r="BM575" s="25"/>
      <c r="BN575" s="25"/>
      <c r="BO575" s="25"/>
      <c r="BP575" s="94"/>
    </row>
    <row r="576">
      <c r="A576" s="25"/>
      <c r="B576" s="25"/>
      <c r="C576" s="25"/>
      <c r="D576" s="25"/>
      <c r="E576" s="25"/>
      <c r="F576" s="25"/>
      <c r="G576" s="25"/>
      <c r="H576" s="25"/>
      <c r="I576" s="93"/>
      <c r="J576" s="93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89"/>
      <c r="BM576" s="25"/>
      <c r="BN576" s="25"/>
      <c r="BO576" s="25"/>
      <c r="BP576" s="94"/>
    </row>
    <row r="577">
      <c r="A577" s="25"/>
      <c r="B577" s="25"/>
      <c r="C577" s="25"/>
      <c r="D577" s="25"/>
      <c r="E577" s="25"/>
      <c r="F577" s="25"/>
      <c r="G577" s="25"/>
      <c r="H577" s="25"/>
      <c r="I577" s="93"/>
      <c r="J577" s="93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89"/>
      <c r="BM577" s="25"/>
      <c r="BN577" s="25"/>
      <c r="BO577" s="25"/>
      <c r="BP577" s="94"/>
    </row>
    <row r="578">
      <c r="A578" s="25"/>
      <c r="B578" s="25"/>
      <c r="C578" s="25"/>
      <c r="D578" s="25"/>
      <c r="E578" s="25"/>
      <c r="F578" s="25"/>
      <c r="G578" s="25"/>
      <c r="H578" s="25"/>
      <c r="I578" s="93"/>
      <c r="J578" s="93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89"/>
      <c r="BM578" s="25"/>
      <c r="BN578" s="25"/>
      <c r="BO578" s="25"/>
      <c r="BP578" s="94"/>
    </row>
    <row r="579">
      <c r="A579" s="25"/>
      <c r="B579" s="25"/>
      <c r="C579" s="25"/>
      <c r="D579" s="25"/>
      <c r="E579" s="25"/>
      <c r="F579" s="25"/>
      <c r="G579" s="25"/>
      <c r="H579" s="25"/>
      <c r="I579" s="93"/>
      <c r="J579" s="93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89"/>
      <c r="BM579" s="25"/>
      <c r="BN579" s="25"/>
      <c r="BO579" s="25"/>
      <c r="BP579" s="94"/>
    </row>
    <row r="580">
      <c r="A580" s="25"/>
      <c r="B580" s="25"/>
      <c r="C580" s="25"/>
      <c r="D580" s="25"/>
      <c r="E580" s="25"/>
      <c r="F580" s="25"/>
      <c r="G580" s="25"/>
      <c r="H580" s="25"/>
      <c r="I580" s="93"/>
      <c r="J580" s="93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89"/>
      <c r="BM580" s="25"/>
      <c r="BN580" s="25"/>
      <c r="BO580" s="25"/>
      <c r="BP580" s="94"/>
    </row>
    <row r="581">
      <c r="A581" s="25"/>
      <c r="B581" s="25"/>
      <c r="C581" s="25"/>
      <c r="D581" s="25"/>
      <c r="E581" s="25"/>
      <c r="F581" s="25"/>
      <c r="G581" s="25"/>
      <c r="H581" s="25"/>
      <c r="I581" s="93"/>
      <c r="J581" s="93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89"/>
      <c r="BM581" s="25"/>
      <c r="BN581" s="25"/>
      <c r="BO581" s="25"/>
      <c r="BP581" s="94"/>
    </row>
    <row r="582">
      <c r="A582" s="25"/>
      <c r="B582" s="25"/>
      <c r="C582" s="25"/>
      <c r="D582" s="25"/>
      <c r="E582" s="25"/>
      <c r="F582" s="25"/>
      <c r="G582" s="25"/>
      <c r="H582" s="25"/>
      <c r="I582" s="93"/>
      <c r="J582" s="93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89"/>
      <c r="BM582" s="25"/>
      <c r="BN582" s="25"/>
      <c r="BO582" s="25"/>
      <c r="BP582" s="94"/>
    </row>
    <row r="583">
      <c r="A583" s="25"/>
      <c r="B583" s="25"/>
      <c r="C583" s="25"/>
      <c r="D583" s="25"/>
      <c r="E583" s="25"/>
      <c r="F583" s="25"/>
      <c r="G583" s="25"/>
      <c r="H583" s="25"/>
      <c r="I583" s="93"/>
      <c r="J583" s="93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89"/>
      <c r="BM583" s="25"/>
      <c r="BN583" s="25"/>
      <c r="BO583" s="25"/>
      <c r="BP583" s="94"/>
    </row>
    <row r="584">
      <c r="A584" s="25"/>
      <c r="B584" s="25"/>
      <c r="C584" s="25"/>
      <c r="D584" s="25"/>
      <c r="E584" s="25"/>
      <c r="F584" s="25"/>
      <c r="G584" s="25"/>
      <c r="H584" s="25"/>
      <c r="I584" s="93"/>
      <c r="J584" s="93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89"/>
      <c r="BM584" s="25"/>
      <c r="BN584" s="25"/>
      <c r="BO584" s="25"/>
      <c r="BP584" s="94"/>
    </row>
    <row r="585">
      <c r="A585" s="25"/>
      <c r="B585" s="25"/>
      <c r="C585" s="25"/>
      <c r="D585" s="25"/>
      <c r="E585" s="25"/>
      <c r="F585" s="25"/>
      <c r="G585" s="25"/>
      <c r="H585" s="25"/>
      <c r="I585" s="93"/>
      <c r="J585" s="93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89"/>
      <c r="BM585" s="25"/>
      <c r="BN585" s="25"/>
      <c r="BO585" s="25"/>
      <c r="BP585" s="94"/>
    </row>
    <row r="586">
      <c r="A586" s="25"/>
      <c r="B586" s="25"/>
      <c r="C586" s="25"/>
      <c r="D586" s="25"/>
      <c r="E586" s="25"/>
      <c r="F586" s="25"/>
      <c r="G586" s="25"/>
      <c r="H586" s="25"/>
      <c r="I586" s="93"/>
      <c r="J586" s="93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89"/>
      <c r="BM586" s="25"/>
      <c r="BN586" s="25"/>
      <c r="BO586" s="25"/>
      <c r="BP586" s="94"/>
    </row>
    <row r="587">
      <c r="A587" s="25"/>
      <c r="B587" s="25"/>
      <c r="C587" s="25"/>
      <c r="D587" s="25"/>
      <c r="E587" s="25"/>
      <c r="F587" s="25"/>
      <c r="G587" s="25"/>
      <c r="H587" s="25"/>
      <c r="I587" s="93"/>
      <c r="J587" s="93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89"/>
      <c r="BM587" s="25"/>
      <c r="BN587" s="25"/>
      <c r="BO587" s="25"/>
      <c r="BP587" s="94"/>
    </row>
    <row r="588">
      <c r="A588" s="25"/>
      <c r="B588" s="25"/>
      <c r="C588" s="25"/>
      <c r="D588" s="25"/>
      <c r="E588" s="25"/>
      <c r="F588" s="25"/>
      <c r="G588" s="25"/>
      <c r="H588" s="25"/>
      <c r="I588" s="93"/>
      <c r="J588" s="93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89"/>
      <c r="BM588" s="25"/>
      <c r="BN588" s="25"/>
      <c r="BO588" s="25"/>
      <c r="BP588" s="94"/>
    </row>
    <row r="589">
      <c r="A589" s="25"/>
      <c r="B589" s="25"/>
      <c r="C589" s="25"/>
      <c r="D589" s="25"/>
      <c r="E589" s="25"/>
      <c r="F589" s="25"/>
      <c r="G589" s="25"/>
      <c r="H589" s="25"/>
      <c r="I589" s="93"/>
      <c r="J589" s="93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89"/>
      <c r="BM589" s="25"/>
      <c r="BN589" s="25"/>
      <c r="BO589" s="25"/>
      <c r="BP589" s="94"/>
    </row>
    <row r="590">
      <c r="A590" s="25"/>
      <c r="B590" s="25"/>
      <c r="C590" s="25"/>
      <c r="D590" s="25"/>
      <c r="E590" s="25"/>
      <c r="F590" s="25"/>
      <c r="G590" s="25"/>
      <c r="H590" s="25"/>
      <c r="I590" s="93"/>
      <c r="J590" s="93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89"/>
      <c r="BM590" s="25"/>
      <c r="BN590" s="25"/>
      <c r="BO590" s="25"/>
      <c r="BP590" s="94"/>
    </row>
    <row r="591">
      <c r="A591" s="25"/>
      <c r="B591" s="25"/>
      <c r="C591" s="25"/>
      <c r="D591" s="25"/>
      <c r="E591" s="25"/>
      <c r="F591" s="25"/>
      <c r="G591" s="25"/>
      <c r="H591" s="25"/>
      <c r="I591" s="93"/>
      <c r="J591" s="93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89"/>
      <c r="BM591" s="25"/>
      <c r="BN591" s="25"/>
      <c r="BO591" s="25"/>
      <c r="BP591" s="94"/>
    </row>
    <row r="592">
      <c r="A592" s="25"/>
      <c r="B592" s="25"/>
      <c r="C592" s="25"/>
      <c r="D592" s="25"/>
      <c r="E592" s="25"/>
      <c r="F592" s="25"/>
      <c r="G592" s="25"/>
      <c r="H592" s="25"/>
      <c r="I592" s="93"/>
      <c r="J592" s="93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89"/>
      <c r="BM592" s="25"/>
      <c r="BN592" s="25"/>
      <c r="BO592" s="25"/>
      <c r="BP592" s="94"/>
    </row>
    <row r="593">
      <c r="A593" s="25"/>
      <c r="B593" s="25"/>
      <c r="C593" s="25"/>
      <c r="D593" s="25"/>
      <c r="E593" s="25"/>
      <c r="F593" s="25"/>
      <c r="G593" s="25"/>
      <c r="H593" s="25"/>
      <c r="I593" s="93"/>
      <c r="J593" s="93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89"/>
      <c r="BM593" s="25"/>
      <c r="BN593" s="25"/>
      <c r="BO593" s="25"/>
      <c r="BP593" s="94"/>
    </row>
    <row r="594">
      <c r="A594" s="25"/>
      <c r="B594" s="25"/>
      <c r="C594" s="25"/>
      <c r="D594" s="25"/>
      <c r="E594" s="25"/>
      <c r="F594" s="25"/>
      <c r="G594" s="25"/>
      <c r="H594" s="25"/>
      <c r="I594" s="93"/>
      <c r="J594" s="93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89"/>
      <c r="BM594" s="25"/>
      <c r="BN594" s="25"/>
      <c r="BO594" s="25"/>
      <c r="BP594" s="94"/>
    </row>
    <row r="595">
      <c r="A595" s="25"/>
      <c r="B595" s="25"/>
      <c r="C595" s="25"/>
      <c r="D595" s="25"/>
      <c r="E595" s="25"/>
      <c r="F595" s="25"/>
      <c r="G595" s="25"/>
      <c r="H595" s="25"/>
      <c r="I595" s="93"/>
      <c r="J595" s="93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89"/>
      <c r="BM595" s="25"/>
      <c r="BN595" s="25"/>
      <c r="BO595" s="25"/>
      <c r="BP595" s="94"/>
    </row>
    <row r="596">
      <c r="A596" s="25"/>
      <c r="B596" s="25"/>
      <c r="C596" s="25"/>
      <c r="D596" s="25"/>
      <c r="E596" s="25"/>
      <c r="F596" s="25"/>
      <c r="G596" s="25"/>
      <c r="H596" s="25"/>
      <c r="I596" s="93"/>
      <c r="J596" s="93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89"/>
      <c r="BM596" s="25"/>
      <c r="BN596" s="25"/>
      <c r="BO596" s="25"/>
      <c r="BP596" s="94"/>
    </row>
    <row r="597">
      <c r="A597" s="25"/>
      <c r="B597" s="25"/>
      <c r="C597" s="25"/>
      <c r="D597" s="25"/>
      <c r="E597" s="25"/>
      <c r="F597" s="25"/>
      <c r="G597" s="25"/>
      <c r="H597" s="25"/>
      <c r="I597" s="93"/>
      <c r="J597" s="93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89"/>
      <c r="BM597" s="25"/>
      <c r="BN597" s="25"/>
      <c r="BO597" s="25"/>
      <c r="BP597" s="94"/>
    </row>
    <row r="598">
      <c r="A598" s="25"/>
      <c r="B598" s="25"/>
      <c r="C598" s="25"/>
      <c r="D598" s="25"/>
      <c r="E598" s="25"/>
      <c r="F598" s="25"/>
      <c r="G598" s="25"/>
      <c r="H598" s="25"/>
      <c r="I598" s="93"/>
      <c r="J598" s="93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89"/>
      <c r="BM598" s="25"/>
      <c r="BN598" s="25"/>
      <c r="BO598" s="25"/>
      <c r="BP598" s="94"/>
    </row>
    <row r="599">
      <c r="A599" s="25"/>
      <c r="B599" s="25"/>
      <c r="C599" s="25"/>
      <c r="D599" s="25"/>
      <c r="E599" s="25"/>
      <c r="F599" s="25"/>
      <c r="G599" s="25"/>
      <c r="H599" s="25"/>
      <c r="I599" s="93"/>
      <c r="J599" s="93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89"/>
      <c r="BM599" s="25"/>
      <c r="BN599" s="25"/>
      <c r="BO599" s="25"/>
      <c r="BP599" s="94"/>
    </row>
    <row r="600">
      <c r="A600" s="25"/>
      <c r="B600" s="25"/>
      <c r="C600" s="25"/>
      <c r="D600" s="25"/>
      <c r="E600" s="25"/>
      <c r="F600" s="25"/>
      <c r="G600" s="25"/>
      <c r="H600" s="25"/>
      <c r="I600" s="93"/>
      <c r="J600" s="93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89"/>
      <c r="BM600" s="25"/>
      <c r="BN600" s="25"/>
      <c r="BO600" s="25"/>
      <c r="BP600" s="94"/>
    </row>
    <row r="601">
      <c r="A601" s="25"/>
      <c r="B601" s="25"/>
      <c r="C601" s="25"/>
      <c r="D601" s="25"/>
      <c r="E601" s="25"/>
      <c r="F601" s="25"/>
      <c r="G601" s="25"/>
      <c r="H601" s="25"/>
      <c r="I601" s="93"/>
      <c r="J601" s="93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89"/>
      <c r="BM601" s="25"/>
      <c r="BN601" s="25"/>
      <c r="BO601" s="25"/>
      <c r="BP601" s="94"/>
    </row>
    <row r="602">
      <c r="A602" s="25"/>
      <c r="B602" s="25"/>
      <c r="C602" s="25"/>
      <c r="D602" s="25"/>
      <c r="E602" s="25"/>
      <c r="F602" s="25"/>
      <c r="G602" s="25"/>
      <c r="H602" s="25"/>
      <c r="I602" s="93"/>
      <c r="J602" s="93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89"/>
      <c r="BM602" s="25"/>
      <c r="BN602" s="25"/>
      <c r="BO602" s="25"/>
      <c r="BP602" s="94"/>
    </row>
    <row r="603">
      <c r="A603" s="25"/>
      <c r="B603" s="25"/>
      <c r="C603" s="25"/>
      <c r="D603" s="25"/>
      <c r="E603" s="25"/>
      <c r="F603" s="25"/>
      <c r="G603" s="25"/>
      <c r="H603" s="25"/>
      <c r="I603" s="93"/>
      <c r="J603" s="93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89"/>
      <c r="BM603" s="25"/>
      <c r="BN603" s="25"/>
      <c r="BO603" s="25"/>
      <c r="BP603" s="94"/>
    </row>
    <row r="604">
      <c r="A604" s="25"/>
      <c r="B604" s="25"/>
      <c r="C604" s="25"/>
      <c r="D604" s="25"/>
      <c r="E604" s="25"/>
      <c r="F604" s="25"/>
      <c r="G604" s="25"/>
      <c r="H604" s="25"/>
      <c r="I604" s="93"/>
      <c r="J604" s="93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89"/>
      <c r="BM604" s="25"/>
      <c r="BN604" s="25"/>
      <c r="BO604" s="25"/>
      <c r="BP604" s="94"/>
    </row>
    <row r="605">
      <c r="A605" s="25"/>
      <c r="B605" s="25"/>
      <c r="C605" s="25"/>
      <c r="D605" s="25"/>
      <c r="E605" s="25"/>
      <c r="F605" s="25"/>
      <c r="G605" s="25"/>
      <c r="H605" s="25"/>
      <c r="I605" s="93"/>
      <c r="J605" s="93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89"/>
      <c r="BM605" s="25"/>
      <c r="BN605" s="25"/>
      <c r="BO605" s="25"/>
      <c r="BP605" s="94"/>
    </row>
    <row r="606">
      <c r="A606" s="25"/>
      <c r="B606" s="25"/>
      <c r="C606" s="25"/>
      <c r="D606" s="25"/>
      <c r="E606" s="25"/>
      <c r="F606" s="25"/>
      <c r="G606" s="25"/>
      <c r="H606" s="25"/>
      <c r="I606" s="93"/>
      <c r="J606" s="93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89"/>
      <c r="BM606" s="25"/>
      <c r="BN606" s="25"/>
      <c r="BO606" s="25"/>
      <c r="BP606" s="94"/>
    </row>
    <row r="607">
      <c r="A607" s="25"/>
      <c r="B607" s="25"/>
      <c r="C607" s="25"/>
      <c r="D607" s="25"/>
      <c r="E607" s="25"/>
      <c r="F607" s="25"/>
      <c r="G607" s="25"/>
      <c r="H607" s="25"/>
      <c r="I607" s="93"/>
      <c r="J607" s="93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89"/>
      <c r="BM607" s="25"/>
      <c r="BN607" s="25"/>
      <c r="BO607" s="25"/>
      <c r="BP607" s="94"/>
    </row>
    <row r="608">
      <c r="A608" s="25"/>
      <c r="B608" s="25"/>
      <c r="C608" s="25"/>
      <c r="D608" s="25"/>
      <c r="E608" s="25"/>
      <c r="F608" s="25"/>
      <c r="G608" s="25"/>
      <c r="H608" s="25"/>
      <c r="I608" s="93"/>
      <c r="J608" s="93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89"/>
      <c r="BM608" s="25"/>
      <c r="BN608" s="25"/>
      <c r="BO608" s="25"/>
      <c r="BP608" s="94"/>
    </row>
    <row r="609">
      <c r="A609" s="25"/>
      <c r="B609" s="25"/>
      <c r="C609" s="25"/>
      <c r="D609" s="25"/>
      <c r="E609" s="25"/>
      <c r="F609" s="25"/>
      <c r="G609" s="25"/>
      <c r="H609" s="25"/>
      <c r="I609" s="93"/>
      <c r="J609" s="93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89"/>
      <c r="BM609" s="25"/>
      <c r="BN609" s="25"/>
      <c r="BO609" s="25"/>
      <c r="BP609" s="94"/>
    </row>
    <row r="610">
      <c r="A610" s="25"/>
      <c r="B610" s="25"/>
      <c r="C610" s="25"/>
      <c r="D610" s="25"/>
      <c r="E610" s="25"/>
      <c r="F610" s="25"/>
      <c r="G610" s="25"/>
      <c r="H610" s="25"/>
      <c r="I610" s="93"/>
      <c r="J610" s="93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89"/>
      <c r="BM610" s="25"/>
      <c r="BN610" s="25"/>
      <c r="BO610" s="25"/>
      <c r="BP610" s="94"/>
    </row>
    <row r="611">
      <c r="A611" s="25"/>
      <c r="B611" s="25"/>
      <c r="C611" s="25"/>
      <c r="D611" s="25"/>
      <c r="E611" s="25"/>
      <c r="F611" s="25"/>
      <c r="G611" s="25"/>
      <c r="H611" s="25"/>
      <c r="I611" s="93"/>
      <c r="J611" s="93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89"/>
      <c r="BM611" s="25"/>
      <c r="BN611" s="25"/>
      <c r="BO611" s="25"/>
      <c r="BP611" s="94"/>
    </row>
    <row r="612">
      <c r="A612" s="25"/>
      <c r="B612" s="25"/>
      <c r="C612" s="25"/>
      <c r="D612" s="25"/>
      <c r="E612" s="25"/>
      <c r="F612" s="25"/>
      <c r="G612" s="25"/>
      <c r="H612" s="25"/>
      <c r="I612" s="93"/>
      <c r="J612" s="93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89"/>
      <c r="BM612" s="25"/>
      <c r="BN612" s="25"/>
      <c r="BO612" s="25"/>
      <c r="BP612" s="94"/>
    </row>
    <row r="613">
      <c r="A613" s="25"/>
      <c r="B613" s="25"/>
      <c r="C613" s="25"/>
      <c r="D613" s="25"/>
      <c r="E613" s="25"/>
      <c r="F613" s="25"/>
      <c r="G613" s="25"/>
      <c r="H613" s="25"/>
      <c r="I613" s="93"/>
      <c r="J613" s="93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89"/>
      <c r="BM613" s="25"/>
      <c r="BN613" s="25"/>
      <c r="BO613" s="25"/>
      <c r="BP613" s="94"/>
    </row>
    <row r="614">
      <c r="A614" s="25"/>
      <c r="B614" s="25"/>
      <c r="C614" s="25"/>
      <c r="D614" s="25"/>
      <c r="E614" s="25"/>
      <c r="F614" s="25"/>
      <c r="G614" s="25"/>
      <c r="H614" s="25"/>
      <c r="I614" s="93"/>
      <c r="J614" s="93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89"/>
      <c r="BM614" s="25"/>
      <c r="BN614" s="25"/>
      <c r="BO614" s="25"/>
      <c r="BP614" s="94"/>
    </row>
    <row r="615">
      <c r="A615" s="25"/>
      <c r="B615" s="25"/>
      <c r="C615" s="25"/>
      <c r="D615" s="25"/>
      <c r="E615" s="25"/>
      <c r="F615" s="25"/>
      <c r="G615" s="25"/>
      <c r="H615" s="25"/>
      <c r="I615" s="93"/>
      <c r="J615" s="93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89"/>
      <c r="BM615" s="25"/>
      <c r="BN615" s="25"/>
      <c r="BO615" s="25"/>
      <c r="BP615" s="94"/>
    </row>
    <row r="616">
      <c r="A616" s="25"/>
      <c r="B616" s="25"/>
      <c r="C616" s="25"/>
      <c r="D616" s="25"/>
      <c r="E616" s="25"/>
      <c r="F616" s="25"/>
      <c r="G616" s="25"/>
      <c r="H616" s="25"/>
      <c r="I616" s="93"/>
      <c r="J616" s="93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89"/>
      <c r="BM616" s="25"/>
      <c r="BN616" s="25"/>
      <c r="BO616" s="25"/>
      <c r="BP616" s="94"/>
    </row>
    <row r="617">
      <c r="A617" s="25"/>
      <c r="B617" s="25"/>
      <c r="C617" s="25"/>
      <c r="D617" s="25"/>
      <c r="E617" s="25"/>
      <c r="F617" s="25"/>
      <c r="G617" s="25"/>
      <c r="H617" s="25"/>
      <c r="I617" s="93"/>
      <c r="J617" s="93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89"/>
      <c r="BM617" s="25"/>
      <c r="BN617" s="25"/>
      <c r="BO617" s="25"/>
      <c r="BP617" s="94"/>
    </row>
    <row r="618">
      <c r="A618" s="25"/>
      <c r="B618" s="25"/>
      <c r="C618" s="25"/>
      <c r="D618" s="25"/>
      <c r="E618" s="25"/>
      <c r="F618" s="25"/>
      <c r="G618" s="25"/>
      <c r="H618" s="25"/>
      <c r="I618" s="93"/>
      <c r="J618" s="93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89"/>
      <c r="BM618" s="25"/>
      <c r="BN618" s="25"/>
      <c r="BO618" s="25"/>
      <c r="BP618" s="94"/>
    </row>
    <row r="619">
      <c r="A619" s="25"/>
      <c r="B619" s="25"/>
      <c r="C619" s="25"/>
      <c r="D619" s="25"/>
      <c r="E619" s="25"/>
      <c r="F619" s="25"/>
      <c r="G619" s="25"/>
      <c r="H619" s="25"/>
      <c r="I619" s="93"/>
      <c r="J619" s="93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89"/>
      <c r="BM619" s="25"/>
      <c r="BN619" s="25"/>
      <c r="BO619" s="25"/>
      <c r="BP619" s="94"/>
    </row>
    <row r="620">
      <c r="A620" s="25"/>
      <c r="B620" s="25"/>
      <c r="C620" s="25"/>
      <c r="D620" s="25"/>
      <c r="E620" s="25"/>
      <c r="F620" s="25"/>
      <c r="G620" s="25"/>
      <c r="H620" s="25"/>
      <c r="I620" s="93"/>
      <c r="J620" s="93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89"/>
      <c r="BM620" s="25"/>
      <c r="BN620" s="25"/>
      <c r="BO620" s="25"/>
      <c r="BP620" s="94"/>
    </row>
    <row r="621">
      <c r="A621" s="25"/>
      <c r="B621" s="25"/>
      <c r="C621" s="25"/>
      <c r="D621" s="25"/>
      <c r="E621" s="25"/>
      <c r="F621" s="25"/>
      <c r="G621" s="25"/>
      <c r="H621" s="25"/>
      <c r="I621" s="93"/>
      <c r="J621" s="93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89"/>
      <c r="BM621" s="25"/>
      <c r="BN621" s="25"/>
      <c r="BO621" s="25"/>
      <c r="BP621" s="94"/>
    </row>
    <row r="622">
      <c r="A622" s="25"/>
      <c r="B622" s="25"/>
      <c r="C622" s="25"/>
      <c r="D622" s="25"/>
      <c r="E622" s="25"/>
      <c r="F622" s="25"/>
      <c r="G622" s="25"/>
      <c r="H622" s="25"/>
      <c r="I622" s="93"/>
      <c r="J622" s="93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89"/>
      <c r="BM622" s="25"/>
      <c r="BN622" s="25"/>
      <c r="BO622" s="25"/>
      <c r="BP622" s="94"/>
    </row>
    <row r="623">
      <c r="A623" s="25"/>
      <c r="B623" s="25"/>
      <c r="C623" s="25"/>
      <c r="D623" s="25"/>
      <c r="E623" s="25"/>
      <c r="F623" s="25"/>
      <c r="G623" s="25"/>
      <c r="H623" s="25"/>
      <c r="I623" s="93"/>
      <c r="J623" s="93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89"/>
      <c r="BM623" s="25"/>
      <c r="BN623" s="25"/>
      <c r="BO623" s="25"/>
      <c r="BP623" s="94"/>
    </row>
    <row r="624">
      <c r="A624" s="25"/>
      <c r="B624" s="25"/>
      <c r="C624" s="25"/>
      <c r="D624" s="25"/>
      <c r="E624" s="25"/>
      <c r="F624" s="25"/>
      <c r="G624" s="25"/>
      <c r="H624" s="25"/>
      <c r="I624" s="93"/>
      <c r="J624" s="93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89"/>
      <c r="BM624" s="25"/>
      <c r="BN624" s="25"/>
      <c r="BO624" s="25"/>
      <c r="BP624" s="94"/>
    </row>
    <row r="625">
      <c r="A625" s="25"/>
      <c r="B625" s="25"/>
      <c r="C625" s="25"/>
      <c r="D625" s="25"/>
      <c r="E625" s="25"/>
      <c r="F625" s="25"/>
      <c r="G625" s="25"/>
      <c r="H625" s="25"/>
      <c r="I625" s="93"/>
      <c r="J625" s="93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89"/>
      <c r="BM625" s="25"/>
      <c r="BN625" s="25"/>
      <c r="BO625" s="25"/>
      <c r="BP625" s="94"/>
    </row>
    <row r="626">
      <c r="A626" s="25"/>
      <c r="B626" s="25"/>
      <c r="C626" s="25"/>
      <c r="D626" s="25"/>
      <c r="E626" s="25"/>
      <c r="F626" s="25"/>
      <c r="G626" s="25"/>
      <c r="H626" s="25"/>
      <c r="I626" s="93"/>
      <c r="J626" s="93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89"/>
      <c r="BM626" s="25"/>
      <c r="BN626" s="25"/>
      <c r="BO626" s="25"/>
      <c r="BP626" s="94"/>
    </row>
    <row r="627">
      <c r="A627" s="25"/>
      <c r="B627" s="25"/>
      <c r="C627" s="25"/>
      <c r="D627" s="25"/>
      <c r="E627" s="25"/>
      <c r="F627" s="25"/>
      <c r="G627" s="25"/>
      <c r="H627" s="25"/>
      <c r="I627" s="93"/>
      <c r="J627" s="93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89"/>
      <c r="BM627" s="25"/>
      <c r="BN627" s="25"/>
      <c r="BO627" s="25"/>
      <c r="BP627" s="94"/>
    </row>
    <row r="628">
      <c r="A628" s="25"/>
      <c r="B628" s="25"/>
      <c r="C628" s="25"/>
      <c r="D628" s="25"/>
      <c r="E628" s="25"/>
      <c r="F628" s="25"/>
      <c r="G628" s="25"/>
      <c r="H628" s="25"/>
      <c r="I628" s="93"/>
      <c r="J628" s="93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89"/>
      <c r="BM628" s="25"/>
      <c r="BN628" s="25"/>
      <c r="BO628" s="25"/>
      <c r="BP628" s="94"/>
    </row>
    <row r="629">
      <c r="A629" s="25"/>
      <c r="B629" s="25"/>
      <c r="C629" s="25"/>
      <c r="D629" s="25"/>
      <c r="E629" s="25"/>
      <c r="F629" s="25"/>
      <c r="G629" s="25"/>
      <c r="H629" s="25"/>
      <c r="I629" s="93"/>
      <c r="J629" s="93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89"/>
      <c r="BM629" s="25"/>
      <c r="BN629" s="25"/>
      <c r="BO629" s="25"/>
      <c r="BP629" s="94"/>
    </row>
    <row r="630">
      <c r="A630" s="25"/>
      <c r="B630" s="25"/>
      <c r="C630" s="25"/>
      <c r="D630" s="25"/>
      <c r="E630" s="25"/>
      <c r="F630" s="25"/>
      <c r="G630" s="25"/>
      <c r="H630" s="25"/>
      <c r="I630" s="93"/>
      <c r="J630" s="93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89"/>
      <c r="BM630" s="25"/>
      <c r="BN630" s="25"/>
      <c r="BO630" s="25"/>
      <c r="BP630" s="94"/>
    </row>
    <row r="631">
      <c r="A631" s="25"/>
      <c r="B631" s="25"/>
      <c r="C631" s="25"/>
      <c r="D631" s="25"/>
      <c r="E631" s="25"/>
      <c r="F631" s="25"/>
      <c r="G631" s="25"/>
      <c r="H631" s="25"/>
      <c r="I631" s="93"/>
      <c r="J631" s="93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89"/>
      <c r="BM631" s="25"/>
      <c r="BN631" s="25"/>
      <c r="BO631" s="25"/>
      <c r="BP631" s="94"/>
    </row>
    <row r="632">
      <c r="A632" s="25"/>
      <c r="B632" s="25"/>
      <c r="C632" s="25"/>
      <c r="D632" s="25"/>
      <c r="E632" s="25"/>
      <c r="F632" s="25"/>
      <c r="G632" s="25"/>
      <c r="H632" s="25"/>
      <c r="I632" s="93"/>
      <c r="J632" s="93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89"/>
      <c r="BM632" s="25"/>
      <c r="BN632" s="25"/>
      <c r="BO632" s="25"/>
      <c r="BP632" s="94"/>
    </row>
    <row r="633">
      <c r="A633" s="25"/>
      <c r="B633" s="25"/>
      <c r="C633" s="25"/>
      <c r="D633" s="25"/>
      <c r="E633" s="25"/>
      <c r="F633" s="25"/>
      <c r="G633" s="25"/>
      <c r="H633" s="25"/>
      <c r="I633" s="93"/>
      <c r="J633" s="93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89"/>
      <c r="BM633" s="25"/>
      <c r="BN633" s="25"/>
      <c r="BO633" s="25"/>
      <c r="BP633" s="94"/>
    </row>
    <row r="634">
      <c r="A634" s="25"/>
      <c r="B634" s="25"/>
      <c r="C634" s="25"/>
      <c r="D634" s="25"/>
      <c r="E634" s="25"/>
      <c r="F634" s="25"/>
      <c r="G634" s="25"/>
      <c r="H634" s="25"/>
      <c r="I634" s="93"/>
      <c r="J634" s="93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89"/>
      <c r="BM634" s="25"/>
      <c r="BN634" s="25"/>
      <c r="BO634" s="25"/>
      <c r="BP634" s="94"/>
    </row>
    <row r="635">
      <c r="A635" s="25"/>
      <c r="B635" s="25"/>
      <c r="C635" s="25"/>
      <c r="D635" s="25"/>
      <c r="E635" s="25"/>
      <c r="F635" s="25"/>
      <c r="G635" s="25"/>
      <c r="H635" s="25"/>
      <c r="I635" s="93"/>
      <c r="J635" s="93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89"/>
      <c r="BM635" s="25"/>
      <c r="BN635" s="25"/>
      <c r="BO635" s="25"/>
      <c r="BP635" s="94"/>
    </row>
    <row r="636">
      <c r="A636" s="25"/>
      <c r="B636" s="25"/>
      <c r="C636" s="25"/>
      <c r="D636" s="25"/>
      <c r="E636" s="25"/>
      <c r="F636" s="25"/>
      <c r="G636" s="25"/>
      <c r="H636" s="25"/>
      <c r="I636" s="93"/>
      <c r="J636" s="93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89"/>
      <c r="BM636" s="25"/>
      <c r="BN636" s="25"/>
      <c r="BO636" s="25"/>
      <c r="BP636" s="94"/>
    </row>
    <row r="637">
      <c r="A637" s="25"/>
      <c r="B637" s="25"/>
      <c r="C637" s="25"/>
      <c r="D637" s="25"/>
      <c r="E637" s="25"/>
      <c r="F637" s="25"/>
      <c r="G637" s="25"/>
      <c r="H637" s="25"/>
      <c r="I637" s="93"/>
      <c r="J637" s="93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89"/>
      <c r="BM637" s="25"/>
      <c r="BN637" s="25"/>
      <c r="BO637" s="25"/>
      <c r="BP637" s="94"/>
    </row>
    <row r="638">
      <c r="A638" s="25"/>
      <c r="B638" s="25"/>
      <c r="C638" s="25"/>
      <c r="D638" s="25"/>
      <c r="E638" s="25"/>
      <c r="F638" s="25"/>
      <c r="G638" s="25"/>
      <c r="H638" s="25"/>
      <c r="I638" s="93"/>
      <c r="J638" s="93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89"/>
      <c r="BM638" s="25"/>
      <c r="BN638" s="25"/>
      <c r="BO638" s="25"/>
      <c r="BP638" s="94"/>
    </row>
    <row r="639">
      <c r="A639" s="25"/>
      <c r="B639" s="25"/>
      <c r="C639" s="25"/>
      <c r="D639" s="25"/>
      <c r="E639" s="25"/>
      <c r="F639" s="25"/>
      <c r="G639" s="25"/>
      <c r="H639" s="25"/>
      <c r="I639" s="93"/>
      <c r="J639" s="93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89"/>
      <c r="BM639" s="25"/>
      <c r="BN639" s="25"/>
      <c r="BO639" s="25"/>
      <c r="BP639" s="94"/>
    </row>
    <row r="640">
      <c r="A640" s="25"/>
      <c r="B640" s="25"/>
      <c r="C640" s="25"/>
      <c r="D640" s="25"/>
      <c r="E640" s="25"/>
      <c r="F640" s="25"/>
      <c r="G640" s="25"/>
      <c r="H640" s="25"/>
      <c r="I640" s="93"/>
      <c r="J640" s="93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89"/>
      <c r="BM640" s="25"/>
      <c r="BN640" s="25"/>
      <c r="BO640" s="25"/>
      <c r="BP640" s="94"/>
    </row>
    <row r="641">
      <c r="A641" s="25"/>
      <c r="B641" s="25"/>
      <c r="C641" s="25"/>
      <c r="D641" s="25"/>
      <c r="E641" s="25"/>
      <c r="F641" s="25"/>
      <c r="G641" s="25"/>
      <c r="H641" s="25"/>
      <c r="I641" s="93"/>
      <c r="J641" s="93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89"/>
      <c r="BM641" s="25"/>
      <c r="BN641" s="25"/>
      <c r="BO641" s="25"/>
      <c r="BP641" s="94"/>
    </row>
    <row r="642">
      <c r="A642" s="25"/>
      <c r="B642" s="25"/>
      <c r="C642" s="25"/>
      <c r="D642" s="25"/>
      <c r="E642" s="25"/>
      <c r="F642" s="25"/>
      <c r="G642" s="25"/>
      <c r="H642" s="25"/>
      <c r="I642" s="93"/>
      <c r="J642" s="93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89"/>
      <c r="BM642" s="25"/>
      <c r="BN642" s="25"/>
      <c r="BO642" s="25"/>
      <c r="BP642" s="94"/>
    </row>
    <row r="643">
      <c r="A643" s="25"/>
      <c r="B643" s="25"/>
      <c r="C643" s="25"/>
      <c r="D643" s="25"/>
      <c r="E643" s="25"/>
      <c r="F643" s="25"/>
      <c r="G643" s="25"/>
      <c r="H643" s="25"/>
      <c r="I643" s="93"/>
      <c r="J643" s="93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89"/>
      <c r="BM643" s="25"/>
      <c r="BN643" s="25"/>
      <c r="BO643" s="25"/>
      <c r="BP643" s="94"/>
    </row>
    <row r="644">
      <c r="A644" s="25"/>
      <c r="B644" s="25"/>
      <c r="C644" s="25"/>
      <c r="D644" s="25"/>
      <c r="E644" s="25"/>
      <c r="F644" s="25"/>
      <c r="G644" s="25"/>
      <c r="H644" s="25"/>
      <c r="I644" s="93"/>
      <c r="J644" s="93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89"/>
      <c r="BM644" s="25"/>
      <c r="BN644" s="25"/>
      <c r="BO644" s="25"/>
      <c r="BP644" s="94"/>
    </row>
    <row r="645">
      <c r="A645" s="25"/>
      <c r="B645" s="25"/>
      <c r="C645" s="25"/>
      <c r="D645" s="25"/>
      <c r="E645" s="25"/>
      <c r="F645" s="25"/>
      <c r="G645" s="25"/>
      <c r="H645" s="25"/>
      <c r="I645" s="93"/>
      <c r="J645" s="93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89"/>
      <c r="BM645" s="25"/>
      <c r="BN645" s="25"/>
      <c r="BO645" s="25"/>
      <c r="BP645" s="94"/>
    </row>
    <row r="646">
      <c r="A646" s="25"/>
      <c r="B646" s="25"/>
      <c r="C646" s="25"/>
      <c r="D646" s="25"/>
      <c r="E646" s="25"/>
      <c r="F646" s="25"/>
      <c r="G646" s="25"/>
      <c r="H646" s="25"/>
      <c r="I646" s="93"/>
      <c r="J646" s="93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89"/>
      <c r="BM646" s="25"/>
      <c r="BN646" s="25"/>
      <c r="BO646" s="25"/>
      <c r="BP646" s="94"/>
    </row>
    <row r="647">
      <c r="A647" s="25"/>
      <c r="B647" s="25"/>
      <c r="C647" s="25"/>
      <c r="D647" s="25"/>
      <c r="E647" s="25"/>
      <c r="F647" s="25"/>
      <c r="G647" s="25"/>
      <c r="H647" s="25"/>
      <c r="I647" s="93"/>
      <c r="J647" s="93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89"/>
      <c r="BM647" s="25"/>
      <c r="BN647" s="25"/>
      <c r="BO647" s="25"/>
      <c r="BP647" s="94"/>
    </row>
    <row r="648">
      <c r="A648" s="25"/>
      <c r="B648" s="25"/>
      <c r="C648" s="25"/>
      <c r="D648" s="25"/>
      <c r="E648" s="25"/>
      <c r="F648" s="25"/>
      <c r="G648" s="25"/>
      <c r="H648" s="25"/>
      <c r="I648" s="93"/>
      <c r="J648" s="93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89"/>
      <c r="BM648" s="25"/>
      <c r="BN648" s="25"/>
      <c r="BO648" s="25"/>
      <c r="BP648" s="94"/>
    </row>
    <row r="649">
      <c r="A649" s="25"/>
      <c r="B649" s="25"/>
      <c r="C649" s="25"/>
      <c r="D649" s="25"/>
      <c r="E649" s="25"/>
      <c r="F649" s="25"/>
      <c r="G649" s="25"/>
      <c r="H649" s="25"/>
      <c r="I649" s="93"/>
      <c r="J649" s="93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89"/>
      <c r="BM649" s="25"/>
      <c r="BN649" s="25"/>
      <c r="BO649" s="25"/>
      <c r="BP649" s="94"/>
    </row>
    <row r="650">
      <c r="A650" s="25"/>
      <c r="B650" s="25"/>
      <c r="C650" s="25"/>
      <c r="D650" s="25"/>
      <c r="E650" s="25"/>
      <c r="F650" s="25"/>
      <c r="G650" s="25"/>
      <c r="H650" s="25"/>
      <c r="I650" s="93"/>
      <c r="J650" s="93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89"/>
      <c r="BM650" s="25"/>
      <c r="BN650" s="25"/>
      <c r="BO650" s="25"/>
      <c r="BP650" s="94"/>
    </row>
    <row r="651">
      <c r="A651" s="25"/>
      <c r="B651" s="25"/>
      <c r="C651" s="25"/>
      <c r="D651" s="25"/>
      <c r="E651" s="25"/>
      <c r="F651" s="25"/>
      <c r="G651" s="25"/>
      <c r="H651" s="25"/>
      <c r="I651" s="93"/>
      <c r="J651" s="93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89"/>
      <c r="BM651" s="25"/>
      <c r="BN651" s="25"/>
      <c r="BO651" s="25"/>
      <c r="BP651" s="94"/>
    </row>
    <row r="652">
      <c r="A652" s="25"/>
      <c r="B652" s="25"/>
      <c r="C652" s="25"/>
      <c r="D652" s="25"/>
      <c r="E652" s="25"/>
      <c r="F652" s="25"/>
      <c r="G652" s="25"/>
      <c r="H652" s="25"/>
      <c r="I652" s="93"/>
      <c r="J652" s="93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89"/>
      <c r="BM652" s="25"/>
      <c r="BN652" s="25"/>
      <c r="BO652" s="25"/>
      <c r="BP652" s="94"/>
    </row>
    <row r="653">
      <c r="A653" s="25"/>
      <c r="B653" s="25"/>
      <c r="C653" s="25"/>
      <c r="D653" s="25"/>
      <c r="E653" s="25"/>
      <c r="F653" s="25"/>
      <c r="G653" s="25"/>
      <c r="H653" s="25"/>
      <c r="I653" s="93"/>
      <c r="J653" s="93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89"/>
      <c r="BM653" s="25"/>
      <c r="BN653" s="25"/>
      <c r="BO653" s="25"/>
      <c r="BP653" s="94"/>
    </row>
    <row r="654">
      <c r="A654" s="25"/>
      <c r="B654" s="25"/>
      <c r="C654" s="25"/>
      <c r="D654" s="25"/>
      <c r="E654" s="25"/>
      <c r="F654" s="25"/>
      <c r="G654" s="25"/>
      <c r="H654" s="25"/>
      <c r="I654" s="93"/>
      <c r="J654" s="93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89"/>
      <c r="BM654" s="25"/>
      <c r="BN654" s="25"/>
      <c r="BO654" s="25"/>
      <c r="BP654" s="94"/>
    </row>
    <row r="655">
      <c r="A655" s="25"/>
      <c r="B655" s="25"/>
      <c r="C655" s="25"/>
      <c r="D655" s="25"/>
      <c r="E655" s="25"/>
      <c r="F655" s="25"/>
      <c r="G655" s="25"/>
      <c r="H655" s="25"/>
      <c r="I655" s="93"/>
      <c r="J655" s="93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89"/>
      <c r="BM655" s="25"/>
      <c r="BN655" s="25"/>
      <c r="BO655" s="25"/>
      <c r="BP655" s="94"/>
    </row>
    <row r="656">
      <c r="A656" s="25"/>
      <c r="B656" s="25"/>
      <c r="C656" s="25"/>
      <c r="D656" s="25"/>
      <c r="E656" s="25"/>
      <c r="F656" s="25"/>
      <c r="G656" s="25"/>
      <c r="H656" s="25"/>
      <c r="I656" s="93"/>
      <c r="J656" s="93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89"/>
      <c r="BM656" s="25"/>
      <c r="BN656" s="25"/>
      <c r="BO656" s="25"/>
      <c r="BP656" s="94"/>
    </row>
    <row r="657">
      <c r="A657" s="25"/>
      <c r="B657" s="25"/>
      <c r="C657" s="25"/>
      <c r="D657" s="25"/>
      <c r="E657" s="25"/>
      <c r="F657" s="25"/>
      <c r="G657" s="25"/>
      <c r="H657" s="25"/>
      <c r="I657" s="93"/>
      <c r="J657" s="93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89"/>
      <c r="BM657" s="25"/>
      <c r="BN657" s="25"/>
      <c r="BO657" s="25"/>
      <c r="BP657" s="94"/>
    </row>
    <row r="658">
      <c r="A658" s="25"/>
      <c r="B658" s="25"/>
      <c r="C658" s="25"/>
      <c r="D658" s="25"/>
      <c r="E658" s="25"/>
      <c r="F658" s="25"/>
      <c r="G658" s="25"/>
      <c r="H658" s="25"/>
      <c r="I658" s="93"/>
      <c r="J658" s="93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89"/>
      <c r="BM658" s="25"/>
      <c r="BN658" s="25"/>
      <c r="BO658" s="25"/>
      <c r="BP658" s="94"/>
    </row>
    <row r="659">
      <c r="A659" s="25"/>
      <c r="B659" s="25"/>
      <c r="C659" s="25"/>
      <c r="D659" s="25"/>
      <c r="E659" s="25"/>
      <c r="F659" s="25"/>
      <c r="G659" s="25"/>
      <c r="H659" s="25"/>
      <c r="I659" s="93"/>
      <c r="J659" s="93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89"/>
      <c r="BM659" s="25"/>
      <c r="BN659" s="25"/>
      <c r="BO659" s="25"/>
      <c r="BP659" s="94"/>
    </row>
    <row r="660">
      <c r="A660" s="25"/>
      <c r="B660" s="25"/>
      <c r="C660" s="25"/>
      <c r="D660" s="25"/>
      <c r="E660" s="25"/>
      <c r="F660" s="25"/>
      <c r="G660" s="25"/>
      <c r="H660" s="25"/>
      <c r="I660" s="93"/>
      <c r="J660" s="93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89"/>
      <c r="BM660" s="25"/>
      <c r="BN660" s="25"/>
      <c r="BO660" s="25"/>
      <c r="BP660" s="94"/>
    </row>
    <row r="661">
      <c r="A661" s="25"/>
      <c r="B661" s="25"/>
      <c r="C661" s="25"/>
      <c r="D661" s="25"/>
      <c r="E661" s="25"/>
      <c r="F661" s="25"/>
      <c r="G661" s="25"/>
      <c r="H661" s="25"/>
      <c r="I661" s="93"/>
      <c r="J661" s="93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89"/>
      <c r="BM661" s="25"/>
      <c r="BN661" s="25"/>
      <c r="BO661" s="25"/>
      <c r="BP661" s="94"/>
    </row>
    <row r="662">
      <c r="A662" s="25"/>
      <c r="B662" s="25"/>
      <c r="C662" s="25"/>
      <c r="D662" s="25"/>
      <c r="E662" s="25"/>
      <c r="F662" s="25"/>
      <c r="G662" s="25"/>
      <c r="H662" s="25"/>
      <c r="I662" s="93"/>
      <c r="J662" s="93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89"/>
      <c r="BM662" s="25"/>
      <c r="BN662" s="25"/>
      <c r="BO662" s="25"/>
      <c r="BP662" s="94"/>
    </row>
    <row r="663">
      <c r="A663" s="25"/>
      <c r="B663" s="25"/>
      <c r="C663" s="25"/>
      <c r="D663" s="25"/>
      <c r="E663" s="25"/>
      <c r="F663" s="25"/>
      <c r="G663" s="25"/>
      <c r="H663" s="25"/>
      <c r="I663" s="93"/>
      <c r="J663" s="93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89"/>
      <c r="BM663" s="25"/>
      <c r="BN663" s="25"/>
      <c r="BO663" s="25"/>
      <c r="BP663" s="94"/>
    </row>
    <row r="664">
      <c r="A664" s="25"/>
      <c r="B664" s="25"/>
      <c r="C664" s="25"/>
      <c r="D664" s="25"/>
      <c r="E664" s="25"/>
      <c r="F664" s="25"/>
      <c r="G664" s="25"/>
      <c r="H664" s="25"/>
      <c r="I664" s="93"/>
      <c r="J664" s="93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89"/>
      <c r="BM664" s="25"/>
      <c r="BN664" s="25"/>
      <c r="BO664" s="25"/>
      <c r="BP664" s="94"/>
    </row>
    <row r="665">
      <c r="A665" s="25"/>
      <c r="B665" s="25"/>
      <c r="C665" s="25"/>
      <c r="D665" s="25"/>
      <c r="E665" s="25"/>
      <c r="F665" s="25"/>
      <c r="G665" s="25"/>
      <c r="H665" s="25"/>
      <c r="I665" s="93"/>
      <c r="J665" s="93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89"/>
      <c r="BM665" s="25"/>
      <c r="BN665" s="25"/>
      <c r="BO665" s="25"/>
      <c r="BP665" s="94"/>
    </row>
    <row r="666">
      <c r="A666" s="25"/>
      <c r="B666" s="25"/>
      <c r="C666" s="25"/>
      <c r="D666" s="25"/>
      <c r="E666" s="25"/>
      <c r="F666" s="25"/>
      <c r="G666" s="25"/>
      <c r="H666" s="25"/>
      <c r="I666" s="93"/>
      <c r="J666" s="93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89"/>
      <c r="BM666" s="25"/>
      <c r="BN666" s="25"/>
      <c r="BO666" s="25"/>
      <c r="BP666" s="94"/>
    </row>
    <row r="667">
      <c r="A667" s="25"/>
      <c r="B667" s="25"/>
      <c r="C667" s="25"/>
      <c r="D667" s="25"/>
      <c r="E667" s="25"/>
      <c r="F667" s="25"/>
      <c r="G667" s="25"/>
      <c r="H667" s="25"/>
      <c r="I667" s="93"/>
      <c r="J667" s="93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89"/>
      <c r="BM667" s="25"/>
      <c r="BN667" s="25"/>
      <c r="BO667" s="25"/>
      <c r="BP667" s="94"/>
    </row>
    <row r="668">
      <c r="A668" s="25"/>
      <c r="B668" s="25"/>
      <c r="C668" s="25"/>
      <c r="D668" s="25"/>
      <c r="E668" s="25"/>
      <c r="F668" s="25"/>
      <c r="G668" s="25"/>
      <c r="H668" s="25"/>
      <c r="I668" s="93"/>
      <c r="J668" s="93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89"/>
      <c r="BM668" s="25"/>
      <c r="BN668" s="25"/>
      <c r="BO668" s="25"/>
      <c r="BP668" s="94"/>
    </row>
    <row r="669">
      <c r="A669" s="25"/>
      <c r="B669" s="25"/>
      <c r="C669" s="25"/>
      <c r="D669" s="25"/>
      <c r="E669" s="25"/>
      <c r="F669" s="25"/>
      <c r="G669" s="25"/>
      <c r="H669" s="25"/>
      <c r="I669" s="93"/>
      <c r="J669" s="93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89"/>
      <c r="BM669" s="25"/>
      <c r="BN669" s="25"/>
      <c r="BO669" s="25"/>
      <c r="BP669" s="94"/>
    </row>
    <row r="670">
      <c r="A670" s="25"/>
      <c r="B670" s="25"/>
      <c r="C670" s="25"/>
      <c r="D670" s="25"/>
      <c r="E670" s="25"/>
      <c r="F670" s="25"/>
      <c r="G670" s="25"/>
      <c r="H670" s="25"/>
      <c r="I670" s="93"/>
      <c r="J670" s="93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89"/>
      <c r="BM670" s="25"/>
      <c r="BN670" s="25"/>
      <c r="BO670" s="25"/>
      <c r="BP670" s="94"/>
    </row>
    <row r="671">
      <c r="A671" s="25"/>
      <c r="B671" s="25"/>
      <c r="C671" s="25"/>
      <c r="D671" s="25"/>
      <c r="E671" s="25"/>
      <c r="F671" s="25"/>
      <c r="G671" s="25"/>
      <c r="H671" s="25"/>
      <c r="I671" s="93"/>
      <c r="J671" s="93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89"/>
      <c r="BM671" s="25"/>
      <c r="BN671" s="25"/>
      <c r="BO671" s="25"/>
      <c r="BP671" s="94"/>
    </row>
    <row r="672">
      <c r="A672" s="25"/>
      <c r="B672" s="25"/>
      <c r="C672" s="25"/>
      <c r="D672" s="25"/>
      <c r="E672" s="25"/>
      <c r="F672" s="25"/>
      <c r="G672" s="25"/>
      <c r="H672" s="25"/>
      <c r="I672" s="93"/>
      <c r="J672" s="93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89"/>
      <c r="BM672" s="25"/>
      <c r="BN672" s="25"/>
      <c r="BO672" s="25"/>
      <c r="BP672" s="94"/>
    </row>
    <row r="673">
      <c r="A673" s="25"/>
      <c r="B673" s="25"/>
      <c r="C673" s="25"/>
      <c r="D673" s="25"/>
      <c r="E673" s="25"/>
      <c r="F673" s="25"/>
      <c r="G673" s="25"/>
      <c r="H673" s="25"/>
      <c r="I673" s="93"/>
      <c r="J673" s="93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89"/>
      <c r="BM673" s="25"/>
      <c r="BN673" s="25"/>
      <c r="BO673" s="25"/>
      <c r="BP673" s="94"/>
    </row>
    <row r="674">
      <c r="A674" s="25"/>
      <c r="B674" s="25"/>
      <c r="C674" s="25"/>
      <c r="D674" s="25"/>
      <c r="E674" s="25"/>
      <c r="F674" s="25"/>
      <c r="G674" s="25"/>
      <c r="H674" s="25"/>
      <c r="I674" s="93"/>
      <c r="J674" s="93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89"/>
      <c r="BM674" s="25"/>
      <c r="BN674" s="25"/>
      <c r="BO674" s="25"/>
      <c r="BP674" s="94"/>
    </row>
    <row r="675">
      <c r="A675" s="25"/>
      <c r="B675" s="25"/>
      <c r="C675" s="25"/>
      <c r="D675" s="25"/>
      <c r="E675" s="25"/>
      <c r="F675" s="25"/>
      <c r="G675" s="25"/>
      <c r="H675" s="25"/>
      <c r="I675" s="93"/>
      <c r="J675" s="93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89"/>
      <c r="BM675" s="25"/>
      <c r="BN675" s="25"/>
      <c r="BO675" s="25"/>
      <c r="BP675" s="94"/>
    </row>
    <row r="676">
      <c r="A676" s="25"/>
      <c r="B676" s="25"/>
      <c r="C676" s="25"/>
      <c r="D676" s="25"/>
      <c r="E676" s="25"/>
      <c r="F676" s="25"/>
      <c r="G676" s="25"/>
      <c r="H676" s="25"/>
      <c r="I676" s="93"/>
      <c r="J676" s="93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89"/>
      <c r="BM676" s="25"/>
      <c r="BN676" s="25"/>
      <c r="BO676" s="25"/>
      <c r="BP676" s="94"/>
    </row>
    <row r="677">
      <c r="A677" s="25"/>
      <c r="B677" s="25"/>
      <c r="C677" s="25"/>
      <c r="D677" s="25"/>
      <c r="E677" s="25"/>
      <c r="F677" s="25"/>
      <c r="G677" s="25"/>
      <c r="H677" s="25"/>
      <c r="I677" s="93"/>
      <c r="J677" s="93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89"/>
      <c r="BM677" s="25"/>
      <c r="BN677" s="25"/>
      <c r="BO677" s="25"/>
      <c r="BP677" s="94"/>
    </row>
    <row r="678">
      <c r="A678" s="25"/>
      <c r="B678" s="25"/>
      <c r="C678" s="25"/>
      <c r="D678" s="25"/>
      <c r="E678" s="25"/>
      <c r="F678" s="25"/>
      <c r="G678" s="25"/>
      <c r="H678" s="25"/>
      <c r="I678" s="93"/>
      <c r="J678" s="93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89"/>
      <c r="BM678" s="25"/>
      <c r="BN678" s="25"/>
      <c r="BO678" s="25"/>
      <c r="BP678" s="94"/>
    </row>
    <row r="679">
      <c r="A679" s="25"/>
      <c r="B679" s="25"/>
      <c r="C679" s="25"/>
      <c r="D679" s="25"/>
      <c r="E679" s="25"/>
      <c r="F679" s="25"/>
      <c r="G679" s="25"/>
      <c r="H679" s="25"/>
      <c r="I679" s="93"/>
      <c r="J679" s="93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89"/>
      <c r="BM679" s="25"/>
      <c r="BN679" s="25"/>
      <c r="BO679" s="25"/>
      <c r="BP679" s="94"/>
    </row>
    <row r="680">
      <c r="A680" s="25"/>
      <c r="B680" s="25"/>
      <c r="C680" s="25"/>
      <c r="D680" s="25"/>
      <c r="E680" s="25"/>
      <c r="F680" s="25"/>
      <c r="G680" s="25"/>
      <c r="H680" s="25"/>
      <c r="I680" s="93"/>
      <c r="J680" s="93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89"/>
      <c r="BM680" s="25"/>
      <c r="BN680" s="25"/>
      <c r="BO680" s="25"/>
      <c r="BP680" s="94"/>
    </row>
    <row r="681">
      <c r="A681" s="25"/>
      <c r="B681" s="25"/>
      <c r="C681" s="25"/>
      <c r="D681" s="25"/>
      <c r="E681" s="25"/>
      <c r="F681" s="25"/>
      <c r="G681" s="25"/>
      <c r="H681" s="25"/>
      <c r="I681" s="93"/>
      <c r="J681" s="93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89"/>
      <c r="BM681" s="25"/>
      <c r="BN681" s="25"/>
      <c r="BO681" s="25"/>
      <c r="BP681" s="94"/>
    </row>
    <row r="682">
      <c r="A682" s="25"/>
      <c r="B682" s="25"/>
      <c r="C682" s="25"/>
      <c r="D682" s="25"/>
      <c r="E682" s="25"/>
      <c r="F682" s="25"/>
      <c r="G682" s="25"/>
      <c r="H682" s="25"/>
      <c r="I682" s="93"/>
      <c r="J682" s="93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89"/>
      <c r="BM682" s="25"/>
      <c r="BN682" s="25"/>
      <c r="BO682" s="25"/>
      <c r="BP682" s="94"/>
    </row>
    <row r="683">
      <c r="A683" s="25"/>
      <c r="B683" s="25"/>
      <c r="C683" s="25"/>
      <c r="D683" s="25"/>
      <c r="E683" s="25"/>
      <c r="F683" s="25"/>
      <c r="G683" s="25"/>
      <c r="H683" s="25"/>
      <c r="I683" s="93"/>
      <c r="J683" s="93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89"/>
      <c r="BM683" s="25"/>
      <c r="BN683" s="25"/>
      <c r="BO683" s="25"/>
      <c r="BP683" s="94"/>
    </row>
    <row r="684">
      <c r="A684" s="25"/>
      <c r="B684" s="25"/>
      <c r="C684" s="25"/>
      <c r="D684" s="25"/>
      <c r="E684" s="25"/>
      <c r="F684" s="25"/>
      <c r="G684" s="25"/>
      <c r="H684" s="25"/>
      <c r="I684" s="93"/>
      <c r="J684" s="93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89"/>
      <c r="BM684" s="25"/>
      <c r="BN684" s="25"/>
      <c r="BO684" s="25"/>
      <c r="BP684" s="94"/>
    </row>
    <row r="685">
      <c r="A685" s="25"/>
      <c r="B685" s="25"/>
      <c r="C685" s="25"/>
      <c r="D685" s="25"/>
      <c r="E685" s="25"/>
      <c r="F685" s="25"/>
      <c r="G685" s="25"/>
      <c r="H685" s="25"/>
      <c r="I685" s="93"/>
      <c r="J685" s="93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89"/>
      <c r="BM685" s="25"/>
      <c r="BN685" s="25"/>
      <c r="BO685" s="25"/>
      <c r="BP685" s="94"/>
    </row>
    <row r="686">
      <c r="A686" s="25"/>
      <c r="B686" s="25"/>
      <c r="C686" s="25"/>
      <c r="D686" s="25"/>
      <c r="E686" s="25"/>
      <c r="F686" s="25"/>
      <c r="G686" s="25"/>
      <c r="H686" s="25"/>
      <c r="I686" s="93"/>
      <c r="J686" s="93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89"/>
      <c r="BM686" s="25"/>
      <c r="BN686" s="25"/>
      <c r="BO686" s="25"/>
      <c r="BP686" s="94"/>
    </row>
    <row r="687">
      <c r="A687" s="25"/>
      <c r="B687" s="25"/>
      <c r="C687" s="25"/>
      <c r="D687" s="25"/>
      <c r="E687" s="25"/>
      <c r="F687" s="25"/>
      <c r="G687" s="25"/>
      <c r="H687" s="25"/>
      <c r="I687" s="93"/>
      <c r="J687" s="93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89"/>
      <c r="BM687" s="25"/>
      <c r="BN687" s="25"/>
      <c r="BO687" s="25"/>
      <c r="BP687" s="94"/>
    </row>
    <row r="688">
      <c r="A688" s="25"/>
      <c r="B688" s="25"/>
      <c r="C688" s="25"/>
      <c r="D688" s="25"/>
      <c r="E688" s="25"/>
      <c r="F688" s="25"/>
      <c r="G688" s="25"/>
      <c r="H688" s="25"/>
      <c r="I688" s="93"/>
      <c r="J688" s="93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89"/>
      <c r="BM688" s="25"/>
      <c r="BN688" s="25"/>
      <c r="BO688" s="25"/>
      <c r="BP688" s="94"/>
    </row>
    <row r="689">
      <c r="A689" s="25"/>
      <c r="B689" s="25"/>
      <c r="C689" s="25"/>
      <c r="D689" s="25"/>
      <c r="E689" s="25"/>
      <c r="F689" s="25"/>
      <c r="G689" s="25"/>
      <c r="H689" s="25"/>
      <c r="I689" s="93"/>
      <c r="J689" s="93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89"/>
      <c r="BM689" s="25"/>
      <c r="BN689" s="25"/>
      <c r="BO689" s="25"/>
      <c r="BP689" s="94"/>
    </row>
    <row r="690">
      <c r="A690" s="25"/>
      <c r="B690" s="25"/>
      <c r="C690" s="25"/>
      <c r="D690" s="25"/>
      <c r="E690" s="25"/>
      <c r="F690" s="25"/>
      <c r="G690" s="25"/>
      <c r="H690" s="25"/>
      <c r="I690" s="93"/>
      <c r="J690" s="93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89"/>
      <c r="BM690" s="25"/>
      <c r="BN690" s="25"/>
      <c r="BO690" s="25"/>
      <c r="BP690" s="94"/>
    </row>
    <row r="691">
      <c r="A691" s="25"/>
      <c r="B691" s="25"/>
      <c r="C691" s="25"/>
      <c r="D691" s="25"/>
      <c r="E691" s="25"/>
      <c r="F691" s="25"/>
      <c r="G691" s="25"/>
      <c r="H691" s="25"/>
      <c r="I691" s="93"/>
      <c r="J691" s="93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89"/>
      <c r="BM691" s="25"/>
      <c r="BN691" s="25"/>
      <c r="BO691" s="25"/>
      <c r="BP691" s="94"/>
    </row>
    <row r="692">
      <c r="A692" s="25"/>
      <c r="B692" s="25"/>
      <c r="C692" s="25"/>
      <c r="D692" s="25"/>
      <c r="E692" s="25"/>
      <c r="F692" s="25"/>
      <c r="G692" s="25"/>
      <c r="H692" s="25"/>
      <c r="I692" s="93"/>
      <c r="J692" s="93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89"/>
      <c r="BM692" s="25"/>
      <c r="BN692" s="25"/>
      <c r="BO692" s="25"/>
      <c r="BP692" s="94"/>
    </row>
    <row r="693">
      <c r="A693" s="25"/>
      <c r="B693" s="25"/>
      <c r="C693" s="25"/>
      <c r="D693" s="25"/>
      <c r="E693" s="25"/>
      <c r="F693" s="25"/>
      <c r="G693" s="25"/>
      <c r="H693" s="25"/>
      <c r="I693" s="93"/>
      <c r="J693" s="93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89"/>
      <c r="BM693" s="25"/>
      <c r="BN693" s="25"/>
      <c r="BO693" s="25"/>
      <c r="BP693" s="94"/>
    </row>
    <row r="694">
      <c r="A694" s="25"/>
      <c r="B694" s="25"/>
      <c r="C694" s="25"/>
      <c r="D694" s="25"/>
      <c r="E694" s="25"/>
      <c r="F694" s="25"/>
      <c r="G694" s="25"/>
      <c r="H694" s="25"/>
      <c r="I694" s="93"/>
      <c r="J694" s="93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89"/>
      <c r="BM694" s="25"/>
      <c r="BN694" s="25"/>
      <c r="BO694" s="25"/>
      <c r="BP694" s="94"/>
    </row>
    <row r="695">
      <c r="A695" s="25"/>
      <c r="B695" s="25"/>
      <c r="C695" s="25"/>
      <c r="D695" s="25"/>
      <c r="E695" s="25"/>
      <c r="F695" s="25"/>
      <c r="G695" s="25"/>
      <c r="H695" s="25"/>
      <c r="I695" s="93"/>
      <c r="J695" s="93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89"/>
      <c r="BM695" s="25"/>
      <c r="BN695" s="25"/>
      <c r="BO695" s="25"/>
      <c r="BP695" s="94"/>
    </row>
    <row r="696">
      <c r="A696" s="25"/>
      <c r="B696" s="25"/>
      <c r="C696" s="25"/>
      <c r="D696" s="25"/>
      <c r="E696" s="25"/>
      <c r="F696" s="25"/>
      <c r="G696" s="25"/>
      <c r="H696" s="25"/>
      <c r="I696" s="93"/>
      <c r="J696" s="93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89"/>
      <c r="BM696" s="25"/>
      <c r="BN696" s="25"/>
      <c r="BO696" s="25"/>
      <c r="BP696" s="94"/>
    </row>
    <row r="697">
      <c r="A697" s="25"/>
      <c r="B697" s="25"/>
      <c r="C697" s="25"/>
      <c r="D697" s="25"/>
      <c r="E697" s="25"/>
      <c r="F697" s="25"/>
      <c r="G697" s="25"/>
      <c r="H697" s="25"/>
      <c r="I697" s="93"/>
      <c r="J697" s="93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89"/>
      <c r="BM697" s="25"/>
      <c r="BN697" s="25"/>
      <c r="BO697" s="25"/>
      <c r="BP697" s="94"/>
    </row>
    <row r="698">
      <c r="A698" s="25"/>
      <c r="B698" s="25"/>
      <c r="C698" s="25"/>
      <c r="D698" s="25"/>
      <c r="E698" s="25"/>
      <c r="F698" s="25"/>
      <c r="G698" s="25"/>
      <c r="H698" s="25"/>
      <c r="I698" s="93"/>
      <c r="J698" s="93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89"/>
      <c r="BM698" s="25"/>
      <c r="BN698" s="25"/>
      <c r="BO698" s="25"/>
      <c r="BP698" s="94"/>
    </row>
    <row r="699">
      <c r="A699" s="25"/>
      <c r="B699" s="25"/>
      <c r="C699" s="25"/>
      <c r="D699" s="25"/>
      <c r="E699" s="25"/>
      <c r="F699" s="25"/>
      <c r="G699" s="25"/>
      <c r="H699" s="25"/>
      <c r="I699" s="93"/>
      <c r="J699" s="93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89"/>
      <c r="BM699" s="25"/>
      <c r="BN699" s="25"/>
      <c r="BO699" s="25"/>
      <c r="BP699" s="94"/>
    </row>
    <row r="700">
      <c r="A700" s="25"/>
      <c r="B700" s="25"/>
      <c r="C700" s="25"/>
      <c r="D700" s="25"/>
      <c r="E700" s="25"/>
      <c r="F700" s="25"/>
      <c r="G700" s="25"/>
      <c r="H700" s="25"/>
      <c r="I700" s="93"/>
      <c r="J700" s="93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89"/>
      <c r="BM700" s="25"/>
      <c r="BN700" s="25"/>
      <c r="BO700" s="25"/>
      <c r="BP700" s="94"/>
    </row>
    <row r="701">
      <c r="A701" s="25"/>
      <c r="B701" s="25"/>
      <c r="C701" s="25"/>
      <c r="D701" s="25"/>
      <c r="E701" s="25"/>
      <c r="F701" s="25"/>
      <c r="G701" s="25"/>
      <c r="H701" s="25"/>
      <c r="I701" s="93"/>
      <c r="J701" s="93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89"/>
      <c r="BM701" s="25"/>
      <c r="BN701" s="25"/>
      <c r="BO701" s="25"/>
      <c r="BP701" s="94"/>
    </row>
    <row r="702">
      <c r="A702" s="25"/>
      <c r="B702" s="25"/>
      <c r="C702" s="25"/>
      <c r="D702" s="25"/>
      <c r="E702" s="25"/>
      <c r="F702" s="25"/>
      <c r="G702" s="25"/>
      <c r="H702" s="25"/>
      <c r="I702" s="93"/>
      <c r="J702" s="93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89"/>
      <c r="BM702" s="25"/>
      <c r="BN702" s="25"/>
      <c r="BO702" s="25"/>
      <c r="BP702" s="94"/>
    </row>
    <row r="703">
      <c r="A703" s="25"/>
      <c r="B703" s="25"/>
      <c r="C703" s="25"/>
      <c r="D703" s="25"/>
      <c r="E703" s="25"/>
      <c r="F703" s="25"/>
      <c r="G703" s="25"/>
      <c r="H703" s="25"/>
      <c r="I703" s="93"/>
      <c r="J703" s="93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89"/>
      <c r="BM703" s="25"/>
      <c r="BN703" s="25"/>
      <c r="BO703" s="25"/>
      <c r="BP703" s="94"/>
    </row>
    <row r="704">
      <c r="A704" s="25"/>
      <c r="B704" s="25"/>
      <c r="C704" s="25"/>
      <c r="D704" s="25"/>
      <c r="E704" s="25"/>
      <c r="F704" s="25"/>
      <c r="G704" s="25"/>
      <c r="H704" s="25"/>
      <c r="I704" s="93"/>
      <c r="J704" s="93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89"/>
      <c r="BM704" s="25"/>
      <c r="BN704" s="25"/>
      <c r="BO704" s="25"/>
      <c r="BP704" s="94"/>
    </row>
    <row r="705">
      <c r="A705" s="25"/>
      <c r="B705" s="25"/>
      <c r="C705" s="25"/>
      <c r="D705" s="25"/>
      <c r="E705" s="25"/>
      <c r="F705" s="25"/>
      <c r="G705" s="25"/>
      <c r="H705" s="25"/>
      <c r="I705" s="93"/>
      <c r="J705" s="93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89"/>
      <c r="BM705" s="25"/>
      <c r="BN705" s="25"/>
      <c r="BO705" s="25"/>
      <c r="BP705" s="94"/>
    </row>
    <row r="706">
      <c r="A706" s="25"/>
      <c r="B706" s="25"/>
      <c r="C706" s="25"/>
      <c r="D706" s="25"/>
      <c r="E706" s="25"/>
      <c r="F706" s="25"/>
      <c r="G706" s="25"/>
      <c r="H706" s="25"/>
      <c r="I706" s="93"/>
      <c r="J706" s="93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89"/>
      <c r="BM706" s="25"/>
      <c r="BN706" s="25"/>
      <c r="BO706" s="25"/>
      <c r="BP706" s="94"/>
    </row>
    <row r="707">
      <c r="A707" s="25"/>
      <c r="B707" s="25"/>
      <c r="C707" s="25"/>
      <c r="D707" s="25"/>
      <c r="E707" s="25"/>
      <c r="F707" s="25"/>
      <c r="G707" s="25"/>
      <c r="H707" s="25"/>
      <c r="I707" s="93"/>
      <c r="J707" s="93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89"/>
      <c r="BM707" s="25"/>
      <c r="BN707" s="25"/>
      <c r="BO707" s="25"/>
      <c r="BP707" s="94"/>
    </row>
    <row r="708">
      <c r="A708" s="25"/>
      <c r="B708" s="25"/>
      <c r="C708" s="25"/>
      <c r="D708" s="25"/>
      <c r="E708" s="25"/>
      <c r="F708" s="25"/>
      <c r="G708" s="25"/>
      <c r="H708" s="25"/>
      <c r="I708" s="93"/>
      <c r="J708" s="93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89"/>
      <c r="BM708" s="25"/>
      <c r="BN708" s="25"/>
      <c r="BO708" s="25"/>
      <c r="BP708" s="94"/>
    </row>
    <row r="709">
      <c r="A709" s="25"/>
      <c r="B709" s="25"/>
      <c r="C709" s="25"/>
      <c r="D709" s="25"/>
      <c r="E709" s="25"/>
      <c r="F709" s="25"/>
      <c r="G709" s="25"/>
      <c r="H709" s="25"/>
      <c r="I709" s="93"/>
      <c r="J709" s="93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89"/>
      <c r="BM709" s="25"/>
      <c r="BN709" s="25"/>
      <c r="BO709" s="25"/>
      <c r="BP709" s="94"/>
    </row>
    <row r="710">
      <c r="A710" s="25"/>
      <c r="B710" s="25"/>
      <c r="C710" s="25"/>
      <c r="D710" s="25"/>
      <c r="E710" s="25"/>
      <c r="F710" s="25"/>
      <c r="G710" s="25"/>
      <c r="H710" s="25"/>
      <c r="I710" s="93"/>
      <c r="J710" s="93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89"/>
      <c r="BM710" s="25"/>
      <c r="BN710" s="25"/>
      <c r="BO710" s="25"/>
      <c r="BP710" s="94"/>
    </row>
    <row r="711">
      <c r="A711" s="25"/>
      <c r="B711" s="25"/>
      <c r="C711" s="25"/>
      <c r="D711" s="25"/>
      <c r="E711" s="25"/>
      <c r="F711" s="25"/>
      <c r="G711" s="25"/>
      <c r="H711" s="25"/>
      <c r="I711" s="93"/>
      <c r="J711" s="93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89"/>
      <c r="BM711" s="25"/>
      <c r="BN711" s="25"/>
      <c r="BO711" s="25"/>
      <c r="BP711" s="94"/>
    </row>
    <row r="712">
      <c r="A712" s="25"/>
      <c r="B712" s="25"/>
      <c r="C712" s="25"/>
      <c r="D712" s="25"/>
      <c r="E712" s="25"/>
      <c r="F712" s="25"/>
      <c r="G712" s="25"/>
      <c r="H712" s="25"/>
      <c r="I712" s="93"/>
      <c r="J712" s="93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89"/>
      <c r="BM712" s="25"/>
      <c r="BN712" s="25"/>
      <c r="BO712" s="25"/>
      <c r="BP712" s="94"/>
    </row>
    <row r="713">
      <c r="A713" s="25"/>
      <c r="B713" s="25"/>
      <c r="C713" s="25"/>
      <c r="D713" s="25"/>
      <c r="E713" s="25"/>
      <c r="F713" s="25"/>
      <c r="G713" s="25"/>
      <c r="H713" s="25"/>
      <c r="I713" s="93"/>
      <c r="J713" s="93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89"/>
      <c r="BM713" s="25"/>
      <c r="BN713" s="25"/>
      <c r="BO713" s="25"/>
      <c r="BP713" s="94"/>
    </row>
    <row r="714">
      <c r="A714" s="25"/>
      <c r="B714" s="25"/>
      <c r="C714" s="25"/>
      <c r="D714" s="25"/>
      <c r="E714" s="25"/>
      <c r="F714" s="25"/>
      <c r="G714" s="25"/>
      <c r="H714" s="25"/>
      <c r="I714" s="93"/>
      <c r="J714" s="93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89"/>
      <c r="BM714" s="25"/>
      <c r="BN714" s="25"/>
      <c r="BO714" s="25"/>
      <c r="BP714" s="94"/>
    </row>
    <row r="715">
      <c r="A715" s="25"/>
      <c r="B715" s="25"/>
      <c r="C715" s="25"/>
      <c r="D715" s="25"/>
      <c r="E715" s="25"/>
      <c r="F715" s="25"/>
      <c r="G715" s="25"/>
      <c r="H715" s="25"/>
      <c r="I715" s="93"/>
      <c r="J715" s="93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89"/>
      <c r="BM715" s="25"/>
      <c r="BN715" s="25"/>
      <c r="BO715" s="25"/>
      <c r="BP715" s="94"/>
    </row>
    <row r="716">
      <c r="A716" s="25"/>
      <c r="B716" s="25"/>
      <c r="C716" s="25"/>
      <c r="D716" s="25"/>
      <c r="E716" s="25"/>
      <c r="F716" s="25"/>
      <c r="G716" s="25"/>
      <c r="H716" s="25"/>
      <c r="I716" s="93"/>
      <c r="J716" s="93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89"/>
      <c r="BM716" s="25"/>
      <c r="BN716" s="25"/>
      <c r="BO716" s="25"/>
      <c r="BP716" s="94"/>
    </row>
    <row r="717">
      <c r="A717" s="25"/>
      <c r="B717" s="25"/>
      <c r="C717" s="25"/>
      <c r="D717" s="25"/>
      <c r="E717" s="25"/>
      <c r="F717" s="25"/>
      <c r="G717" s="25"/>
      <c r="H717" s="25"/>
      <c r="I717" s="93"/>
      <c r="J717" s="93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89"/>
      <c r="BM717" s="25"/>
      <c r="BN717" s="25"/>
      <c r="BO717" s="25"/>
      <c r="BP717" s="94"/>
    </row>
    <row r="718">
      <c r="A718" s="25"/>
      <c r="B718" s="25"/>
      <c r="C718" s="25"/>
      <c r="D718" s="25"/>
      <c r="E718" s="25"/>
      <c r="F718" s="25"/>
      <c r="G718" s="25"/>
      <c r="H718" s="25"/>
      <c r="I718" s="93"/>
      <c r="J718" s="93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89"/>
      <c r="BM718" s="25"/>
      <c r="BN718" s="25"/>
      <c r="BO718" s="25"/>
      <c r="BP718" s="94"/>
    </row>
    <row r="719">
      <c r="A719" s="25"/>
      <c r="B719" s="25"/>
      <c r="C719" s="25"/>
      <c r="D719" s="25"/>
      <c r="E719" s="25"/>
      <c r="F719" s="25"/>
      <c r="G719" s="25"/>
      <c r="H719" s="25"/>
      <c r="I719" s="93"/>
      <c r="J719" s="93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89"/>
      <c r="BM719" s="25"/>
      <c r="BN719" s="25"/>
      <c r="BO719" s="25"/>
      <c r="BP719" s="94"/>
    </row>
    <row r="720">
      <c r="A720" s="25"/>
      <c r="B720" s="25"/>
      <c r="C720" s="25"/>
      <c r="D720" s="25"/>
      <c r="E720" s="25"/>
      <c r="F720" s="25"/>
      <c r="G720" s="25"/>
      <c r="H720" s="25"/>
      <c r="I720" s="93"/>
      <c r="J720" s="93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89"/>
      <c r="BM720" s="25"/>
      <c r="BN720" s="25"/>
      <c r="BO720" s="25"/>
      <c r="BP720" s="94"/>
    </row>
    <row r="721">
      <c r="A721" s="25"/>
      <c r="B721" s="25"/>
      <c r="C721" s="25"/>
      <c r="D721" s="25"/>
      <c r="E721" s="25"/>
      <c r="F721" s="25"/>
      <c r="G721" s="25"/>
      <c r="H721" s="25"/>
      <c r="I721" s="93"/>
      <c r="J721" s="93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89"/>
      <c r="BM721" s="25"/>
      <c r="BN721" s="25"/>
      <c r="BO721" s="25"/>
      <c r="BP721" s="94"/>
    </row>
    <row r="722">
      <c r="A722" s="25"/>
      <c r="B722" s="25"/>
      <c r="C722" s="25"/>
      <c r="D722" s="25"/>
      <c r="E722" s="25"/>
      <c r="F722" s="25"/>
      <c r="G722" s="25"/>
      <c r="H722" s="25"/>
      <c r="I722" s="93"/>
      <c r="J722" s="93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89"/>
      <c r="BM722" s="25"/>
      <c r="BN722" s="25"/>
      <c r="BO722" s="25"/>
      <c r="BP722" s="94"/>
    </row>
    <row r="723">
      <c r="A723" s="25"/>
      <c r="B723" s="25"/>
      <c r="C723" s="25"/>
      <c r="D723" s="25"/>
      <c r="E723" s="25"/>
      <c r="F723" s="25"/>
      <c r="G723" s="25"/>
      <c r="H723" s="25"/>
      <c r="I723" s="93"/>
      <c r="J723" s="93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89"/>
      <c r="BM723" s="25"/>
      <c r="BN723" s="25"/>
      <c r="BO723" s="25"/>
      <c r="BP723" s="94"/>
    </row>
    <row r="724">
      <c r="A724" s="25"/>
      <c r="B724" s="25"/>
      <c r="C724" s="25"/>
      <c r="D724" s="25"/>
      <c r="E724" s="25"/>
      <c r="F724" s="25"/>
      <c r="G724" s="25"/>
      <c r="H724" s="25"/>
      <c r="I724" s="93"/>
      <c r="J724" s="93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89"/>
      <c r="BM724" s="25"/>
      <c r="BN724" s="25"/>
      <c r="BO724" s="25"/>
      <c r="BP724" s="94"/>
    </row>
    <row r="725">
      <c r="A725" s="25"/>
      <c r="B725" s="25"/>
      <c r="C725" s="25"/>
      <c r="D725" s="25"/>
      <c r="E725" s="25"/>
      <c r="F725" s="25"/>
      <c r="G725" s="25"/>
      <c r="H725" s="25"/>
      <c r="I725" s="93"/>
      <c r="J725" s="93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89"/>
      <c r="BM725" s="25"/>
      <c r="BN725" s="25"/>
      <c r="BO725" s="25"/>
      <c r="BP725" s="94"/>
    </row>
    <row r="726">
      <c r="A726" s="25"/>
      <c r="B726" s="25"/>
      <c r="C726" s="25"/>
      <c r="D726" s="25"/>
      <c r="E726" s="25"/>
      <c r="F726" s="25"/>
      <c r="G726" s="25"/>
      <c r="H726" s="25"/>
      <c r="I726" s="93"/>
      <c r="J726" s="93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89"/>
      <c r="BM726" s="25"/>
      <c r="BN726" s="25"/>
      <c r="BO726" s="25"/>
      <c r="BP726" s="94"/>
    </row>
    <row r="727">
      <c r="A727" s="25"/>
      <c r="B727" s="25"/>
      <c r="C727" s="25"/>
      <c r="D727" s="25"/>
      <c r="E727" s="25"/>
      <c r="F727" s="25"/>
      <c r="G727" s="25"/>
      <c r="H727" s="25"/>
      <c r="I727" s="93"/>
      <c r="J727" s="93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89"/>
      <c r="BM727" s="25"/>
      <c r="BN727" s="25"/>
      <c r="BO727" s="25"/>
      <c r="BP727" s="94"/>
    </row>
    <row r="728">
      <c r="A728" s="25"/>
      <c r="B728" s="25"/>
      <c r="C728" s="25"/>
      <c r="D728" s="25"/>
      <c r="E728" s="25"/>
      <c r="F728" s="25"/>
      <c r="G728" s="25"/>
      <c r="H728" s="25"/>
      <c r="I728" s="93"/>
      <c r="J728" s="93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89"/>
      <c r="BM728" s="25"/>
      <c r="BN728" s="25"/>
      <c r="BO728" s="25"/>
      <c r="BP728" s="94"/>
    </row>
    <row r="729">
      <c r="A729" s="25"/>
      <c r="B729" s="25"/>
      <c r="C729" s="25"/>
      <c r="D729" s="25"/>
      <c r="E729" s="25"/>
      <c r="F729" s="25"/>
      <c r="G729" s="25"/>
      <c r="H729" s="25"/>
      <c r="I729" s="93"/>
      <c r="J729" s="93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89"/>
      <c r="BM729" s="25"/>
      <c r="BN729" s="25"/>
      <c r="BO729" s="25"/>
      <c r="BP729" s="94"/>
    </row>
    <row r="730">
      <c r="A730" s="25"/>
      <c r="B730" s="25"/>
      <c r="C730" s="25"/>
      <c r="D730" s="25"/>
      <c r="E730" s="25"/>
      <c r="F730" s="25"/>
      <c r="G730" s="25"/>
      <c r="H730" s="25"/>
      <c r="I730" s="93"/>
      <c r="J730" s="93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89"/>
      <c r="BM730" s="25"/>
      <c r="BN730" s="25"/>
      <c r="BO730" s="25"/>
      <c r="BP730" s="94"/>
    </row>
    <row r="731">
      <c r="A731" s="25"/>
      <c r="B731" s="25"/>
      <c r="C731" s="25"/>
      <c r="D731" s="25"/>
      <c r="E731" s="25"/>
      <c r="F731" s="25"/>
      <c r="G731" s="25"/>
      <c r="H731" s="25"/>
      <c r="I731" s="93"/>
      <c r="J731" s="93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89"/>
      <c r="BM731" s="25"/>
      <c r="BN731" s="25"/>
      <c r="BO731" s="25"/>
      <c r="BP731" s="94"/>
    </row>
    <row r="732">
      <c r="A732" s="25"/>
      <c r="B732" s="25"/>
      <c r="C732" s="25"/>
      <c r="D732" s="25"/>
      <c r="E732" s="25"/>
      <c r="F732" s="25"/>
      <c r="G732" s="25"/>
      <c r="H732" s="25"/>
      <c r="I732" s="93"/>
      <c r="J732" s="93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89"/>
      <c r="BM732" s="25"/>
      <c r="BN732" s="25"/>
      <c r="BO732" s="25"/>
      <c r="BP732" s="94"/>
    </row>
    <row r="733">
      <c r="A733" s="25"/>
      <c r="B733" s="25"/>
      <c r="C733" s="25"/>
      <c r="D733" s="25"/>
      <c r="E733" s="25"/>
      <c r="F733" s="25"/>
      <c r="G733" s="25"/>
      <c r="H733" s="25"/>
      <c r="I733" s="93"/>
      <c r="J733" s="93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89"/>
      <c r="BM733" s="25"/>
      <c r="BN733" s="25"/>
      <c r="BO733" s="25"/>
      <c r="BP733" s="94"/>
    </row>
    <row r="734">
      <c r="A734" s="25"/>
      <c r="B734" s="25"/>
      <c r="C734" s="25"/>
      <c r="D734" s="25"/>
      <c r="E734" s="25"/>
      <c r="F734" s="25"/>
      <c r="G734" s="25"/>
      <c r="H734" s="25"/>
      <c r="I734" s="93"/>
      <c r="J734" s="93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89"/>
      <c r="BM734" s="25"/>
      <c r="BN734" s="25"/>
      <c r="BO734" s="25"/>
      <c r="BP734" s="94"/>
    </row>
    <row r="735">
      <c r="A735" s="25"/>
      <c r="B735" s="25"/>
      <c r="C735" s="25"/>
      <c r="D735" s="25"/>
      <c r="E735" s="25"/>
      <c r="F735" s="25"/>
      <c r="G735" s="25"/>
      <c r="H735" s="25"/>
      <c r="I735" s="93"/>
      <c r="J735" s="93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89"/>
      <c r="BM735" s="25"/>
      <c r="BN735" s="25"/>
      <c r="BO735" s="25"/>
      <c r="BP735" s="94"/>
    </row>
    <row r="736">
      <c r="A736" s="25"/>
      <c r="B736" s="25"/>
      <c r="C736" s="25"/>
      <c r="D736" s="25"/>
      <c r="E736" s="25"/>
      <c r="F736" s="25"/>
      <c r="G736" s="25"/>
      <c r="H736" s="25"/>
      <c r="I736" s="93"/>
      <c r="J736" s="93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89"/>
      <c r="BM736" s="25"/>
      <c r="BN736" s="25"/>
      <c r="BO736" s="25"/>
      <c r="BP736" s="94"/>
    </row>
    <row r="737">
      <c r="A737" s="25"/>
      <c r="B737" s="25"/>
      <c r="C737" s="25"/>
      <c r="D737" s="25"/>
      <c r="E737" s="25"/>
      <c r="F737" s="25"/>
      <c r="G737" s="25"/>
      <c r="H737" s="25"/>
      <c r="I737" s="93"/>
      <c r="J737" s="93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89"/>
      <c r="BM737" s="25"/>
      <c r="BN737" s="25"/>
      <c r="BO737" s="25"/>
      <c r="BP737" s="94"/>
    </row>
    <row r="738">
      <c r="A738" s="25"/>
      <c r="B738" s="25"/>
      <c r="C738" s="25"/>
      <c r="D738" s="25"/>
      <c r="E738" s="25"/>
      <c r="F738" s="25"/>
      <c r="G738" s="25"/>
      <c r="H738" s="25"/>
      <c r="I738" s="93"/>
      <c r="J738" s="93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89"/>
      <c r="BM738" s="25"/>
      <c r="BN738" s="25"/>
      <c r="BO738" s="25"/>
      <c r="BP738" s="94"/>
    </row>
    <row r="739">
      <c r="A739" s="25"/>
      <c r="B739" s="25"/>
      <c r="C739" s="25"/>
      <c r="D739" s="25"/>
      <c r="E739" s="25"/>
      <c r="F739" s="25"/>
      <c r="G739" s="25"/>
      <c r="H739" s="25"/>
      <c r="I739" s="93"/>
      <c r="J739" s="93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89"/>
      <c r="BM739" s="25"/>
      <c r="BN739" s="25"/>
      <c r="BO739" s="25"/>
      <c r="BP739" s="94"/>
    </row>
    <row r="740">
      <c r="A740" s="25"/>
      <c r="B740" s="25"/>
      <c r="C740" s="25"/>
      <c r="D740" s="25"/>
      <c r="E740" s="25"/>
      <c r="F740" s="25"/>
      <c r="G740" s="25"/>
      <c r="H740" s="25"/>
      <c r="I740" s="93"/>
      <c r="J740" s="93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89"/>
      <c r="BM740" s="25"/>
      <c r="BN740" s="25"/>
      <c r="BO740" s="25"/>
      <c r="BP740" s="94"/>
    </row>
    <row r="741">
      <c r="A741" s="25"/>
      <c r="B741" s="25"/>
      <c r="C741" s="25"/>
      <c r="D741" s="25"/>
      <c r="E741" s="25"/>
      <c r="F741" s="25"/>
      <c r="G741" s="25"/>
      <c r="H741" s="25"/>
      <c r="I741" s="93"/>
      <c r="J741" s="93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89"/>
      <c r="BM741" s="25"/>
      <c r="BN741" s="25"/>
      <c r="BO741" s="25"/>
      <c r="BP741" s="94"/>
    </row>
    <row r="742">
      <c r="A742" s="25"/>
      <c r="B742" s="25"/>
      <c r="C742" s="25"/>
      <c r="D742" s="25"/>
      <c r="E742" s="25"/>
      <c r="F742" s="25"/>
      <c r="G742" s="25"/>
      <c r="H742" s="25"/>
      <c r="I742" s="93"/>
      <c r="J742" s="93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89"/>
      <c r="BM742" s="25"/>
      <c r="BN742" s="25"/>
      <c r="BO742" s="25"/>
      <c r="BP742" s="94"/>
    </row>
    <row r="743">
      <c r="A743" s="25"/>
      <c r="B743" s="25"/>
      <c r="C743" s="25"/>
      <c r="D743" s="25"/>
      <c r="E743" s="25"/>
      <c r="F743" s="25"/>
      <c r="G743" s="25"/>
      <c r="H743" s="25"/>
      <c r="I743" s="93"/>
      <c r="J743" s="93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89"/>
      <c r="BM743" s="25"/>
      <c r="BN743" s="25"/>
      <c r="BO743" s="25"/>
      <c r="BP743" s="94"/>
    </row>
    <row r="744">
      <c r="A744" s="25"/>
      <c r="B744" s="25"/>
      <c r="C744" s="25"/>
      <c r="D744" s="25"/>
      <c r="E744" s="25"/>
      <c r="F744" s="25"/>
      <c r="G744" s="25"/>
      <c r="H744" s="25"/>
      <c r="I744" s="93"/>
      <c r="J744" s="93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89"/>
      <c r="BM744" s="25"/>
      <c r="BN744" s="25"/>
      <c r="BO744" s="25"/>
      <c r="BP744" s="94"/>
    </row>
    <row r="745">
      <c r="A745" s="25"/>
      <c r="B745" s="25"/>
      <c r="C745" s="25"/>
      <c r="D745" s="25"/>
      <c r="E745" s="25"/>
      <c r="F745" s="25"/>
      <c r="G745" s="25"/>
      <c r="H745" s="25"/>
      <c r="I745" s="93"/>
      <c r="J745" s="93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89"/>
      <c r="BM745" s="25"/>
      <c r="BN745" s="25"/>
      <c r="BO745" s="25"/>
      <c r="BP745" s="94"/>
    </row>
    <row r="746">
      <c r="A746" s="25"/>
      <c r="B746" s="25"/>
      <c r="C746" s="25"/>
      <c r="D746" s="25"/>
      <c r="E746" s="25"/>
      <c r="F746" s="25"/>
      <c r="G746" s="25"/>
      <c r="H746" s="25"/>
      <c r="I746" s="93"/>
      <c r="J746" s="93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89"/>
      <c r="BM746" s="25"/>
      <c r="BN746" s="25"/>
      <c r="BO746" s="25"/>
      <c r="BP746" s="94"/>
    </row>
    <row r="747">
      <c r="A747" s="25"/>
      <c r="B747" s="25"/>
      <c r="C747" s="25"/>
      <c r="D747" s="25"/>
      <c r="E747" s="25"/>
      <c r="F747" s="25"/>
      <c r="G747" s="25"/>
      <c r="H747" s="25"/>
      <c r="I747" s="93"/>
      <c r="J747" s="93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89"/>
      <c r="BM747" s="25"/>
      <c r="BN747" s="25"/>
      <c r="BO747" s="25"/>
      <c r="BP747" s="94"/>
    </row>
    <row r="748">
      <c r="A748" s="25"/>
      <c r="B748" s="25"/>
      <c r="C748" s="25"/>
      <c r="D748" s="25"/>
      <c r="E748" s="25"/>
      <c r="F748" s="25"/>
      <c r="G748" s="25"/>
      <c r="H748" s="25"/>
      <c r="I748" s="93"/>
      <c r="J748" s="93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89"/>
      <c r="BM748" s="25"/>
      <c r="BN748" s="25"/>
      <c r="BO748" s="25"/>
      <c r="BP748" s="94"/>
    </row>
    <row r="749">
      <c r="A749" s="25"/>
      <c r="B749" s="25"/>
      <c r="C749" s="25"/>
      <c r="D749" s="25"/>
      <c r="E749" s="25"/>
      <c r="F749" s="25"/>
      <c r="G749" s="25"/>
      <c r="H749" s="25"/>
      <c r="I749" s="93"/>
      <c r="J749" s="93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89"/>
      <c r="BM749" s="25"/>
      <c r="BN749" s="25"/>
      <c r="BO749" s="25"/>
      <c r="BP749" s="94"/>
    </row>
    <row r="750">
      <c r="A750" s="25"/>
      <c r="B750" s="25"/>
      <c r="C750" s="25"/>
      <c r="D750" s="25"/>
      <c r="E750" s="25"/>
      <c r="F750" s="25"/>
      <c r="G750" s="25"/>
      <c r="H750" s="25"/>
      <c r="I750" s="93"/>
      <c r="J750" s="93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89"/>
      <c r="BM750" s="25"/>
      <c r="BN750" s="25"/>
      <c r="BO750" s="25"/>
      <c r="BP750" s="94"/>
    </row>
    <row r="751">
      <c r="A751" s="25"/>
      <c r="B751" s="25"/>
      <c r="C751" s="25"/>
      <c r="D751" s="25"/>
      <c r="E751" s="25"/>
      <c r="F751" s="25"/>
      <c r="G751" s="25"/>
      <c r="H751" s="25"/>
      <c r="I751" s="93"/>
      <c r="J751" s="93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89"/>
      <c r="BM751" s="25"/>
      <c r="BN751" s="25"/>
      <c r="BO751" s="25"/>
      <c r="BP751" s="94"/>
    </row>
    <row r="752">
      <c r="A752" s="25"/>
      <c r="B752" s="25"/>
      <c r="C752" s="25"/>
      <c r="D752" s="25"/>
      <c r="E752" s="25"/>
      <c r="F752" s="25"/>
      <c r="G752" s="25"/>
      <c r="H752" s="25"/>
      <c r="I752" s="93"/>
      <c r="J752" s="93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89"/>
      <c r="BM752" s="25"/>
      <c r="BN752" s="25"/>
      <c r="BO752" s="25"/>
      <c r="BP752" s="94"/>
    </row>
    <row r="753">
      <c r="A753" s="25"/>
      <c r="B753" s="25"/>
      <c r="C753" s="25"/>
      <c r="D753" s="25"/>
      <c r="E753" s="25"/>
      <c r="F753" s="25"/>
      <c r="G753" s="25"/>
      <c r="H753" s="25"/>
      <c r="I753" s="93"/>
      <c r="J753" s="93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89"/>
      <c r="BM753" s="25"/>
      <c r="BN753" s="25"/>
      <c r="BO753" s="25"/>
      <c r="BP753" s="94"/>
    </row>
    <row r="754">
      <c r="A754" s="25"/>
      <c r="B754" s="25"/>
      <c r="C754" s="25"/>
      <c r="D754" s="25"/>
      <c r="E754" s="25"/>
      <c r="F754" s="25"/>
      <c r="G754" s="25"/>
      <c r="H754" s="25"/>
      <c r="I754" s="93"/>
      <c r="J754" s="93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89"/>
      <c r="BM754" s="25"/>
      <c r="BN754" s="25"/>
      <c r="BO754" s="25"/>
      <c r="BP754" s="94"/>
    </row>
    <row r="755">
      <c r="A755" s="25"/>
      <c r="B755" s="25"/>
      <c r="C755" s="25"/>
      <c r="D755" s="25"/>
      <c r="E755" s="25"/>
      <c r="F755" s="25"/>
      <c r="G755" s="25"/>
      <c r="H755" s="25"/>
      <c r="I755" s="93"/>
      <c r="J755" s="93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89"/>
      <c r="BM755" s="25"/>
      <c r="BN755" s="25"/>
      <c r="BO755" s="25"/>
      <c r="BP755" s="94"/>
    </row>
    <row r="756">
      <c r="A756" s="25"/>
      <c r="B756" s="25"/>
      <c r="C756" s="25"/>
      <c r="D756" s="25"/>
      <c r="E756" s="25"/>
      <c r="F756" s="25"/>
      <c r="G756" s="25"/>
      <c r="H756" s="25"/>
      <c r="I756" s="93"/>
      <c r="J756" s="93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89"/>
      <c r="BM756" s="25"/>
      <c r="BN756" s="25"/>
      <c r="BO756" s="25"/>
      <c r="BP756" s="94"/>
    </row>
    <row r="757">
      <c r="A757" s="25"/>
      <c r="B757" s="25"/>
      <c r="C757" s="25"/>
      <c r="D757" s="25"/>
      <c r="E757" s="25"/>
      <c r="F757" s="25"/>
      <c r="G757" s="25"/>
      <c r="H757" s="25"/>
      <c r="I757" s="93"/>
      <c r="J757" s="93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89"/>
      <c r="BM757" s="25"/>
      <c r="BN757" s="25"/>
      <c r="BO757" s="25"/>
      <c r="BP757" s="94"/>
    </row>
    <row r="758">
      <c r="A758" s="25"/>
      <c r="B758" s="25"/>
      <c r="C758" s="25"/>
      <c r="D758" s="25"/>
      <c r="E758" s="25"/>
      <c r="F758" s="25"/>
      <c r="G758" s="25"/>
      <c r="H758" s="25"/>
      <c r="I758" s="93"/>
      <c r="J758" s="93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89"/>
      <c r="BM758" s="25"/>
      <c r="BN758" s="25"/>
      <c r="BO758" s="25"/>
      <c r="BP758" s="94"/>
    </row>
    <row r="759">
      <c r="A759" s="25"/>
      <c r="B759" s="25"/>
      <c r="C759" s="25"/>
      <c r="D759" s="25"/>
      <c r="E759" s="25"/>
      <c r="F759" s="25"/>
      <c r="G759" s="25"/>
      <c r="H759" s="25"/>
      <c r="I759" s="93"/>
      <c r="J759" s="93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89"/>
      <c r="BM759" s="25"/>
      <c r="BN759" s="25"/>
      <c r="BO759" s="25"/>
      <c r="BP759" s="94"/>
    </row>
    <row r="760">
      <c r="A760" s="25"/>
      <c r="B760" s="25"/>
      <c r="C760" s="25"/>
      <c r="D760" s="25"/>
      <c r="E760" s="25"/>
      <c r="F760" s="25"/>
      <c r="G760" s="25"/>
      <c r="H760" s="25"/>
      <c r="I760" s="93"/>
      <c r="J760" s="93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89"/>
      <c r="BM760" s="25"/>
      <c r="BN760" s="25"/>
      <c r="BO760" s="25"/>
      <c r="BP760" s="94"/>
    </row>
    <row r="761">
      <c r="A761" s="25"/>
      <c r="B761" s="25"/>
      <c r="C761" s="25"/>
      <c r="D761" s="25"/>
      <c r="E761" s="25"/>
      <c r="F761" s="25"/>
      <c r="G761" s="25"/>
      <c r="H761" s="25"/>
      <c r="I761" s="93"/>
      <c r="J761" s="93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89"/>
      <c r="BM761" s="25"/>
      <c r="BN761" s="25"/>
      <c r="BO761" s="25"/>
      <c r="BP761" s="94"/>
    </row>
    <row r="762">
      <c r="A762" s="25"/>
      <c r="B762" s="25"/>
      <c r="C762" s="25"/>
      <c r="D762" s="25"/>
      <c r="E762" s="25"/>
      <c r="F762" s="25"/>
      <c r="G762" s="25"/>
      <c r="H762" s="25"/>
      <c r="I762" s="93"/>
      <c r="J762" s="93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89"/>
      <c r="BM762" s="25"/>
      <c r="BN762" s="25"/>
      <c r="BO762" s="25"/>
      <c r="BP762" s="94"/>
    </row>
    <row r="763">
      <c r="A763" s="25"/>
      <c r="B763" s="25"/>
      <c r="C763" s="25"/>
      <c r="D763" s="25"/>
      <c r="E763" s="25"/>
      <c r="F763" s="25"/>
      <c r="G763" s="25"/>
      <c r="H763" s="25"/>
      <c r="I763" s="93"/>
      <c r="J763" s="93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89"/>
      <c r="BM763" s="25"/>
      <c r="BN763" s="25"/>
      <c r="BO763" s="25"/>
      <c r="BP763" s="94"/>
    </row>
    <row r="764">
      <c r="A764" s="25"/>
      <c r="B764" s="25"/>
      <c r="C764" s="25"/>
      <c r="D764" s="25"/>
      <c r="E764" s="25"/>
      <c r="F764" s="25"/>
      <c r="G764" s="25"/>
      <c r="H764" s="25"/>
      <c r="I764" s="93"/>
      <c r="J764" s="93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89"/>
      <c r="BM764" s="25"/>
      <c r="BN764" s="25"/>
      <c r="BO764" s="25"/>
      <c r="BP764" s="94"/>
    </row>
    <row r="765">
      <c r="A765" s="25"/>
      <c r="B765" s="25"/>
      <c r="C765" s="25"/>
      <c r="D765" s="25"/>
      <c r="E765" s="25"/>
      <c r="F765" s="25"/>
      <c r="G765" s="25"/>
      <c r="H765" s="25"/>
      <c r="I765" s="93"/>
      <c r="J765" s="93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89"/>
      <c r="BM765" s="25"/>
      <c r="BN765" s="25"/>
      <c r="BO765" s="25"/>
      <c r="BP765" s="94"/>
    </row>
    <row r="766">
      <c r="A766" s="25"/>
      <c r="B766" s="25"/>
      <c r="C766" s="25"/>
      <c r="D766" s="25"/>
      <c r="E766" s="25"/>
      <c r="F766" s="25"/>
      <c r="G766" s="25"/>
      <c r="H766" s="25"/>
      <c r="I766" s="93"/>
      <c r="J766" s="93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89"/>
      <c r="BM766" s="25"/>
      <c r="BN766" s="25"/>
      <c r="BO766" s="25"/>
      <c r="BP766" s="94"/>
    </row>
    <row r="767">
      <c r="A767" s="25"/>
      <c r="B767" s="25"/>
      <c r="C767" s="25"/>
      <c r="D767" s="25"/>
      <c r="E767" s="25"/>
      <c r="F767" s="25"/>
      <c r="G767" s="25"/>
      <c r="H767" s="25"/>
      <c r="I767" s="93"/>
      <c r="J767" s="93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89"/>
      <c r="BM767" s="25"/>
      <c r="BN767" s="25"/>
      <c r="BO767" s="25"/>
      <c r="BP767" s="94"/>
    </row>
    <row r="768">
      <c r="A768" s="25"/>
      <c r="B768" s="25"/>
      <c r="C768" s="25"/>
      <c r="D768" s="25"/>
      <c r="E768" s="25"/>
      <c r="F768" s="25"/>
      <c r="G768" s="25"/>
      <c r="H768" s="25"/>
      <c r="I768" s="93"/>
      <c r="J768" s="93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89"/>
      <c r="BM768" s="25"/>
      <c r="BN768" s="25"/>
      <c r="BO768" s="25"/>
      <c r="BP768" s="94"/>
    </row>
    <row r="769">
      <c r="A769" s="25"/>
      <c r="B769" s="25"/>
      <c r="C769" s="25"/>
      <c r="D769" s="25"/>
      <c r="E769" s="25"/>
      <c r="F769" s="25"/>
      <c r="G769" s="25"/>
      <c r="H769" s="25"/>
      <c r="I769" s="93"/>
      <c r="J769" s="93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89"/>
      <c r="BM769" s="25"/>
      <c r="BN769" s="25"/>
      <c r="BO769" s="25"/>
      <c r="BP769" s="94"/>
    </row>
    <row r="770">
      <c r="A770" s="25"/>
      <c r="B770" s="25"/>
      <c r="C770" s="25"/>
      <c r="D770" s="25"/>
      <c r="E770" s="25"/>
      <c r="F770" s="25"/>
      <c r="G770" s="25"/>
      <c r="H770" s="25"/>
      <c r="I770" s="93"/>
      <c r="J770" s="93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89"/>
      <c r="BM770" s="25"/>
      <c r="BN770" s="25"/>
      <c r="BO770" s="25"/>
      <c r="BP770" s="94"/>
    </row>
    <row r="771">
      <c r="A771" s="25"/>
      <c r="B771" s="25"/>
      <c r="C771" s="25"/>
      <c r="D771" s="25"/>
      <c r="E771" s="25"/>
      <c r="F771" s="25"/>
      <c r="G771" s="25"/>
      <c r="H771" s="25"/>
      <c r="I771" s="93"/>
      <c r="J771" s="93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89"/>
      <c r="BM771" s="25"/>
      <c r="BN771" s="25"/>
      <c r="BO771" s="25"/>
      <c r="BP771" s="94"/>
    </row>
    <row r="772">
      <c r="A772" s="25"/>
      <c r="B772" s="25"/>
      <c r="C772" s="25"/>
      <c r="D772" s="25"/>
      <c r="E772" s="25"/>
      <c r="F772" s="25"/>
      <c r="G772" s="25"/>
      <c r="H772" s="25"/>
      <c r="I772" s="93"/>
      <c r="J772" s="93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89"/>
      <c r="BM772" s="25"/>
      <c r="BN772" s="25"/>
      <c r="BO772" s="25"/>
      <c r="BP772" s="94"/>
    </row>
    <row r="773">
      <c r="A773" s="25"/>
      <c r="B773" s="25"/>
      <c r="C773" s="25"/>
      <c r="D773" s="25"/>
      <c r="E773" s="25"/>
      <c r="F773" s="25"/>
      <c r="G773" s="25"/>
      <c r="H773" s="25"/>
      <c r="I773" s="93"/>
      <c r="J773" s="93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89"/>
      <c r="BM773" s="25"/>
      <c r="BN773" s="25"/>
      <c r="BO773" s="25"/>
      <c r="BP773" s="94"/>
    </row>
    <row r="774">
      <c r="A774" s="25"/>
      <c r="B774" s="25"/>
      <c r="C774" s="25"/>
      <c r="D774" s="25"/>
      <c r="E774" s="25"/>
      <c r="F774" s="25"/>
      <c r="G774" s="25"/>
      <c r="H774" s="25"/>
      <c r="I774" s="93"/>
      <c r="J774" s="93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89"/>
      <c r="BM774" s="25"/>
      <c r="BN774" s="25"/>
      <c r="BO774" s="25"/>
      <c r="BP774" s="94"/>
    </row>
    <row r="775">
      <c r="A775" s="25"/>
      <c r="B775" s="25"/>
      <c r="C775" s="25"/>
      <c r="D775" s="25"/>
      <c r="E775" s="25"/>
      <c r="F775" s="25"/>
      <c r="G775" s="25"/>
      <c r="H775" s="25"/>
      <c r="I775" s="93"/>
      <c r="J775" s="93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89"/>
      <c r="BM775" s="25"/>
      <c r="BN775" s="25"/>
      <c r="BO775" s="25"/>
      <c r="BP775" s="94"/>
    </row>
    <row r="776">
      <c r="A776" s="25"/>
      <c r="B776" s="25"/>
      <c r="C776" s="25"/>
      <c r="D776" s="25"/>
      <c r="E776" s="25"/>
      <c r="F776" s="25"/>
      <c r="G776" s="25"/>
      <c r="H776" s="25"/>
      <c r="I776" s="93"/>
      <c r="J776" s="93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89"/>
      <c r="BM776" s="25"/>
      <c r="BN776" s="25"/>
      <c r="BO776" s="25"/>
      <c r="BP776" s="94"/>
    </row>
    <row r="777">
      <c r="A777" s="25"/>
      <c r="B777" s="25"/>
      <c r="C777" s="25"/>
      <c r="D777" s="25"/>
      <c r="E777" s="25"/>
      <c r="F777" s="25"/>
      <c r="G777" s="25"/>
      <c r="H777" s="25"/>
      <c r="I777" s="93"/>
      <c r="J777" s="93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89"/>
      <c r="BM777" s="25"/>
      <c r="BN777" s="25"/>
      <c r="BO777" s="25"/>
      <c r="BP777" s="94"/>
    </row>
    <row r="778">
      <c r="A778" s="25"/>
      <c r="B778" s="25"/>
      <c r="C778" s="25"/>
      <c r="D778" s="25"/>
      <c r="E778" s="25"/>
      <c r="F778" s="25"/>
      <c r="G778" s="25"/>
      <c r="H778" s="25"/>
      <c r="I778" s="93"/>
      <c r="J778" s="93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89"/>
      <c r="BM778" s="25"/>
      <c r="BN778" s="25"/>
      <c r="BO778" s="25"/>
      <c r="BP778" s="94"/>
    </row>
    <row r="779">
      <c r="A779" s="25"/>
      <c r="B779" s="25"/>
      <c r="C779" s="25"/>
      <c r="D779" s="25"/>
      <c r="E779" s="25"/>
      <c r="F779" s="25"/>
      <c r="G779" s="25"/>
      <c r="H779" s="25"/>
      <c r="I779" s="93"/>
      <c r="J779" s="93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89"/>
      <c r="BM779" s="25"/>
      <c r="BN779" s="25"/>
      <c r="BO779" s="25"/>
      <c r="BP779" s="94"/>
    </row>
    <row r="780">
      <c r="A780" s="25"/>
      <c r="B780" s="25"/>
      <c r="C780" s="25"/>
      <c r="D780" s="25"/>
      <c r="E780" s="25"/>
      <c r="F780" s="25"/>
      <c r="G780" s="25"/>
      <c r="H780" s="25"/>
      <c r="I780" s="93"/>
      <c r="J780" s="93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89"/>
      <c r="BM780" s="25"/>
      <c r="BN780" s="25"/>
      <c r="BO780" s="25"/>
      <c r="BP780" s="94"/>
    </row>
    <row r="781">
      <c r="A781" s="25"/>
      <c r="B781" s="25"/>
      <c r="C781" s="25"/>
      <c r="D781" s="25"/>
      <c r="E781" s="25"/>
      <c r="F781" s="25"/>
      <c r="G781" s="25"/>
      <c r="H781" s="25"/>
      <c r="I781" s="93"/>
      <c r="J781" s="93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89"/>
      <c r="BM781" s="25"/>
      <c r="BN781" s="25"/>
      <c r="BO781" s="25"/>
      <c r="BP781" s="94"/>
    </row>
    <row r="782">
      <c r="A782" s="25"/>
      <c r="B782" s="25"/>
      <c r="C782" s="25"/>
      <c r="D782" s="25"/>
      <c r="E782" s="25"/>
      <c r="F782" s="25"/>
      <c r="G782" s="25"/>
      <c r="H782" s="25"/>
      <c r="I782" s="93"/>
      <c r="J782" s="93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89"/>
      <c r="BM782" s="25"/>
      <c r="BN782" s="25"/>
      <c r="BO782" s="25"/>
      <c r="BP782" s="94"/>
    </row>
    <row r="783">
      <c r="A783" s="25"/>
      <c r="B783" s="25"/>
      <c r="C783" s="25"/>
      <c r="D783" s="25"/>
      <c r="E783" s="25"/>
      <c r="F783" s="25"/>
      <c r="G783" s="25"/>
      <c r="H783" s="25"/>
      <c r="I783" s="93"/>
      <c r="J783" s="93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89"/>
      <c r="BM783" s="25"/>
      <c r="BN783" s="25"/>
      <c r="BO783" s="25"/>
      <c r="BP783" s="94"/>
    </row>
    <row r="784">
      <c r="A784" s="25"/>
      <c r="B784" s="25"/>
      <c r="C784" s="25"/>
      <c r="D784" s="25"/>
      <c r="E784" s="25"/>
      <c r="F784" s="25"/>
      <c r="G784" s="25"/>
      <c r="H784" s="25"/>
      <c r="I784" s="93"/>
      <c r="J784" s="93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89"/>
      <c r="BM784" s="25"/>
      <c r="BN784" s="25"/>
      <c r="BO784" s="25"/>
      <c r="BP784" s="94"/>
    </row>
    <row r="785">
      <c r="A785" s="25"/>
      <c r="B785" s="25"/>
      <c r="C785" s="25"/>
      <c r="D785" s="25"/>
      <c r="E785" s="25"/>
      <c r="F785" s="25"/>
      <c r="G785" s="25"/>
      <c r="H785" s="25"/>
      <c r="I785" s="93"/>
      <c r="J785" s="93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89"/>
      <c r="BM785" s="25"/>
      <c r="BN785" s="25"/>
      <c r="BO785" s="25"/>
      <c r="BP785" s="94"/>
    </row>
    <row r="786">
      <c r="A786" s="25"/>
      <c r="B786" s="25"/>
      <c r="C786" s="25"/>
      <c r="D786" s="25"/>
      <c r="E786" s="25"/>
      <c r="F786" s="25"/>
      <c r="G786" s="25"/>
      <c r="H786" s="25"/>
      <c r="I786" s="93"/>
      <c r="J786" s="93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89"/>
      <c r="BM786" s="25"/>
      <c r="BN786" s="25"/>
      <c r="BO786" s="25"/>
      <c r="BP786" s="94"/>
    </row>
    <row r="787">
      <c r="A787" s="25"/>
      <c r="B787" s="25"/>
      <c r="C787" s="25"/>
      <c r="D787" s="25"/>
      <c r="E787" s="25"/>
      <c r="F787" s="25"/>
      <c r="G787" s="25"/>
      <c r="H787" s="25"/>
      <c r="I787" s="93"/>
      <c r="J787" s="93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89"/>
      <c r="BM787" s="25"/>
      <c r="BN787" s="25"/>
      <c r="BO787" s="25"/>
      <c r="BP787" s="94"/>
    </row>
    <row r="788">
      <c r="A788" s="25"/>
      <c r="B788" s="25"/>
      <c r="C788" s="25"/>
      <c r="D788" s="25"/>
      <c r="E788" s="25"/>
      <c r="F788" s="25"/>
      <c r="G788" s="25"/>
      <c r="H788" s="25"/>
      <c r="I788" s="93"/>
      <c r="J788" s="93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89"/>
      <c r="BM788" s="25"/>
      <c r="BN788" s="25"/>
      <c r="BO788" s="25"/>
      <c r="BP788" s="94"/>
    </row>
    <row r="789">
      <c r="A789" s="25"/>
      <c r="B789" s="25"/>
      <c r="C789" s="25"/>
      <c r="D789" s="25"/>
      <c r="E789" s="25"/>
      <c r="F789" s="25"/>
      <c r="G789" s="25"/>
      <c r="H789" s="25"/>
      <c r="I789" s="93"/>
      <c r="J789" s="93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89"/>
      <c r="BM789" s="25"/>
      <c r="BN789" s="25"/>
      <c r="BO789" s="25"/>
      <c r="BP789" s="94"/>
    </row>
    <row r="790">
      <c r="A790" s="25"/>
      <c r="B790" s="25"/>
      <c r="C790" s="25"/>
      <c r="D790" s="25"/>
      <c r="E790" s="25"/>
      <c r="F790" s="25"/>
      <c r="G790" s="25"/>
      <c r="H790" s="25"/>
      <c r="I790" s="93"/>
      <c r="J790" s="93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89"/>
      <c r="BM790" s="25"/>
      <c r="BN790" s="25"/>
      <c r="BO790" s="25"/>
      <c r="BP790" s="94"/>
    </row>
    <row r="791">
      <c r="A791" s="25"/>
      <c r="B791" s="25"/>
      <c r="C791" s="25"/>
      <c r="D791" s="25"/>
      <c r="E791" s="25"/>
      <c r="F791" s="25"/>
      <c r="G791" s="25"/>
      <c r="H791" s="25"/>
      <c r="I791" s="93"/>
      <c r="J791" s="93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89"/>
      <c r="BM791" s="25"/>
      <c r="BN791" s="25"/>
      <c r="BO791" s="25"/>
      <c r="BP791" s="94"/>
    </row>
    <row r="792">
      <c r="A792" s="25"/>
      <c r="B792" s="25"/>
      <c r="C792" s="25"/>
      <c r="D792" s="25"/>
      <c r="E792" s="25"/>
      <c r="F792" s="25"/>
      <c r="G792" s="25"/>
      <c r="H792" s="25"/>
      <c r="I792" s="93"/>
      <c r="J792" s="93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89"/>
      <c r="BM792" s="25"/>
      <c r="BN792" s="25"/>
      <c r="BO792" s="25"/>
      <c r="BP792" s="94"/>
    </row>
    <row r="793">
      <c r="A793" s="25"/>
      <c r="B793" s="25"/>
      <c r="C793" s="25"/>
      <c r="D793" s="25"/>
      <c r="E793" s="25"/>
      <c r="F793" s="25"/>
      <c r="G793" s="25"/>
      <c r="H793" s="25"/>
      <c r="I793" s="93"/>
      <c r="J793" s="93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89"/>
      <c r="BM793" s="25"/>
      <c r="BN793" s="25"/>
      <c r="BO793" s="25"/>
      <c r="BP793" s="94"/>
    </row>
    <row r="794">
      <c r="A794" s="25"/>
      <c r="B794" s="25"/>
      <c r="C794" s="25"/>
      <c r="D794" s="25"/>
      <c r="E794" s="25"/>
      <c r="F794" s="25"/>
      <c r="G794" s="25"/>
      <c r="H794" s="25"/>
      <c r="I794" s="93"/>
      <c r="J794" s="93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89"/>
      <c r="BM794" s="25"/>
      <c r="BN794" s="25"/>
      <c r="BO794" s="25"/>
      <c r="BP794" s="94"/>
    </row>
    <row r="795">
      <c r="A795" s="25"/>
      <c r="B795" s="25"/>
      <c r="C795" s="25"/>
      <c r="D795" s="25"/>
      <c r="E795" s="25"/>
      <c r="F795" s="25"/>
      <c r="G795" s="25"/>
      <c r="H795" s="25"/>
      <c r="I795" s="93"/>
      <c r="J795" s="93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89"/>
      <c r="BM795" s="25"/>
      <c r="BN795" s="25"/>
      <c r="BO795" s="25"/>
      <c r="BP795" s="94"/>
    </row>
    <row r="796">
      <c r="A796" s="25"/>
      <c r="B796" s="25"/>
      <c r="C796" s="25"/>
      <c r="D796" s="25"/>
      <c r="E796" s="25"/>
      <c r="F796" s="25"/>
      <c r="G796" s="25"/>
      <c r="H796" s="25"/>
      <c r="I796" s="93"/>
      <c r="J796" s="93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89"/>
      <c r="BM796" s="25"/>
      <c r="BN796" s="25"/>
      <c r="BO796" s="25"/>
      <c r="BP796" s="94"/>
    </row>
    <row r="797">
      <c r="A797" s="25"/>
      <c r="B797" s="25"/>
      <c r="C797" s="25"/>
      <c r="D797" s="25"/>
      <c r="E797" s="25"/>
      <c r="F797" s="25"/>
      <c r="G797" s="25"/>
      <c r="H797" s="25"/>
      <c r="I797" s="93"/>
      <c r="J797" s="93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89"/>
      <c r="BM797" s="25"/>
      <c r="BN797" s="25"/>
      <c r="BO797" s="25"/>
      <c r="BP797" s="94"/>
    </row>
    <row r="798">
      <c r="A798" s="25"/>
      <c r="B798" s="25"/>
      <c r="C798" s="25"/>
      <c r="D798" s="25"/>
      <c r="E798" s="25"/>
      <c r="F798" s="25"/>
      <c r="G798" s="25"/>
      <c r="H798" s="25"/>
      <c r="I798" s="93"/>
      <c r="J798" s="93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89"/>
      <c r="BM798" s="25"/>
      <c r="BN798" s="25"/>
      <c r="BO798" s="25"/>
      <c r="BP798" s="94"/>
    </row>
    <row r="799">
      <c r="A799" s="25"/>
      <c r="B799" s="25"/>
      <c r="C799" s="25"/>
      <c r="D799" s="25"/>
      <c r="E799" s="25"/>
      <c r="F799" s="25"/>
      <c r="G799" s="25"/>
      <c r="H799" s="25"/>
      <c r="I799" s="93"/>
      <c r="J799" s="93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89"/>
      <c r="BM799" s="25"/>
      <c r="BN799" s="25"/>
      <c r="BO799" s="25"/>
      <c r="BP799" s="94"/>
    </row>
    <row r="800">
      <c r="A800" s="25"/>
      <c r="B800" s="25"/>
      <c r="C800" s="25"/>
      <c r="D800" s="25"/>
      <c r="E800" s="25"/>
      <c r="F800" s="25"/>
      <c r="G800" s="25"/>
      <c r="H800" s="25"/>
      <c r="I800" s="93"/>
      <c r="J800" s="93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89"/>
      <c r="BM800" s="25"/>
      <c r="BN800" s="25"/>
      <c r="BO800" s="25"/>
      <c r="BP800" s="94"/>
    </row>
    <row r="801">
      <c r="A801" s="25"/>
      <c r="B801" s="25"/>
      <c r="C801" s="25"/>
      <c r="D801" s="25"/>
      <c r="E801" s="25"/>
      <c r="F801" s="25"/>
      <c r="G801" s="25"/>
      <c r="H801" s="25"/>
      <c r="I801" s="93"/>
      <c r="J801" s="93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89"/>
      <c r="BM801" s="25"/>
      <c r="BN801" s="25"/>
      <c r="BO801" s="25"/>
      <c r="BP801" s="94"/>
    </row>
    <row r="802">
      <c r="A802" s="25"/>
      <c r="B802" s="25"/>
      <c r="C802" s="25"/>
      <c r="D802" s="25"/>
      <c r="E802" s="25"/>
      <c r="F802" s="25"/>
      <c r="G802" s="25"/>
      <c r="H802" s="25"/>
      <c r="I802" s="93"/>
      <c r="J802" s="93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89"/>
      <c r="BM802" s="25"/>
      <c r="BN802" s="25"/>
      <c r="BO802" s="25"/>
      <c r="BP802" s="94"/>
    </row>
    <row r="803">
      <c r="A803" s="25"/>
      <c r="B803" s="25"/>
      <c r="C803" s="25"/>
      <c r="D803" s="25"/>
      <c r="E803" s="25"/>
      <c r="F803" s="25"/>
      <c r="G803" s="25"/>
      <c r="H803" s="25"/>
      <c r="I803" s="93"/>
      <c r="J803" s="93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89"/>
      <c r="BM803" s="25"/>
      <c r="BN803" s="25"/>
      <c r="BO803" s="25"/>
      <c r="BP803" s="94"/>
    </row>
    <row r="804">
      <c r="A804" s="25"/>
      <c r="B804" s="25"/>
      <c r="C804" s="25"/>
      <c r="D804" s="25"/>
      <c r="E804" s="25"/>
      <c r="F804" s="25"/>
      <c r="G804" s="25"/>
      <c r="H804" s="25"/>
      <c r="I804" s="93"/>
      <c r="J804" s="93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89"/>
      <c r="BM804" s="25"/>
      <c r="BN804" s="25"/>
      <c r="BO804" s="25"/>
      <c r="BP804" s="94"/>
    </row>
    <row r="805">
      <c r="A805" s="25"/>
      <c r="B805" s="25"/>
      <c r="C805" s="25"/>
      <c r="D805" s="25"/>
      <c r="E805" s="25"/>
      <c r="F805" s="25"/>
      <c r="G805" s="25"/>
      <c r="H805" s="25"/>
      <c r="I805" s="93"/>
      <c r="J805" s="93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89"/>
      <c r="BM805" s="25"/>
      <c r="BN805" s="25"/>
      <c r="BO805" s="25"/>
      <c r="BP805" s="94"/>
    </row>
    <row r="806">
      <c r="A806" s="25"/>
      <c r="B806" s="25"/>
      <c r="C806" s="25"/>
      <c r="D806" s="25"/>
      <c r="E806" s="25"/>
      <c r="F806" s="25"/>
      <c r="G806" s="25"/>
      <c r="H806" s="25"/>
      <c r="I806" s="93"/>
      <c r="J806" s="93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89"/>
      <c r="BM806" s="25"/>
      <c r="BN806" s="25"/>
      <c r="BO806" s="25"/>
      <c r="BP806" s="94"/>
    </row>
    <row r="807">
      <c r="A807" s="25"/>
      <c r="B807" s="25"/>
      <c r="C807" s="25"/>
      <c r="D807" s="25"/>
      <c r="E807" s="25"/>
      <c r="F807" s="25"/>
      <c r="G807" s="25"/>
      <c r="H807" s="25"/>
      <c r="I807" s="93"/>
      <c r="J807" s="93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89"/>
      <c r="BM807" s="25"/>
      <c r="BN807" s="25"/>
      <c r="BO807" s="25"/>
      <c r="BP807" s="94"/>
    </row>
    <row r="808">
      <c r="A808" s="25"/>
      <c r="B808" s="25"/>
      <c r="C808" s="25"/>
      <c r="D808" s="25"/>
      <c r="E808" s="25"/>
      <c r="F808" s="25"/>
      <c r="G808" s="25"/>
      <c r="H808" s="25"/>
      <c r="I808" s="93"/>
      <c r="J808" s="93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89"/>
      <c r="BM808" s="25"/>
      <c r="BN808" s="25"/>
      <c r="BO808" s="25"/>
      <c r="BP808" s="94"/>
    </row>
    <row r="809">
      <c r="A809" s="25"/>
      <c r="B809" s="25"/>
      <c r="C809" s="25"/>
      <c r="D809" s="25"/>
      <c r="E809" s="25"/>
      <c r="F809" s="25"/>
      <c r="G809" s="25"/>
      <c r="H809" s="25"/>
      <c r="I809" s="93"/>
      <c r="J809" s="93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89"/>
      <c r="BM809" s="25"/>
      <c r="BN809" s="25"/>
      <c r="BO809" s="25"/>
      <c r="BP809" s="94"/>
    </row>
    <row r="810">
      <c r="A810" s="25"/>
      <c r="B810" s="25"/>
      <c r="C810" s="25"/>
      <c r="D810" s="25"/>
      <c r="E810" s="25"/>
      <c r="F810" s="25"/>
      <c r="G810" s="25"/>
      <c r="H810" s="25"/>
      <c r="I810" s="93"/>
      <c r="J810" s="93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89"/>
      <c r="BM810" s="25"/>
      <c r="BN810" s="25"/>
      <c r="BO810" s="25"/>
      <c r="BP810" s="94"/>
    </row>
    <row r="811">
      <c r="A811" s="25"/>
      <c r="B811" s="25"/>
      <c r="C811" s="25"/>
      <c r="D811" s="25"/>
      <c r="E811" s="25"/>
      <c r="F811" s="25"/>
      <c r="G811" s="25"/>
      <c r="H811" s="25"/>
      <c r="I811" s="93"/>
      <c r="J811" s="93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89"/>
      <c r="BM811" s="25"/>
      <c r="BN811" s="25"/>
      <c r="BO811" s="25"/>
      <c r="BP811" s="94"/>
    </row>
    <row r="812">
      <c r="A812" s="25"/>
      <c r="B812" s="25"/>
      <c r="C812" s="25"/>
      <c r="D812" s="25"/>
      <c r="E812" s="25"/>
      <c r="F812" s="25"/>
      <c r="G812" s="25"/>
      <c r="H812" s="25"/>
      <c r="I812" s="93"/>
      <c r="J812" s="93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89"/>
      <c r="BM812" s="25"/>
      <c r="BN812" s="25"/>
      <c r="BO812" s="25"/>
      <c r="BP812" s="94"/>
    </row>
    <row r="813">
      <c r="A813" s="25"/>
      <c r="B813" s="25"/>
      <c r="C813" s="25"/>
      <c r="D813" s="25"/>
      <c r="E813" s="25"/>
      <c r="F813" s="25"/>
      <c r="G813" s="25"/>
      <c r="H813" s="25"/>
      <c r="I813" s="93"/>
      <c r="J813" s="93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89"/>
      <c r="BM813" s="25"/>
      <c r="BN813" s="25"/>
      <c r="BO813" s="25"/>
      <c r="BP813" s="94"/>
    </row>
    <row r="814">
      <c r="A814" s="25"/>
      <c r="B814" s="25"/>
      <c r="C814" s="25"/>
      <c r="D814" s="25"/>
      <c r="E814" s="25"/>
      <c r="F814" s="25"/>
      <c r="G814" s="25"/>
      <c r="H814" s="25"/>
      <c r="I814" s="93"/>
      <c r="J814" s="93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89"/>
      <c r="BM814" s="25"/>
      <c r="BN814" s="25"/>
      <c r="BO814" s="25"/>
      <c r="BP814" s="94"/>
    </row>
    <row r="815">
      <c r="A815" s="25"/>
      <c r="B815" s="25"/>
      <c r="C815" s="25"/>
      <c r="D815" s="25"/>
      <c r="E815" s="25"/>
      <c r="F815" s="25"/>
      <c r="G815" s="25"/>
      <c r="H815" s="25"/>
      <c r="I815" s="93"/>
      <c r="J815" s="93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89"/>
      <c r="BM815" s="25"/>
      <c r="BN815" s="25"/>
      <c r="BO815" s="25"/>
      <c r="BP815" s="94"/>
    </row>
    <row r="816">
      <c r="A816" s="25"/>
      <c r="B816" s="25"/>
      <c r="C816" s="25"/>
      <c r="D816" s="25"/>
      <c r="E816" s="25"/>
      <c r="F816" s="25"/>
      <c r="G816" s="25"/>
      <c r="H816" s="25"/>
      <c r="I816" s="93"/>
      <c r="J816" s="93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89"/>
      <c r="BM816" s="25"/>
      <c r="BN816" s="25"/>
      <c r="BO816" s="25"/>
      <c r="BP816" s="94"/>
    </row>
    <row r="817">
      <c r="A817" s="25"/>
      <c r="B817" s="25"/>
      <c r="C817" s="25"/>
      <c r="D817" s="25"/>
      <c r="E817" s="25"/>
      <c r="F817" s="25"/>
      <c r="G817" s="25"/>
      <c r="H817" s="25"/>
      <c r="I817" s="93"/>
      <c r="J817" s="93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89"/>
      <c r="BM817" s="25"/>
      <c r="BN817" s="25"/>
      <c r="BO817" s="25"/>
      <c r="BP817" s="94"/>
    </row>
    <row r="818">
      <c r="A818" s="25"/>
      <c r="B818" s="25"/>
      <c r="C818" s="25"/>
      <c r="D818" s="25"/>
      <c r="E818" s="25"/>
      <c r="F818" s="25"/>
      <c r="G818" s="25"/>
      <c r="H818" s="25"/>
      <c r="I818" s="93"/>
      <c r="J818" s="93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89"/>
      <c r="BM818" s="25"/>
      <c r="BN818" s="25"/>
      <c r="BO818" s="25"/>
      <c r="BP818" s="94"/>
    </row>
    <row r="819">
      <c r="A819" s="25"/>
      <c r="B819" s="25"/>
      <c r="C819" s="25"/>
      <c r="D819" s="25"/>
      <c r="E819" s="25"/>
      <c r="F819" s="25"/>
      <c r="G819" s="25"/>
      <c r="H819" s="25"/>
      <c r="I819" s="93"/>
      <c r="J819" s="93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89"/>
      <c r="BM819" s="25"/>
      <c r="BN819" s="25"/>
      <c r="BO819" s="25"/>
      <c r="BP819" s="94"/>
    </row>
    <row r="820">
      <c r="A820" s="25"/>
      <c r="B820" s="25"/>
      <c r="C820" s="25"/>
      <c r="D820" s="25"/>
      <c r="E820" s="25"/>
      <c r="F820" s="25"/>
      <c r="G820" s="25"/>
      <c r="H820" s="25"/>
      <c r="I820" s="93"/>
      <c r="J820" s="93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89"/>
      <c r="BM820" s="25"/>
      <c r="BN820" s="25"/>
      <c r="BO820" s="25"/>
      <c r="BP820" s="94"/>
    </row>
    <row r="821">
      <c r="A821" s="25"/>
      <c r="B821" s="25"/>
      <c r="C821" s="25"/>
      <c r="D821" s="25"/>
      <c r="E821" s="25"/>
      <c r="F821" s="25"/>
      <c r="G821" s="25"/>
      <c r="H821" s="25"/>
      <c r="I821" s="93"/>
      <c r="J821" s="93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89"/>
      <c r="BM821" s="25"/>
      <c r="BN821" s="25"/>
      <c r="BO821" s="25"/>
      <c r="BP821" s="94"/>
    </row>
    <row r="822">
      <c r="A822" s="25"/>
      <c r="B822" s="25"/>
      <c r="C822" s="25"/>
      <c r="D822" s="25"/>
      <c r="E822" s="25"/>
      <c r="F822" s="25"/>
      <c r="G822" s="25"/>
      <c r="H822" s="25"/>
      <c r="I822" s="93"/>
      <c r="J822" s="93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89"/>
      <c r="BM822" s="25"/>
      <c r="BN822" s="25"/>
      <c r="BO822" s="25"/>
      <c r="BP822" s="94"/>
    </row>
    <row r="823">
      <c r="A823" s="25"/>
      <c r="B823" s="25"/>
      <c r="C823" s="25"/>
      <c r="D823" s="25"/>
      <c r="E823" s="25"/>
      <c r="F823" s="25"/>
      <c r="G823" s="25"/>
      <c r="H823" s="25"/>
      <c r="I823" s="93"/>
      <c r="J823" s="93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89"/>
      <c r="BM823" s="25"/>
      <c r="BN823" s="25"/>
      <c r="BO823" s="25"/>
      <c r="BP823" s="94"/>
    </row>
    <row r="824">
      <c r="A824" s="25"/>
      <c r="B824" s="25"/>
      <c r="C824" s="25"/>
      <c r="D824" s="25"/>
      <c r="E824" s="25"/>
      <c r="F824" s="25"/>
      <c r="G824" s="25"/>
      <c r="H824" s="25"/>
      <c r="I824" s="93"/>
      <c r="J824" s="93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89"/>
      <c r="BM824" s="25"/>
      <c r="BN824" s="25"/>
      <c r="BO824" s="25"/>
      <c r="BP824" s="94"/>
    </row>
    <row r="825">
      <c r="A825" s="25"/>
      <c r="B825" s="25"/>
      <c r="C825" s="25"/>
      <c r="D825" s="25"/>
      <c r="E825" s="25"/>
      <c r="F825" s="25"/>
      <c r="G825" s="25"/>
      <c r="H825" s="25"/>
      <c r="I825" s="93"/>
      <c r="J825" s="93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89"/>
      <c r="BM825" s="25"/>
      <c r="BN825" s="25"/>
      <c r="BO825" s="25"/>
      <c r="BP825" s="94"/>
    </row>
    <row r="826">
      <c r="A826" s="25"/>
      <c r="B826" s="25"/>
      <c r="C826" s="25"/>
      <c r="D826" s="25"/>
      <c r="E826" s="25"/>
      <c r="F826" s="25"/>
      <c r="G826" s="25"/>
      <c r="H826" s="25"/>
      <c r="I826" s="93"/>
      <c r="J826" s="93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89"/>
      <c r="BM826" s="25"/>
      <c r="BN826" s="25"/>
      <c r="BO826" s="25"/>
      <c r="BP826" s="94"/>
    </row>
    <row r="827">
      <c r="A827" s="25"/>
      <c r="B827" s="25"/>
      <c r="C827" s="25"/>
      <c r="D827" s="25"/>
      <c r="E827" s="25"/>
      <c r="F827" s="25"/>
      <c r="G827" s="25"/>
      <c r="H827" s="25"/>
      <c r="I827" s="93"/>
      <c r="J827" s="93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89"/>
      <c r="BM827" s="25"/>
      <c r="BN827" s="25"/>
      <c r="BO827" s="25"/>
      <c r="BP827" s="94"/>
    </row>
    <row r="828">
      <c r="A828" s="25"/>
      <c r="B828" s="25"/>
      <c r="C828" s="25"/>
      <c r="D828" s="25"/>
      <c r="E828" s="25"/>
      <c r="F828" s="25"/>
      <c r="G828" s="25"/>
      <c r="H828" s="25"/>
      <c r="I828" s="93"/>
      <c r="J828" s="93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89"/>
      <c r="BM828" s="25"/>
      <c r="BN828" s="25"/>
      <c r="BO828" s="25"/>
      <c r="BP828" s="94"/>
    </row>
    <row r="829">
      <c r="A829" s="25"/>
      <c r="B829" s="25"/>
      <c r="C829" s="25"/>
      <c r="D829" s="25"/>
      <c r="E829" s="25"/>
      <c r="F829" s="25"/>
      <c r="G829" s="25"/>
      <c r="H829" s="25"/>
      <c r="I829" s="93"/>
      <c r="J829" s="93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89"/>
      <c r="BM829" s="25"/>
      <c r="BN829" s="25"/>
      <c r="BO829" s="25"/>
      <c r="BP829" s="94"/>
    </row>
    <row r="830">
      <c r="A830" s="25"/>
      <c r="B830" s="25"/>
      <c r="C830" s="25"/>
      <c r="D830" s="25"/>
      <c r="E830" s="25"/>
      <c r="F830" s="25"/>
      <c r="G830" s="25"/>
      <c r="H830" s="25"/>
      <c r="I830" s="93"/>
      <c r="J830" s="93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89"/>
      <c r="BM830" s="25"/>
      <c r="BN830" s="25"/>
      <c r="BO830" s="25"/>
      <c r="BP830" s="94"/>
    </row>
    <row r="831">
      <c r="A831" s="25"/>
      <c r="B831" s="25"/>
      <c r="C831" s="25"/>
      <c r="D831" s="25"/>
      <c r="E831" s="25"/>
      <c r="F831" s="25"/>
      <c r="G831" s="25"/>
      <c r="H831" s="25"/>
      <c r="I831" s="93"/>
      <c r="J831" s="93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89"/>
      <c r="BM831" s="25"/>
      <c r="BN831" s="25"/>
      <c r="BO831" s="25"/>
      <c r="BP831" s="94"/>
    </row>
    <row r="832">
      <c r="A832" s="25"/>
      <c r="B832" s="25"/>
      <c r="C832" s="25"/>
      <c r="D832" s="25"/>
      <c r="E832" s="25"/>
      <c r="F832" s="25"/>
      <c r="G832" s="25"/>
      <c r="H832" s="25"/>
      <c r="I832" s="93"/>
      <c r="J832" s="93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89"/>
      <c r="BM832" s="25"/>
      <c r="BN832" s="25"/>
      <c r="BO832" s="25"/>
      <c r="BP832" s="94"/>
    </row>
    <row r="833">
      <c r="A833" s="25"/>
      <c r="B833" s="25"/>
      <c r="C833" s="25"/>
      <c r="D833" s="25"/>
      <c r="E833" s="25"/>
      <c r="F833" s="25"/>
      <c r="G833" s="25"/>
      <c r="H833" s="25"/>
      <c r="I833" s="93"/>
      <c r="J833" s="93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89"/>
      <c r="BM833" s="25"/>
      <c r="BN833" s="25"/>
      <c r="BO833" s="25"/>
      <c r="BP833" s="94"/>
    </row>
    <row r="834">
      <c r="A834" s="25"/>
      <c r="B834" s="25"/>
      <c r="C834" s="25"/>
      <c r="D834" s="25"/>
      <c r="E834" s="25"/>
      <c r="F834" s="25"/>
      <c r="G834" s="25"/>
      <c r="H834" s="25"/>
      <c r="I834" s="93"/>
      <c r="J834" s="93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89"/>
      <c r="BM834" s="25"/>
      <c r="BN834" s="25"/>
      <c r="BO834" s="25"/>
      <c r="BP834" s="94"/>
    </row>
    <row r="835">
      <c r="A835" s="25"/>
      <c r="B835" s="25"/>
      <c r="C835" s="25"/>
      <c r="D835" s="25"/>
      <c r="E835" s="25"/>
      <c r="F835" s="25"/>
      <c r="G835" s="25"/>
      <c r="H835" s="25"/>
      <c r="I835" s="93"/>
      <c r="J835" s="93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89"/>
      <c r="BM835" s="25"/>
      <c r="BN835" s="25"/>
      <c r="BO835" s="25"/>
      <c r="BP835" s="94"/>
    </row>
    <row r="836">
      <c r="A836" s="25"/>
      <c r="B836" s="25"/>
      <c r="C836" s="25"/>
      <c r="D836" s="25"/>
      <c r="E836" s="25"/>
      <c r="F836" s="25"/>
      <c r="G836" s="25"/>
      <c r="H836" s="25"/>
      <c r="I836" s="93"/>
      <c r="J836" s="93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89"/>
      <c r="BM836" s="25"/>
      <c r="BN836" s="25"/>
      <c r="BO836" s="25"/>
      <c r="BP836" s="94"/>
    </row>
    <row r="837">
      <c r="A837" s="25"/>
      <c r="B837" s="25"/>
      <c r="C837" s="25"/>
      <c r="D837" s="25"/>
      <c r="E837" s="25"/>
      <c r="F837" s="25"/>
      <c r="G837" s="25"/>
      <c r="H837" s="25"/>
      <c r="I837" s="93"/>
      <c r="J837" s="93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89"/>
      <c r="BM837" s="25"/>
      <c r="BN837" s="25"/>
      <c r="BO837" s="25"/>
      <c r="BP837" s="94"/>
    </row>
    <row r="838">
      <c r="A838" s="25"/>
      <c r="B838" s="25"/>
      <c r="C838" s="25"/>
      <c r="D838" s="25"/>
      <c r="E838" s="25"/>
      <c r="F838" s="25"/>
      <c r="G838" s="25"/>
      <c r="H838" s="25"/>
      <c r="I838" s="93"/>
      <c r="J838" s="93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89"/>
      <c r="BM838" s="25"/>
      <c r="BN838" s="25"/>
      <c r="BO838" s="25"/>
      <c r="BP838" s="94"/>
    </row>
    <row r="839">
      <c r="A839" s="25"/>
      <c r="B839" s="25"/>
      <c r="C839" s="25"/>
      <c r="D839" s="25"/>
      <c r="E839" s="25"/>
      <c r="F839" s="25"/>
      <c r="G839" s="25"/>
      <c r="H839" s="25"/>
      <c r="I839" s="93"/>
      <c r="J839" s="93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89"/>
      <c r="BM839" s="25"/>
      <c r="BN839" s="25"/>
      <c r="BO839" s="25"/>
      <c r="BP839" s="94"/>
    </row>
    <row r="840">
      <c r="A840" s="25"/>
      <c r="B840" s="25"/>
      <c r="C840" s="25"/>
      <c r="D840" s="25"/>
      <c r="E840" s="25"/>
      <c r="F840" s="25"/>
      <c r="G840" s="25"/>
      <c r="H840" s="25"/>
      <c r="I840" s="93"/>
      <c r="J840" s="93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89"/>
      <c r="BM840" s="25"/>
      <c r="BN840" s="25"/>
      <c r="BO840" s="25"/>
      <c r="BP840" s="94"/>
    </row>
    <row r="841">
      <c r="A841" s="25"/>
      <c r="B841" s="25"/>
      <c r="C841" s="25"/>
      <c r="D841" s="25"/>
      <c r="E841" s="25"/>
      <c r="F841" s="25"/>
      <c r="G841" s="25"/>
      <c r="H841" s="25"/>
      <c r="I841" s="93"/>
      <c r="J841" s="93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89"/>
      <c r="BM841" s="25"/>
      <c r="BN841" s="25"/>
      <c r="BO841" s="25"/>
      <c r="BP841" s="94"/>
    </row>
    <row r="842">
      <c r="A842" s="25"/>
      <c r="B842" s="25"/>
      <c r="C842" s="25"/>
      <c r="D842" s="25"/>
      <c r="E842" s="25"/>
      <c r="F842" s="25"/>
      <c r="G842" s="25"/>
      <c r="H842" s="25"/>
      <c r="I842" s="93"/>
      <c r="J842" s="93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89"/>
      <c r="BM842" s="25"/>
      <c r="BN842" s="25"/>
      <c r="BO842" s="25"/>
      <c r="BP842" s="94"/>
    </row>
    <row r="843">
      <c r="A843" s="25"/>
      <c r="B843" s="25"/>
      <c r="C843" s="25"/>
      <c r="D843" s="25"/>
      <c r="E843" s="25"/>
      <c r="F843" s="25"/>
      <c r="G843" s="25"/>
      <c r="H843" s="25"/>
      <c r="I843" s="93"/>
      <c r="J843" s="93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89"/>
      <c r="BM843" s="25"/>
      <c r="BN843" s="25"/>
      <c r="BO843" s="25"/>
      <c r="BP843" s="94"/>
    </row>
    <row r="844">
      <c r="A844" s="25"/>
      <c r="B844" s="25"/>
      <c r="C844" s="25"/>
      <c r="D844" s="25"/>
      <c r="E844" s="25"/>
      <c r="F844" s="25"/>
      <c r="G844" s="25"/>
      <c r="H844" s="25"/>
      <c r="I844" s="93"/>
      <c r="J844" s="93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89"/>
      <c r="BM844" s="25"/>
      <c r="BN844" s="25"/>
      <c r="BO844" s="25"/>
      <c r="BP844" s="94"/>
    </row>
    <row r="845">
      <c r="A845" s="25"/>
      <c r="B845" s="25"/>
      <c r="C845" s="25"/>
      <c r="D845" s="25"/>
      <c r="E845" s="25"/>
      <c r="F845" s="25"/>
      <c r="G845" s="25"/>
      <c r="H845" s="25"/>
      <c r="I845" s="93"/>
      <c r="J845" s="93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89"/>
      <c r="BM845" s="25"/>
      <c r="BN845" s="25"/>
      <c r="BO845" s="25"/>
      <c r="BP845" s="94"/>
    </row>
    <row r="846">
      <c r="A846" s="25"/>
      <c r="B846" s="25"/>
      <c r="C846" s="25"/>
      <c r="D846" s="25"/>
      <c r="E846" s="25"/>
      <c r="F846" s="25"/>
      <c r="G846" s="25"/>
      <c r="H846" s="25"/>
      <c r="I846" s="93"/>
      <c r="J846" s="93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89"/>
      <c r="BM846" s="25"/>
      <c r="BN846" s="25"/>
      <c r="BO846" s="25"/>
      <c r="BP846" s="94"/>
    </row>
    <row r="847">
      <c r="A847" s="25"/>
      <c r="B847" s="25"/>
      <c r="C847" s="25"/>
      <c r="D847" s="25"/>
      <c r="E847" s="25"/>
      <c r="F847" s="25"/>
      <c r="G847" s="25"/>
      <c r="H847" s="25"/>
      <c r="I847" s="93"/>
      <c r="J847" s="93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89"/>
      <c r="BM847" s="25"/>
      <c r="BN847" s="25"/>
      <c r="BO847" s="25"/>
      <c r="BP847" s="94"/>
    </row>
    <row r="848">
      <c r="A848" s="25"/>
      <c r="B848" s="25"/>
      <c r="C848" s="25"/>
      <c r="D848" s="25"/>
      <c r="E848" s="25"/>
      <c r="F848" s="25"/>
      <c r="G848" s="25"/>
      <c r="H848" s="25"/>
      <c r="I848" s="93"/>
      <c r="J848" s="93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89"/>
      <c r="BM848" s="25"/>
      <c r="BN848" s="25"/>
      <c r="BO848" s="25"/>
      <c r="BP848" s="94"/>
    </row>
    <row r="849">
      <c r="A849" s="25"/>
      <c r="B849" s="25"/>
      <c r="C849" s="25"/>
      <c r="D849" s="25"/>
      <c r="E849" s="25"/>
      <c r="F849" s="25"/>
      <c r="G849" s="25"/>
      <c r="H849" s="25"/>
      <c r="I849" s="93"/>
      <c r="J849" s="93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89"/>
      <c r="BM849" s="25"/>
      <c r="BN849" s="25"/>
      <c r="BO849" s="25"/>
      <c r="BP849" s="94"/>
    </row>
    <row r="850">
      <c r="A850" s="25"/>
      <c r="B850" s="25"/>
      <c r="C850" s="25"/>
      <c r="D850" s="25"/>
      <c r="E850" s="25"/>
      <c r="F850" s="25"/>
      <c r="G850" s="25"/>
      <c r="H850" s="25"/>
      <c r="I850" s="93"/>
      <c r="J850" s="93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89"/>
      <c r="BM850" s="25"/>
      <c r="BN850" s="25"/>
      <c r="BO850" s="25"/>
      <c r="BP850" s="94"/>
    </row>
    <row r="851">
      <c r="A851" s="25"/>
      <c r="B851" s="25"/>
      <c r="C851" s="25"/>
      <c r="D851" s="25"/>
      <c r="E851" s="25"/>
      <c r="F851" s="25"/>
      <c r="G851" s="25"/>
      <c r="H851" s="25"/>
      <c r="I851" s="93"/>
      <c r="J851" s="93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89"/>
      <c r="BM851" s="25"/>
      <c r="BN851" s="25"/>
      <c r="BO851" s="25"/>
      <c r="BP851" s="94"/>
    </row>
    <row r="852">
      <c r="A852" s="25"/>
      <c r="B852" s="25"/>
      <c r="C852" s="25"/>
      <c r="D852" s="25"/>
      <c r="E852" s="25"/>
      <c r="F852" s="25"/>
      <c r="G852" s="25"/>
      <c r="H852" s="25"/>
      <c r="I852" s="93"/>
      <c r="J852" s="93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89"/>
      <c r="BM852" s="25"/>
      <c r="BN852" s="25"/>
      <c r="BO852" s="25"/>
      <c r="BP852" s="94"/>
    </row>
    <row r="853">
      <c r="A853" s="25"/>
      <c r="B853" s="25"/>
      <c r="C853" s="25"/>
      <c r="D853" s="25"/>
      <c r="E853" s="25"/>
      <c r="F853" s="25"/>
      <c r="G853" s="25"/>
      <c r="H853" s="25"/>
      <c r="I853" s="93"/>
      <c r="J853" s="93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89"/>
      <c r="BM853" s="25"/>
      <c r="BN853" s="25"/>
      <c r="BO853" s="25"/>
      <c r="BP853" s="94"/>
    </row>
    <row r="854">
      <c r="A854" s="25"/>
      <c r="B854" s="25"/>
      <c r="C854" s="25"/>
      <c r="D854" s="25"/>
      <c r="E854" s="25"/>
      <c r="F854" s="25"/>
      <c r="G854" s="25"/>
      <c r="H854" s="25"/>
      <c r="I854" s="93"/>
      <c r="J854" s="93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89"/>
      <c r="BM854" s="25"/>
      <c r="BN854" s="25"/>
      <c r="BO854" s="25"/>
      <c r="BP854" s="94"/>
    </row>
    <row r="855">
      <c r="A855" s="25"/>
      <c r="B855" s="25"/>
      <c r="C855" s="25"/>
      <c r="D855" s="25"/>
      <c r="E855" s="25"/>
      <c r="F855" s="25"/>
      <c r="G855" s="25"/>
      <c r="H855" s="25"/>
      <c r="I855" s="93"/>
      <c r="J855" s="93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89"/>
      <c r="BM855" s="25"/>
      <c r="BN855" s="25"/>
      <c r="BO855" s="25"/>
      <c r="BP855" s="94"/>
    </row>
    <row r="856">
      <c r="A856" s="25"/>
      <c r="B856" s="25"/>
      <c r="C856" s="25"/>
      <c r="D856" s="25"/>
      <c r="E856" s="25"/>
      <c r="F856" s="25"/>
      <c r="G856" s="25"/>
      <c r="H856" s="25"/>
      <c r="I856" s="93"/>
      <c r="J856" s="93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89"/>
      <c r="BM856" s="25"/>
      <c r="BN856" s="25"/>
      <c r="BO856" s="25"/>
      <c r="BP856" s="94"/>
    </row>
    <row r="857">
      <c r="A857" s="25"/>
      <c r="B857" s="25"/>
      <c r="C857" s="25"/>
      <c r="D857" s="25"/>
      <c r="E857" s="25"/>
      <c r="F857" s="25"/>
      <c r="G857" s="25"/>
      <c r="H857" s="25"/>
      <c r="I857" s="93"/>
      <c r="J857" s="93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89"/>
      <c r="BM857" s="25"/>
      <c r="BN857" s="25"/>
      <c r="BO857" s="25"/>
      <c r="BP857" s="94"/>
    </row>
    <row r="858">
      <c r="A858" s="25"/>
      <c r="B858" s="25"/>
      <c r="C858" s="25"/>
      <c r="D858" s="25"/>
      <c r="E858" s="25"/>
      <c r="F858" s="25"/>
      <c r="G858" s="25"/>
      <c r="H858" s="25"/>
      <c r="I858" s="93"/>
      <c r="J858" s="93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89"/>
      <c r="BM858" s="25"/>
      <c r="BN858" s="25"/>
      <c r="BO858" s="25"/>
      <c r="BP858" s="94"/>
    </row>
    <row r="859">
      <c r="A859" s="25"/>
      <c r="B859" s="25"/>
      <c r="C859" s="25"/>
      <c r="D859" s="25"/>
      <c r="E859" s="25"/>
      <c r="F859" s="25"/>
      <c r="G859" s="25"/>
      <c r="H859" s="25"/>
      <c r="I859" s="93"/>
      <c r="J859" s="93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89"/>
      <c r="BM859" s="25"/>
      <c r="BN859" s="25"/>
      <c r="BO859" s="25"/>
      <c r="BP859" s="94"/>
    </row>
    <row r="860">
      <c r="A860" s="25"/>
      <c r="B860" s="25"/>
      <c r="C860" s="25"/>
      <c r="D860" s="25"/>
      <c r="E860" s="25"/>
      <c r="F860" s="25"/>
      <c r="G860" s="25"/>
      <c r="H860" s="25"/>
      <c r="I860" s="93"/>
      <c r="J860" s="93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89"/>
      <c r="BM860" s="25"/>
      <c r="BN860" s="25"/>
      <c r="BO860" s="25"/>
      <c r="BP860" s="94"/>
    </row>
    <row r="861">
      <c r="A861" s="25"/>
      <c r="B861" s="25"/>
      <c r="C861" s="25"/>
      <c r="D861" s="25"/>
      <c r="E861" s="25"/>
      <c r="F861" s="25"/>
      <c r="G861" s="25"/>
      <c r="H861" s="25"/>
      <c r="I861" s="93"/>
      <c r="J861" s="93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89"/>
      <c r="BM861" s="25"/>
      <c r="BN861" s="25"/>
      <c r="BO861" s="25"/>
      <c r="BP861" s="94"/>
    </row>
    <row r="862">
      <c r="A862" s="25"/>
      <c r="B862" s="25"/>
      <c r="C862" s="25"/>
      <c r="D862" s="25"/>
      <c r="E862" s="25"/>
      <c r="F862" s="25"/>
      <c r="G862" s="25"/>
      <c r="H862" s="25"/>
      <c r="I862" s="93"/>
      <c r="J862" s="93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89"/>
      <c r="BM862" s="25"/>
      <c r="BN862" s="25"/>
      <c r="BO862" s="25"/>
      <c r="BP862" s="94"/>
    </row>
    <row r="863">
      <c r="A863" s="25"/>
      <c r="B863" s="25"/>
      <c r="C863" s="25"/>
      <c r="D863" s="25"/>
      <c r="E863" s="25"/>
      <c r="F863" s="25"/>
      <c r="G863" s="25"/>
      <c r="H863" s="25"/>
      <c r="I863" s="93"/>
      <c r="J863" s="93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89"/>
      <c r="BM863" s="25"/>
      <c r="BN863" s="25"/>
      <c r="BO863" s="25"/>
      <c r="BP863" s="94"/>
    </row>
    <row r="864">
      <c r="A864" s="25"/>
      <c r="B864" s="25"/>
      <c r="C864" s="25"/>
      <c r="D864" s="25"/>
      <c r="E864" s="25"/>
      <c r="F864" s="25"/>
      <c r="G864" s="25"/>
      <c r="H864" s="25"/>
      <c r="I864" s="93"/>
      <c r="J864" s="93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89"/>
      <c r="BM864" s="25"/>
      <c r="BN864" s="25"/>
      <c r="BO864" s="25"/>
      <c r="BP864" s="94"/>
    </row>
    <row r="865">
      <c r="A865" s="25"/>
      <c r="B865" s="25"/>
      <c r="C865" s="25"/>
      <c r="D865" s="25"/>
      <c r="E865" s="25"/>
      <c r="F865" s="25"/>
      <c r="G865" s="25"/>
      <c r="H865" s="25"/>
      <c r="I865" s="93"/>
      <c r="J865" s="93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89"/>
      <c r="BM865" s="25"/>
      <c r="BN865" s="25"/>
      <c r="BO865" s="25"/>
      <c r="BP865" s="94"/>
    </row>
    <row r="866">
      <c r="A866" s="25"/>
      <c r="B866" s="25"/>
      <c r="C866" s="25"/>
      <c r="D866" s="25"/>
      <c r="E866" s="25"/>
      <c r="F866" s="25"/>
      <c r="G866" s="25"/>
      <c r="H866" s="25"/>
      <c r="I866" s="93"/>
      <c r="J866" s="93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89"/>
      <c r="BM866" s="25"/>
      <c r="BN866" s="25"/>
      <c r="BO866" s="25"/>
      <c r="BP866" s="94"/>
    </row>
    <row r="867">
      <c r="A867" s="25"/>
      <c r="B867" s="25"/>
      <c r="C867" s="25"/>
      <c r="D867" s="25"/>
      <c r="E867" s="25"/>
      <c r="F867" s="25"/>
      <c r="G867" s="25"/>
      <c r="H867" s="25"/>
      <c r="I867" s="93"/>
      <c r="J867" s="93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89"/>
      <c r="BM867" s="25"/>
      <c r="BN867" s="25"/>
      <c r="BO867" s="25"/>
      <c r="BP867" s="94"/>
    </row>
    <row r="868">
      <c r="A868" s="25"/>
      <c r="B868" s="25"/>
      <c r="C868" s="25"/>
      <c r="D868" s="25"/>
      <c r="E868" s="25"/>
      <c r="F868" s="25"/>
      <c r="G868" s="25"/>
      <c r="H868" s="25"/>
      <c r="I868" s="93"/>
      <c r="J868" s="93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89"/>
      <c r="BM868" s="25"/>
      <c r="BN868" s="25"/>
      <c r="BO868" s="25"/>
      <c r="BP868" s="94"/>
    </row>
    <row r="869">
      <c r="A869" s="25"/>
      <c r="B869" s="25"/>
      <c r="C869" s="25"/>
      <c r="D869" s="25"/>
      <c r="E869" s="25"/>
      <c r="F869" s="25"/>
      <c r="G869" s="25"/>
      <c r="H869" s="25"/>
      <c r="I869" s="93"/>
      <c r="J869" s="93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89"/>
      <c r="BM869" s="25"/>
      <c r="BN869" s="25"/>
      <c r="BO869" s="25"/>
      <c r="BP869" s="94"/>
    </row>
    <row r="870">
      <c r="A870" s="25"/>
      <c r="B870" s="25"/>
      <c r="C870" s="25"/>
      <c r="D870" s="25"/>
      <c r="E870" s="25"/>
      <c r="F870" s="25"/>
      <c r="G870" s="25"/>
      <c r="H870" s="25"/>
      <c r="I870" s="93"/>
      <c r="J870" s="93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89"/>
      <c r="BM870" s="25"/>
      <c r="BN870" s="25"/>
      <c r="BO870" s="25"/>
      <c r="BP870" s="94"/>
    </row>
    <row r="871">
      <c r="A871" s="25"/>
      <c r="B871" s="25"/>
      <c r="C871" s="25"/>
      <c r="D871" s="25"/>
      <c r="E871" s="25"/>
      <c r="F871" s="25"/>
      <c r="G871" s="25"/>
      <c r="H871" s="25"/>
      <c r="I871" s="93"/>
      <c r="J871" s="93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89"/>
      <c r="BM871" s="25"/>
      <c r="BN871" s="25"/>
      <c r="BO871" s="25"/>
      <c r="BP871" s="94"/>
    </row>
    <row r="872">
      <c r="A872" s="25"/>
      <c r="B872" s="25"/>
      <c r="C872" s="25"/>
      <c r="D872" s="25"/>
      <c r="E872" s="25"/>
      <c r="F872" s="25"/>
      <c r="G872" s="25"/>
      <c r="H872" s="25"/>
      <c r="I872" s="93"/>
      <c r="J872" s="93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89"/>
      <c r="BM872" s="25"/>
      <c r="BN872" s="25"/>
      <c r="BO872" s="25"/>
      <c r="BP872" s="94"/>
    </row>
    <row r="873">
      <c r="A873" s="25"/>
      <c r="B873" s="25"/>
      <c r="C873" s="25"/>
      <c r="D873" s="25"/>
      <c r="E873" s="25"/>
      <c r="F873" s="25"/>
      <c r="G873" s="25"/>
      <c r="H873" s="25"/>
      <c r="I873" s="93"/>
      <c r="J873" s="93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89"/>
      <c r="BM873" s="25"/>
      <c r="BN873" s="25"/>
      <c r="BO873" s="25"/>
      <c r="BP873" s="94"/>
    </row>
    <row r="874">
      <c r="A874" s="25"/>
      <c r="B874" s="25"/>
      <c r="C874" s="25"/>
      <c r="D874" s="25"/>
      <c r="E874" s="25"/>
      <c r="F874" s="25"/>
      <c r="G874" s="25"/>
      <c r="H874" s="25"/>
      <c r="I874" s="93"/>
      <c r="J874" s="93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89"/>
      <c r="BM874" s="25"/>
      <c r="BN874" s="25"/>
      <c r="BO874" s="25"/>
      <c r="BP874" s="94"/>
    </row>
    <row r="875">
      <c r="A875" s="25"/>
      <c r="B875" s="25"/>
      <c r="C875" s="25"/>
      <c r="D875" s="25"/>
      <c r="E875" s="25"/>
      <c r="F875" s="25"/>
      <c r="G875" s="25"/>
      <c r="H875" s="25"/>
      <c r="I875" s="93"/>
      <c r="J875" s="93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89"/>
      <c r="BM875" s="25"/>
      <c r="BN875" s="25"/>
      <c r="BO875" s="25"/>
      <c r="BP875" s="94"/>
    </row>
    <row r="876">
      <c r="A876" s="25"/>
      <c r="B876" s="25"/>
      <c r="C876" s="25"/>
      <c r="D876" s="25"/>
      <c r="E876" s="25"/>
      <c r="F876" s="25"/>
      <c r="G876" s="25"/>
      <c r="H876" s="25"/>
      <c r="I876" s="93"/>
      <c r="J876" s="93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89"/>
      <c r="BM876" s="25"/>
      <c r="BN876" s="25"/>
      <c r="BO876" s="25"/>
      <c r="BP876" s="94"/>
    </row>
    <row r="877">
      <c r="A877" s="25"/>
      <c r="B877" s="25"/>
      <c r="C877" s="25"/>
      <c r="D877" s="25"/>
      <c r="E877" s="25"/>
      <c r="F877" s="25"/>
      <c r="G877" s="25"/>
      <c r="H877" s="25"/>
      <c r="I877" s="93"/>
      <c r="J877" s="93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89"/>
      <c r="BM877" s="25"/>
      <c r="BN877" s="25"/>
      <c r="BO877" s="25"/>
      <c r="BP877" s="94"/>
    </row>
    <row r="878">
      <c r="A878" s="25"/>
      <c r="B878" s="25"/>
      <c r="C878" s="25"/>
      <c r="D878" s="25"/>
      <c r="E878" s="25"/>
      <c r="F878" s="25"/>
      <c r="G878" s="25"/>
      <c r="H878" s="25"/>
      <c r="I878" s="93"/>
      <c r="J878" s="93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89"/>
      <c r="BM878" s="25"/>
      <c r="BN878" s="25"/>
      <c r="BO878" s="25"/>
      <c r="BP878" s="94"/>
    </row>
    <row r="879">
      <c r="A879" s="25"/>
      <c r="B879" s="25"/>
      <c r="C879" s="25"/>
      <c r="D879" s="25"/>
      <c r="E879" s="25"/>
      <c r="F879" s="25"/>
      <c r="G879" s="25"/>
      <c r="H879" s="25"/>
      <c r="I879" s="93"/>
      <c r="J879" s="93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89"/>
      <c r="BM879" s="25"/>
      <c r="BN879" s="25"/>
      <c r="BO879" s="25"/>
      <c r="BP879" s="94"/>
    </row>
    <row r="880">
      <c r="A880" s="25"/>
      <c r="B880" s="25"/>
      <c r="C880" s="25"/>
      <c r="D880" s="25"/>
      <c r="E880" s="25"/>
      <c r="F880" s="25"/>
      <c r="G880" s="25"/>
      <c r="H880" s="25"/>
      <c r="I880" s="93"/>
      <c r="J880" s="93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89"/>
      <c r="BM880" s="25"/>
      <c r="BN880" s="25"/>
      <c r="BO880" s="25"/>
      <c r="BP880" s="94"/>
    </row>
    <row r="881">
      <c r="A881" s="25"/>
      <c r="B881" s="25"/>
      <c r="C881" s="25"/>
      <c r="D881" s="25"/>
      <c r="E881" s="25"/>
      <c r="F881" s="25"/>
      <c r="G881" s="25"/>
      <c r="H881" s="25"/>
      <c r="I881" s="93"/>
      <c r="J881" s="93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89"/>
      <c r="BM881" s="25"/>
      <c r="BN881" s="25"/>
      <c r="BO881" s="25"/>
      <c r="BP881" s="94"/>
    </row>
    <row r="882">
      <c r="A882" s="25"/>
      <c r="B882" s="25"/>
      <c r="C882" s="25"/>
      <c r="D882" s="25"/>
      <c r="E882" s="25"/>
      <c r="F882" s="25"/>
      <c r="G882" s="25"/>
      <c r="H882" s="25"/>
      <c r="I882" s="93"/>
      <c r="J882" s="93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89"/>
      <c r="BM882" s="25"/>
      <c r="BN882" s="25"/>
      <c r="BO882" s="25"/>
      <c r="BP882" s="94"/>
    </row>
    <row r="883">
      <c r="A883" s="25"/>
      <c r="B883" s="25"/>
      <c r="C883" s="25"/>
      <c r="D883" s="25"/>
      <c r="E883" s="25"/>
      <c r="F883" s="25"/>
      <c r="G883" s="25"/>
      <c r="H883" s="25"/>
      <c r="I883" s="93"/>
      <c r="J883" s="93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89"/>
      <c r="BM883" s="25"/>
      <c r="BN883" s="25"/>
      <c r="BO883" s="25"/>
      <c r="BP883" s="94"/>
    </row>
    <row r="884">
      <c r="A884" s="25"/>
      <c r="B884" s="25"/>
      <c r="C884" s="25"/>
      <c r="D884" s="25"/>
      <c r="E884" s="25"/>
      <c r="F884" s="25"/>
      <c r="G884" s="25"/>
      <c r="H884" s="25"/>
      <c r="I884" s="93"/>
      <c r="J884" s="93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89"/>
      <c r="BM884" s="25"/>
      <c r="BN884" s="25"/>
      <c r="BO884" s="25"/>
      <c r="BP884" s="94"/>
    </row>
    <row r="885">
      <c r="A885" s="25"/>
      <c r="B885" s="25"/>
      <c r="C885" s="25"/>
      <c r="D885" s="25"/>
      <c r="E885" s="25"/>
      <c r="F885" s="25"/>
      <c r="G885" s="25"/>
      <c r="H885" s="25"/>
      <c r="I885" s="93"/>
      <c r="J885" s="93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89"/>
      <c r="BM885" s="25"/>
      <c r="BN885" s="25"/>
      <c r="BO885" s="25"/>
      <c r="BP885" s="94"/>
    </row>
    <row r="886">
      <c r="A886" s="25"/>
      <c r="B886" s="25"/>
      <c r="C886" s="25"/>
      <c r="D886" s="25"/>
      <c r="E886" s="25"/>
      <c r="F886" s="25"/>
      <c r="G886" s="25"/>
      <c r="H886" s="25"/>
      <c r="I886" s="93"/>
      <c r="J886" s="93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89"/>
      <c r="BM886" s="25"/>
      <c r="BN886" s="25"/>
      <c r="BO886" s="25"/>
      <c r="BP886" s="94"/>
    </row>
    <row r="887">
      <c r="A887" s="25"/>
      <c r="B887" s="25"/>
      <c r="C887" s="25"/>
      <c r="D887" s="25"/>
      <c r="E887" s="25"/>
      <c r="F887" s="25"/>
      <c r="G887" s="25"/>
      <c r="H887" s="25"/>
      <c r="I887" s="93"/>
      <c r="J887" s="93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89"/>
      <c r="BM887" s="25"/>
      <c r="BN887" s="25"/>
      <c r="BO887" s="25"/>
      <c r="BP887" s="94"/>
    </row>
    <row r="888">
      <c r="A888" s="25"/>
      <c r="B888" s="25"/>
      <c r="C888" s="25"/>
      <c r="D888" s="25"/>
      <c r="E888" s="25"/>
      <c r="F888" s="25"/>
      <c r="G888" s="25"/>
      <c r="H888" s="25"/>
      <c r="I888" s="93"/>
      <c r="J888" s="93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89"/>
      <c r="BM888" s="25"/>
      <c r="BN888" s="25"/>
      <c r="BO888" s="25"/>
      <c r="BP888" s="94"/>
    </row>
    <row r="889">
      <c r="A889" s="25"/>
      <c r="B889" s="25"/>
      <c r="C889" s="25"/>
      <c r="D889" s="25"/>
      <c r="E889" s="25"/>
      <c r="F889" s="25"/>
      <c r="G889" s="25"/>
      <c r="H889" s="25"/>
      <c r="I889" s="93"/>
      <c r="J889" s="93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89"/>
      <c r="BM889" s="25"/>
      <c r="BN889" s="25"/>
      <c r="BO889" s="25"/>
      <c r="BP889" s="94"/>
    </row>
    <row r="890">
      <c r="A890" s="25"/>
      <c r="B890" s="25"/>
      <c r="C890" s="25"/>
      <c r="D890" s="25"/>
      <c r="E890" s="25"/>
      <c r="F890" s="25"/>
      <c r="G890" s="25"/>
      <c r="H890" s="25"/>
      <c r="I890" s="93"/>
      <c r="J890" s="93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89"/>
      <c r="BM890" s="25"/>
      <c r="BN890" s="25"/>
      <c r="BO890" s="25"/>
      <c r="BP890" s="94"/>
    </row>
    <row r="891">
      <c r="A891" s="25"/>
      <c r="B891" s="25"/>
      <c r="C891" s="25"/>
      <c r="D891" s="25"/>
      <c r="E891" s="25"/>
      <c r="F891" s="25"/>
      <c r="G891" s="25"/>
      <c r="H891" s="25"/>
      <c r="I891" s="93"/>
      <c r="J891" s="93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89"/>
      <c r="BM891" s="25"/>
      <c r="BN891" s="25"/>
      <c r="BO891" s="25"/>
      <c r="BP891" s="94"/>
    </row>
    <row r="892">
      <c r="A892" s="25"/>
      <c r="B892" s="25"/>
      <c r="C892" s="25"/>
      <c r="D892" s="25"/>
      <c r="E892" s="25"/>
      <c r="F892" s="25"/>
      <c r="G892" s="25"/>
      <c r="H892" s="25"/>
      <c r="I892" s="93"/>
      <c r="J892" s="93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89"/>
      <c r="BM892" s="25"/>
      <c r="BN892" s="25"/>
      <c r="BO892" s="25"/>
      <c r="BP892" s="94"/>
    </row>
    <row r="893">
      <c r="A893" s="25"/>
      <c r="B893" s="25"/>
      <c r="C893" s="25"/>
      <c r="D893" s="25"/>
      <c r="E893" s="25"/>
      <c r="F893" s="25"/>
      <c r="G893" s="25"/>
      <c r="H893" s="25"/>
      <c r="I893" s="93"/>
      <c r="J893" s="93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89"/>
      <c r="BM893" s="25"/>
      <c r="BN893" s="25"/>
      <c r="BO893" s="25"/>
      <c r="BP893" s="94"/>
    </row>
    <row r="894">
      <c r="A894" s="25"/>
      <c r="B894" s="25"/>
      <c r="C894" s="25"/>
      <c r="D894" s="25"/>
      <c r="E894" s="25"/>
      <c r="F894" s="25"/>
      <c r="G894" s="25"/>
      <c r="H894" s="25"/>
      <c r="I894" s="93"/>
      <c r="J894" s="93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89"/>
      <c r="BM894" s="25"/>
      <c r="BN894" s="25"/>
      <c r="BO894" s="25"/>
      <c r="BP894" s="94"/>
    </row>
    <row r="895">
      <c r="A895" s="25"/>
      <c r="B895" s="25"/>
      <c r="C895" s="25"/>
      <c r="D895" s="25"/>
      <c r="E895" s="25"/>
      <c r="F895" s="25"/>
      <c r="G895" s="25"/>
      <c r="H895" s="25"/>
      <c r="I895" s="93"/>
      <c r="J895" s="93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89"/>
      <c r="BM895" s="25"/>
      <c r="BN895" s="25"/>
      <c r="BO895" s="25"/>
      <c r="BP895" s="94"/>
    </row>
    <row r="896">
      <c r="A896" s="25"/>
      <c r="B896" s="25"/>
      <c r="C896" s="25"/>
      <c r="D896" s="25"/>
      <c r="E896" s="25"/>
      <c r="F896" s="25"/>
      <c r="G896" s="25"/>
      <c r="H896" s="25"/>
      <c r="I896" s="93"/>
      <c r="J896" s="93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89"/>
      <c r="BM896" s="25"/>
      <c r="BN896" s="25"/>
      <c r="BO896" s="25"/>
      <c r="BP896" s="94"/>
    </row>
    <row r="897">
      <c r="A897" s="25"/>
      <c r="B897" s="25"/>
      <c r="C897" s="25"/>
      <c r="D897" s="25"/>
      <c r="E897" s="25"/>
      <c r="F897" s="25"/>
      <c r="G897" s="25"/>
      <c r="H897" s="25"/>
      <c r="I897" s="93"/>
      <c r="J897" s="93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89"/>
      <c r="BM897" s="25"/>
      <c r="BN897" s="25"/>
      <c r="BO897" s="25"/>
      <c r="BP897" s="94"/>
    </row>
    <row r="898">
      <c r="A898" s="25"/>
      <c r="B898" s="25"/>
      <c r="C898" s="25"/>
      <c r="D898" s="25"/>
      <c r="E898" s="25"/>
      <c r="F898" s="25"/>
      <c r="G898" s="25"/>
      <c r="H898" s="25"/>
      <c r="I898" s="93"/>
      <c r="J898" s="93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89"/>
      <c r="BM898" s="25"/>
      <c r="BN898" s="25"/>
      <c r="BO898" s="25"/>
      <c r="BP898" s="94"/>
    </row>
    <row r="899">
      <c r="A899" s="25"/>
      <c r="B899" s="25"/>
      <c r="C899" s="25"/>
      <c r="D899" s="25"/>
      <c r="E899" s="25"/>
      <c r="F899" s="25"/>
      <c r="G899" s="25"/>
      <c r="H899" s="25"/>
      <c r="I899" s="93"/>
      <c r="J899" s="93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89"/>
      <c r="BM899" s="25"/>
      <c r="BN899" s="25"/>
      <c r="BO899" s="25"/>
      <c r="BP899" s="94"/>
    </row>
    <row r="900">
      <c r="A900" s="25"/>
      <c r="B900" s="25"/>
      <c r="C900" s="25"/>
      <c r="D900" s="25"/>
      <c r="E900" s="25"/>
      <c r="F900" s="25"/>
      <c r="G900" s="25"/>
      <c r="H900" s="25"/>
      <c r="I900" s="93"/>
      <c r="J900" s="93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89"/>
      <c r="BM900" s="25"/>
      <c r="BN900" s="25"/>
      <c r="BO900" s="25"/>
      <c r="BP900" s="94"/>
    </row>
    <row r="901">
      <c r="A901" s="25"/>
      <c r="B901" s="25"/>
      <c r="C901" s="25"/>
      <c r="D901" s="25"/>
      <c r="E901" s="25"/>
      <c r="F901" s="25"/>
      <c r="G901" s="25"/>
      <c r="H901" s="25"/>
      <c r="I901" s="93"/>
      <c r="J901" s="93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89"/>
      <c r="BM901" s="25"/>
      <c r="BN901" s="25"/>
      <c r="BO901" s="25"/>
      <c r="BP901" s="94"/>
    </row>
    <row r="902">
      <c r="A902" s="25"/>
      <c r="B902" s="25"/>
      <c r="C902" s="25"/>
      <c r="D902" s="25"/>
      <c r="E902" s="25"/>
      <c r="F902" s="25"/>
      <c r="G902" s="25"/>
      <c r="H902" s="25"/>
      <c r="I902" s="93"/>
      <c r="J902" s="93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89"/>
      <c r="BM902" s="25"/>
      <c r="BN902" s="25"/>
      <c r="BO902" s="25"/>
      <c r="BP902" s="94"/>
    </row>
    <row r="903">
      <c r="A903" s="25"/>
      <c r="B903" s="25"/>
      <c r="C903" s="25"/>
      <c r="D903" s="25"/>
      <c r="E903" s="25"/>
      <c r="F903" s="25"/>
      <c r="G903" s="25"/>
      <c r="H903" s="25"/>
      <c r="I903" s="93"/>
      <c r="J903" s="93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89"/>
      <c r="BM903" s="25"/>
      <c r="BN903" s="25"/>
      <c r="BO903" s="25"/>
      <c r="BP903" s="94"/>
    </row>
    <row r="904">
      <c r="A904" s="25"/>
      <c r="B904" s="25"/>
      <c r="C904" s="25"/>
      <c r="D904" s="25"/>
      <c r="E904" s="25"/>
      <c r="F904" s="25"/>
      <c r="G904" s="25"/>
      <c r="H904" s="25"/>
      <c r="I904" s="93"/>
      <c r="J904" s="93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89"/>
      <c r="BM904" s="25"/>
      <c r="BN904" s="25"/>
      <c r="BO904" s="25"/>
      <c r="BP904" s="94"/>
    </row>
    <row r="905">
      <c r="A905" s="25"/>
      <c r="B905" s="25"/>
      <c r="C905" s="25"/>
      <c r="D905" s="25"/>
      <c r="E905" s="25"/>
      <c r="F905" s="25"/>
      <c r="G905" s="25"/>
      <c r="H905" s="25"/>
      <c r="I905" s="93"/>
      <c r="J905" s="93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89"/>
      <c r="BM905" s="25"/>
      <c r="BN905" s="25"/>
      <c r="BO905" s="25"/>
      <c r="BP905" s="94"/>
    </row>
    <row r="906">
      <c r="A906" s="25"/>
      <c r="B906" s="25"/>
      <c r="C906" s="25"/>
      <c r="D906" s="25"/>
      <c r="E906" s="25"/>
      <c r="F906" s="25"/>
      <c r="G906" s="25"/>
      <c r="H906" s="25"/>
      <c r="I906" s="93"/>
      <c r="J906" s="93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89"/>
      <c r="BM906" s="25"/>
      <c r="BN906" s="25"/>
      <c r="BO906" s="25"/>
      <c r="BP906" s="94"/>
    </row>
    <row r="907">
      <c r="A907" s="25"/>
      <c r="B907" s="25"/>
      <c r="C907" s="25"/>
      <c r="D907" s="25"/>
      <c r="E907" s="25"/>
      <c r="F907" s="25"/>
      <c r="G907" s="25"/>
      <c r="H907" s="25"/>
      <c r="I907" s="93"/>
      <c r="J907" s="93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89"/>
      <c r="BM907" s="25"/>
      <c r="BN907" s="25"/>
      <c r="BO907" s="25"/>
      <c r="BP907" s="94"/>
    </row>
    <row r="908">
      <c r="A908" s="25"/>
      <c r="B908" s="25"/>
      <c r="C908" s="25"/>
      <c r="D908" s="25"/>
      <c r="E908" s="25"/>
      <c r="F908" s="25"/>
      <c r="G908" s="25"/>
      <c r="H908" s="25"/>
      <c r="I908" s="93"/>
      <c r="J908" s="93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89"/>
      <c r="BM908" s="25"/>
      <c r="BN908" s="25"/>
      <c r="BO908" s="25"/>
      <c r="BP908" s="94"/>
    </row>
    <row r="909">
      <c r="A909" s="25"/>
      <c r="B909" s="25"/>
      <c r="C909" s="25"/>
      <c r="D909" s="25"/>
      <c r="E909" s="25"/>
      <c r="F909" s="25"/>
      <c r="G909" s="25"/>
      <c r="H909" s="25"/>
      <c r="I909" s="93"/>
      <c r="J909" s="93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89"/>
      <c r="BM909" s="25"/>
      <c r="BN909" s="25"/>
      <c r="BO909" s="25"/>
      <c r="BP909" s="94"/>
    </row>
    <row r="910">
      <c r="A910" s="25"/>
      <c r="B910" s="25"/>
      <c r="C910" s="25"/>
      <c r="D910" s="25"/>
      <c r="E910" s="25"/>
      <c r="F910" s="25"/>
      <c r="G910" s="25"/>
      <c r="H910" s="25"/>
      <c r="I910" s="93"/>
      <c r="J910" s="93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89"/>
      <c r="BM910" s="25"/>
      <c r="BN910" s="25"/>
      <c r="BO910" s="25"/>
      <c r="BP910" s="94"/>
    </row>
    <row r="911">
      <c r="A911" s="25"/>
      <c r="B911" s="25"/>
      <c r="C911" s="25"/>
      <c r="D911" s="25"/>
      <c r="E911" s="25"/>
      <c r="F911" s="25"/>
      <c r="G911" s="25"/>
      <c r="H911" s="25"/>
      <c r="I911" s="93"/>
      <c r="J911" s="93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89"/>
      <c r="BM911" s="25"/>
      <c r="BN911" s="25"/>
      <c r="BO911" s="25"/>
      <c r="BP911" s="94"/>
    </row>
    <row r="912">
      <c r="A912" s="25"/>
      <c r="B912" s="25"/>
      <c r="C912" s="25"/>
      <c r="D912" s="25"/>
      <c r="E912" s="25"/>
      <c r="F912" s="25"/>
      <c r="G912" s="25"/>
      <c r="H912" s="25"/>
      <c r="I912" s="93"/>
      <c r="J912" s="93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89"/>
      <c r="BM912" s="25"/>
      <c r="BN912" s="25"/>
      <c r="BO912" s="25"/>
      <c r="BP912" s="94"/>
    </row>
    <row r="913">
      <c r="A913" s="25"/>
      <c r="B913" s="25"/>
      <c r="C913" s="25"/>
      <c r="D913" s="25"/>
      <c r="E913" s="25"/>
      <c r="F913" s="25"/>
      <c r="G913" s="25"/>
      <c r="H913" s="25"/>
      <c r="I913" s="93"/>
      <c r="J913" s="93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89"/>
      <c r="BM913" s="25"/>
      <c r="BN913" s="25"/>
      <c r="BO913" s="25"/>
      <c r="BP913" s="94"/>
    </row>
    <row r="914">
      <c r="A914" s="25"/>
      <c r="B914" s="25"/>
      <c r="C914" s="25"/>
      <c r="D914" s="25"/>
      <c r="E914" s="25"/>
      <c r="F914" s="25"/>
      <c r="G914" s="25"/>
      <c r="H914" s="25"/>
      <c r="I914" s="93"/>
      <c r="J914" s="93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89"/>
      <c r="BM914" s="25"/>
      <c r="BN914" s="25"/>
      <c r="BO914" s="25"/>
      <c r="BP914" s="94"/>
    </row>
    <row r="915">
      <c r="A915" s="25"/>
      <c r="B915" s="25"/>
      <c r="C915" s="25"/>
      <c r="D915" s="25"/>
      <c r="E915" s="25"/>
      <c r="F915" s="25"/>
      <c r="G915" s="25"/>
      <c r="H915" s="25"/>
      <c r="I915" s="93"/>
      <c r="J915" s="93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89"/>
      <c r="BM915" s="25"/>
      <c r="BN915" s="25"/>
      <c r="BO915" s="25"/>
      <c r="BP915" s="94"/>
    </row>
    <row r="916">
      <c r="A916" s="25"/>
      <c r="B916" s="25"/>
      <c r="C916" s="25"/>
      <c r="D916" s="25"/>
      <c r="E916" s="25"/>
      <c r="F916" s="25"/>
      <c r="G916" s="25"/>
      <c r="H916" s="25"/>
      <c r="I916" s="93"/>
      <c r="J916" s="93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89"/>
      <c r="BM916" s="25"/>
      <c r="BN916" s="25"/>
      <c r="BO916" s="25"/>
      <c r="BP916" s="94"/>
    </row>
    <row r="917">
      <c r="A917" s="25"/>
      <c r="B917" s="25"/>
      <c r="C917" s="25"/>
      <c r="D917" s="25"/>
      <c r="E917" s="25"/>
      <c r="F917" s="25"/>
      <c r="G917" s="25"/>
      <c r="H917" s="25"/>
      <c r="I917" s="93"/>
      <c r="J917" s="93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89"/>
      <c r="BM917" s="25"/>
      <c r="BN917" s="25"/>
      <c r="BO917" s="25"/>
      <c r="BP917" s="94"/>
    </row>
    <row r="918">
      <c r="A918" s="25"/>
      <c r="B918" s="25"/>
      <c r="C918" s="25"/>
      <c r="D918" s="25"/>
      <c r="E918" s="25"/>
      <c r="F918" s="25"/>
      <c r="G918" s="25"/>
      <c r="H918" s="25"/>
      <c r="I918" s="93"/>
      <c r="J918" s="93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89"/>
      <c r="BM918" s="25"/>
      <c r="BN918" s="25"/>
      <c r="BO918" s="25"/>
      <c r="BP918" s="94"/>
    </row>
    <row r="919">
      <c r="A919" s="25"/>
      <c r="B919" s="25"/>
      <c r="C919" s="25"/>
      <c r="D919" s="25"/>
      <c r="E919" s="25"/>
      <c r="F919" s="25"/>
      <c r="G919" s="25"/>
      <c r="H919" s="25"/>
      <c r="I919" s="93"/>
      <c r="J919" s="93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89"/>
      <c r="BM919" s="25"/>
      <c r="BN919" s="25"/>
      <c r="BO919" s="25"/>
      <c r="BP919" s="94"/>
    </row>
    <row r="920">
      <c r="A920" s="25"/>
      <c r="B920" s="25"/>
      <c r="C920" s="25"/>
      <c r="D920" s="25"/>
      <c r="E920" s="25"/>
      <c r="F920" s="25"/>
      <c r="G920" s="25"/>
      <c r="H920" s="25"/>
      <c r="I920" s="93"/>
      <c r="J920" s="93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89"/>
      <c r="BM920" s="25"/>
      <c r="BN920" s="25"/>
      <c r="BO920" s="25"/>
      <c r="BP920" s="94"/>
    </row>
    <row r="921">
      <c r="A921" s="25"/>
      <c r="B921" s="25"/>
      <c r="C921" s="25"/>
      <c r="D921" s="25"/>
      <c r="E921" s="25"/>
      <c r="F921" s="25"/>
      <c r="G921" s="25"/>
      <c r="H921" s="25"/>
      <c r="I921" s="93"/>
      <c r="J921" s="93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89"/>
      <c r="BM921" s="25"/>
      <c r="BN921" s="25"/>
      <c r="BO921" s="25"/>
      <c r="BP921" s="94"/>
    </row>
    <row r="922">
      <c r="A922" s="25"/>
      <c r="B922" s="25"/>
      <c r="C922" s="25"/>
      <c r="D922" s="25"/>
      <c r="E922" s="25"/>
      <c r="F922" s="25"/>
      <c r="G922" s="25"/>
      <c r="H922" s="25"/>
      <c r="I922" s="93"/>
      <c r="J922" s="93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89"/>
      <c r="BM922" s="25"/>
      <c r="BN922" s="25"/>
      <c r="BO922" s="25"/>
      <c r="BP922" s="94"/>
    </row>
    <row r="923">
      <c r="A923" s="25"/>
      <c r="B923" s="25"/>
      <c r="C923" s="25"/>
      <c r="D923" s="25"/>
      <c r="E923" s="25"/>
      <c r="F923" s="25"/>
      <c r="G923" s="25"/>
      <c r="H923" s="25"/>
      <c r="I923" s="93"/>
      <c r="J923" s="93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89"/>
      <c r="BM923" s="25"/>
      <c r="BN923" s="25"/>
      <c r="BO923" s="25"/>
      <c r="BP923" s="94"/>
    </row>
    <row r="924">
      <c r="A924" s="25"/>
      <c r="B924" s="25"/>
      <c r="C924" s="25"/>
      <c r="D924" s="25"/>
      <c r="E924" s="25"/>
      <c r="F924" s="25"/>
      <c r="G924" s="25"/>
      <c r="H924" s="25"/>
      <c r="I924" s="93"/>
      <c r="J924" s="93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89"/>
      <c r="BM924" s="25"/>
      <c r="BN924" s="25"/>
      <c r="BO924" s="25"/>
      <c r="BP924" s="94"/>
    </row>
    <row r="925">
      <c r="A925" s="25"/>
      <c r="B925" s="25"/>
      <c r="C925" s="25"/>
      <c r="D925" s="25"/>
      <c r="E925" s="25"/>
      <c r="F925" s="25"/>
      <c r="G925" s="25"/>
      <c r="H925" s="25"/>
      <c r="I925" s="93"/>
      <c r="J925" s="93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89"/>
      <c r="BM925" s="25"/>
      <c r="BN925" s="25"/>
      <c r="BO925" s="25"/>
      <c r="BP925" s="94"/>
    </row>
    <row r="926">
      <c r="A926" s="25"/>
      <c r="B926" s="25"/>
      <c r="C926" s="25"/>
      <c r="D926" s="25"/>
      <c r="E926" s="25"/>
      <c r="F926" s="25"/>
      <c r="G926" s="25"/>
      <c r="H926" s="25"/>
      <c r="I926" s="93"/>
      <c r="J926" s="93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89"/>
      <c r="BM926" s="25"/>
      <c r="BN926" s="25"/>
      <c r="BO926" s="25"/>
      <c r="BP926" s="94"/>
    </row>
    <row r="927">
      <c r="A927" s="25"/>
      <c r="B927" s="25"/>
      <c r="C927" s="25"/>
      <c r="D927" s="25"/>
      <c r="E927" s="25"/>
      <c r="F927" s="25"/>
      <c r="G927" s="25"/>
      <c r="H927" s="25"/>
      <c r="I927" s="93"/>
      <c r="J927" s="93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89"/>
      <c r="BM927" s="25"/>
      <c r="BN927" s="25"/>
      <c r="BO927" s="25"/>
      <c r="BP927" s="94"/>
    </row>
    <row r="928">
      <c r="A928" s="25"/>
      <c r="B928" s="25"/>
      <c r="C928" s="25"/>
      <c r="D928" s="25"/>
      <c r="E928" s="25"/>
      <c r="F928" s="25"/>
      <c r="G928" s="25"/>
      <c r="H928" s="25"/>
      <c r="I928" s="93"/>
      <c r="J928" s="93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89"/>
      <c r="BM928" s="25"/>
      <c r="BN928" s="25"/>
      <c r="BO928" s="25"/>
      <c r="BP928" s="94"/>
    </row>
    <row r="929">
      <c r="A929" s="25"/>
      <c r="B929" s="25"/>
      <c r="C929" s="25"/>
      <c r="D929" s="25"/>
      <c r="E929" s="25"/>
      <c r="F929" s="25"/>
      <c r="G929" s="25"/>
      <c r="H929" s="25"/>
      <c r="I929" s="93"/>
      <c r="J929" s="93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89"/>
      <c r="BM929" s="25"/>
      <c r="BN929" s="25"/>
      <c r="BO929" s="25"/>
      <c r="BP929" s="94"/>
    </row>
    <row r="930">
      <c r="A930" s="25"/>
      <c r="B930" s="25"/>
      <c r="C930" s="25"/>
      <c r="D930" s="25"/>
      <c r="E930" s="25"/>
      <c r="F930" s="25"/>
      <c r="G930" s="25"/>
      <c r="H930" s="25"/>
      <c r="I930" s="93"/>
      <c r="J930" s="93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89"/>
      <c r="BM930" s="25"/>
      <c r="BN930" s="25"/>
      <c r="BO930" s="25"/>
      <c r="BP930" s="94"/>
    </row>
    <row r="931">
      <c r="A931" s="25"/>
      <c r="B931" s="25"/>
      <c r="C931" s="25"/>
      <c r="D931" s="25"/>
      <c r="E931" s="25"/>
      <c r="F931" s="25"/>
      <c r="G931" s="25"/>
      <c r="H931" s="25"/>
      <c r="I931" s="93"/>
      <c r="J931" s="93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89"/>
      <c r="BM931" s="25"/>
      <c r="BN931" s="25"/>
      <c r="BO931" s="25"/>
      <c r="BP931" s="94"/>
    </row>
    <row r="932">
      <c r="A932" s="25"/>
      <c r="B932" s="25"/>
      <c r="C932" s="25"/>
      <c r="D932" s="25"/>
      <c r="E932" s="25"/>
      <c r="F932" s="25"/>
      <c r="G932" s="25"/>
      <c r="H932" s="25"/>
      <c r="I932" s="93"/>
      <c r="J932" s="93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89"/>
      <c r="BM932" s="25"/>
      <c r="BN932" s="25"/>
      <c r="BO932" s="25"/>
      <c r="BP932" s="94"/>
    </row>
    <row r="933">
      <c r="A933" s="25"/>
      <c r="B933" s="25"/>
      <c r="C933" s="25"/>
      <c r="D933" s="25"/>
      <c r="E933" s="25"/>
      <c r="F933" s="25"/>
      <c r="G933" s="25"/>
      <c r="H933" s="25"/>
      <c r="I933" s="93"/>
      <c r="J933" s="93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89"/>
      <c r="BM933" s="25"/>
      <c r="BN933" s="25"/>
      <c r="BO933" s="25"/>
      <c r="BP933" s="94"/>
    </row>
    <row r="934">
      <c r="A934" s="25"/>
      <c r="B934" s="25"/>
      <c r="C934" s="25"/>
      <c r="D934" s="25"/>
      <c r="E934" s="25"/>
      <c r="F934" s="25"/>
      <c r="G934" s="25"/>
      <c r="H934" s="25"/>
      <c r="I934" s="93"/>
      <c r="J934" s="93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89"/>
      <c r="BM934" s="25"/>
      <c r="BN934" s="25"/>
      <c r="BO934" s="25"/>
      <c r="BP934" s="94"/>
    </row>
    <row r="935">
      <c r="A935" s="25"/>
      <c r="B935" s="25"/>
      <c r="C935" s="25"/>
      <c r="D935" s="25"/>
      <c r="E935" s="25"/>
      <c r="F935" s="25"/>
      <c r="G935" s="25"/>
      <c r="H935" s="25"/>
      <c r="I935" s="93"/>
      <c r="J935" s="93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89"/>
      <c r="BM935" s="25"/>
      <c r="BN935" s="25"/>
      <c r="BO935" s="25"/>
      <c r="BP935" s="94"/>
    </row>
    <row r="936">
      <c r="A936" s="25"/>
      <c r="B936" s="25"/>
      <c r="C936" s="25"/>
      <c r="D936" s="25"/>
      <c r="E936" s="25"/>
      <c r="F936" s="25"/>
      <c r="G936" s="25"/>
      <c r="H936" s="25"/>
      <c r="I936" s="93"/>
      <c r="J936" s="93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89"/>
      <c r="BM936" s="25"/>
      <c r="BN936" s="25"/>
      <c r="BO936" s="25"/>
      <c r="BP936" s="94"/>
    </row>
    <row r="937">
      <c r="A937" s="25"/>
      <c r="B937" s="25"/>
      <c r="C937" s="25"/>
      <c r="D937" s="25"/>
      <c r="E937" s="25"/>
      <c r="F937" s="25"/>
      <c r="G937" s="25"/>
      <c r="H937" s="25"/>
      <c r="I937" s="93"/>
      <c r="J937" s="93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89"/>
      <c r="BM937" s="25"/>
      <c r="BN937" s="25"/>
      <c r="BO937" s="25"/>
      <c r="BP937" s="94"/>
    </row>
    <row r="938">
      <c r="A938" s="25"/>
      <c r="B938" s="25"/>
      <c r="C938" s="25"/>
      <c r="D938" s="25"/>
      <c r="E938" s="25"/>
      <c r="F938" s="25"/>
      <c r="G938" s="25"/>
      <c r="H938" s="25"/>
      <c r="I938" s="93"/>
      <c r="J938" s="93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89"/>
      <c r="BM938" s="25"/>
      <c r="BN938" s="25"/>
      <c r="BO938" s="25"/>
      <c r="BP938" s="94"/>
    </row>
    <row r="939">
      <c r="A939" s="25"/>
      <c r="B939" s="25"/>
      <c r="C939" s="25"/>
      <c r="D939" s="25"/>
      <c r="E939" s="25"/>
      <c r="F939" s="25"/>
      <c r="G939" s="25"/>
      <c r="H939" s="25"/>
      <c r="I939" s="93"/>
      <c r="J939" s="93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89"/>
      <c r="BM939" s="25"/>
      <c r="BN939" s="25"/>
      <c r="BO939" s="25"/>
      <c r="BP939" s="94"/>
    </row>
    <row r="940">
      <c r="A940" s="25"/>
      <c r="B940" s="25"/>
      <c r="C940" s="25"/>
      <c r="D940" s="25"/>
      <c r="E940" s="25"/>
      <c r="F940" s="25"/>
      <c r="G940" s="25"/>
      <c r="H940" s="25"/>
      <c r="I940" s="93"/>
      <c r="J940" s="93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89"/>
      <c r="BM940" s="25"/>
      <c r="BN940" s="25"/>
      <c r="BO940" s="25"/>
      <c r="BP940" s="94"/>
    </row>
    <row r="941">
      <c r="A941" s="25"/>
      <c r="B941" s="25"/>
      <c r="C941" s="25"/>
      <c r="D941" s="25"/>
      <c r="E941" s="25"/>
      <c r="F941" s="25"/>
      <c r="G941" s="25"/>
      <c r="H941" s="25"/>
      <c r="I941" s="93"/>
      <c r="J941" s="93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89"/>
      <c r="BM941" s="25"/>
      <c r="BN941" s="25"/>
      <c r="BO941" s="25"/>
      <c r="BP941" s="94"/>
    </row>
    <row r="942">
      <c r="A942" s="25"/>
      <c r="B942" s="25"/>
      <c r="C942" s="25"/>
      <c r="D942" s="25"/>
      <c r="E942" s="25"/>
      <c r="F942" s="25"/>
      <c r="G942" s="25"/>
      <c r="H942" s="25"/>
      <c r="I942" s="93"/>
      <c r="J942" s="93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89"/>
      <c r="BM942" s="25"/>
      <c r="BN942" s="25"/>
      <c r="BO942" s="25"/>
      <c r="BP942" s="94"/>
    </row>
    <row r="943">
      <c r="A943" s="25"/>
      <c r="B943" s="25"/>
      <c r="C943" s="25"/>
      <c r="D943" s="25"/>
      <c r="E943" s="25"/>
      <c r="F943" s="25"/>
      <c r="G943" s="25"/>
      <c r="H943" s="25"/>
      <c r="I943" s="93"/>
      <c r="J943" s="93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89"/>
      <c r="BM943" s="25"/>
      <c r="BN943" s="25"/>
      <c r="BO943" s="25"/>
      <c r="BP943" s="94"/>
    </row>
    <row r="944">
      <c r="A944" s="25"/>
      <c r="B944" s="25"/>
      <c r="C944" s="25"/>
      <c r="D944" s="25"/>
      <c r="E944" s="25"/>
      <c r="F944" s="25"/>
      <c r="G944" s="25"/>
      <c r="H944" s="25"/>
      <c r="I944" s="93"/>
      <c r="J944" s="93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89"/>
      <c r="BM944" s="25"/>
      <c r="BN944" s="25"/>
      <c r="BO944" s="25"/>
      <c r="BP944" s="94"/>
    </row>
    <row r="945">
      <c r="A945" s="25"/>
      <c r="B945" s="25"/>
      <c r="C945" s="25"/>
      <c r="D945" s="25"/>
      <c r="E945" s="25"/>
      <c r="F945" s="25"/>
      <c r="G945" s="25"/>
      <c r="H945" s="25"/>
      <c r="I945" s="93"/>
      <c r="J945" s="93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89"/>
      <c r="BM945" s="25"/>
      <c r="BN945" s="25"/>
      <c r="BO945" s="25"/>
      <c r="BP945" s="94"/>
    </row>
    <row r="946">
      <c r="A946" s="25"/>
      <c r="B946" s="25"/>
      <c r="C946" s="25"/>
      <c r="D946" s="25"/>
      <c r="E946" s="25"/>
      <c r="F946" s="25"/>
      <c r="G946" s="25"/>
      <c r="H946" s="25"/>
      <c r="I946" s="93"/>
      <c r="J946" s="93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89"/>
      <c r="BM946" s="25"/>
      <c r="BN946" s="25"/>
      <c r="BO946" s="25"/>
      <c r="BP946" s="94"/>
    </row>
    <row r="947">
      <c r="A947" s="25"/>
      <c r="B947" s="25"/>
      <c r="C947" s="25"/>
      <c r="D947" s="25"/>
      <c r="E947" s="25"/>
      <c r="F947" s="25"/>
      <c r="G947" s="25"/>
      <c r="H947" s="25"/>
      <c r="I947" s="93"/>
      <c r="J947" s="93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89"/>
      <c r="BM947" s="25"/>
      <c r="BN947" s="25"/>
      <c r="BO947" s="25"/>
      <c r="BP947" s="94"/>
    </row>
    <row r="948">
      <c r="A948" s="25"/>
      <c r="B948" s="25"/>
      <c r="C948" s="25"/>
      <c r="D948" s="25"/>
      <c r="E948" s="25"/>
      <c r="F948" s="25"/>
      <c r="G948" s="25"/>
      <c r="H948" s="25"/>
      <c r="I948" s="93"/>
      <c r="J948" s="93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89"/>
      <c r="BM948" s="25"/>
      <c r="BN948" s="25"/>
      <c r="BO948" s="25"/>
      <c r="BP948" s="94"/>
    </row>
    <row r="949">
      <c r="A949" s="25"/>
      <c r="B949" s="25"/>
      <c r="C949" s="25"/>
      <c r="D949" s="25"/>
      <c r="E949" s="25"/>
      <c r="F949" s="25"/>
      <c r="G949" s="25"/>
      <c r="H949" s="25"/>
      <c r="I949" s="93"/>
      <c r="J949" s="93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89"/>
      <c r="BM949" s="25"/>
      <c r="BN949" s="25"/>
      <c r="BO949" s="25"/>
      <c r="BP949" s="94"/>
    </row>
    <row r="950">
      <c r="A950" s="25"/>
      <c r="B950" s="25"/>
      <c r="C950" s="25"/>
      <c r="D950" s="25"/>
      <c r="E950" s="25"/>
      <c r="F950" s="25"/>
      <c r="G950" s="25"/>
      <c r="H950" s="25"/>
      <c r="I950" s="93"/>
      <c r="J950" s="93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89"/>
      <c r="BM950" s="25"/>
      <c r="BN950" s="25"/>
      <c r="BO950" s="25"/>
      <c r="BP950" s="94"/>
    </row>
    <row r="951">
      <c r="A951" s="25"/>
      <c r="B951" s="25"/>
      <c r="C951" s="25"/>
      <c r="D951" s="25"/>
      <c r="E951" s="25"/>
      <c r="F951" s="25"/>
      <c r="G951" s="25"/>
      <c r="H951" s="25"/>
      <c r="I951" s="93"/>
      <c r="J951" s="93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89"/>
      <c r="BM951" s="25"/>
      <c r="BN951" s="25"/>
      <c r="BO951" s="25"/>
      <c r="BP951" s="94"/>
    </row>
    <row r="952">
      <c r="A952" s="25"/>
      <c r="B952" s="25"/>
      <c r="C952" s="25"/>
      <c r="D952" s="25"/>
      <c r="E952" s="25"/>
      <c r="F952" s="25"/>
      <c r="G952" s="25"/>
      <c r="H952" s="25"/>
      <c r="I952" s="93"/>
      <c r="J952" s="93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89"/>
      <c r="BM952" s="25"/>
      <c r="BN952" s="25"/>
      <c r="BO952" s="25"/>
      <c r="BP952" s="94"/>
    </row>
    <row r="953">
      <c r="A953" s="25"/>
      <c r="B953" s="25"/>
      <c r="C953" s="25"/>
      <c r="D953" s="25"/>
      <c r="E953" s="25"/>
      <c r="F953" s="25"/>
      <c r="G953" s="25"/>
      <c r="H953" s="25"/>
      <c r="I953" s="93"/>
      <c r="J953" s="93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89"/>
      <c r="BM953" s="25"/>
      <c r="BN953" s="25"/>
      <c r="BO953" s="25"/>
      <c r="BP953" s="94"/>
    </row>
    <row r="954">
      <c r="A954" s="25"/>
      <c r="B954" s="25"/>
      <c r="C954" s="25"/>
      <c r="D954" s="25"/>
      <c r="E954" s="25"/>
      <c r="F954" s="25"/>
      <c r="G954" s="25"/>
      <c r="H954" s="25"/>
      <c r="I954" s="93"/>
      <c r="J954" s="93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89"/>
      <c r="BM954" s="25"/>
      <c r="BN954" s="25"/>
      <c r="BO954" s="25"/>
      <c r="BP954" s="94"/>
    </row>
    <row r="955">
      <c r="A955" s="25"/>
      <c r="B955" s="25"/>
      <c r="C955" s="25"/>
      <c r="D955" s="25"/>
      <c r="E955" s="25"/>
      <c r="F955" s="25"/>
      <c r="G955" s="25"/>
      <c r="H955" s="25"/>
      <c r="I955" s="93"/>
      <c r="J955" s="93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89"/>
      <c r="BM955" s="25"/>
      <c r="BN955" s="25"/>
      <c r="BO955" s="25"/>
      <c r="BP955" s="94"/>
    </row>
    <row r="956">
      <c r="A956" s="25"/>
      <c r="B956" s="25"/>
      <c r="C956" s="25"/>
      <c r="D956" s="25"/>
      <c r="E956" s="25"/>
      <c r="F956" s="25"/>
      <c r="G956" s="25"/>
      <c r="H956" s="25"/>
      <c r="I956" s="93"/>
      <c r="J956" s="93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89"/>
      <c r="BM956" s="25"/>
      <c r="BN956" s="25"/>
      <c r="BO956" s="25"/>
      <c r="BP956" s="94"/>
    </row>
    <row r="957">
      <c r="A957" s="25"/>
      <c r="B957" s="25"/>
      <c r="C957" s="25"/>
      <c r="D957" s="25"/>
      <c r="E957" s="25"/>
      <c r="F957" s="25"/>
      <c r="G957" s="25"/>
      <c r="H957" s="25"/>
      <c r="I957" s="93"/>
      <c r="J957" s="93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89"/>
      <c r="BM957" s="25"/>
      <c r="BN957" s="25"/>
      <c r="BO957" s="25"/>
      <c r="BP957" s="94"/>
    </row>
    <row r="958">
      <c r="A958" s="25"/>
      <c r="B958" s="25"/>
      <c r="C958" s="25"/>
      <c r="D958" s="25"/>
      <c r="E958" s="25"/>
      <c r="F958" s="25"/>
      <c r="G958" s="25"/>
      <c r="H958" s="25"/>
      <c r="I958" s="93"/>
      <c r="J958" s="93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89"/>
      <c r="BM958" s="25"/>
      <c r="BN958" s="25"/>
      <c r="BO958" s="25"/>
      <c r="BP958" s="94"/>
    </row>
    <row r="959">
      <c r="A959" s="25"/>
      <c r="B959" s="25"/>
      <c r="C959" s="25"/>
      <c r="D959" s="25"/>
      <c r="E959" s="25"/>
      <c r="F959" s="25"/>
      <c r="G959" s="25"/>
      <c r="H959" s="25"/>
      <c r="I959" s="93"/>
      <c r="J959" s="93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89"/>
      <c r="BM959" s="25"/>
      <c r="BN959" s="25"/>
      <c r="BO959" s="25"/>
      <c r="BP959" s="94"/>
    </row>
    <row r="960">
      <c r="A960" s="25"/>
      <c r="B960" s="25"/>
      <c r="C960" s="25"/>
      <c r="D960" s="25"/>
      <c r="E960" s="25"/>
      <c r="F960" s="25"/>
      <c r="G960" s="25"/>
      <c r="H960" s="25"/>
      <c r="I960" s="93"/>
      <c r="J960" s="93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89"/>
      <c r="BM960" s="25"/>
      <c r="BN960" s="25"/>
      <c r="BO960" s="25"/>
      <c r="BP960" s="94"/>
    </row>
    <row r="961">
      <c r="A961" s="25"/>
      <c r="B961" s="25"/>
      <c r="C961" s="25"/>
      <c r="D961" s="25"/>
      <c r="E961" s="25"/>
      <c r="F961" s="25"/>
      <c r="G961" s="25"/>
      <c r="H961" s="25"/>
      <c r="I961" s="93"/>
      <c r="J961" s="93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89"/>
      <c r="BM961" s="25"/>
      <c r="BN961" s="25"/>
      <c r="BO961" s="25"/>
      <c r="BP961" s="94"/>
    </row>
    <row r="962">
      <c r="A962" s="25"/>
      <c r="B962" s="25"/>
      <c r="C962" s="25"/>
      <c r="D962" s="25"/>
      <c r="E962" s="25"/>
      <c r="F962" s="25"/>
      <c r="G962" s="25"/>
      <c r="H962" s="25"/>
      <c r="I962" s="93"/>
      <c r="J962" s="93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89"/>
      <c r="BM962" s="25"/>
      <c r="BN962" s="25"/>
      <c r="BO962" s="25"/>
      <c r="BP962" s="94"/>
    </row>
    <row r="963">
      <c r="A963" s="25"/>
      <c r="B963" s="25"/>
      <c r="C963" s="25"/>
      <c r="D963" s="25"/>
      <c r="E963" s="25"/>
      <c r="F963" s="25"/>
      <c r="G963" s="25"/>
      <c r="H963" s="25"/>
      <c r="I963" s="93"/>
      <c r="J963" s="93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89"/>
      <c r="BM963" s="25"/>
      <c r="BN963" s="25"/>
      <c r="BO963" s="25"/>
      <c r="BP963" s="94"/>
    </row>
    <row r="964">
      <c r="A964" s="25"/>
      <c r="B964" s="25"/>
      <c r="C964" s="25"/>
      <c r="D964" s="25"/>
      <c r="E964" s="25"/>
      <c r="F964" s="25"/>
      <c r="G964" s="25"/>
      <c r="H964" s="25"/>
      <c r="I964" s="93"/>
      <c r="J964" s="93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89"/>
      <c r="BM964" s="25"/>
      <c r="BN964" s="25"/>
      <c r="BO964" s="25"/>
      <c r="BP964" s="94"/>
    </row>
    <row r="965">
      <c r="A965" s="25"/>
      <c r="B965" s="25"/>
      <c r="C965" s="25"/>
      <c r="D965" s="25"/>
      <c r="E965" s="25"/>
      <c r="F965" s="25"/>
      <c r="G965" s="25"/>
      <c r="H965" s="25"/>
      <c r="I965" s="93"/>
      <c r="J965" s="93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89"/>
      <c r="BM965" s="25"/>
      <c r="BN965" s="25"/>
      <c r="BO965" s="25"/>
      <c r="BP965" s="94"/>
    </row>
    <row r="966">
      <c r="A966" s="25"/>
      <c r="B966" s="25"/>
      <c r="C966" s="25"/>
      <c r="D966" s="25"/>
      <c r="E966" s="25"/>
      <c r="F966" s="25"/>
      <c r="G966" s="25"/>
      <c r="H966" s="25"/>
      <c r="I966" s="93"/>
      <c r="J966" s="93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89"/>
      <c r="BM966" s="25"/>
      <c r="BN966" s="25"/>
      <c r="BO966" s="25"/>
      <c r="BP966" s="94"/>
    </row>
    <row r="967">
      <c r="A967" s="25"/>
      <c r="B967" s="25"/>
      <c r="C967" s="25"/>
      <c r="D967" s="25"/>
      <c r="E967" s="25"/>
      <c r="F967" s="25"/>
      <c r="G967" s="25"/>
      <c r="H967" s="25"/>
      <c r="I967" s="93"/>
      <c r="J967" s="93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89"/>
      <c r="BM967" s="25"/>
      <c r="BN967" s="25"/>
      <c r="BO967" s="25"/>
      <c r="BP967" s="94"/>
    </row>
    <row r="968">
      <c r="A968" s="25"/>
      <c r="B968" s="25"/>
      <c r="C968" s="25"/>
      <c r="D968" s="25"/>
      <c r="E968" s="25"/>
      <c r="F968" s="25"/>
      <c r="G968" s="25"/>
      <c r="H968" s="25"/>
      <c r="I968" s="93"/>
      <c r="J968" s="93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89"/>
      <c r="BM968" s="25"/>
      <c r="BN968" s="25"/>
      <c r="BO968" s="25"/>
      <c r="BP968" s="94"/>
    </row>
    <row r="969">
      <c r="A969" s="25"/>
      <c r="B969" s="25"/>
      <c r="C969" s="25"/>
      <c r="D969" s="25"/>
      <c r="E969" s="25"/>
      <c r="F969" s="25"/>
      <c r="G969" s="25"/>
      <c r="H969" s="25"/>
      <c r="I969" s="93"/>
      <c r="J969" s="93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89"/>
      <c r="BM969" s="25"/>
      <c r="BN969" s="25"/>
      <c r="BO969" s="25"/>
      <c r="BP969" s="94"/>
    </row>
    <row r="970">
      <c r="A970" s="25"/>
      <c r="B970" s="25"/>
      <c r="C970" s="25"/>
      <c r="D970" s="25"/>
      <c r="E970" s="25"/>
      <c r="F970" s="25"/>
      <c r="G970" s="25"/>
      <c r="H970" s="25"/>
      <c r="I970" s="93"/>
      <c r="J970" s="93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89"/>
      <c r="BM970" s="25"/>
      <c r="BN970" s="25"/>
      <c r="BO970" s="25"/>
      <c r="BP970" s="94"/>
    </row>
    <row r="971">
      <c r="A971" s="25"/>
      <c r="B971" s="25"/>
      <c r="C971" s="25"/>
      <c r="D971" s="25"/>
      <c r="E971" s="25"/>
      <c r="F971" s="25"/>
      <c r="G971" s="25"/>
      <c r="H971" s="25"/>
      <c r="I971" s="93"/>
      <c r="J971" s="93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89"/>
      <c r="BM971" s="25"/>
      <c r="BN971" s="25"/>
      <c r="BO971" s="25"/>
      <c r="BP971" s="94"/>
    </row>
    <row r="972">
      <c r="A972" s="25"/>
      <c r="B972" s="25"/>
      <c r="C972" s="25"/>
      <c r="D972" s="25"/>
      <c r="E972" s="25"/>
      <c r="F972" s="25"/>
      <c r="G972" s="25"/>
      <c r="H972" s="25"/>
      <c r="I972" s="93"/>
      <c r="J972" s="93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89"/>
      <c r="BM972" s="25"/>
      <c r="BN972" s="25"/>
      <c r="BO972" s="25"/>
      <c r="BP972" s="94"/>
    </row>
    <row r="973">
      <c r="A973" s="25"/>
      <c r="B973" s="25"/>
      <c r="C973" s="25"/>
      <c r="D973" s="25"/>
      <c r="E973" s="25"/>
      <c r="F973" s="25"/>
      <c r="G973" s="25"/>
      <c r="H973" s="25"/>
      <c r="I973" s="93"/>
      <c r="J973" s="93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89"/>
      <c r="BM973" s="25"/>
      <c r="BN973" s="25"/>
      <c r="BO973" s="25"/>
      <c r="BP973" s="94"/>
    </row>
    <row r="974">
      <c r="A974" s="25"/>
      <c r="B974" s="25"/>
      <c r="C974" s="25"/>
      <c r="D974" s="25"/>
      <c r="E974" s="25"/>
      <c r="F974" s="25"/>
      <c r="G974" s="25"/>
      <c r="H974" s="25"/>
      <c r="I974" s="93"/>
      <c r="J974" s="93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89"/>
      <c r="BM974" s="25"/>
      <c r="BN974" s="25"/>
      <c r="BO974" s="25"/>
      <c r="BP974" s="94"/>
    </row>
    <row r="975">
      <c r="A975" s="25"/>
      <c r="B975" s="25"/>
      <c r="C975" s="25"/>
      <c r="D975" s="25"/>
      <c r="E975" s="25"/>
      <c r="F975" s="25"/>
      <c r="G975" s="25"/>
      <c r="H975" s="25"/>
      <c r="I975" s="93"/>
      <c r="J975" s="93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89"/>
      <c r="BM975" s="25"/>
      <c r="BN975" s="25"/>
      <c r="BO975" s="25"/>
      <c r="BP975" s="94"/>
    </row>
    <row r="976">
      <c r="A976" s="25"/>
      <c r="B976" s="25"/>
      <c r="C976" s="25"/>
      <c r="D976" s="25"/>
      <c r="E976" s="25"/>
      <c r="F976" s="25"/>
      <c r="G976" s="25"/>
      <c r="H976" s="25"/>
      <c r="I976" s="93"/>
      <c r="J976" s="93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89"/>
      <c r="BM976" s="25"/>
      <c r="BN976" s="25"/>
      <c r="BO976" s="25"/>
      <c r="BP976" s="94"/>
    </row>
    <row r="977">
      <c r="A977" s="25"/>
      <c r="B977" s="25"/>
      <c r="C977" s="25"/>
      <c r="D977" s="25"/>
      <c r="E977" s="25"/>
      <c r="F977" s="25"/>
      <c r="G977" s="25"/>
      <c r="H977" s="25"/>
      <c r="I977" s="93"/>
      <c r="J977" s="93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89"/>
      <c r="BM977" s="25"/>
      <c r="BN977" s="25"/>
      <c r="BO977" s="25"/>
      <c r="BP977" s="94"/>
    </row>
    <row r="978">
      <c r="A978" s="25"/>
      <c r="B978" s="25"/>
      <c r="C978" s="25"/>
      <c r="D978" s="25"/>
      <c r="E978" s="25"/>
      <c r="F978" s="25"/>
      <c r="G978" s="25"/>
      <c r="H978" s="25"/>
      <c r="I978" s="93"/>
      <c r="J978" s="93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89"/>
      <c r="BM978" s="25"/>
      <c r="BN978" s="25"/>
      <c r="BO978" s="25"/>
      <c r="BP978" s="94"/>
    </row>
    <row r="979">
      <c r="A979" s="25"/>
      <c r="B979" s="25"/>
      <c r="C979" s="25"/>
      <c r="D979" s="25"/>
      <c r="E979" s="25"/>
      <c r="F979" s="25"/>
      <c r="G979" s="25"/>
      <c r="H979" s="25"/>
      <c r="I979" s="93"/>
      <c r="J979" s="93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89"/>
      <c r="BM979" s="25"/>
      <c r="BN979" s="25"/>
      <c r="BO979" s="25"/>
      <c r="BP979" s="94"/>
    </row>
    <row r="980">
      <c r="A980" s="25"/>
      <c r="B980" s="25"/>
      <c r="C980" s="25"/>
      <c r="D980" s="25"/>
      <c r="E980" s="25"/>
      <c r="F980" s="25"/>
      <c r="G980" s="25"/>
      <c r="H980" s="25"/>
      <c r="I980" s="93"/>
      <c r="J980" s="93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89"/>
      <c r="BM980" s="25"/>
      <c r="BN980" s="25"/>
      <c r="BO980" s="25"/>
      <c r="BP980" s="94"/>
    </row>
    <row r="981">
      <c r="A981" s="25"/>
      <c r="B981" s="25"/>
      <c r="C981" s="25"/>
      <c r="D981" s="25"/>
      <c r="E981" s="25"/>
      <c r="F981" s="25"/>
      <c r="G981" s="25"/>
      <c r="H981" s="25"/>
      <c r="I981" s="93"/>
      <c r="J981" s="93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89"/>
      <c r="BM981" s="25"/>
      <c r="BN981" s="25"/>
      <c r="BO981" s="25"/>
      <c r="BP981" s="94"/>
    </row>
    <row r="982">
      <c r="A982" s="25"/>
      <c r="B982" s="25"/>
      <c r="C982" s="25"/>
      <c r="D982" s="25"/>
      <c r="E982" s="25"/>
      <c r="F982" s="25"/>
      <c r="G982" s="25"/>
      <c r="H982" s="25"/>
      <c r="I982" s="93"/>
      <c r="J982" s="93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89"/>
      <c r="BM982" s="25"/>
      <c r="BN982" s="25"/>
      <c r="BO982" s="25"/>
      <c r="BP982" s="94"/>
    </row>
    <row r="983">
      <c r="A983" s="25"/>
      <c r="B983" s="25"/>
      <c r="C983" s="25"/>
      <c r="D983" s="25"/>
      <c r="E983" s="25"/>
      <c r="F983" s="25"/>
      <c r="G983" s="25"/>
      <c r="H983" s="25"/>
      <c r="I983" s="93"/>
      <c r="J983" s="93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89"/>
      <c r="BM983" s="25"/>
      <c r="BN983" s="25"/>
      <c r="BO983" s="25"/>
      <c r="BP983" s="94"/>
    </row>
    <row r="984">
      <c r="A984" s="25"/>
      <c r="B984" s="25"/>
      <c r="C984" s="25"/>
      <c r="D984" s="25"/>
      <c r="E984" s="25"/>
      <c r="F984" s="25"/>
      <c r="G984" s="25"/>
      <c r="H984" s="25"/>
      <c r="I984" s="93"/>
      <c r="J984" s="93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89"/>
      <c r="BM984" s="25"/>
      <c r="BN984" s="25"/>
      <c r="BO984" s="25"/>
      <c r="BP984" s="94"/>
    </row>
    <row r="985">
      <c r="A985" s="25"/>
      <c r="B985" s="25"/>
      <c r="C985" s="25"/>
      <c r="D985" s="25"/>
      <c r="E985" s="25"/>
      <c r="F985" s="25"/>
      <c r="G985" s="25"/>
      <c r="H985" s="25"/>
      <c r="I985" s="93"/>
      <c r="J985" s="93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89"/>
      <c r="BM985" s="25"/>
      <c r="BN985" s="25"/>
      <c r="BO985" s="25"/>
      <c r="BP985" s="94"/>
    </row>
    <row r="986">
      <c r="A986" s="25"/>
      <c r="B986" s="25"/>
      <c r="C986" s="25"/>
      <c r="D986" s="25"/>
      <c r="E986" s="25"/>
      <c r="F986" s="25"/>
      <c r="G986" s="25"/>
      <c r="H986" s="25"/>
      <c r="I986" s="93"/>
      <c r="J986" s="93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89"/>
      <c r="BM986" s="25"/>
      <c r="BN986" s="25"/>
      <c r="BO986" s="25"/>
      <c r="BP986" s="94"/>
    </row>
    <row r="987">
      <c r="A987" s="25"/>
      <c r="B987" s="25"/>
      <c r="C987" s="25"/>
      <c r="D987" s="25"/>
      <c r="E987" s="25"/>
      <c r="F987" s="25"/>
      <c r="G987" s="25"/>
      <c r="H987" s="25"/>
      <c r="I987" s="93"/>
      <c r="J987" s="93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89"/>
      <c r="BM987" s="25"/>
      <c r="BN987" s="25"/>
      <c r="BO987" s="25"/>
      <c r="BP987" s="94"/>
    </row>
    <row r="988">
      <c r="A988" s="25"/>
      <c r="B988" s="25"/>
      <c r="C988" s="25"/>
      <c r="D988" s="25"/>
      <c r="E988" s="25"/>
      <c r="F988" s="25"/>
      <c r="G988" s="25"/>
      <c r="H988" s="25"/>
      <c r="I988" s="93"/>
      <c r="J988" s="93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89"/>
      <c r="BM988" s="25"/>
      <c r="BN988" s="25"/>
      <c r="BO988" s="25"/>
      <c r="BP988" s="94"/>
    </row>
    <row r="989">
      <c r="A989" s="25"/>
      <c r="B989" s="25"/>
      <c r="C989" s="25"/>
      <c r="D989" s="25"/>
      <c r="E989" s="25"/>
      <c r="F989" s="25"/>
      <c r="G989" s="25"/>
      <c r="H989" s="25"/>
      <c r="I989" s="93"/>
      <c r="J989" s="93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89"/>
      <c r="BM989" s="25"/>
      <c r="BN989" s="25"/>
      <c r="BO989" s="25"/>
      <c r="BP989" s="94"/>
    </row>
    <row r="990">
      <c r="A990" s="25"/>
      <c r="B990" s="25"/>
      <c r="C990" s="25"/>
      <c r="D990" s="25"/>
      <c r="E990" s="25"/>
      <c r="F990" s="25"/>
      <c r="G990" s="25"/>
      <c r="H990" s="25"/>
      <c r="I990" s="93"/>
      <c r="J990" s="93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89"/>
      <c r="BM990" s="25"/>
      <c r="BN990" s="25"/>
      <c r="BO990" s="25"/>
      <c r="BP990" s="94"/>
    </row>
    <row r="991">
      <c r="A991" s="25"/>
      <c r="B991" s="25"/>
      <c r="C991" s="25"/>
      <c r="D991" s="25"/>
      <c r="E991" s="25"/>
      <c r="F991" s="25"/>
      <c r="G991" s="25"/>
      <c r="H991" s="25"/>
      <c r="I991" s="93"/>
      <c r="J991" s="93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89"/>
      <c r="BM991" s="25"/>
      <c r="BN991" s="25"/>
      <c r="BO991" s="25"/>
      <c r="BP991" s="94"/>
    </row>
    <row r="992">
      <c r="A992" s="25"/>
      <c r="B992" s="25"/>
      <c r="C992" s="25"/>
      <c r="D992" s="25"/>
      <c r="E992" s="25"/>
      <c r="F992" s="25"/>
      <c r="G992" s="25"/>
      <c r="H992" s="25"/>
      <c r="I992" s="93"/>
      <c r="J992" s="93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89"/>
      <c r="BM992" s="25"/>
      <c r="BN992" s="25"/>
      <c r="BO992" s="25"/>
      <c r="BP992" s="94"/>
    </row>
    <row r="993">
      <c r="A993" s="25"/>
      <c r="B993" s="25"/>
      <c r="C993" s="25"/>
      <c r="D993" s="25"/>
      <c r="E993" s="25"/>
      <c r="F993" s="25"/>
      <c r="G993" s="25"/>
      <c r="H993" s="25"/>
      <c r="I993" s="93"/>
      <c r="J993" s="93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89"/>
      <c r="BM993" s="25"/>
      <c r="BN993" s="25"/>
      <c r="BO993" s="25"/>
      <c r="BP993" s="94"/>
    </row>
    <row r="994">
      <c r="A994" s="25"/>
      <c r="B994" s="25"/>
      <c r="C994" s="25"/>
      <c r="D994" s="25"/>
      <c r="E994" s="25"/>
      <c r="F994" s="25"/>
      <c r="G994" s="25"/>
      <c r="H994" s="25"/>
      <c r="I994" s="93"/>
      <c r="J994" s="93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89"/>
      <c r="BM994" s="25"/>
      <c r="BN994" s="25"/>
      <c r="BO994" s="25"/>
      <c r="BP994" s="94"/>
    </row>
    <row r="995">
      <c r="A995" s="25"/>
      <c r="B995" s="25"/>
      <c r="C995" s="25"/>
      <c r="D995" s="25"/>
      <c r="E995" s="25"/>
      <c r="F995" s="25"/>
      <c r="G995" s="25"/>
      <c r="H995" s="25"/>
      <c r="I995" s="93"/>
      <c r="J995" s="93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89"/>
      <c r="BM995" s="25"/>
      <c r="BN995" s="25"/>
      <c r="BO995" s="25"/>
      <c r="BP995" s="94"/>
    </row>
    <row r="996">
      <c r="A996" s="25"/>
      <c r="B996" s="25"/>
      <c r="C996" s="25"/>
      <c r="D996" s="25"/>
      <c r="E996" s="25"/>
      <c r="F996" s="25"/>
      <c r="G996" s="25"/>
      <c r="H996" s="25"/>
      <c r="I996" s="93"/>
      <c r="J996" s="93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89"/>
      <c r="BM996" s="25"/>
      <c r="BN996" s="25"/>
      <c r="BO996" s="25"/>
      <c r="BP996" s="94"/>
    </row>
    <row r="997">
      <c r="A997" s="25"/>
      <c r="B997" s="25"/>
      <c r="C997" s="25"/>
      <c r="D997" s="25"/>
      <c r="E997" s="25"/>
      <c r="F997" s="25"/>
      <c r="G997" s="25"/>
      <c r="H997" s="25"/>
      <c r="I997" s="93"/>
      <c r="J997" s="93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89"/>
      <c r="BM997" s="25"/>
      <c r="BN997" s="25"/>
      <c r="BO997" s="25"/>
      <c r="BP997" s="94"/>
    </row>
    <row r="998">
      <c r="A998" s="25"/>
      <c r="B998" s="25"/>
      <c r="C998" s="25"/>
      <c r="D998" s="25"/>
      <c r="E998" s="25"/>
      <c r="F998" s="25"/>
      <c r="G998" s="25"/>
      <c r="H998" s="25"/>
      <c r="I998" s="93"/>
      <c r="J998" s="93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89"/>
      <c r="BM998" s="25"/>
      <c r="BN998" s="25"/>
      <c r="BO998" s="25"/>
      <c r="BP998" s="94"/>
    </row>
    <row r="999">
      <c r="A999" s="25"/>
      <c r="B999" s="25"/>
      <c r="C999" s="25"/>
      <c r="D999" s="25"/>
      <c r="E999" s="25"/>
      <c r="F999" s="25"/>
      <c r="G999" s="25"/>
      <c r="H999" s="25"/>
      <c r="I999" s="93"/>
      <c r="J999" s="93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89"/>
      <c r="BM999" s="25"/>
      <c r="BN999" s="25"/>
      <c r="BO999" s="25"/>
      <c r="BP999" s="94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93"/>
      <c r="J1000" s="93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89"/>
      <c r="BM1000" s="25"/>
      <c r="BN1000" s="25"/>
      <c r="BO1000" s="25"/>
      <c r="BP1000" s="94"/>
    </row>
    <row r="1001">
      <c r="A1001" s="25"/>
      <c r="B1001" s="25"/>
      <c r="C1001" s="25"/>
      <c r="D1001" s="25"/>
      <c r="E1001" s="25"/>
      <c r="F1001" s="25"/>
      <c r="G1001" s="25"/>
      <c r="H1001" s="25"/>
      <c r="I1001" s="93"/>
      <c r="J1001" s="93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  <c r="AT1001" s="25"/>
      <c r="AU1001" s="25"/>
      <c r="AV1001" s="25"/>
      <c r="AW1001" s="25"/>
      <c r="AX1001" s="25"/>
      <c r="AY1001" s="25"/>
      <c r="AZ1001" s="25"/>
      <c r="BA1001" s="25"/>
      <c r="BB1001" s="25"/>
      <c r="BC1001" s="25"/>
      <c r="BD1001" s="25"/>
      <c r="BE1001" s="25"/>
      <c r="BF1001" s="25"/>
      <c r="BG1001" s="25"/>
      <c r="BH1001" s="25"/>
      <c r="BI1001" s="25"/>
      <c r="BJ1001" s="25"/>
      <c r="BK1001" s="25"/>
      <c r="BL1001" s="89"/>
      <c r="BM1001" s="25"/>
      <c r="BN1001" s="25"/>
      <c r="BO1001" s="25"/>
      <c r="BP1001" s="94"/>
    </row>
    <row r="1002">
      <c r="A1002" s="25"/>
      <c r="B1002" s="25"/>
      <c r="C1002" s="25"/>
      <c r="D1002" s="25"/>
      <c r="E1002" s="25"/>
      <c r="F1002" s="25"/>
      <c r="G1002" s="25"/>
      <c r="H1002" s="25"/>
      <c r="I1002" s="93"/>
      <c r="J1002" s="93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  <c r="AT1002" s="25"/>
      <c r="AU1002" s="25"/>
      <c r="AV1002" s="25"/>
      <c r="AW1002" s="25"/>
      <c r="AX1002" s="25"/>
      <c r="AY1002" s="25"/>
      <c r="AZ1002" s="25"/>
      <c r="BA1002" s="25"/>
      <c r="BB1002" s="25"/>
      <c r="BC1002" s="25"/>
      <c r="BD1002" s="25"/>
      <c r="BE1002" s="25"/>
      <c r="BF1002" s="25"/>
      <c r="BG1002" s="25"/>
      <c r="BH1002" s="25"/>
      <c r="BI1002" s="25"/>
      <c r="BJ1002" s="25"/>
      <c r="BK1002" s="25"/>
      <c r="BL1002" s="89"/>
      <c r="BM1002" s="25"/>
      <c r="BN1002" s="25"/>
      <c r="BO1002" s="25"/>
      <c r="BP1002" s="94"/>
    </row>
    <row r="1003">
      <c r="A1003" s="25"/>
      <c r="B1003" s="25"/>
      <c r="C1003" s="25"/>
      <c r="D1003" s="25"/>
      <c r="E1003" s="25"/>
      <c r="F1003" s="25"/>
      <c r="G1003" s="25"/>
      <c r="H1003" s="25"/>
      <c r="I1003" s="93"/>
      <c r="J1003" s="93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  <c r="AN1003" s="25"/>
      <c r="AO1003" s="25"/>
      <c r="AP1003" s="25"/>
      <c r="AQ1003" s="25"/>
      <c r="AR1003" s="25"/>
      <c r="AS1003" s="25"/>
      <c r="AT1003" s="25"/>
      <c r="AU1003" s="25"/>
      <c r="AV1003" s="25"/>
      <c r="AW1003" s="25"/>
      <c r="AX1003" s="25"/>
      <c r="AY1003" s="25"/>
      <c r="AZ1003" s="25"/>
      <c r="BA1003" s="25"/>
      <c r="BB1003" s="25"/>
      <c r="BC1003" s="25"/>
      <c r="BD1003" s="25"/>
      <c r="BE1003" s="25"/>
      <c r="BF1003" s="25"/>
      <c r="BG1003" s="25"/>
      <c r="BH1003" s="25"/>
      <c r="BI1003" s="25"/>
      <c r="BJ1003" s="25"/>
      <c r="BK1003" s="25"/>
      <c r="BL1003" s="89"/>
      <c r="BM1003" s="25"/>
      <c r="BN1003" s="25"/>
      <c r="BO1003" s="25"/>
      <c r="BP1003" s="94"/>
    </row>
    <row r="1004">
      <c r="A1004" s="25"/>
      <c r="B1004" s="25"/>
      <c r="C1004" s="25"/>
      <c r="D1004" s="25"/>
      <c r="E1004" s="25"/>
      <c r="F1004" s="25"/>
      <c r="G1004" s="25"/>
      <c r="H1004" s="25"/>
      <c r="I1004" s="93"/>
      <c r="J1004" s="93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5"/>
      <c r="AM1004" s="25"/>
      <c r="AN1004" s="25"/>
      <c r="AO1004" s="25"/>
      <c r="AP1004" s="25"/>
      <c r="AQ1004" s="25"/>
      <c r="AR1004" s="25"/>
      <c r="AS1004" s="25"/>
      <c r="AT1004" s="25"/>
      <c r="AU1004" s="25"/>
      <c r="AV1004" s="25"/>
      <c r="AW1004" s="25"/>
      <c r="AX1004" s="25"/>
      <c r="AY1004" s="25"/>
      <c r="AZ1004" s="25"/>
      <c r="BA1004" s="25"/>
      <c r="BB1004" s="25"/>
      <c r="BC1004" s="25"/>
      <c r="BD1004" s="25"/>
      <c r="BE1004" s="25"/>
      <c r="BF1004" s="25"/>
      <c r="BG1004" s="25"/>
      <c r="BH1004" s="25"/>
      <c r="BI1004" s="25"/>
      <c r="BJ1004" s="25"/>
      <c r="BK1004" s="25"/>
      <c r="BL1004" s="89"/>
      <c r="BM1004" s="25"/>
      <c r="BN1004" s="25"/>
      <c r="BO1004" s="25"/>
      <c r="BP1004" s="94"/>
    </row>
    <row r="1005">
      <c r="A1005" s="25"/>
      <c r="B1005" s="25"/>
      <c r="C1005" s="25"/>
      <c r="D1005" s="25"/>
      <c r="E1005" s="25"/>
      <c r="F1005" s="25"/>
      <c r="G1005" s="25"/>
      <c r="H1005" s="25"/>
      <c r="I1005" s="93"/>
      <c r="J1005" s="93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  <c r="AN1005" s="25"/>
      <c r="AO1005" s="25"/>
      <c r="AP1005" s="25"/>
      <c r="AQ1005" s="25"/>
      <c r="AR1005" s="25"/>
      <c r="AS1005" s="25"/>
      <c r="AT1005" s="25"/>
      <c r="AU1005" s="25"/>
      <c r="AV1005" s="25"/>
      <c r="AW1005" s="25"/>
      <c r="AX1005" s="25"/>
      <c r="AY1005" s="25"/>
      <c r="AZ1005" s="25"/>
      <c r="BA1005" s="25"/>
      <c r="BB1005" s="25"/>
      <c r="BC1005" s="25"/>
      <c r="BD1005" s="25"/>
      <c r="BE1005" s="25"/>
      <c r="BF1005" s="25"/>
      <c r="BG1005" s="25"/>
      <c r="BH1005" s="25"/>
      <c r="BI1005" s="25"/>
      <c r="BJ1005" s="25"/>
      <c r="BK1005" s="25"/>
      <c r="BL1005" s="89"/>
      <c r="BM1005" s="25"/>
      <c r="BN1005" s="25"/>
      <c r="BO1005" s="25"/>
      <c r="BP1005" s="94"/>
    </row>
    <row r="1006">
      <c r="A1006" s="25"/>
      <c r="B1006" s="25"/>
      <c r="C1006" s="25"/>
      <c r="D1006" s="25"/>
      <c r="E1006" s="25"/>
      <c r="F1006" s="25"/>
      <c r="G1006" s="25"/>
      <c r="H1006" s="25"/>
      <c r="I1006" s="93"/>
      <c r="J1006" s="93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  <c r="AO1006" s="25"/>
      <c r="AP1006" s="25"/>
      <c r="AQ1006" s="25"/>
      <c r="AR1006" s="25"/>
      <c r="AS1006" s="25"/>
      <c r="AT1006" s="25"/>
      <c r="AU1006" s="25"/>
      <c r="AV1006" s="25"/>
      <c r="AW1006" s="25"/>
      <c r="AX1006" s="25"/>
      <c r="AY1006" s="25"/>
      <c r="AZ1006" s="25"/>
      <c r="BA1006" s="25"/>
      <c r="BB1006" s="25"/>
      <c r="BC1006" s="25"/>
      <c r="BD1006" s="25"/>
      <c r="BE1006" s="25"/>
      <c r="BF1006" s="25"/>
      <c r="BG1006" s="25"/>
      <c r="BH1006" s="25"/>
      <c r="BI1006" s="25"/>
      <c r="BJ1006" s="25"/>
      <c r="BK1006" s="25"/>
      <c r="BL1006" s="89"/>
      <c r="BM1006" s="25"/>
      <c r="BN1006" s="25"/>
      <c r="BO1006" s="25"/>
      <c r="BP1006" s="94"/>
    </row>
    <row r="1007">
      <c r="A1007" s="25"/>
      <c r="B1007" s="25"/>
      <c r="C1007" s="25"/>
      <c r="D1007" s="25"/>
      <c r="E1007" s="25"/>
      <c r="F1007" s="25"/>
      <c r="G1007" s="25"/>
      <c r="H1007" s="25"/>
      <c r="I1007" s="93"/>
      <c r="J1007" s="93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  <c r="AN1007" s="25"/>
      <c r="AO1007" s="25"/>
      <c r="AP1007" s="25"/>
      <c r="AQ1007" s="25"/>
      <c r="AR1007" s="25"/>
      <c r="AS1007" s="25"/>
      <c r="AT1007" s="25"/>
      <c r="AU1007" s="25"/>
      <c r="AV1007" s="25"/>
      <c r="AW1007" s="25"/>
      <c r="AX1007" s="25"/>
      <c r="AY1007" s="25"/>
      <c r="AZ1007" s="25"/>
      <c r="BA1007" s="25"/>
      <c r="BB1007" s="25"/>
      <c r="BC1007" s="25"/>
      <c r="BD1007" s="25"/>
      <c r="BE1007" s="25"/>
      <c r="BF1007" s="25"/>
      <c r="BG1007" s="25"/>
      <c r="BH1007" s="25"/>
      <c r="BI1007" s="25"/>
      <c r="BJ1007" s="25"/>
      <c r="BK1007" s="25"/>
      <c r="BL1007" s="89"/>
      <c r="BM1007" s="25"/>
      <c r="BN1007" s="25"/>
      <c r="BO1007" s="25"/>
      <c r="BP1007" s="94"/>
    </row>
    <row r="1008">
      <c r="A1008" s="25"/>
      <c r="B1008" s="25"/>
      <c r="C1008" s="25"/>
      <c r="D1008" s="25"/>
      <c r="E1008" s="25"/>
      <c r="F1008" s="25"/>
      <c r="G1008" s="25"/>
      <c r="H1008" s="25"/>
      <c r="I1008" s="93"/>
      <c r="J1008" s="93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5"/>
      <c r="AP1008" s="25"/>
      <c r="AQ1008" s="25"/>
      <c r="AR1008" s="25"/>
      <c r="AS1008" s="25"/>
      <c r="AT1008" s="25"/>
      <c r="AU1008" s="25"/>
      <c r="AV1008" s="25"/>
      <c r="AW1008" s="25"/>
      <c r="AX1008" s="25"/>
      <c r="AY1008" s="25"/>
      <c r="AZ1008" s="25"/>
      <c r="BA1008" s="25"/>
      <c r="BB1008" s="25"/>
      <c r="BC1008" s="25"/>
      <c r="BD1008" s="25"/>
      <c r="BE1008" s="25"/>
      <c r="BF1008" s="25"/>
      <c r="BG1008" s="25"/>
      <c r="BH1008" s="25"/>
      <c r="BI1008" s="25"/>
      <c r="BJ1008" s="25"/>
      <c r="BK1008" s="25"/>
      <c r="BL1008" s="89"/>
      <c r="BM1008" s="25"/>
      <c r="BN1008" s="25"/>
      <c r="BO1008" s="25"/>
      <c r="BP1008" s="94"/>
    </row>
    <row r="1009">
      <c r="A1009" s="25"/>
      <c r="B1009" s="25"/>
      <c r="C1009" s="25"/>
      <c r="D1009" s="25"/>
      <c r="E1009" s="25"/>
      <c r="F1009" s="25"/>
      <c r="G1009" s="25"/>
      <c r="H1009" s="25"/>
      <c r="I1009" s="93"/>
      <c r="J1009" s="93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5"/>
      <c r="AO1009" s="25"/>
      <c r="AP1009" s="25"/>
      <c r="AQ1009" s="25"/>
      <c r="AR1009" s="25"/>
      <c r="AS1009" s="25"/>
      <c r="AT1009" s="25"/>
      <c r="AU1009" s="25"/>
      <c r="AV1009" s="25"/>
      <c r="AW1009" s="25"/>
      <c r="AX1009" s="25"/>
      <c r="AY1009" s="25"/>
      <c r="AZ1009" s="25"/>
      <c r="BA1009" s="25"/>
      <c r="BB1009" s="25"/>
      <c r="BC1009" s="25"/>
      <c r="BD1009" s="25"/>
      <c r="BE1009" s="25"/>
      <c r="BF1009" s="25"/>
      <c r="BG1009" s="25"/>
      <c r="BH1009" s="25"/>
      <c r="BI1009" s="25"/>
      <c r="BJ1009" s="25"/>
      <c r="BK1009" s="25"/>
      <c r="BL1009" s="89"/>
      <c r="BM1009" s="25"/>
      <c r="BN1009" s="25"/>
      <c r="BO1009" s="25"/>
      <c r="BP1009" s="94"/>
    </row>
    <row r="1010">
      <c r="A1010" s="25"/>
      <c r="B1010" s="25"/>
      <c r="C1010" s="25"/>
      <c r="D1010" s="25"/>
      <c r="E1010" s="25"/>
      <c r="F1010" s="25"/>
      <c r="G1010" s="25"/>
      <c r="H1010" s="25"/>
      <c r="I1010" s="93"/>
      <c r="J1010" s="93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  <c r="AL1010" s="25"/>
      <c r="AM1010" s="25"/>
      <c r="AN1010" s="25"/>
      <c r="AO1010" s="25"/>
      <c r="AP1010" s="25"/>
      <c r="AQ1010" s="25"/>
      <c r="AR1010" s="25"/>
      <c r="AS1010" s="25"/>
      <c r="AT1010" s="25"/>
      <c r="AU1010" s="25"/>
      <c r="AV1010" s="25"/>
      <c r="AW1010" s="25"/>
      <c r="AX1010" s="25"/>
      <c r="AY1010" s="25"/>
      <c r="AZ1010" s="25"/>
      <c r="BA1010" s="25"/>
      <c r="BB1010" s="25"/>
      <c r="BC1010" s="25"/>
      <c r="BD1010" s="25"/>
      <c r="BE1010" s="25"/>
      <c r="BF1010" s="25"/>
      <c r="BG1010" s="25"/>
      <c r="BH1010" s="25"/>
      <c r="BI1010" s="25"/>
      <c r="BJ1010" s="25"/>
      <c r="BK1010" s="25"/>
      <c r="BL1010" s="89"/>
      <c r="BM1010" s="25"/>
      <c r="BN1010" s="25"/>
      <c r="BO1010" s="25"/>
      <c r="BP1010" s="94"/>
    </row>
    <row r="1011">
      <c r="A1011" s="25"/>
      <c r="B1011" s="25"/>
      <c r="C1011" s="25"/>
      <c r="D1011" s="25"/>
      <c r="E1011" s="25"/>
      <c r="F1011" s="25"/>
      <c r="G1011" s="25"/>
      <c r="H1011" s="25"/>
      <c r="I1011" s="93"/>
      <c r="J1011" s="93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  <c r="AN1011" s="25"/>
      <c r="AO1011" s="25"/>
      <c r="AP1011" s="25"/>
      <c r="AQ1011" s="25"/>
      <c r="AR1011" s="25"/>
      <c r="AS1011" s="25"/>
      <c r="AT1011" s="25"/>
      <c r="AU1011" s="25"/>
      <c r="AV1011" s="25"/>
      <c r="AW1011" s="25"/>
      <c r="AX1011" s="25"/>
      <c r="AY1011" s="25"/>
      <c r="AZ1011" s="25"/>
      <c r="BA1011" s="25"/>
      <c r="BB1011" s="25"/>
      <c r="BC1011" s="25"/>
      <c r="BD1011" s="25"/>
      <c r="BE1011" s="25"/>
      <c r="BF1011" s="25"/>
      <c r="BG1011" s="25"/>
      <c r="BH1011" s="25"/>
      <c r="BI1011" s="25"/>
      <c r="BJ1011" s="25"/>
      <c r="BK1011" s="25"/>
      <c r="BL1011" s="89"/>
      <c r="BM1011" s="25"/>
      <c r="BN1011" s="25"/>
      <c r="BO1011" s="25"/>
      <c r="BP1011" s="94"/>
    </row>
    <row r="1012">
      <c r="A1012" s="25"/>
      <c r="B1012" s="25"/>
      <c r="C1012" s="25"/>
      <c r="D1012" s="25"/>
      <c r="E1012" s="25"/>
      <c r="F1012" s="25"/>
      <c r="G1012" s="25"/>
      <c r="H1012" s="25"/>
      <c r="I1012" s="93"/>
      <c r="J1012" s="93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5"/>
      <c r="AM1012" s="25"/>
      <c r="AN1012" s="25"/>
      <c r="AO1012" s="25"/>
      <c r="AP1012" s="25"/>
      <c r="AQ1012" s="25"/>
      <c r="AR1012" s="25"/>
      <c r="AS1012" s="25"/>
      <c r="AT1012" s="25"/>
      <c r="AU1012" s="25"/>
      <c r="AV1012" s="25"/>
      <c r="AW1012" s="25"/>
      <c r="AX1012" s="25"/>
      <c r="AY1012" s="25"/>
      <c r="AZ1012" s="25"/>
      <c r="BA1012" s="25"/>
      <c r="BB1012" s="25"/>
      <c r="BC1012" s="25"/>
      <c r="BD1012" s="25"/>
      <c r="BE1012" s="25"/>
      <c r="BF1012" s="25"/>
      <c r="BG1012" s="25"/>
      <c r="BH1012" s="25"/>
      <c r="BI1012" s="25"/>
      <c r="BJ1012" s="25"/>
      <c r="BK1012" s="25"/>
      <c r="BL1012" s="89"/>
      <c r="BM1012" s="25"/>
      <c r="BN1012" s="25"/>
      <c r="BO1012" s="25"/>
      <c r="BP1012" s="94"/>
    </row>
    <row r="1013">
      <c r="A1013" s="25"/>
      <c r="B1013" s="25"/>
      <c r="C1013" s="25"/>
      <c r="D1013" s="25"/>
      <c r="E1013" s="25"/>
      <c r="F1013" s="25"/>
      <c r="G1013" s="25"/>
      <c r="H1013" s="25"/>
      <c r="I1013" s="93"/>
      <c r="J1013" s="93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  <c r="AN1013" s="25"/>
      <c r="AO1013" s="25"/>
      <c r="AP1013" s="25"/>
      <c r="AQ1013" s="25"/>
      <c r="AR1013" s="25"/>
      <c r="AS1013" s="25"/>
      <c r="AT1013" s="25"/>
      <c r="AU1013" s="25"/>
      <c r="AV1013" s="25"/>
      <c r="AW1013" s="25"/>
      <c r="AX1013" s="25"/>
      <c r="AY1013" s="25"/>
      <c r="AZ1013" s="25"/>
      <c r="BA1013" s="25"/>
      <c r="BB1013" s="25"/>
      <c r="BC1013" s="25"/>
      <c r="BD1013" s="25"/>
      <c r="BE1013" s="25"/>
      <c r="BF1013" s="25"/>
      <c r="BG1013" s="25"/>
      <c r="BH1013" s="25"/>
      <c r="BI1013" s="25"/>
      <c r="BJ1013" s="25"/>
      <c r="BK1013" s="25"/>
      <c r="BL1013" s="89"/>
      <c r="BM1013" s="25"/>
      <c r="BN1013" s="25"/>
      <c r="BO1013" s="25"/>
      <c r="BP1013" s="94"/>
    </row>
    <row r="1014">
      <c r="A1014" s="25"/>
      <c r="B1014" s="25"/>
      <c r="C1014" s="25"/>
      <c r="D1014" s="25"/>
      <c r="E1014" s="25"/>
      <c r="F1014" s="25"/>
      <c r="G1014" s="25"/>
      <c r="H1014" s="25"/>
      <c r="I1014" s="93"/>
      <c r="J1014" s="93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  <c r="AL1014" s="25"/>
      <c r="AM1014" s="25"/>
      <c r="AN1014" s="25"/>
      <c r="AO1014" s="25"/>
      <c r="AP1014" s="25"/>
      <c r="AQ1014" s="25"/>
      <c r="AR1014" s="25"/>
      <c r="AS1014" s="25"/>
      <c r="AT1014" s="25"/>
      <c r="AU1014" s="25"/>
      <c r="AV1014" s="25"/>
      <c r="AW1014" s="25"/>
      <c r="AX1014" s="25"/>
      <c r="AY1014" s="25"/>
      <c r="AZ1014" s="25"/>
      <c r="BA1014" s="25"/>
      <c r="BB1014" s="25"/>
      <c r="BC1014" s="25"/>
      <c r="BD1014" s="25"/>
      <c r="BE1014" s="25"/>
      <c r="BF1014" s="25"/>
      <c r="BG1014" s="25"/>
      <c r="BH1014" s="25"/>
      <c r="BI1014" s="25"/>
      <c r="BJ1014" s="25"/>
      <c r="BK1014" s="25"/>
      <c r="BL1014" s="89"/>
      <c r="BM1014" s="25"/>
      <c r="BN1014" s="25"/>
      <c r="BO1014" s="25"/>
      <c r="BP1014" s="94"/>
    </row>
    <row r="1015">
      <c r="A1015" s="25"/>
      <c r="B1015" s="25"/>
      <c r="C1015" s="25"/>
      <c r="D1015" s="25"/>
      <c r="E1015" s="25"/>
      <c r="F1015" s="25"/>
      <c r="G1015" s="25"/>
      <c r="H1015" s="25"/>
      <c r="I1015" s="93"/>
      <c r="J1015" s="93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  <c r="AN1015" s="25"/>
      <c r="AO1015" s="25"/>
      <c r="AP1015" s="25"/>
      <c r="AQ1015" s="25"/>
      <c r="AR1015" s="25"/>
      <c r="AS1015" s="25"/>
      <c r="AT1015" s="25"/>
      <c r="AU1015" s="25"/>
      <c r="AV1015" s="25"/>
      <c r="AW1015" s="25"/>
      <c r="AX1015" s="25"/>
      <c r="AY1015" s="25"/>
      <c r="AZ1015" s="25"/>
      <c r="BA1015" s="25"/>
      <c r="BB1015" s="25"/>
      <c r="BC1015" s="25"/>
      <c r="BD1015" s="25"/>
      <c r="BE1015" s="25"/>
      <c r="BF1015" s="25"/>
      <c r="BG1015" s="25"/>
      <c r="BH1015" s="25"/>
      <c r="BI1015" s="25"/>
      <c r="BJ1015" s="25"/>
      <c r="BK1015" s="25"/>
      <c r="BL1015" s="89"/>
      <c r="BM1015" s="25"/>
      <c r="BN1015" s="25"/>
      <c r="BO1015" s="25"/>
      <c r="BP1015" s="94"/>
    </row>
    <row r="1016">
      <c r="A1016" s="25"/>
      <c r="B1016" s="25"/>
      <c r="C1016" s="25"/>
      <c r="D1016" s="25"/>
      <c r="E1016" s="25"/>
      <c r="F1016" s="25"/>
      <c r="G1016" s="25"/>
      <c r="H1016" s="25"/>
      <c r="I1016" s="93"/>
      <c r="J1016" s="93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5"/>
      <c r="AO1016" s="25"/>
      <c r="AP1016" s="25"/>
      <c r="AQ1016" s="25"/>
      <c r="AR1016" s="25"/>
      <c r="AS1016" s="25"/>
      <c r="AT1016" s="25"/>
      <c r="AU1016" s="25"/>
      <c r="AV1016" s="25"/>
      <c r="AW1016" s="25"/>
      <c r="AX1016" s="25"/>
      <c r="AY1016" s="25"/>
      <c r="AZ1016" s="25"/>
      <c r="BA1016" s="25"/>
      <c r="BB1016" s="25"/>
      <c r="BC1016" s="25"/>
      <c r="BD1016" s="25"/>
      <c r="BE1016" s="25"/>
      <c r="BF1016" s="25"/>
      <c r="BG1016" s="25"/>
      <c r="BH1016" s="25"/>
      <c r="BI1016" s="25"/>
      <c r="BJ1016" s="25"/>
      <c r="BK1016" s="25"/>
      <c r="BL1016" s="89"/>
      <c r="BM1016" s="25"/>
      <c r="BN1016" s="25"/>
      <c r="BO1016" s="25"/>
      <c r="BP1016" s="94"/>
    </row>
    <row r="1017">
      <c r="A1017" s="25"/>
      <c r="B1017" s="25"/>
      <c r="C1017" s="25"/>
      <c r="D1017" s="25"/>
      <c r="E1017" s="25"/>
      <c r="F1017" s="25"/>
      <c r="G1017" s="25"/>
      <c r="H1017" s="25"/>
      <c r="I1017" s="93"/>
      <c r="J1017" s="93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  <c r="AN1017" s="25"/>
      <c r="AO1017" s="25"/>
      <c r="AP1017" s="25"/>
      <c r="AQ1017" s="25"/>
      <c r="AR1017" s="25"/>
      <c r="AS1017" s="25"/>
      <c r="AT1017" s="25"/>
      <c r="AU1017" s="25"/>
      <c r="AV1017" s="25"/>
      <c r="AW1017" s="25"/>
      <c r="AX1017" s="25"/>
      <c r="AY1017" s="25"/>
      <c r="AZ1017" s="25"/>
      <c r="BA1017" s="25"/>
      <c r="BB1017" s="25"/>
      <c r="BC1017" s="25"/>
      <c r="BD1017" s="25"/>
      <c r="BE1017" s="25"/>
      <c r="BF1017" s="25"/>
      <c r="BG1017" s="25"/>
      <c r="BH1017" s="25"/>
      <c r="BI1017" s="25"/>
      <c r="BJ1017" s="25"/>
      <c r="BK1017" s="25"/>
      <c r="BL1017" s="89"/>
      <c r="BM1017" s="25"/>
      <c r="BN1017" s="25"/>
      <c r="BO1017" s="25"/>
      <c r="BP1017" s="94"/>
    </row>
    <row r="1018">
      <c r="A1018" s="25"/>
      <c r="B1018" s="25"/>
      <c r="C1018" s="25"/>
      <c r="D1018" s="25"/>
      <c r="E1018" s="25"/>
      <c r="F1018" s="25"/>
      <c r="G1018" s="25"/>
      <c r="H1018" s="25"/>
      <c r="I1018" s="93"/>
      <c r="J1018" s="93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  <c r="AH1018" s="25"/>
      <c r="AI1018" s="25"/>
      <c r="AJ1018" s="25"/>
      <c r="AK1018" s="25"/>
      <c r="AL1018" s="25"/>
      <c r="AM1018" s="25"/>
      <c r="AN1018" s="25"/>
      <c r="AO1018" s="25"/>
      <c r="AP1018" s="25"/>
      <c r="AQ1018" s="25"/>
      <c r="AR1018" s="25"/>
      <c r="AS1018" s="25"/>
      <c r="AT1018" s="25"/>
      <c r="AU1018" s="25"/>
      <c r="AV1018" s="25"/>
      <c r="AW1018" s="25"/>
      <c r="AX1018" s="25"/>
      <c r="AY1018" s="25"/>
      <c r="AZ1018" s="25"/>
      <c r="BA1018" s="25"/>
      <c r="BB1018" s="25"/>
      <c r="BC1018" s="25"/>
      <c r="BD1018" s="25"/>
      <c r="BE1018" s="25"/>
      <c r="BF1018" s="25"/>
      <c r="BG1018" s="25"/>
      <c r="BH1018" s="25"/>
      <c r="BI1018" s="25"/>
      <c r="BJ1018" s="25"/>
      <c r="BK1018" s="25"/>
      <c r="BL1018" s="89"/>
      <c r="BM1018" s="25"/>
      <c r="BN1018" s="25"/>
      <c r="BO1018" s="25"/>
      <c r="BP1018" s="94"/>
    </row>
    <row r="1019">
      <c r="A1019" s="25"/>
      <c r="B1019" s="25"/>
      <c r="C1019" s="25"/>
      <c r="D1019" s="25"/>
      <c r="E1019" s="25"/>
      <c r="F1019" s="25"/>
      <c r="G1019" s="25"/>
      <c r="H1019" s="25"/>
      <c r="I1019" s="93"/>
      <c r="J1019" s="93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  <c r="AN1019" s="25"/>
      <c r="AO1019" s="25"/>
      <c r="AP1019" s="25"/>
      <c r="AQ1019" s="25"/>
      <c r="AR1019" s="25"/>
      <c r="AS1019" s="25"/>
      <c r="AT1019" s="25"/>
      <c r="AU1019" s="25"/>
      <c r="AV1019" s="25"/>
      <c r="AW1019" s="25"/>
      <c r="AX1019" s="25"/>
      <c r="AY1019" s="25"/>
      <c r="AZ1019" s="25"/>
      <c r="BA1019" s="25"/>
      <c r="BB1019" s="25"/>
      <c r="BC1019" s="25"/>
      <c r="BD1019" s="25"/>
      <c r="BE1019" s="25"/>
      <c r="BF1019" s="25"/>
      <c r="BG1019" s="25"/>
      <c r="BH1019" s="25"/>
      <c r="BI1019" s="25"/>
      <c r="BJ1019" s="25"/>
      <c r="BK1019" s="25"/>
      <c r="BL1019" s="89"/>
      <c r="BM1019" s="25"/>
      <c r="BN1019" s="25"/>
      <c r="BO1019" s="25"/>
      <c r="BP1019" s="94"/>
    </row>
    <row r="1020">
      <c r="A1020" s="25"/>
      <c r="B1020" s="25"/>
      <c r="C1020" s="25"/>
      <c r="D1020" s="25"/>
      <c r="E1020" s="25"/>
      <c r="F1020" s="25"/>
      <c r="G1020" s="25"/>
      <c r="H1020" s="25"/>
      <c r="I1020" s="93"/>
      <c r="J1020" s="93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  <c r="AI1020" s="25"/>
      <c r="AJ1020" s="25"/>
      <c r="AK1020" s="25"/>
      <c r="AL1020" s="25"/>
      <c r="AM1020" s="25"/>
      <c r="AN1020" s="25"/>
      <c r="AO1020" s="25"/>
      <c r="AP1020" s="25"/>
      <c r="AQ1020" s="25"/>
      <c r="AR1020" s="25"/>
      <c r="AS1020" s="25"/>
      <c r="AT1020" s="25"/>
      <c r="AU1020" s="25"/>
      <c r="AV1020" s="25"/>
      <c r="AW1020" s="25"/>
      <c r="AX1020" s="25"/>
      <c r="AY1020" s="25"/>
      <c r="AZ1020" s="25"/>
      <c r="BA1020" s="25"/>
      <c r="BB1020" s="25"/>
      <c r="BC1020" s="25"/>
      <c r="BD1020" s="25"/>
      <c r="BE1020" s="25"/>
      <c r="BF1020" s="25"/>
      <c r="BG1020" s="25"/>
      <c r="BH1020" s="25"/>
      <c r="BI1020" s="25"/>
      <c r="BJ1020" s="25"/>
      <c r="BK1020" s="25"/>
      <c r="BL1020" s="89"/>
      <c r="BM1020" s="25"/>
      <c r="BN1020" s="25"/>
      <c r="BO1020" s="25"/>
      <c r="BP1020" s="94"/>
    </row>
    <row r="1021">
      <c r="A1021" s="25"/>
      <c r="B1021" s="25"/>
      <c r="C1021" s="25"/>
      <c r="D1021" s="25"/>
      <c r="E1021" s="25"/>
      <c r="F1021" s="25"/>
      <c r="G1021" s="25"/>
      <c r="H1021" s="25"/>
      <c r="I1021" s="93"/>
      <c r="J1021" s="93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25"/>
      <c r="AH1021" s="25"/>
      <c r="AI1021" s="25"/>
      <c r="AJ1021" s="25"/>
      <c r="AK1021" s="25"/>
      <c r="AL1021" s="25"/>
      <c r="AM1021" s="25"/>
      <c r="AN1021" s="25"/>
      <c r="AO1021" s="25"/>
      <c r="AP1021" s="25"/>
      <c r="AQ1021" s="25"/>
      <c r="AR1021" s="25"/>
      <c r="AS1021" s="25"/>
      <c r="AT1021" s="25"/>
      <c r="AU1021" s="25"/>
      <c r="AV1021" s="25"/>
      <c r="AW1021" s="25"/>
      <c r="AX1021" s="25"/>
      <c r="AY1021" s="25"/>
      <c r="AZ1021" s="25"/>
      <c r="BA1021" s="25"/>
      <c r="BB1021" s="25"/>
      <c r="BC1021" s="25"/>
      <c r="BD1021" s="25"/>
      <c r="BE1021" s="25"/>
      <c r="BF1021" s="25"/>
      <c r="BG1021" s="25"/>
      <c r="BH1021" s="25"/>
      <c r="BI1021" s="25"/>
      <c r="BJ1021" s="25"/>
      <c r="BK1021" s="25"/>
      <c r="BL1021" s="89"/>
      <c r="BM1021" s="25"/>
      <c r="BN1021" s="25"/>
      <c r="BO1021" s="25"/>
      <c r="BP1021" s="94"/>
    </row>
  </sheetData>
  <conditionalFormatting sqref="BJ10:BJ40">
    <cfRule type="cellIs" dxfId="4" priority="1" operator="lessThanOrEqual">
      <formula>0.3</formula>
    </cfRule>
  </conditionalFormatting>
  <conditionalFormatting sqref="BJ10:BJ40">
    <cfRule type="cellIs" dxfId="5" priority="2" operator="greaterThanOrEqual">
      <formula>1.8</formula>
    </cfRule>
  </conditionalFormatting>
  <conditionalFormatting sqref="BJ10:BJ40">
    <cfRule type="cellIs" dxfId="6" priority="3" operator="between">
      <formula>0.3</formula>
      <formula>1.8</formula>
    </cfRule>
  </conditionalFormatting>
  <conditionalFormatting sqref="K2:M8 N2:N30 O2:P8 H6:H8 H10:H30 K10:M30 O10:O30 P10:P44">
    <cfRule type="cellIs" dxfId="7" priority="4" operator="equal">
      <formula>0</formula>
    </cfRule>
  </conditionalFormatting>
  <conditionalFormatting sqref="K2:M8 N2:N30 O2:P8 H6:H8 H10:H30 K10:M30 O10:O30 P10:P44">
    <cfRule type="cellIs" dxfId="21" priority="5" operator="equal">
      <formula>0</formula>
    </cfRule>
  </conditionalFormatting>
  <conditionalFormatting sqref="H2:H7">
    <cfRule type="cellIs" dxfId="7" priority="6" operator="equal">
      <formula>1</formula>
    </cfRule>
  </conditionalFormatting>
  <conditionalFormatting sqref="H2:H7">
    <cfRule type="cellIs" dxfId="21" priority="7" operator="equal">
      <formula>0</formula>
    </cfRule>
  </conditionalFormatting>
  <conditionalFormatting sqref="H2:H7">
    <cfRule type="cellIs" dxfId="22" priority="8" operator="notEqual">
      <formula>0</formula>
    </cfRule>
  </conditionalFormatting>
  <conditionalFormatting sqref="K2:M8 N2:N30 O2:P8 H6:H8 H10:H30 K10:M30 O10:O30 P10:P44">
    <cfRule type="cellIs" dxfId="22" priority="9" operator="notEqual">
      <formula>0</formula>
    </cfRule>
  </conditionalFormatting>
  <conditionalFormatting sqref="P2:P8 P10:P30">
    <cfRule type="cellIs" dxfId="23" priority="10" operator="lessThan">
      <formula>0.8</formula>
    </cfRule>
  </conditionalFormatting>
  <conditionalFormatting sqref="P2:P8 P10:P30">
    <cfRule type="cellIs" dxfId="23" priority="11" operator="greaterThanOrEqual">
      <formula>1.3</formula>
    </cfRule>
  </conditionalFormatting>
  <conditionalFormatting sqref="G2:G8 G10:G30">
    <cfRule type="cellIs" dxfId="8" priority="12" operator="lessThanOrEqual">
      <formula>100</formula>
    </cfRule>
  </conditionalFormatting>
  <conditionalFormatting sqref="G2:G8 G10:G30">
    <cfRule type="cellIs" dxfId="9" priority="13" operator="between">
      <formula>101</formula>
      <formula>200</formula>
    </cfRule>
  </conditionalFormatting>
  <conditionalFormatting sqref="G2:G8 G10:G30">
    <cfRule type="cellIs" dxfId="10" priority="14" operator="between">
      <formula>201</formula>
      <formula>300</formula>
    </cfRule>
  </conditionalFormatting>
  <conditionalFormatting sqref="G2:G8 G10:G30">
    <cfRule type="cellIs" dxfId="11" priority="15" operator="greaterThan">
      <formula>300</formula>
    </cfRule>
  </conditionalFormatting>
  <conditionalFormatting sqref="E2:E8 E10:E30">
    <cfRule type="colorScale" priority="16">
      <colorScale>
        <cfvo type="formula" val="0"/>
        <cfvo type="percentile" val="50"/>
        <cfvo type="formula" val="10"/>
        <color rgb="FFE67C73"/>
        <color rgb="FFFBBC04"/>
        <color rgb="FF57BB8A"/>
      </colorScale>
    </cfRule>
  </conditionalFormatting>
  <conditionalFormatting sqref="F2:F8 F10:F30">
    <cfRule type="colorScale" priority="17">
      <colorScale>
        <cfvo type="formula" val="0"/>
        <cfvo type="percentile" val="50"/>
        <cfvo type="formula" val="10"/>
        <color rgb="FF57BB8A"/>
        <color rgb="FFFFD666"/>
        <color rgb="FFE67C73"/>
      </colorScale>
    </cfRule>
  </conditionalFormatting>
  <conditionalFormatting sqref="I2:J8 I10:J30">
    <cfRule type="cellIs" dxfId="16" priority="18" operator="lessThanOrEqual">
      <formula>100</formula>
    </cfRule>
  </conditionalFormatting>
  <conditionalFormatting sqref="I2:J2">
    <cfRule type="cellIs" dxfId="24" priority="19" operator="between">
      <formula>101</formula>
      <formula>200</formula>
    </cfRule>
  </conditionalFormatting>
  <conditionalFormatting sqref="I2:J2">
    <cfRule type="cellIs" dxfId="14" priority="20" operator="between">
      <formula>201</formula>
      <formula>300</formula>
    </cfRule>
  </conditionalFormatting>
  <conditionalFormatting sqref="I2:J2">
    <cfRule type="cellIs" dxfId="5" priority="21" operator="greaterThan">
      <formula>301</formula>
    </cfRule>
  </conditionalFormatting>
  <conditionalFormatting sqref="I3:J8 I10:J30">
    <cfRule type="cellIs" dxfId="24" priority="22" operator="between">
      <formula>101</formula>
      <formula>200</formula>
    </cfRule>
  </conditionalFormatting>
  <conditionalFormatting sqref="I3:J8 I10:J30">
    <cfRule type="cellIs" dxfId="25" priority="23" operator="between">
      <formula>201</formula>
      <formula>301</formula>
    </cfRule>
  </conditionalFormatting>
  <conditionalFormatting sqref="I3:J8 I10:J30">
    <cfRule type="cellIs" dxfId="5" priority="24" operator="greaterThanOrEqual">
      <formula>301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0.13"/>
    <col customWidth="1" min="3" max="3" width="43.25"/>
    <col customWidth="1" min="4" max="4" width="6.0"/>
  </cols>
  <sheetData>
    <row r="1">
      <c r="A1" s="164" t="s">
        <v>128</v>
      </c>
      <c r="B1" s="164" t="s">
        <v>129</v>
      </c>
      <c r="C1" s="164" t="s">
        <v>130</v>
      </c>
      <c r="D1" s="157" t="s">
        <v>131</v>
      </c>
    </row>
    <row r="2">
      <c r="A2" s="109">
        <v>1.0</v>
      </c>
      <c r="B2" s="109" t="s">
        <v>132</v>
      </c>
      <c r="C2" s="165" t="s">
        <v>133</v>
      </c>
      <c r="D2" s="157">
        <v>2.0</v>
      </c>
    </row>
    <row r="3">
      <c r="A3" s="109">
        <v>2.0</v>
      </c>
      <c r="B3" s="109" t="s">
        <v>3</v>
      </c>
      <c r="C3" s="165" t="s">
        <v>134</v>
      </c>
      <c r="D3" s="157">
        <v>2.0</v>
      </c>
    </row>
    <row r="4">
      <c r="A4" s="165"/>
      <c r="B4" s="165"/>
      <c r="C4" s="165"/>
      <c r="D4" s="39">
        <f>SUM(D2:D3)</f>
        <v>4</v>
      </c>
    </row>
    <row r="5">
      <c r="A5" s="165"/>
      <c r="B5" s="165"/>
      <c r="C5" s="165"/>
    </row>
    <row r="6">
      <c r="A6" s="165"/>
      <c r="B6" s="165" t="s">
        <v>135</v>
      </c>
      <c r="C6" s="165">
        <f>IFERROR(__xludf.DUMMYFUNCTION("IMPORTRANGE(""https://docs.google.com/spreadsheets/d/1tE7dIBIaKMjEtMtxO5wdXZDxAdzqGJB8hKbiZiT-cFI/edit?resourcekey#gid=103428272&amp;range=D2"",""d2"")"),87.0)</f>
        <v>87</v>
      </c>
    </row>
    <row r="7">
      <c r="A7" s="165"/>
      <c r="B7" s="165" t="s">
        <v>136</v>
      </c>
      <c r="C7" s="165">
        <f>IFERROR(__xludf.DUMMYFUNCTION("IMPORTRANGE(""https://docs.google.com/spreadsheets/d/1tE7dIBIaKMjEtMtxO5wdXZDxAdzqGJB8hKbiZiT-cFI/edit?resourcekey#gid=103428272&amp;range=D2"",""d3"")"),64.0)</f>
        <v>64</v>
      </c>
    </row>
    <row r="8">
      <c r="A8" s="165"/>
      <c r="B8" s="165" t="s">
        <v>137</v>
      </c>
      <c r="C8" s="165">
        <f>IFERROR(__xludf.DUMMYFUNCTION("IMPORTRANGE(""https://docs.google.com/spreadsheets/d/1tE7dIBIaKMjEtMtxO5wdXZDxAdzqGJB8hKbiZiT-cFI/edit?resourcekey#gid=103428272&amp;range=D2"",""d4"")"),82.0)</f>
        <v>82</v>
      </c>
    </row>
    <row r="9">
      <c r="A9" s="165"/>
      <c r="B9" s="165" t="s">
        <v>138</v>
      </c>
      <c r="C9" s="165">
        <f>IFERROR(__xludf.DUMMYFUNCTION("IMPORTRANGE(""https://docs.google.com/spreadsheets/d/1tE7dIBIaKMjEtMtxO5wdXZDxAdzqGJB8hKbiZiT-cFI/edit?resourcekey#gid=103428272&amp;range=D2"",""d5"")"),80.0)</f>
        <v>80</v>
      </c>
    </row>
    <row r="10">
      <c r="B10" s="165" t="s">
        <v>139</v>
      </c>
      <c r="C10" s="165">
        <f>IFERROR(__xludf.DUMMYFUNCTION("IMPORTRANGE(""https://docs.google.com/spreadsheets/d/1tE7dIBIaKMjEtMtxO5wdXZDxAdzqGJB8hKbiZiT-cFI/edit?resourcekey#gid=103428272&amp;range=D2"",""d6"")"),87.0)</f>
        <v>87</v>
      </c>
    </row>
    <row r="11">
      <c r="B11" s="165" t="s">
        <v>140</v>
      </c>
      <c r="C11" s="165" t="str">
        <f>IFERROR(__xludf.DUMMYFUNCTION("IMPORTRANGE(""https://docs.google.com/spreadsheets/d/1tE7dIBIaKMjEtMtxO5wdXZDxAdzqGJB8hKbiZiT-cFI/edit?resourcekey#gid=103428272&amp;range=D2"",""d7"")"),"")</f>
        <v/>
      </c>
    </row>
    <row r="12">
      <c r="B12" s="165" t="s">
        <v>141</v>
      </c>
      <c r="C12" s="165" t="str">
        <f>IFERROR(__xludf.DUMMYFUNCTION("IMPORTRANGE(""https://docs.google.com/spreadsheets/d/1tE7dIBIaKMjEtMtxO5wdXZDxAdzqGJB8hKbiZiT-cFI/edit?resourcekey#gid=103428272&amp;range=D2"",""d8"")"),"")</f>
        <v/>
      </c>
    </row>
    <row r="13">
      <c r="B13" s="165" t="s">
        <v>142</v>
      </c>
      <c r="C13" s="165" t="str">
        <f>IFERROR(__xludf.DUMMYFUNCTION("IMPORTRANGE(""https://docs.google.com/spreadsheets/d/1tE7dIBIaKMjEtMtxO5wdXZDxAdzqGJB8hKbiZiT-cFI/edit?resourcekey#gid=103428272&amp;range=D2"",""d9"")"),"")</f>
        <v/>
      </c>
    </row>
    <row r="14">
      <c r="B14" s="165" t="s">
        <v>143</v>
      </c>
      <c r="C14" s="165" t="str">
        <f>IFERROR(__xludf.DUMMYFUNCTION("IMPORTRANGE(""https://docs.google.com/spreadsheets/d/1tE7dIBIaKMjEtMtxO5wdXZDxAdzqGJB8hKbiZiT-cFI/edit?resourcekey#gid=103428272&amp;range=D2"",""d10"")"),"")</f>
        <v/>
      </c>
    </row>
    <row r="15">
      <c r="B15" s="165" t="s">
        <v>144</v>
      </c>
      <c r="C15" s="165" t="str">
        <f>IFERROR(__xludf.DUMMYFUNCTION("IMPORTRANGE(""https://docs.google.com/spreadsheets/d/1tE7dIBIaKMjEtMtxO5wdXZDxAdzqGJB8hKbiZiT-cFI/edit?resourcekey#gid=103428272&amp;range=D2"",""d11"")"),"")</f>
        <v/>
      </c>
    </row>
    <row r="16">
      <c r="B16" s="165" t="s">
        <v>145</v>
      </c>
      <c r="C16" s="165" t="str">
        <f>IFERROR(__xludf.DUMMYFUNCTION("IMPORTRANGE(""https://docs.google.com/spreadsheets/d/1tE7dIBIaKMjEtMtxO5wdXZDxAdzqGJB8hKbiZiT-cFI/edit?resourcekey#gid=103428272&amp;range=D2"",""d12"")"),"")</f>
        <v/>
      </c>
    </row>
    <row r="17">
      <c r="B17" s="165" t="s">
        <v>146</v>
      </c>
      <c r="C17" s="165" t="str">
        <f>IFERROR(__xludf.DUMMYFUNCTION("IMPORTRANGE(""https://docs.google.com/spreadsheets/d/1tE7dIBIaKMjEtMtxO5wdXZDxAdzqGJB8hKbiZiT-cFI/edit?resourcekey#gid=103428272&amp;range=D2"",""d13"")"),"")</f>
        <v/>
      </c>
    </row>
    <row r="18">
      <c r="B18" s="165" t="s">
        <v>147</v>
      </c>
      <c r="C18" s="165" t="str">
        <f>IFERROR(__xludf.DUMMYFUNCTION("IMPORTRANGE(""https://docs.google.com/spreadsheets/d/1tE7dIBIaKMjEtMtxO5wdXZDxAdzqGJB8hKbiZiT-cFI/edit?resourcekey#gid=103428272&amp;range=D2"",""d14"")"),"")</f>
        <v/>
      </c>
    </row>
    <row r="19">
      <c r="B19" s="165" t="s">
        <v>148</v>
      </c>
      <c r="C19" s="165" t="str">
        <f>IFERROR(__xludf.DUMMYFUNCTION("IMPORTRANGE(""https://docs.google.com/spreadsheets/d/1tE7dIBIaKMjEtMtxO5wdXZDxAdzqGJB8hKbiZiT-cFI/edit?resourcekey#gid=103428272&amp;range=D2"",""d15"")"),"")</f>
        <v/>
      </c>
    </row>
    <row r="20">
      <c r="B20" s="165" t="s">
        <v>149</v>
      </c>
      <c r="C20" s="165" t="str">
        <f>IFERROR(__xludf.DUMMYFUNCTION("IMPORTRANGE(""https://docs.google.com/spreadsheets/d/1tE7dIBIaKMjEtMtxO5wdXZDxAdzqGJB8hKbiZiT-cFI/edit?resourcekey#gid=103428272&amp;range=D2"",""d16"")"),"")</f>
        <v/>
      </c>
    </row>
    <row r="21">
      <c r="B21" s="165" t="s">
        <v>150</v>
      </c>
      <c r="C21" s="165" t="str">
        <f>IFERROR(__xludf.DUMMYFUNCTION("IMPORTRANGE(""https://docs.google.com/spreadsheets/d/1tE7dIBIaKMjEtMtxO5wdXZDxAdzqGJB8hKbiZiT-cFI/edit?resourcekey#gid=103428272&amp;range=D2"",""d17"")"),"")</f>
        <v/>
      </c>
    </row>
    <row r="22">
      <c r="B22" s="165" t="s">
        <v>151</v>
      </c>
      <c r="C22" s="165" t="str">
        <f>IFERROR(__xludf.DUMMYFUNCTION("IMPORTRANGE(""https://docs.google.com/spreadsheets/d/1tE7dIBIaKMjEtMtxO5wdXZDxAdzqGJB8hKbiZiT-cFI/edit?resourcekey#gid=103428272&amp;range=D2"",""d18"")"),"")</f>
        <v/>
      </c>
    </row>
    <row r="23">
      <c r="B23" s="165" t="s">
        <v>152</v>
      </c>
      <c r="C23" s="165" t="str">
        <f>IFERROR(__xludf.DUMMYFUNCTION("IMPORTRANGE(""https://docs.google.com/spreadsheets/d/1tE7dIBIaKMjEtMtxO5wdXZDxAdzqGJB8hKbiZiT-cFI/edit?resourcekey#gid=103428272&amp;range=D2"",""d19"")"),"")</f>
        <v/>
      </c>
    </row>
    <row r="24">
      <c r="B24" s="165" t="s">
        <v>153</v>
      </c>
      <c r="C24" s="165" t="str">
        <f>IFERROR(__xludf.DUMMYFUNCTION("IMPORTRANGE(""https://docs.google.com/spreadsheets/d/1tE7dIBIaKMjEtMtxO5wdXZDxAdzqGJB8hKbiZiT-cFI/edit?resourcekey#gid=103428272&amp;range=D2"",""d20"")"),"")</f>
        <v/>
      </c>
    </row>
    <row r="25">
      <c r="B25" s="165" t="s">
        <v>154</v>
      </c>
      <c r="C25" s="165" t="str">
        <f>IFERROR(__xludf.DUMMYFUNCTION("IMPORTRANGE(""https://docs.google.com/spreadsheets/d/1tE7dIBIaKMjEtMtxO5wdXZDxAdzqGJB8hKbiZiT-cFI/edit?resourcekey#gid=103428272&amp;range=D2"",""d21"")"),"")</f>
        <v/>
      </c>
    </row>
    <row r="26">
      <c r="B26" s="165" t="s">
        <v>155</v>
      </c>
      <c r="C26" s="165" t="str">
        <f>IFERROR(__xludf.DUMMYFUNCTION("IMPORTRANGE(""https://docs.google.com/spreadsheets/d/1tE7dIBIaKMjEtMtxO5wdXZDxAdzqGJB8hKbiZiT-cFI/edit?resourcekey#gid=103428272&amp;range=D2"",""d22"")"),"")</f>
        <v/>
      </c>
    </row>
    <row r="27">
      <c r="B27" s="165" t="s">
        <v>156</v>
      </c>
      <c r="C27" s="165" t="str">
        <f>IFERROR(__xludf.DUMMYFUNCTION("IMPORTRANGE(""https://docs.google.com/spreadsheets/d/1tE7dIBIaKMjEtMtxO5wdXZDxAdzqGJB8hKbiZiT-cFI/edit?resourcekey#gid=103428272&amp;range=D2"",""d23"")"),"")</f>
        <v/>
      </c>
    </row>
    <row r="28">
      <c r="B28" s="165" t="s">
        <v>157</v>
      </c>
      <c r="C28" s="165" t="str">
        <f>IFERROR(__xludf.DUMMYFUNCTION("IMPORTRANGE(""https://docs.google.com/spreadsheets/d/1tE7dIBIaKMjEtMtxO5wdXZDxAdzqGJB8hKbiZiT-cFI/edit?resourcekey#gid=103428272&amp;range=D2"",""d24"")"),"")</f>
        <v/>
      </c>
    </row>
    <row r="29">
      <c r="B29" s="165" t="s">
        <v>158</v>
      </c>
      <c r="C29" s="165" t="str">
        <f>IFERROR(__xludf.DUMMYFUNCTION("IMPORTRANGE(""https://docs.google.com/spreadsheets/d/1tE7dIBIaKMjEtMtxO5wdXZDxAdzqGJB8hKbiZiT-cFI/edit?resourcekey#gid=103428272&amp;range=D2"",""d25"")"),"")</f>
        <v/>
      </c>
    </row>
    <row r="30">
      <c r="B30" s="165" t="s">
        <v>159</v>
      </c>
      <c r="C30" s="165" t="str">
        <f>IFERROR(__xludf.DUMMYFUNCTION("IMPORTRANGE(""https://docs.google.com/spreadsheets/d/1tE7dIBIaKMjEtMtxO5wdXZDxAdzqGJB8hKbiZiT-cFI/edit?resourcekey#gid=103428272&amp;range=D2"",""d26"")"),"")</f>
        <v/>
      </c>
    </row>
    <row r="31">
      <c r="B31" s="165" t="s">
        <v>160</v>
      </c>
      <c r="C31" s="165" t="str">
        <f>IFERROR(__xludf.DUMMYFUNCTION("IMPORTRANGE(""https://docs.google.com/spreadsheets/d/1tE7dIBIaKMjEtMtxO5wdXZDxAdzqGJB8hKbiZiT-cFI/edit?resourcekey#gid=103428272&amp;range=D2"",""d27"")"),"")</f>
        <v/>
      </c>
    </row>
    <row r="32">
      <c r="B32" s="165" t="s">
        <v>161</v>
      </c>
      <c r="C32" s="165" t="str">
        <f>IFERROR(__xludf.DUMMYFUNCTION("IMPORTRANGE(""https://docs.google.com/spreadsheets/d/1tE7dIBIaKMjEtMtxO5wdXZDxAdzqGJB8hKbiZiT-cFI/edit?resourcekey#gid=103428272&amp;range=D2"",""d28"")"),"")</f>
        <v/>
      </c>
    </row>
    <row r="33">
      <c r="B33" s="165" t="s">
        <v>162</v>
      </c>
      <c r="C33" s="165" t="str">
        <f>IFERROR(__xludf.DUMMYFUNCTION("IMPORTRANGE(""https://docs.google.com/spreadsheets/d/1tE7dIBIaKMjEtMtxO5wdXZDxAdzqGJB8hKbiZiT-cFI/edit?resourcekey#gid=103428272&amp;range=D2"",""d29"")"),"")</f>
        <v/>
      </c>
    </row>
    <row r="34">
      <c r="B34" s="16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4.5"/>
    <col customWidth="1" min="3" max="3" width="3.75"/>
    <col customWidth="1" min="4" max="7" width="3.38"/>
    <col customWidth="1" min="8" max="8" width="3.25"/>
    <col customWidth="1" min="9" max="16" width="3.38"/>
    <col customWidth="1" min="17" max="18" width="5.25"/>
    <col customWidth="1" min="19" max="27" width="3.38"/>
    <col customWidth="1" min="28" max="28" width="5.0"/>
    <col customWidth="1" min="29" max="34" width="3.38"/>
    <col customWidth="1" min="35" max="35" width="3.88"/>
    <col customWidth="1" min="36" max="38" width="3.38"/>
    <col customWidth="1" min="39" max="53" width="4.13"/>
    <col customWidth="1" min="54" max="55" width="5.13"/>
    <col customWidth="1" min="56" max="58" width="5.25"/>
    <col customWidth="1" min="59" max="60" width="3.38"/>
    <col customWidth="1" min="61" max="61" width="5.0"/>
    <col customWidth="1" min="62" max="62" width="4.38"/>
    <col customWidth="1" min="63" max="63" width="4.63"/>
    <col customWidth="1" min="64" max="64" width="4.75"/>
    <col customWidth="1" min="65" max="65" width="4.38"/>
    <col customWidth="1" min="66" max="66" width="7.63"/>
    <col customWidth="1" min="67" max="67" width="4.75"/>
    <col customWidth="1" min="68" max="68" width="4.38"/>
    <col customWidth="1" min="69" max="69" width="5.25"/>
    <col customWidth="1" min="70" max="70" width="4.63"/>
    <col customWidth="1" min="71" max="71" width="4.38"/>
  </cols>
  <sheetData>
    <row r="1">
      <c r="A1" s="15" t="s">
        <v>0</v>
      </c>
      <c r="B1" s="15" t="s">
        <v>14</v>
      </c>
      <c r="C1" s="15" t="s">
        <v>20</v>
      </c>
      <c r="D1" s="16" t="s">
        <v>15</v>
      </c>
      <c r="E1" s="16" t="s">
        <v>16</v>
      </c>
      <c r="F1" s="16" t="s">
        <v>163</v>
      </c>
      <c r="G1" s="16" t="s">
        <v>19</v>
      </c>
      <c r="H1" s="17" t="s">
        <v>5</v>
      </c>
      <c r="I1" s="17" t="s">
        <v>6</v>
      </c>
      <c r="J1" s="17" t="s">
        <v>21</v>
      </c>
      <c r="K1" s="17" t="s">
        <v>22</v>
      </c>
      <c r="L1" s="19" t="s">
        <v>23</v>
      </c>
      <c r="M1" s="19" t="s">
        <v>24</v>
      </c>
      <c r="N1" s="17" t="s">
        <v>69</v>
      </c>
      <c r="O1" s="17" t="s">
        <v>26</v>
      </c>
      <c r="P1" s="17" t="s">
        <v>27</v>
      </c>
      <c r="Q1" s="17" t="s">
        <v>28</v>
      </c>
      <c r="R1" s="17" t="s">
        <v>29</v>
      </c>
      <c r="S1" s="20" t="s">
        <v>121</v>
      </c>
      <c r="T1" s="21" t="s">
        <v>35</v>
      </c>
      <c r="U1" s="21" t="s">
        <v>36</v>
      </c>
      <c r="V1" s="21" t="s">
        <v>37</v>
      </c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4"/>
      <c r="AM1" s="22"/>
      <c r="AN1" s="24"/>
      <c r="AO1" s="24"/>
      <c r="AP1" s="24"/>
      <c r="AQ1" s="24"/>
      <c r="AR1" s="24"/>
      <c r="AS1" s="24"/>
      <c r="AT1" s="22"/>
      <c r="AU1" s="24"/>
      <c r="AV1" s="24"/>
      <c r="AW1" s="24"/>
      <c r="AX1" s="24"/>
      <c r="AY1" s="24"/>
      <c r="AZ1" s="24"/>
      <c r="BA1" s="24"/>
      <c r="BB1" s="22"/>
      <c r="BC1" s="24"/>
      <c r="BD1" s="24"/>
      <c r="BE1" s="24"/>
      <c r="BF1" s="24"/>
      <c r="BG1" s="24"/>
      <c r="BH1" s="24"/>
      <c r="BI1" s="24"/>
      <c r="BJ1" s="24"/>
      <c r="BK1" s="24"/>
      <c r="BL1" s="25"/>
      <c r="BM1" s="25"/>
      <c r="BN1" s="25"/>
      <c r="BO1" s="25"/>
      <c r="BP1" s="25"/>
      <c r="BQ1" s="25"/>
      <c r="BR1" s="25"/>
      <c r="BS1" s="25"/>
    </row>
    <row r="2">
      <c r="A2" s="154">
        <v>45425.0</v>
      </c>
      <c r="B2" s="27">
        <v>1.0</v>
      </c>
      <c r="C2" s="26" t="s">
        <v>122</v>
      </c>
      <c r="D2" s="28">
        <f>COUNTIF(H2:H8,"&lt;&gt;0")</f>
        <v>3</v>
      </c>
      <c r="E2" s="28"/>
      <c r="F2" s="28">
        <v>87.0</v>
      </c>
      <c r="G2" s="31">
        <f t="shared" ref="G2:G29" si="1">F2/10</f>
        <v>8.7</v>
      </c>
      <c r="H2" s="166">
        <v>9.0</v>
      </c>
      <c r="I2" s="167">
        <v>6.0</v>
      </c>
      <c r="J2" s="168">
        <v>58.0</v>
      </c>
      <c r="K2" s="62">
        <f t="shared" ref="K2:K29" si="2">I2*J2</f>
        <v>348</v>
      </c>
      <c r="L2" s="33">
        <f t="shared" ref="L2:L29" si="3">(I2*J2*$J$2/100)</f>
        <v>201.84</v>
      </c>
      <c r="M2" s="34">
        <f t="shared" ref="M2:M8" si="4">IFERROR(AVERAGE(L2:L8), "N/A")</f>
        <v>96.44571429</v>
      </c>
      <c r="N2" s="35">
        <f t="shared" ref="N2:N29" si="5">I2*J2/100</f>
        <v>3.48</v>
      </c>
      <c r="O2" s="35">
        <v>0.0</v>
      </c>
      <c r="P2" s="35">
        <v>0.0</v>
      </c>
      <c r="Q2" s="36">
        <f t="shared" ref="Q2:Q29" si="6">I2*J2</f>
        <v>348</v>
      </c>
      <c r="R2" s="36">
        <f>sum(Q2:Q8)</f>
        <v>1164</v>
      </c>
      <c r="S2" s="157">
        <v>0.0</v>
      </c>
      <c r="T2" s="23">
        <v>0.8</v>
      </c>
      <c r="U2" s="23">
        <v>1.3</v>
      </c>
      <c r="V2" s="23">
        <v>0.8</v>
      </c>
      <c r="W2" s="24"/>
      <c r="X2" s="24"/>
      <c r="Y2" s="24"/>
      <c r="Z2" s="24"/>
      <c r="AA2" s="24"/>
      <c r="AB2" s="24"/>
      <c r="AC2" s="24"/>
      <c r="AD2" s="24"/>
      <c r="AE2" s="40"/>
      <c r="AF2" s="40"/>
      <c r="AG2" s="40"/>
      <c r="AH2" s="40"/>
      <c r="AI2" s="41"/>
      <c r="AJ2" s="24"/>
      <c r="AK2" s="24"/>
      <c r="AL2" s="24"/>
      <c r="AM2" s="24"/>
      <c r="AN2" s="24"/>
      <c r="AO2" s="24"/>
      <c r="AP2" s="24"/>
      <c r="AQ2" s="24"/>
      <c r="AR2" s="24"/>
      <c r="AS2" s="42"/>
      <c r="AT2" s="22"/>
      <c r="AU2" s="24"/>
      <c r="AV2" s="24"/>
      <c r="AW2" s="24"/>
      <c r="AX2" s="24"/>
      <c r="AY2" s="24"/>
      <c r="AZ2" s="24"/>
      <c r="BA2" s="43"/>
      <c r="BB2" s="22"/>
      <c r="BC2" s="24"/>
      <c r="BD2" s="24"/>
      <c r="BE2" s="24"/>
      <c r="BF2" s="44"/>
      <c r="BG2" s="24"/>
      <c r="BH2" s="24"/>
      <c r="BI2" s="24"/>
      <c r="BJ2" s="44"/>
      <c r="BK2" s="24"/>
      <c r="BL2" s="25"/>
      <c r="BM2" s="25"/>
      <c r="BN2" s="25"/>
      <c r="BO2" s="25"/>
      <c r="BP2" s="25"/>
      <c r="BQ2" s="25"/>
      <c r="BR2" s="25"/>
      <c r="BS2" s="25"/>
    </row>
    <row r="3">
      <c r="A3" s="154">
        <v>45426.0</v>
      </c>
      <c r="B3" s="27">
        <v>2.0</v>
      </c>
      <c r="C3" s="26" t="s">
        <v>13</v>
      </c>
      <c r="D3" s="28"/>
      <c r="E3" s="28"/>
      <c r="F3" s="28">
        <v>64.0</v>
      </c>
      <c r="G3" s="31">
        <f t="shared" si="1"/>
        <v>6.4</v>
      </c>
      <c r="H3" s="169">
        <v>6.0</v>
      </c>
      <c r="I3" s="167">
        <v>6.0</v>
      </c>
      <c r="J3" s="168">
        <v>71.0</v>
      </c>
      <c r="K3" s="62">
        <f t="shared" si="2"/>
        <v>426</v>
      </c>
      <c r="L3" s="33">
        <f t="shared" si="3"/>
        <v>247.08</v>
      </c>
      <c r="M3" s="34">
        <f t="shared" si="4"/>
        <v>67.61142857</v>
      </c>
      <c r="N3" s="35">
        <f t="shared" si="5"/>
        <v>4.26</v>
      </c>
      <c r="O3" s="36">
        <v>0.0</v>
      </c>
      <c r="P3" s="36">
        <v>0.0</v>
      </c>
      <c r="Q3" s="36">
        <f t="shared" si="6"/>
        <v>426</v>
      </c>
      <c r="R3" s="36" t="s">
        <v>39</v>
      </c>
      <c r="S3" s="36">
        <v>0.0</v>
      </c>
      <c r="T3" s="23">
        <v>0.8</v>
      </c>
      <c r="U3" s="23">
        <v>1.3</v>
      </c>
      <c r="V3" s="24"/>
      <c r="W3" s="24"/>
      <c r="X3" s="24"/>
      <c r="Y3" s="24"/>
      <c r="Z3" s="24"/>
      <c r="AA3" s="24"/>
      <c r="AB3" s="24"/>
      <c r="AC3" s="24"/>
      <c r="AD3" s="24"/>
      <c r="AE3" s="41"/>
      <c r="AF3" s="41"/>
      <c r="AG3" s="41"/>
      <c r="AH3" s="41"/>
      <c r="AI3" s="41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47"/>
      <c r="BB3" s="22"/>
      <c r="BC3" s="24"/>
      <c r="BD3" s="24"/>
      <c r="BE3" s="24"/>
      <c r="BF3" s="44"/>
      <c r="BG3" s="24"/>
      <c r="BH3" s="24"/>
      <c r="BI3" s="24"/>
      <c r="BJ3" s="44"/>
      <c r="BK3" s="24"/>
      <c r="BL3" s="25"/>
      <c r="BM3" s="25"/>
      <c r="BN3" s="25"/>
      <c r="BO3" s="25"/>
      <c r="BP3" s="25"/>
      <c r="BQ3" s="25"/>
      <c r="BR3" s="25"/>
      <c r="BS3" s="25"/>
    </row>
    <row r="4">
      <c r="A4" s="154">
        <v>45427.0</v>
      </c>
      <c r="B4" s="27">
        <v>3.0</v>
      </c>
      <c r="C4" s="26" t="s">
        <v>12</v>
      </c>
      <c r="D4" s="28"/>
      <c r="E4" s="28"/>
      <c r="F4" s="170">
        <v>82.0</v>
      </c>
      <c r="G4" s="31">
        <f t="shared" si="1"/>
        <v>8.2</v>
      </c>
      <c r="H4" s="155">
        <v>8.0</v>
      </c>
      <c r="I4" s="155">
        <v>6.0</v>
      </c>
      <c r="J4" s="156">
        <v>65.0</v>
      </c>
      <c r="K4" s="62">
        <f t="shared" si="2"/>
        <v>390</v>
      </c>
      <c r="L4" s="33">
        <f t="shared" si="3"/>
        <v>226.2</v>
      </c>
      <c r="M4" s="34">
        <f t="shared" si="4"/>
        <v>32.31428571</v>
      </c>
      <c r="N4" s="35">
        <f t="shared" si="5"/>
        <v>3.9</v>
      </c>
      <c r="O4" s="36">
        <v>0.0</v>
      </c>
      <c r="P4" s="36">
        <v>0.0</v>
      </c>
      <c r="Q4" s="36">
        <f t="shared" si="6"/>
        <v>390</v>
      </c>
      <c r="R4" s="66">
        <f>AVERAGE(Q2:Q8)</f>
        <v>166.2857143</v>
      </c>
      <c r="S4" s="36">
        <v>0.0</v>
      </c>
      <c r="T4" s="23">
        <v>0.8</v>
      </c>
      <c r="U4" s="23">
        <v>1.3</v>
      </c>
      <c r="V4" s="24"/>
      <c r="W4" s="24"/>
      <c r="X4" s="24"/>
      <c r="Y4" s="24"/>
      <c r="Z4" s="24"/>
      <c r="AA4" s="24"/>
      <c r="AB4" s="24"/>
      <c r="AC4" s="24"/>
      <c r="AD4" s="24"/>
      <c r="AE4" s="41"/>
      <c r="AF4" s="41"/>
      <c r="AG4" s="41"/>
      <c r="AH4" s="41"/>
      <c r="AI4" s="41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47"/>
      <c r="BB4" s="22"/>
      <c r="BC4" s="24"/>
      <c r="BD4" s="24"/>
      <c r="BE4" s="24"/>
      <c r="BF4" s="44"/>
      <c r="BG4" s="24"/>
      <c r="BH4" s="24"/>
      <c r="BI4" s="24"/>
      <c r="BJ4" s="44"/>
      <c r="BK4" s="24"/>
      <c r="BL4" s="25"/>
      <c r="BM4" s="25"/>
      <c r="BN4" s="25"/>
      <c r="BO4" s="25"/>
      <c r="BP4" s="25"/>
      <c r="BQ4" s="25"/>
      <c r="BR4" s="25"/>
      <c r="BS4" s="25"/>
    </row>
    <row r="5">
      <c r="A5" s="27"/>
      <c r="B5" s="27">
        <v>4.0</v>
      </c>
      <c r="C5" s="26" t="s">
        <v>123</v>
      </c>
      <c r="D5" s="28"/>
      <c r="E5" s="28"/>
      <c r="F5" s="28">
        <v>0.0</v>
      </c>
      <c r="G5" s="31">
        <f t="shared" si="1"/>
        <v>0</v>
      </c>
      <c r="H5" s="155">
        <v>0.0</v>
      </c>
      <c r="I5" s="155">
        <v>0.0</v>
      </c>
      <c r="J5" s="156">
        <v>0.0</v>
      </c>
      <c r="K5" s="62">
        <f t="shared" si="2"/>
        <v>0</v>
      </c>
      <c r="L5" s="33">
        <f t="shared" si="3"/>
        <v>0</v>
      </c>
      <c r="M5" s="34">
        <f t="shared" si="4"/>
        <v>0</v>
      </c>
      <c r="N5" s="35">
        <f t="shared" si="5"/>
        <v>0</v>
      </c>
      <c r="O5" s="36">
        <v>0.0</v>
      </c>
      <c r="P5" s="36">
        <v>0.0</v>
      </c>
      <c r="Q5" s="36">
        <f t="shared" si="6"/>
        <v>0</v>
      </c>
      <c r="R5" s="36"/>
      <c r="S5" s="36">
        <v>0.0</v>
      </c>
      <c r="T5" s="23">
        <v>0.8</v>
      </c>
      <c r="U5" s="23">
        <v>1.3</v>
      </c>
      <c r="V5" s="24"/>
      <c r="W5" s="24"/>
      <c r="X5" s="24"/>
      <c r="Y5" s="24"/>
      <c r="Z5" s="24"/>
      <c r="AA5" s="24"/>
      <c r="AB5" s="24"/>
      <c r="AC5" s="24"/>
      <c r="AD5" s="24"/>
      <c r="AE5" s="41"/>
      <c r="AF5" s="41"/>
      <c r="AG5" s="41"/>
      <c r="AH5" s="41"/>
      <c r="AI5" s="41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47"/>
      <c r="BB5" s="22"/>
      <c r="BC5" s="24"/>
      <c r="BD5" s="24"/>
      <c r="BE5" s="24"/>
      <c r="BF5" s="44"/>
      <c r="BG5" s="24"/>
      <c r="BH5" s="24"/>
      <c r="BI5" s="24"/>
      <c r="BJ5" s="44"/>
      <c r="BK5" s="24"/>
      <c r="BL5" s="25"/>
      <c r="BM5" s="25"/>
      <c r="BN5" s="25"/>
      <c r="BO5" s="25"/>
      <c r="BP5" s="25"/>
      <c r="BQ5" s="25"/>
      <c r="BR5" s="25"/>
      <c r="BS5" s="25"/>
    </row>
    <row r="6">
      <c r="A6" s="27"/>
      <c r="B6" s="27">
        <v>5.0</v>
      </c>
      <c r="C6" s="26" t="s">
        <v>124</v>
      </c>
      <c r="D6" s="28"/>
      <c r="E6" s="28"/>
      <c r="F6" s="28">
        <v>0.0</v>
      </c>
      <c r="G6" s="31">
        <f t="shared" si="1"/>
        <v>0</v>
      </c>
      <c r="H6" s="155">
        <v>0.0</v>
      </c>
      <c r="I6" s="155">
        <v>0.0</v>
      </c>
      <c r="J6" s="156">
        <v>0.0</v>
      </c>
      <c r="K6" s="62">
        <f t="shared" si="2"/>
        <v>0</v>
      </c>
      <c r="L6" s="33">
        <f t="shared" si="3"/>
        <v>0</v>
      </c>
      <c r="M6" s="34">
        <f t="shared" si="4"/>
        <v>0</v>
      </c>
      <c r="N6" s="35">
        <f t="shared" si="5"/>
        <v>0</v>
      </c>
      <c r="O6" s="36">
        <v>0.0</v>
      </c>
      <c r="P6" s="36">
        <v>0.0</v>
      </c>
      <c r="Q6" s="36">
        <f t="shared" si="6"/>
        <v>0</v>
      </c>
      <c r="R6" s="36"/>
      <c r="S6" s="36">
        <v>0.0</v>
      </c>
      <c r="T6" s="23">
        <v>0.8</v>
      </c>
      <c r="U6" s="23">
        <v>1.3</v>
      </c>
      <c r="V6" s="24"/>
      <c r="W6" s="24"/>
      <c r="X6" s="24"/>
      <c r="Y6" s="24"/>
      <c r="Z6" s="24"/>
      <c r="AA6" s="24"/>
      <c r="AB6" s="24"/>
      <c r="AC6" s="24"/>
      <c r="AD6" s="24"/>
      <c r="AE6" s="41"/>
      <c r="AF6" s="41"/>
      <c r="AG6" s="41"/>
      <c r="AH6" s="41"/>
      <c r="AI6" s="41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47"/>
      <c r="BB6" s="22"/>
      <c r="BC6" s="24"/>
      <c r="BD6" s="24"/>
      <c r="BE6" s="24"/>
      <c r="BF6" s="44"/>
      <c r="BG6" s="24"/>
      <c r="BH6" s="24"/>
      <c r="BI6" s="24"/>
      <c r="BJ6" s="44"/>
      <c r="BK6" s="24"/>
      <c r="BL6" s="25"/>
      <c r="BM6" s="25"/>
      <c r="BN6" s="25"/>
      <c r="BO6" s="25"/>
      <c r="BP6" s="25"/>
      <c r="BQ6" s="25"/>
      <c r="BR6" s="25"/>
      <c r="BS6" s="25"/>
    </row>
    <row r="7">
      <c r="A7" s="27"/>
      <c r="B7" s="27">
        <v>6.0</v>
      </c>
      <c r="C7" s="26" t="s">
        <v>125</v>
      </c>
      <c r="D7" s="28"/>
      <c r="E7" s="28"/>
      <c r="F7" s="28">
        <v>0.0</v>
      </c>
      <c r="G7" s="31">
        <f t="shared" si="1"/>
        <v>0</v>
      </c>
      <c r="H7" s="155">
        <v>0.0</v>
      </c>
      <c r="I7" s="155">
        <v>0.0</v>
      </c>
      <c r="J7" s="156">
        <v>0.0</v>
      </c>
      <c r="K7" s="62">
        <f t="shared" si="2"/>
        <v>0</v>
      </c>
      <c r="L7" s="33">
        <f t="shared" si="3"/>
        <v>0</v>
      </c>
      <c r="M7" s="34">
        <f t="shared" si="4"/>
        <v>0</v>
      </c>
      <c r="N7" s="35">
        <f t="shared" si="5"/>
        <v>0</v>
      </c>
      <c r="O7" s="36">
        <v>0.0</v>
      </c>
      <c r="P7" s="36">
        <v>0.0</v>
      </c>
      <c r="Q7" s="36">
        <f t="shared" si="6"/>
        <v>0</v>
      </c>
      <c r="R7" s="36"/>
      <c r="S7" s="36">
        <v>0.0</v>
      </c>
      <c r="T7" s="23">
        <v>0.8</v>
      </c>
      <c r="U7" s="23">
        <v>1.3</v>
      </c>
      <c r="V7" s="24"/>
      <c r="W7" s="24"/>
      <c r="X7" s="24"/>
      <c r="Y7" s="24"/>
      <c r="Z7" s="24"/>
      <c r="AA7" s="24"/>
      <c r="AB7" s="24"/>
      <c r="AC7" s="24"/>
      <c r="AD7" s="24"/>
      <c r="AE7" s="41"/>
      <c r="AF7" s="41"/>
      <c r="AG7" s="41"/>
      <c r="AH7" s="41"/>
      <c r="AI7" s="41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47"/>
      <c r="BB7" s="22"/>
      <c r="BC7" s="24"/>
      <c r="BD7" s="24"/>
      <c r="BE7" s="24"/>
      <c r="BF7" s="44"/>
      <c r="BG7" s="24"/>
      <c r="BH7" s="24"/>
      <c r="BI7" s="24"/>
      <c r="BJ7" s="44"/>
      <c r="BK7" s="24"/>
      <c r="BL7" s="25"/>
      <c r="BM7" s="25"/>
      <c r="BN7" s="25"/>
      <c r="BO7" s="25"/>
      <c r="BP7" s="25"/>
      <c r="BQ7" s="25"/>
      <c r="BR7" s="25"/>
      <c r="BS7" s="25"/>
    </row>
    <row r="8">
      <c r="A8" s="27"/>
      <c r="B8" s="27">
        <v>7.0</v>
      </c>
      <c r="C8" s="26" t="s">
        <v>126</v>
      </c>
      <c r="D8" s="28"/>
      <c r="E8" s="28"/>
      <c r="F8" s="28">
        <v>0.0</v>
      </c>
      <c r="G8" s="31">
        <f t="shared" si="1"/>
        <v>0</v>
      </c>
      <c r="H8" s="155">
        <v>0.0</v>
      </c>
      <c r="I8" s="158">
        <v>0.0</v>
      </c>
      <c r="J8" s="159">
        <v>0.0</v>
      </c>
      <c r="K8" s="62">
        <f t="shared" si="2"/>
        <v>0</v>
      </c>
      <c r="L8" s="33">
        <f t="shared" si="3"/>
        <v>0</v>
      </c>
      <c r="M8" s="34">
        <f t="shared" si="4"/>
        <v>0</v>
      </c>
      <c r="N8" s="35">
        <f t="shared" si="5"/>
        <v>0</v>
      </c>
      <c r="O8" s="36">
        <f t="shared" ref="O8:O29" si="7">AVERAGE(N2:N8)</f>
        <v>1.662857143</v>
      </c>
      <c r="P8" s="36">
        <f t="shared" ref="P8:P29" si="8">O8-N8</f>
        <v>1.662857143</v>
      </c>
      <c r="Q8" s="36">
        <f t="shared" si="6"/>
        <v>0</v>
      </c>
      <c r="R8" s="157"/>
      <c r="S8" s="36">
        <f>R4/(STDEV(Q2:Q8))</f>
        <v>0.7970905233</v>
      </c>
      <c r="T8" s="23">
        <v>0.8</v>
      </c>
      <c r="U8" s="23">
        <v>1.3</v>
      </c>
      <c r="V8" s="24"/>
      <c r="W8" s="52" t="s">
        <v>41</v>
      </c>
      <c r="X8" s="53"/>
      <c r="Y8" s="53"/>
      <c r="Z8" s="54"/>
      <c r="AA8" s="54"/>
      <c r="AB8" s="55">
        <f>correl(H2:H8,I2:I8)</f>
        <v>0.9776176267</v>
      </c>
      <c r="AC8" s="53"/>
      <c r="AD8" s="52" t="s">
        <v>42</v>
      </c>
      <c r="AE8" s="53"/>
      <c r="AF8" s="53"/>
      <c r="AG8" s="54"/>
      <c r="AH8" s="54"/>
      <c r="AI8" s="55">
        <f>correl(G2:G8,I2:I8)</f>
        <v>0.9861423505</v>
      </c>
      <c r="AJ8" s="24"/>
      <c r="AK8" s="56" t="s">
        <v>43</v>
      </c>
      <c r="AL8" s="57"/>
      <c r="AM8" s="57"/>
      <c r="AN8" s="58"/>
      <c r="AO8" s="58"/>
      <c r="AP8" s="59">
        <f>correl(F2:F8,H2:H8)</f>
        <v>0.998700393</v>
      </c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47"/>
      <c r="BB8" s="22"/>
      <c r="BC8" s="24"/>
      <c r="BD8" s="24"/>
      <c r="BE8" s="24"/>
      <c r="BF8" s="44"/>
      <c r="BG8" s="24"/>
      <c r="BH8" s="24"/>
      <c r="BI8" s="24"/>
      <c r="BJ8" s="44"/>
      <c r="BK8" s="24"/>
      <c r="BL8" s="25"/>
      <c r="BM8" s="25"/>
      <c r="BN8" s="25"/>
      <c r="BO8" s="25"/>
      <c r="BP8" s="25"/>
      <c r="BQ8" s="25"/>
      <c r="BR8" s="25"/>
      <c r="BS8" s="25"/>
    </row>
    <row r="9">
      <c r="A9" s="27"/>
      <c r="B9" s="27">
        <v>8.0</v>
      </c>
      <c r="C9" s="160" t="s">
        <v>122</v>
      </c>
      <c r="D9" s="28">
        <f>COUNTIF(H9:H15,"&lt;&gt;0")</f>
        <v>0</v>
      </c>
      <c r="E9" s="28"/>
      <c r="F9" s="28">
        <v>0.0</v>
      </c>
      <c r="G9" s="31">
        <f t="shared" si="1"/>
        <v>0</v>
      </c>
      <c r="H9" s="156">
        <v>0.0</v>
      </c>
      <c r="I9" s="157">
        <v>0.0</v>
      </c>
      <c r="J9" s="156">
        <v>0.0</v>
      </c>
      <c r="K9" s="62">
        <f t="shared" si="2"/>
        <v>0</v>
      </c>
      <c r="L9" s="33">
        <f t="shared" si="3"/>
        <v>0</v>
      </c>
      <c r="M9" s="34">
        <f t="shared" ref="M9:M29" si="9">AVERAGE(L2:L8)</f>
        <v>96.44571429</v>
      </c>
      <c r="N9" s="35">
        <f t="shared" si="5"/>
        <v>0</v>
      </c>
      <c r="O9" s="36">
        <f t="shared" si="7"/>
        <v>1.165714286</v>
      </c>
      <c r="P9" s="36">
        <f t="shared" si="8"/>
        <v>1.165714286</v>
      </c>
      <c r="Q9" s="36">
        <f t="shared" si="6"/>
        <v>0</v>
      </c>
      <c r="R9" s="36">
        <f>sum(Q9:Q15)</f>
        <v>0</v>
      </c>
      <c r="S9" s="36">
        <v>0.0</v>
      </c>
      <c r="T9" s="23">
        <v>0.8</v>
      </c>
      <c r="U9" s="23">
        <v>1.3</v>
      </c>
      <c r="V9" s="24"/>
      <c r="X9" s="24"/>
      <c r="Y9" s="24"/>
      <c r="Z9" s="24"/>
      <c r="AA9" s="24"/>
      <c r="AB9" s="24"/>
      <c r="AC9" s="24"/>
      <c r="AD9" s="24"/>
      <c r="AE9" s="41"/>
      <c r="AF9" s="41"/>
      <c r="AG9" s="41"/>
      <c r="AH9" s="41"/>
      <c r="AI9" s="41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47"/>
      <c r="BB9" s="22"/>
      <c r="BC9" s="24"/>
      <c r="BD9" s="24"/>
      <c r="BE9" s="24"/>
      <c r="BF9" s="44"/>
      <c r="BG9" s="24"/>
      <c r="BH9" s="24"/>
      <c r="BI9" s="24"/>
      <c r="BJ9" s="44"/>
      <c r="BK9" s="24"/>
      <c r="BL9" s="62"/>
      <c r="BM9" s="62"/>
      <c r="BN9" s="63"/>
      <c r="BO9" s="64"/>
      <c r="BP9" s="62"/>
      <c r="BQ9" s="62"/>
      <c r="BR9" s="63"/>
      <c r="BS9" s="65"/>
    </row>
    <row r="10">
      <c r="A10" s="27"/>
      <c r="B10" s="27">
        <v>9.0</v>
      </c>
      <c r="C10" s="160" t="s">
        <v>13</v>
      </c>
      <c r="D10" s="28"/>
      <c r="E10" s="28"/>
      <c r="F10" s="28">
        <v>0.0</v>
      </c>
      <c r="G10" s="31">
        <f t="shared" si="1"/>
        <v>0</v>
      </c>
      <c r="H10" s="156">
        <v>0.0</v>
      </c>
      <c r="I10" s="157">
        <v>0.0</v>
      </c>
      <c r="J10" s="156">
        <v>0.0</v>
      </c>
      <c r="K10" s="62">
        <f t="shared" si="2"/>
        <v>0</v>
      </c>
      <c r="L10" s="33">
        <f t="shared" si="3"/>
        <v>0</v>
      </c>
      <c r="M10" s="34">
        <f t="shared" si="9"/>
        <v>67.61142857</v>
      </c>
      <c r="N10" s="35">
        <f t="shared" si="5"/>
        <v>0</v>
      </c>
      <c r="O10" s="36">
        <f t="shared" si="7"/>
        <v>0.5571428571</v>
      </c>
      <c r="P10" s="36">
        <f t="shared" si="8"/>
        <v>0.5571428571</v>
      </c>
      <c r="Q10" s="36">
        <f t="shared" si="6"/>
        <v>0</v>
      </c>
      <c r="R10" s="36" t="s">
        <v>39</v>
      </c>
      <c r="S10" s="36">
        <v>0.0</v>
      </c>
      <c r="T10" s="23">
        <v>0.8</v>
      </c>
      <c r="U10" s="23">
        <v>1.3</v>
      </c>
      <c r="V10" s="24"/>
      <c r="W10" s="24"/>
      <c r="X10" s="24"/>
      <c r="Y10" s="24"/>
      <c r="Z10" s="24"/>
      <c r="AA10" s="24"/>
      <c r="AB10" s="24"/>
      <c r="AC10" s="24"/>
      <c r="AD10" s="24"/>
      <c r="AE10" s="41"/>
      <c r="AF10" s="41"/>
      <c r="AG10" s="41"/>
      <c r="AH10" s="41"/>
      <c r="AI10" s="41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47"/>
      <c r="BB10" s="22"/>
      <c r="BC10" s="24"/>
      <c r="BD10" s="24"/>
      <c r="BE10" s="24"/>
      <c r="BF10" s="44"/>
      <c r="BG10" s="24"/>
      <c r="BH10" s="24"/>
      <c r="BI10" s="24"/>
      <c r="BJ10" s="44"/>
      <c r="BK10" s="24"/>
      <c r="BL10" s="62"/>
      <c r="BM10" s="62"/>
      <c r="BN10" s="63"/>
      <c r="BO10" s="64"/>
      <c r="BP10" s="62"/>
      <c r="BQ10" s="62"/>
      <c r="BR10" s="63"/>
      <c r="BS10" s="65"/>
    </row>
    <row r="11">
      <c r="A11" s="27"/>
      <c r="B11" s="27">
        <v>10.0</v>
      </c>
      <c r="C11" s="160" t="s">
        <v>12</v>
      </c>
      <c r="D11" s="28"/>
      <c r="E11" s="28"/>
      <c r="F11" s="28">
        <v>0.0</v>
      </c>
      <c r="G11" s="31">
        <f t="shared" si="1"/>
        <v>0</v>
      </c>
      <c r="H11" s="156">
        <v>0.0</v>
      </c>
      <c r="I11" s="157">
        <v>0.0</v>
      </c>
      <c r="J11" s="156">
        <v>0.0</v>
      </c>
      <c r="K11" s="62">
        <f t="shared" si="2"/>
        <v>0</v>
      </c>
      <c r="L11" s="33">
        <f t="shared" si="3"/>
        <v>0</v>
      </c>
      <c r="M11" s="34">
        <f t="shared" si="9"/>
        <v>32.31428571</v>
      </c>
      <c r="N11" s="35">
        <f t="shared" si="5"/>
        <v>0</v>
      </c>
      <c r="O11" s="36">
        <f t="shared" si="7"/>
        <v>0</v>
      </c>
      <c r="P11" s="36">
        <f t="shared" si="8"/>
        <v>0</v>
      </c>
      <c r="Q11" s="36">
        <f t="shared" si="6"/>
        <v>0</v>
      </c>
      <c r="R11" s="66">
        <f>AVERAGE(Q9:Q15)</f>
        <v>0</v>
      </c>
      <c r="S11" s="36">
        <v>0.0</v>
      </c>
      <c r="T11" s="23">
        <v>0.8</v>
      </c>
      <c r="U11" s="23">
        <v>1.3</v>
      </c>
      <c r="V11" s="24"/>
      <c r="W11" s="24"/>
      <c r="X11" s="24"/>
      <c r="Y11" s="24"/>
      <c r="Z11" s="24"/>
      <c r="AA11" s="24"/>
      <c r="AB11" s="24"/>
      <c r="AC11" s="24"/>
      <c r="AD11" s="24"/>
      <c r="AE11" s="41"/>
      <c r="AF11" s="41"/>
      <c r="AG11" s="41"/>
      <c r="AH11" s="41"/>
      <c r="AI11" s="41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47"/>
      <c r="BB11" s="22"/>
      <c r="BC11" s="24"/>
      <c r="BD11" s="24"/>
      <c r="BE11" s="24"/>
      <c r="BF11" s="44"/>
      <c r="BG11" s="24"/>
      <c r="BH11" s="24"/>
      <c r="BI11" s="24"/>
      <c r="BJ11" s="44"/>
      <c r="BK11" s="24"/>
      <c r="BL11" s="62"/>
      <c r="BM11" s="62"/>
      <c r="BN11" s="63"/>
      <c r="BO11" s="64"/>
      <c r="BP11" s="62"/>
      <c r="BQ11" s="62"/>
      <c r="BR11" s="63"/>
      <c r="BS11" s="65"/>
    </row>
    <row r="12">
      <c r="A12" s="27"/>
      <c r="B12" s="27">
        <v>11.0</v>
      </c>
      <c r="C12" s="160" t="s">
        <v>123</v>
      </c>
      <c r="D12" s="28"/>
      <c r="E12" s="28"/>
      <c r="F12" s="28">
        <v>0.0</v>
      </c>
      <c r="G12" s="31">
        <f t="shared" si="1"/>
        <v>0</v>
      </c>
      <c r="H12" s="156">
        <v>0.0</v>
      </c>
      <c r="I12" s="157">
        <v>0.0</v>
      </c>
      <c r="J12" s="156">
        <v>0.0</v>
      </c>
      <c r="K12" s="62">
        <f t="shared" si="2"/>
        <v>0</v>
      </c>
      <c r="L12" s="33">
        <f t="shared" si="3"/>
        <v>0</v>
      </c>
      <c r="M12" s="34">
        <f t="shared" si="9"/>
        <v>0</v>
      </c>
      <c r="N12" s="35">
        <f t="shared" si="5"/>
        <v>0</v>
      </c>
      <c r="O12" s="36">
        <f t="shared" si="7"/>
        <v>0</v>
      </c>
      <c r="P12" s="36">
        <f t="shared" si="8"/>
        <v>0</v>
      </c>
      <c r="Q12" s="36">
        <f t="shared" si="6"/>
        <v>0</v>
      </c>
      <c r="R12" s="36"/>
      <c r="S12" s="36">
        <v>0.0</v>
      </c>
      <c r="T12" s="23">
        <v>0.8</v>
      </c>
      <c r="U12" s="23">
        <v>1.3</v>
      </c>
      <c r="V12" s="24"/>
      <c r="W12" s="24"/>
      <c r="X12" s="24"/>
      <c r="Y12" s="24"/>
      <c r="Z12" s="24"/>
      <c r="AA12" s="24"/>
      <c r="AB12" s="24"/>
      <c r="AC12" s="24"/>
      <c r="AD12" s="24"/>
      <c r="AE12" s="41"/>
      <c r="AF12" s="41"/>
      <c r="AG12" s="41"/>
      <c r="AH12" s="41"/>
      <c r="AI12" s="41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47"/>
      <c r="BB12" s="22"/>
      <c r="BC12" s="24"/>
      <c r="BD12" s="24"/>
      <c r="BE12" s="24"/>
      <c r="BF12" s="44"/>
      <c r="BG12" s="24"/>
      <c r="BH12" s="24"/>
      <c r="BI12" s="24"/>
      <c r="BJ12" s="44"/>
      <c r="BK12" s="24"/>
      <c r="BL12" s="62"/>
      <c r="BM12" s="25"/>
      <c r="BN12" s="63"/>
      <c r="BO12" s="64"/>
      <c r="BP12" s="62"/>
      <c r="BQ12" s="62"/>
      <c r="BR12" s="63"/>
      <c r="BS12" s="65"/>
    </row>
    <row r="13">
      <c r="A13" s="27"/>
      <c r="B13" s="27">
        <v>12.0</v>
      </c>
      <c r="C13" s="160" t="s">
        <v>124</v>
      </c>
      <c r="D13" s="28"/>
      <c r="E13" s="28"/>
      <c r="F13" s="28">
        <v>0.0</v>
      </c>
      <c r="G13" s="31">
        <f t="shared" si="1"/>
        <v>0</v>
      </c>
      <c r="H13" s="156">
        <v>0.0</v>
      </c>
      <c r="I13" s="157">
        <v>0.0</v>
      </c>
      <c r="J13" s="156">
        <v>0.0</v>
      </c>
      <c r="K13" s="62">
        <f t="shared" si="2"/>
        <v>0</v>
      </c>
      <c r="L13" s="33">
        <f t="shared" si="3"/>
        <v>0</v>
      </c>
      <c r="M13" s="34">
        <f t="shared" si="9"/>
        <v>0</v>
      </c>
      <c r="N13" s="35">
        <f t="shared" si="5"/>
        <v>0</v>
      </c>
      <c r="O13" s="36">
        <f t="shared" si="7"/>
        <v>0</v>
      </c>
      <c r="P13" s="36">
        <f t="shared" si="8"/>
        <v>0</v>
      </c>
      <c r="Q13" s="36">
        <f t="shared" si="6"/>
        <v>0</v>
      </c>
      <c r="R13" s="36"/>
      <c r="S13" s="36">
        <v>0.0</v>
      </c>
      <c r="T13" s="23">
        <v>0.8</v>
      </c>
      <c r="U13" s="23">
        <v>1.3</v>
      </c>
      <c r="V13" s="24"/>
      <c r="W13" s="24"/>
      <c r="X13" s="24"/>
      <c r="Y13" s="24"/>
      <c r="Z13" s="24"/>
      <c r="AA13" s="24"/>
      <c r="AB13" s="24"/>
      <c r="AC13" s="24"/>
      <c r="AD13" s="24"/>
      <c r="AE13" s="41"/>
      <c r="AF13" s="41"/>
      <c r="AG13" s="41"/>
      <c r="AH13" s="41"/>
      <c r="AI13" s="41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47"/>
      <c r="BB13" s="22"/>
      <c r="BC13" s="24"/>
      <c r="BD13" s="24"/>
      <c r="BE13" s="24"/>
      <c r="BF13" s="44"/>
      <c r="BG13" s="24"/>
      <c r="BH13" s="24"/>
      <c r="BI13" s="24"/>
      <c r="BJ13" s="44"/>
      <c r="BK13" s="24"/>
      <c r="BL13" s="62"/>
      <c r="BM13" s="62"/>
      <c r="BN13" s="63"/>
      <c r="BO13" s="64"/>
      <c r="BP13" s="62"/>
      <c r="BQ13" s="62"/>
      <c r="BR13" s="63"/>
      <c r="BS13" s="65"/>
    </row>
    <row r="14">
      <c r="A14" s="27"/>
      <c r="B14" s="27">
        <v>13.0</v>
      </c>
      <c r="C14" s="160" t="s">
        <v>125</v>
      </c>
      <c r="D14" s="28"/>
      <c r="E14" s="28"/>
      <c r="F14" s="28">
        <v>0.0</v>
      </c>
      <c r="G14" s="31">
        <f t="shared" si="1"/>
        <v>0</v>
      </c>
      <c r="H14" s="156">
        <v>0.0</v>
      </c>
      <c r="I14" s="157">
        <v>0.0</v>
      </c>
      <c r="J14" s="156">
        <v>0.0</v>
      </c>
      <c r="K14" s="62">
        <f t="shared" si="2"/>
        <v>0</v>
      </c>
      <c r="L14" s="33">
        <f t="shared" si="3"/>
        <v>0</v>
      </c>
      <c r="M14" s="34">
        <f t="shared" si="9"/>
        <v>0</v>
      </c>
      <c r="N14" s="35">
        <f t="shared" si="5"/>
        <v>0</v>
      </c>
      <c r="O14" s="36">
        <f t="shared" si="7"/>
        <v>0</v>
      </c>
      <c r="P14" s="36">
        <f t="shared" si="8"/>
        <v>0</v>
      </c>
      <c r="Q14" s="36">
        <f t="shared" si="6"/>
        <v>0</v>
      </c>
      <c r="R14" s="36"/>
      <c r="S14" s="36">
        <v>0.0</v>
      </c>
      <c r="T14" s="23">
        <v>0.8</v>
      </c>
      <c r="U14" s="23">
        <v>1.3</v>
      </c>
      <c r="V14" s="24"/>
      <c r="W14" s="24"/>
      <c r="X14" s="24"/>
      <c r="Y14" s="24"/>
      <c r="Z14" s="24"/>
      <c r="AA14" s="24"/>
      <c r="AB14" s="24"/>
      <c r="AC14" s="24"/>
      <c r="AD14" s="24"/>
      <c r="AE14" s="41"/>
      <c r="AF14" s="41"/>
      <c r="AG14" s="41"/>
      <c r="AH14" s="41"/>
      <c r="AI14" s="41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47"/>
      <c r="BB14" s="22"/>
      <c r="BC14" s="24"/>
      <c r="BD14" s="24"/>
      <c r="BE14" s="24"/>
      <c r="BF14" s="44"/>
      <c r="BG14" s="24"/>
      <c r="BH14" s="24"/>
      <c r="BI14" s="24"/>
      <c r="BJ14" s="44"/>
      <c r="BK14" s="24"/>
      <c r="BL14" s="62"/>
      <c r="BM14" s="62"/>
      <c r="BN14" s="63"/>
      <c r="BO14" s="64"/>
      <c r="BP14" s="62"/>
      <c r="BQ14" s="62"/>
      <c r="BR14" s="63"/>
      <c r="BS14" s="65"/>
    </row>
    <row r="15">
      <c r="A15" s="27"/>
      <c r="B15" s="27">
        <v>14.0</v>
      </c>
      <c r="C15" s="160" t="s">
        <v>127</v>
      </c>
      <c r="D15" s="28"/>
      <c r="E15" s="28"/>
      <c r="F15" s="28">
        <v>0.0</v>
      </c>
      <c r="G15" s="31">
        <f t="shared" si="1"/>
        <v>0</v>
      </c>
      <c r="H15" s="156">
        <v>0.0</v>
      </c>
      <c r="I15" s="157">
        <v>0.0</v>
      </c>
      <c r="J15" s="156">
        <v>0.0</v>
      </c>
      <c r="K15" s="62">
        <f t="shared" si="2"/>
        <v>0</v>
      </c>
      <c r="L15" s="33">
        <f t="shared" si="3"/>
        <v>0</v>
      </c>
      <c r="M15" s="34">
        <f t="shared" si="9"/>
        <v>0</v>
      </c>
      <c r="N15" s="35">
        <f t="shared" si="5"/>
        <v>0</v>
      </c>
      <c r="O15" s="36">
        <f t="shared" si="7"/>
        <v>0</v>
      </c>
      <c r="P15" s="36">
        <f t="shared" si="8"/>
        <v>0</v>
      </c>
      <c r="Q15" s="36">
        <f t="shared" si="6"/>
        <v>0</v>
      </c>
      <c r="R15" s="36"/>
      <c r="S15" s="36" t="str">
        <f>R11/(STDEV(Q9:Q15))</f>
        <v>#DIV/0!</v>
      </c>
      <c r="T15" s="23">
        <v>0.8</v>
      </c>
      <c r="U15" s="23">
        <v>1.3</v>
      </c>
      <c r="V15" s="24"/>
      <c r="W15" s="52" t="s">
        <v>41</v>
      </c>
      <c r="X15" s="53"/>
      <c r="Y15" s="53"/>
      <c r="Z15" s="54"/>
      <c r="AA15" s="53"/>
      <c r="AB15" s="67" t="str">
        <f>correl(H9:H15,I9:I15)</f>
        <v>#DIV/0!</v>
      </c>
      <c r="AC15" s="53"/>
      <c r="AD15" s="52" t="s">
        <v>42</v>
      </c>
      <c r="AE15" s="53"/>
      <c r="AF15" s="53"/>
      <c r="AG15" s="54"/>
      <c r="AH15" s="54"/>
      <c r="AI15" s="55" t="str">
        <f>correl(G9:G15,I9:I15)</f>
        <v>#DIV/0!</v>
      </c>
      <c r="AJ15" s="24"/>
      <c r="AK15" s="56" t="s">
        <v>43</v>
      </c>
      <c r="AL15" s="57"/>
      <c r="AM15" s="57"/>
      <c r="AN15" s="58"/>
      <c r="AO15" s="58"/>
      <c r="AP15" s="59" t="str">
        <f>correl(F9:F15,H9:H15)</f>
        <v>#DIV/0!</v>
      </c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47"/>
      <c r="BB15" s="22"/>
      <c r="BC15" s="24"/>
      <c r="BD15" s="24"/>
      <c r="BE15" s="24"/>
      <c r="BF15" s="44"/>
      <c r="BG15" s="24"/>
      <c r="BH15" s="24"/>
      <c r="BI15" s="24"/>
      <c r="BJ15" s="44"/>
      <c r="BK15" s="24"/>
      <c r="BL15" s="62"/>
      <c r="BM15" s="62"/>
      <c r="BN15" s="63"/>
      <c r="BO15" s="64"/>
      <c r="BP15" s="62"/>
      <c r="BQ15" s="62"/>
      <c r="BR15" s="63"/>
      <c r="BS15" s="65"/>
    </row>
    <row r="16">
      <c r="A16" s="27"/>
      <c r="B16" s="27">
        <v>15.0</v>
      </c>
      <c r="C16" s="68" t="s">
        <v>122</v>
      </c>
      <c r="D16" s="28">
        <f>COUNTIF(H16:H22,"&lt;&gt;0")</f>
        <v>0</v>
      </c>
      <c r="E16" s="28"/>
      <c r="F16" s="28">
        <v>0.0</v>
      </c>
      <c r="G16" s="31">
        <f t="shared" si="1"/>
        <v>0</v>
      </c>
      <c r="H16" s="156">
        <v>0.0</v>
      </c>
      <c r="I16" s="157">
        <v>0.0</v>
      </c>
      <c r="J16" s="156">
        <v>0.0</v>
      </c>
      <c r="K16" s="62">
        <f t="shared" si="2"/>
        <v>0</v>
      </c>
      <c r="L16" s="33">
        <f t="shared" si="3"/>
        <v>0</v>
      </c>
      <c r="M16" s="34">
        <f t="shared" si="9"/>
        <v>0</v>
      </c>
      <c r="N16" s="35">
        <f t="shared" si="5"/>
        <v>0</v>
      </c>
      <c r="O16" s="36">
        <f t="shared" si="7"/>
        <v>0</v>
      </c>
      <c r="P16" s="36">
        <f t="shared" si="8"/>
        <v>0</v>
      </c>
      <c r="Q16" s="36">
        <f t="shared" si="6"/>
        <v>0</v>
      </c>
      <c r="R16" s="36">
        <f>sum(Q16:Q22)</f>
        <v>0</v>
      </c>
      <c r="S16" s="36">
        <v>0.0</v>
      </c>
      <c r="T16" s="23">
        <v>0.8</v>
      </c>
      <c r="U16" s="23">
        <v>1.3</v>
      </c>
      <c r="V16" s="24"/>
      <c r="W16" s="24"/>
      <c r="X16" s="24"/>
      <c r="Y16" s="24"/>
      <c r="Z16" s="24"/>
      <c r="AA16" s="24"/>
      <c r="AB16" s="24"/>
      <c r="AC16" s="24"/>
      <c r="AD16" s="24"/>
      <c r="AE16" s="41"/>
      <c r="AF16" s="41"/>
      <c r="AG16" s="41"/>
      <c r="AH16" s="41"/>
      <c r="AI16" s="41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47"/>
      <c r="BB16" s="22"/>
      <c r="BC16" s="24"/>
      <c r="BD16" s="24"/>
      <c r="BE16" s="24"/>
      <c r="BF16" s="44"/>
      <c r="BG16" s="24"/>
      <c r="BH16" s="24"/>
      <c r="BI16" s="24"/>
      <c r="BJ16" s="44"/>
      <c r="BK16" s="24"/>
      <c r="BL16" s="62"/>
      <c r="BM16" s="62"/>
      <c r="BN16" s="63"/>
      <c r="BO16" s="64"/>
      <c r="BP16" s="62"/>
      <c r="BQ16" s="62"/>
      <c r="BR16" s="63"/>
      <c r="BS16" s="65"/>
    </row>
    <row r="17">
      <c r="A17" s="27"/>
      <c r="B17" s="27">
        <v>16.0</v>
      </c>
      <c r="C17" s="68" t="s">
        <v>13</v>
      </c>
      <c r="D17" s="28"/>
      <c r="E17" s="28"/>
      <c r="F17" s="28">
        <v>0.0</v>
      </c>
      <c r="G17" s="31">
        <f t="shared" si="1"/>
        <v>0</v>
      </c>
      <c r="H17" s="156">
        <v>0.0</v>
      </c>
      <c r="I17" s="157">
        <v>0.0</v>
      </c>
      <c r="J17" s="156">
        <v>0.0</v>
      </c>
      <c r="K17" s="62">
        <f t="shared" si="2"/>
        <v>0</v>
      </c>
      <c r="L17" s="33">
        <f t="shared" si="3"/>
        <v>0</v>
      </c>
      <c r="M17" s="34">
        <f t="shared" si="9"/>
        <v>0</v>
      </c>
      <c r="N17" s="35">
        <f t="shared" si="5"/>
        <v>0</v>
      </c>
      <c r="O17" s="36">
        <f t="shared" si="7"/>
        <v>0</v>
      </c>
      <c r="P17" s="36">
        <f t="shared" si="8"/>
        <v>0</v>
      </c>
      <c r="Q17" s="36">
        <f t="shared" si="6"/>
        <v>0</v>
      </c>
      <c r="R17" s="36" t="s">
        <v>39</v>
      </c>
      <c r="S17" s="36">
        <v>0.0</v>
      </c>
      <c r="T17" s="23">
        <v>0.8</v>
      </c>
      <c r="U17" s="23">
        <v>1.3</v>
      </c>
      <c r="V17" s="24"/>
      <c r="W17" s="24"/>
      <c r="X17" s="24"/>
      <c r="Y17" s="24"/>
      <c r="Z17" s="24"/>
      <c r="AA17" s="24"/>
      <c r="AB17" s="24"/>
      <c r="AC17" s="24"/>
      <c r="AD17" s="24"/>
      <c r="AE17" s="41"/>
      <c r="AF17" s="41"/>
      <c r="AG17" s="41"/>
      <c r="AH17" s="41"/>
      <c r="AI17" s="41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47"/>
      <c r="BB17" s="22"/>
      <c r="BC17" s="24"/>
      <c r="BD17" s="24"/>
      <c r="BE17" s="24"/>
      <c r="BF17" s="44"/>
      <c r="BG17" s="24"/>
      <c r="BH17" s="24"/>
      <c r="BI17" s="24"/>
      <c r="BJ17" s="44"/>
      <c r="BK17" s="24"/>
      <c r="BL17" s="62"/>
      <c r="BM17" s="62"/>
      <c r="BN17" s="63"/>
      <c r="BO17" s="64"/>
      <c r="BP17" s="62"/>
      <c r="BQ17" s="62"/>
      <c r="BR17" s="63"/>
      <c r="BS17" s="65"/>
    </row>
    <row r="18">
      <c r="A18" s="27"/>
      <c r="B18" s="27">
        <v>17.0</v>
      </c>
      <c r="C18" s="68" t="s">
        <v>12</v>
      </c>
      <c r="D18" s="28"/>
      <c r="E18" s="28"/>
      <c r="F18" s="28">
        <v>0.0</v>
      </c>
      <c r="G18" s="31">
        <f t="shared" si="1"/>
        <v>0</v>
      </c>
      <c r="H18" s="156">
        <v>0.0</v>
      </c>
      <c r="I18" s="157">
        <v>0.0</v>
      </c>
      <c r="J18" s="156">
        <v>0.0</v>
      </c>
      <c r="K18" s="62">
        <f t="shared" si="2"/>
        <v>0</v>
      </c>
      <c r="L18" s="33">
        <f t="shared" si="3"/>
        <v>0</v>
      </c>
      <c r="M18" s="34">
        <f t="shared" si="9"/>
        <v>0</v>
      </c>
      <c r="N18" s="35">
        <f t="shared" si="5"/>
        <v>0</v>
      </c>
      <c r="O18" s="36">
        <f t="shared" si="7"/>
        <v>0</v>
      </c>
      <c r="P18" s="36">
        <f t="shared" si="8"/>
        <v>0</v>
      </c>
      <c r="Q18" s="36">
        <f t="shared" si="6"/>
        <v>0</v>
      </c>
      <c r="R18" s="66">
        <f>AVERAGE(Q16:Q22)</f>
        <v>0</v>
      </c>
      <c r="S18" s="36">
        <v>0.0</v>
      </c>
      <c r="T18" s="23">
        <v>0.8</v>
      </c>
      <c r="U18" s="23">
        <v>1.3</v>
      </c>
      <c r="V18" s="24"/>
      <c r="W18" s="24"/>
      <c r="X18" s="24"/>
      <c r="Y18" s="24"/>
      <c r="Z18" s="24"/>
      <c r="AA18" s="24"/>
      <c r="AB18" s="24"/>
      <c r="AC18" s="24"/>
      <c r="AD18" s="24"/>
      <c r="AE18" s="41"/>
      <c r="AF18" s="41"/>
      <c r="AG18" s="41"/>
      <c r="AH18" s="41"/>
      <c r="AI18" s="41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47"/>
      <c r="BB18" s="22"/>
      <c r="BC18" s="24"/>
      <c r="BD18" s="24"/>
      <c r="BE18" s="24"/>
      <c r="BF18" s="44"/>
      <c r="BG18" s="24"/>
      <c r="BH18" s="24"/>
      <c r="BI18" s="24"/>
      <c r="BJ18" s="44"/>
      <c r="BK18" s="24"/>
      <c r="BL18" s="62"/>
      <c r="BM18" s="62"/>
      <c r="BN18" s="63"/>
      <c r="BO18" s="64"/>
      <c r="BP18" s="62"/>
      <c r="BQ18" s="62"/>
      <c r="BR18" s="63"/>
      <c r="BS18" s="65"/>
    </row>
    <row r="19">
      <c r="A19" s="27"/>
      <c r="B19" s="27">
        <v>18.0</v>
      </c>
      <c r="C19" s="68" t="s">
        <v>123</v>
      </c>
      <c r="D19" s="28"/>
      <c r="E19" s="28"/>
      <c r="F19" s="28">
        <v>0.0</v>
      </c>
      <c r="G19" s="31">
        <f t="shared" si="1"/>
        <v>0</v>
      </c>
      <c r="H19" s="156">
        <v>0.0</v>
      </c>
      <c r="I19" s="157">
        <v>0.0</v>
      </c>
      <c r="J19" s="156">
        <v>0.0</v>
      </c>
      <c r="K19" s="62">
        <f t="shared" si="2"/>
        <v>0</v>
      </c>
      <c r="L19" s="33">
        <f t="shared" si="3"/>
        <v>0</v>
      </c>
      <c r="M19" s="34">
        <f t="shared" si="9"/>
        <v>0</v>
      </c>
      <c r="N19" s="35">
        <f t="shared" si="5"/>
        <v>0</v>
      </c>
      <c r="O19" s="36">
        <f t="shared" si="7"/>
        <v>0</v>
      </c>
      <c r="P19" s="36">
        <f t="shared" si="8"/>
        <v>0</v>
      </c>
      <c r="Q19" s="36">
        <f t="shared" si="6"/>
        <v>0</v>
      </c>
      <c r="R19" s="36"/>
      <c r="S19" s="36">
        <v>0.0</v>
      </c>
      <c r="T19" s="23">
        <v>0.8</v>
      </c>
      <c r="U19" s="23">
        <v>1.3</v>
      </c>
      <c r="V19" s="24"/>
      <c r="W19" s="24"/>
      <c r="X19" s="24"/>
      <c r="Y19" s="24"/>
      <c r="Z19" s="24"/>
      <c r="AA19" s="24"/>
      <c r="AB19" s="24"/>
      <c r="AC19" s="24"/>
      <c r="AD19" s="24"/>
      <c r="AE19" s="41"/>
      <c r="AF19" s="41"/>
      <c r="AG19" s="41"/>
      <c r="AH19" s="41"/>
      <c r="AI19" s="41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47"/>
      <c r="BB19" s="22"/>
      <c r="BC19" s="24"/>
      <c r="BD19" s="24"/>
      <c r="BE19" s="24"/>
      <c r="BF19" s="44"/>
      <c r="BG19" s="24"/>
      <c r="BH19" s="24"/>
      <c r="BI19" s="24"/>
      <c r="BJ19" s="44"/>
      <c r="BK19" s="24"/>
      <c r="BL19" s="62"/>
      <c r="BM19" s="62"/>
      <c r="BN19" s="63"/>
      <c r="BO19" s="64"/>
      <c r="BP19" s="62"/>
      <c r="BQ19" s="62"/>
      <c r="BR19" s="63"/>
      <c r="BS19" s="65"/>
    </row>
    <row r="20">
      <c r="A20" s="27"/>
      <c r="B20" s="27">
        <v>19.0</v>
      </c>
      <c r="C20" s="68" t="s">
        <v>124</v>
      </c>
      <c r="D20" s="28"/>
      <c r="E20" s="28"/>
      <c r="F20" s="28">
        <v>0.0</v>
      </c>
      <c r="G20" s="31">
        <f t="shared" si="1"/>
        <v>0</v>
      </c>
      <c r="H20" s="156">
        <v>0.0</v>
      </c>
      <c r="I20" s="157">
        <v>0.0</v>
      </c>
      <c r="J20" s="156">
        <v>0.0</v>
      </c>
      <c r="K20" s="62">
        <f t="shared" si="2"/>
        <v>0</v>
      </c>
      <c r="L20" s="33">
        <f t="shared" si="3"/>
        <v>0</v>
      </c>
      <c r="M20" s="34">
        <f t="shared" si="9"/>
        <v>0</v>
      </c>
      <c r="N20" s="35">
        <f t="shared" si="5"/>
        <v>0</v>
      </c>
      <c r="O20" s="36">
        <f t="shared" si="7"/>
        <v>0</v>
      </c>
      <c r="P20" s="36">
        <f t="shared" si="8"/>
        <v>0</v>
      </c>
      <c r="Q20" s="36">
        <f t="shared" si="6"/>
        <v>0</v>
      </c>
      <c r="R20" s="36"/>
      <c r="S20" s="36">
        <v>0.0</v>
      </c>
      <c r="T20" s="23">
        <v>0.8</v>
      </c>
      <c r="U20" s="23">
        <v>1.3</v>
      </c>
      <c r="V20" s="24"/>
      <c r="W20" s="24"/>
      <c r="X20" s="24"/>
      <c r="Y20" s="24"/>
      <c r="Z20" s="24"/>
      <c r="AA20" s="24"/>
      <c r="AB20" s="24"/>
      <c r="AC20" s="24"/>
      <c r="AD20" s="24"/>
      <c r="AE20" s="41"/>
      <c r="AF20" s="41"/>
      <c r="AG20" s="41"/>
      <c r="AH20" s="41"/>
      <c r="AI20" s="41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47"/>
      <c r="BB20" s="22"/>
      <c r="BC20" s="24"/>
      <c r="BD20" s="24"/>
      <c r="BE20" s="24"/>
      <c r="BF20" s="44"/>
      <c r="BG20" s="24"/>
      <c r="BH20" s="24"/>
      <c r="BI20" s="24"/>
      <c r="BJ20" s="44"/>
      <c r="BK20" s="24"/>
      <c r="BL20" s="62"/>
      <c r="BM20" s="62"/>
      <c r="BN20" s="63"/>
      <c r="BO20" s="64"/>
      <c r="BP20" s="62"/>
      <c r="BQ20" s="62"/>
      <c r="BR20" s="63"/>
      <c r="BS20" s="65"/>
    </row>
    <row r="21">
      <c r="A21" s="27"/>
      <c r="B21" s="27">
        <v>20.0</v>
      </c>
      <c r="C21" s="68" t="s">
        <v>125</v>
      </c>
      <c r="D21" s="28"/>
      <c r="E21" s="28"/>
      <c r="F21" s="28">
        <v>0.0</v>
      </c>
      <c r="G21" s="31">
        <f t="shared" si="1"/>
        <v>0</v>
      </c>
      <c r="H21" s="156">
        <v>0.0</v>
      </c>
      <c r="I21" s="157">
        <v>0.0</v>
      </c>
      <c r="J21" s="156">
        <v>0.0</v>
      </c>
      <c r="K21" s="62">
        <f t="shared" si="2"/>
        <v>0</v>
      </c>
      <c r="L21" s="33">
        <f t="shared" si="3"/>
        <v>0</v>
      </c>
      <c r="M21" s="34">
        <f t="shared" si="9"/>
        <v>0</v>
      </c>
      <c r="N21" s="35">
        <f t="shared" si="5"/>
        <v>0</v>
      </c>
      <c r="O21" s="36">
        <f t="shared" si="7"/>
        <v>0</v>
      </c>
      <c r="P21" s="36">
        <f t="shared" si="8"/>
        <v>0</v>
      </c>
      <c r="Q21" s="36">
        <f t="shared" si="6"/>
        <v>0</v>
      </c>
      <c r="R21" s="36"/>
      <c r="S21" s="36">
        <v>0.0</v>
      </c>
      <c r="T21" s="23">
        <v>0.8</v>
      </c>
      <c r="U21" s="23">
        <v>1.3</v>
      </c>
      <c r="V21" s="24"/>
      <c r="W21" s="24"/>
      <c r="X21" s="24"/>
      <c r="Y21" s="24"/>
      <c r="Z21" s="24"/>
      <c r="AA21" s="24"/>
      <c r="AB21" s="24"/>
      <c r="AC21" s="24"/>
      <c r="AD21" s="24"/>
      <c r="AE21" s="41"/>
      <c r="AF21" s="41"/>
      <c r="AG21" s="41"/>
      <c r="AH21" s="41"/>
      <c r="AI21" s="41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47"/>
      <c r="BB21" s="22"/>
      <c r="BC21" s="24"/>
      <c r="BD21" s="24"/>
      <c r="BE21" s="24"/>
      <c r="BF21" s="44"/>
      <c r="BG21" s="24"/>
      <c r="BH21" s="24"/>
      <c r="BI21" s="24"/>
      <c r="BJ21" s="44"/>
      <c r="BK21" s="24"/>
      <c r="BL21" s="62"/>
      <c r="BM21" s="62"/>
      <c r="BN21" s="63"/>
      <c r="BO21" s="64"/>
      <c r="BP21" s="62"/>
      <c r="BQ21" s="62"/>
      <c r="BR21" s="63"/>
      <c r="BS21" s="65"/>
    </row>
    <row r="22">
      <c r="A22" s="27"/>
      <c r="B22" s="27">
        <v>21.0</v>
      </c>
      <c r="C22" s="68" t="s">
        <v>127</v>
      </c>
      <c r="D22" s="28"/>
      <c r="E22" s="28"/>
      <c r="F22" s="28">
        <v>0.0</v>
      </c>
      <c r="G22" s="31">
        <f t="shared" si="1"/>
        <v>0</v>
      </c>
      <c r="H22" s="156">
        <v>0.0</v>
      </c>
      <c r="I22" s="161">
        <v>0.0</v>
      </c>
      <c r="J22" s="159">
        <v>0.0</v>
      </c>
      <c r="K22" s="62">
        <f t="shared" si="2"/>
        <v>0</v>
      </c>
      <c r="L22" s="33">
        <f t="shared" si="3"/>
        <v>0</v>
      </c>
      <c r="M22" s="34">
        <f t="shared" si="9"/>
        <v>0</v>
      </c>
      <c r="N22" s="35">
        <f t="shared" si="5"/>
        <v>0</v>
      </c>
      <c r="O22" s="36">
        <f t="shared" si="7"/>
        <v>0</v>
      </c>
      <c r="P22" s="36">
        <f t="shared" si="8"/>
        <v>0</v>
      </c>
      <c r="Q22" s="36">
        <f t="shared" si="6"/>
        <v>0</v>
      </c>
      <c r="R22" s="36"/>
      <c r="S22" s="36" t="str">
        <f>R18/(STDEV(Q16:Q22))</f>
        <v>#DIV/0!</v>
      </c>
      <c r="T22" s="23">
        <v>0.8</v>
      </c>
      <c r="U22" s="23">
        <v>1.3</v>
      </c>
      <c r="V22" s="24"/>
      <c r="W22" s="52" t="s">
        <v>41</v>
      </c>
      <c r="X22" s="53"/>
      <c r="Y22" s="53"/>
      <c r="Z22" s="54"/>
      <c r="AA22" s="53"/>
      <c r="AB22" s="67" t="str">
        <f>correl(H16:H22,I16:I22)</f>
        <v>#DIV/0!</v>
      </c>
      <c r="AC22" s="53"/>
      <c r="AD22" s="52" t="s">
        <v>42</v>
      </c>
      <c r="AE22" s="53"/>
      <c r="AF22" s="53"/>
      <c r="AG22" s="54"/>
      <c r="AH22" s="54"/>
      <c r="AI22" s="55" t="str">
        <f>correl(G16:G22,I16:I22)</f>
        <v>#DIV/0!</v>
      </c>
      <c r="AJ22" s="24"/>
      <c r="AK22" s="56" t="s">
        <v>43</v>
      </c>
      <c r="AL22" s="57"/>
      <c r="AM22" s="57"/>
      <c r="AN22" s="58"/>
      <c r="AO22" s="58"/>
      <c r="AP22" s="59" t="str">
        <f>correl(F16:F22,H16:H22)</f>
        <v>#DIV/0!</v>
      </c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47"/>
      <c r="BB22" s="22"/>
      <c r="BC22" s="24"/>
      <c r="BD22" s="24"/>
      <c r="BE22" s="24"/>
      <c r="BF22" s="44"/>
      <c r="BG22" s="24"/>
      <c r="BH22" s="24"/>
      <c r="BI22" s="24"/>
      <c r="BJ22" s="44"/>
      <c r="BK22" s="24"/>
      <c r="BL22" s="69"/>
      <c r="BM22" s="69"/>
      <c r="BN22" s="70"/>
      <c r="BO22" s="64"/>
      <c r="BP22" s="69"/>
      <c r="BQ22" s="69"/>
      <c r="BR22" s="69"/>
      <c r="BS22" s="71"/>
    </row>
    <row r="23">
      <c r="A23" s="27"/>
      <c r="B23" s="27">
        <v>22.0</v>
      </c>
      <c r="C23" s="160" t="s">
        <v>122</v>
      </c>
      <c r="D23" s="28">
        <f>COUNTIF(H23:H29,"&lt;&gt;0")</f>
        <v>0</v>
      </c>
      <c r="E23" s="28"/>
      <c r="F23" s="28">
        <v>0.0</v>
      </c>
      <c r="G23" s="31">
        <f t="shared" si="1"/>
        <v>0</v>
      </c>
      <c r="H23" s="156">
        <v>0.0</v>
      </c>
      <c r="I23" s="157">
        <v>0.0</v>
      </c>
      <c r="J23" s="156">
        <v>0.0</v>
      </c>
      <c r="K23" s="62">
        <f t="shared" si="2"/>
        <v>0</v>
      </c>
      <c r="L23" s="33">
        <f t="shared" si="3"/>
        <v>0</v>
      </c>
      <c r="M23" s="34">
        <f t="shared" si="9"/>
        <v>0</v>
      </c>
      <c r="N23" s="35">
        <f t="shared" si="5"/>
        <v>0</v>
      </c>
      <c r="O23" s="36">
        <f t="shared" si="7"/>
        <v>0</v>
      </c>
      <c r="P23" s="36">
        <f t="shared" si="8"/>
        <v>0</v>
      </c>
      <c r="Q23" s="36">
        <f t="shared" si="6"/>
        <v>0</v>
      </c>
      <c r="R23" s="36">
        <f>sum(Q23:Q29)</f>
        <v>0</v>
      </c>
      <c r="S23" s="36">
        <v>0.0</v>
      </c>
      <c r="T23" s="23">
        <v>0.8</v>
      </c>
      <c r="U23" s="23">
        <v>1.3</v>
      </c>
      <c r="V23" s="24"/>
      <c r="W23" s="24"/>
      <c r="X23" s="24"/>
      <c r="Y23" s="24"/>
      <c r="Z23" s="24"/>
      <c r="AA23" s="24"/>
      <c r="AB23" s="24"/>
      <c r="AC23" s="24"/>
      <c r="AD23" s="24"/>
      <c r="AE23" s="41"/>
      <c r="AF23" s="41"/>
      <c r="AG23" s="41"/>
      <c r="AH23" s="41"/>
      <c r="AI23" s="41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47"/>
      <c r="BB23" s="22"/>
      <c r="BC23" s="24"/>
      <c r="BD23" s="24"/>
      <c r="BE23" s="24"/>
      <c r="BF23" s="44"/>
      <c r="BG23" s="24"/>
      <c r="BH23" s="24"/>
      <c r="BI23" s="24"/>
      <c r="BJ23" s="44"/>
      <c r="BK23" s="24"/>
      <c r="BL23" s="69"/>
      <c r="BM23" s="69"/>
      <c r="BN23" s="70"/>
      <c r="BO23" s="64"/>
      <c r="BP23" s="69"/>
      <c r="BQ23" s="69"/>
      <c r="BR23" s="69"/>
      <c r="BS23" s="72"/>
    </row>
    <row r="24">
      <c r="A24" s="27"/>
      <c r="B24" s="27">
        <v>23.0</v>
      </c>
      <c r="C24" s="160" t="s">
        <v>13</v>
      </c>
      <c r="D24" s="28"/>
      <c r="E24" s="28"/>
      <c r="F24" s="28">
        <v>0.0</v>
      </c>
      <c r="G24" s="31">
        <f t="shared" si="1"/>
        <v>0</v>
      </c>
      <c r="H24" s="156">
        <v>0.0</v>
      </c>
      <c r="I24" s="157">
        <v>0.0</v>
      </c>
      <c r="J24" s="156">
        <v>0.0</v>
      </c>
      <c r="K24" s="62">
        <f t="shared" si="2"/>
        <v>0</v>
      </c>
      <c r="L24" s="33">
        <f t="shared" si="3"/>
        <v>0</v>
      </c>
      <c r="M24" s="34">
        <f t="shared" si="9"/>
        <v>0</v>
      </c>
      <c r="N24" s="35">
        <f t="shared" si="5"/>
        <v>0</v>
      </c>
      <c r="O24" s="36">
        <f t="shared" si="7"/>
        <v>0</v>
      </c>
      <c r="P24" s="36">
        <f t="shared" si="8"/>
        <v>0</v>
      </c>
      <c r="Q24" s="36">
        <f t="shared" si="6"/>
        <v>0</v>
      </c>
      <c r="R24" s="36" t="s">
        <v>39</v>
      </c>
      <c r="S24" s="36">
        <v>0.0</v>
      </c>
      <c r="T24" s="23">
        <v>0.8</v>
      </c>
      <c r="U24" s="23">
        <v>1.3</v>
      </c>
      <c r="V24" s="24"/>
      <c r="W24" s="24"/>
      <c r="X24" s="24"/>
      <c r="Y24" s="24"/>
      <c r="Z24" s="24"/>
      <c r="AA24" s="24"/>
      <c r="AB24" s="24"/>
      <c r="AC24" s="24"/>
      <c r="AD24" s="24"/>
      <c r="AE24" s="41"/>
      <c r="AF24" s="41"/>
      <c r="AG24" s="41"/>
      <c r="AH24" s="41"/>
      <c r="AI24" s="41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47"/>
      <c r="BB24" s="22"/>
      <c r="BC24" s="24"/>
      <c r="BD24" s="24"/>
      <c r="BE24" s="24"/>
      <c r="BF24" s="44"/>
      <c r="BG24" s="24"/>
      <c r="BH24" s="24"/>
      <c r="BI24" s="24"/>
      <c r="BJ24" s="44"/>
      <c r="BK24" s="24"/>
      <c r="BL24" s="69"/>
      <c r="BM24" s="69"/>
      <c r="BN24" s="70"/>
      <c r="BO24" s="64"/>
      <c r="BP24" s="69"/>
      <c r="BQ24" s="69"/>
      <c r="BR24" s="69"/>
      <c r="BS24" s="72"/>
    </row>
    <row r="25">
      <c r="A25" s="27"/>
      <c r="B25" s="27">
        <v>24.0</v>
      </c>
      <c r="C25" s="160" t="s">
        <v>12</v>
      </c>
      <c r="D25" s="28"/>
      <c r="E25" s="28"/>
      <c r="F25" s="28">
        <v>0.0</v>
      </c>
      <c r="G25" s="31">
        <f t="shared" si="1"/>
        <v>0</v>
      </c>
      <c r="H25" s="156">
        <v>0.0</v>
      </c>
      <c r="I25" s="157">
        <v>0.0</v>
      </c>
      <c r="J25" s="156">
        <v>0.0</v>
      </c>
      <c r="K25" s="62">
        <f t="shared" si="2"/>
        <v>0</v>
      </c>
      <c r="L25" s="33">
        <f t="shared" si="3"/>
        <v>0</v>
      </c>
      <c r="M25" s="34">
        <f t="shared" si="9"/>
        <v>0</v>
      </c>
      <c r="N25" s="35">
        <f t="shared" si="5"/>
        <v>0</v>
      </c>
      <c r="O25" s="36">
        <f t="shared" si="7"/>
        <v>0</v>
      </c>
      <c r="P25" s="36">
        <f t="shared" si="8"/>
        <v>0</v>
      </c>
      <c r="Q25" s="36">
        <f t="shared" si="6"/>
        <v>0</v>
      </c>
      <c r="R25" s="66">
        <f>AVERAGE(Q23:Q29)</f>
        <v>0</v>
      </c>
      <c r="S25" s="36">
        <v>0.0</v>
      </c>
      <c r="T25" s="23">
        <v>0.8</v>
      </c>
      <c r="U25" s="23">
        <v>1.3</v>
      </c>
      <c r="V25" s="24"/>
      <c r="W25" s="24"/>
      <c r="X25" s="24"/>
      <c r="Y25" s="24"/>
      <c r="Z25" s="24"/>
      <c r="AA25" s="24"/>
      <c r="AB25" s="24"/>
      <c r="AC25" s="24"/>
      <c r="AD25" s="24"/>
      <c r="AE25" s="41"/>
      <c r="AF25" s="41"/>
      <c r="AG25" s="41"/>
      <c r="AH25" s="41"/>
      <c r="AI25" s="41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47"/>
      <c r="BB25" s="22"/>
      <c r="BC25" s="24"/>
      <c r="BD25" s="24"/>
      <c r="BE25" s="24"/>
      <c r="BF25" s="44"/>
      <c r="BG25" s="24"/>
      <c r="BH25" s="24"/>
      <c r="BI25" s="24"/>
      <c r="BJ25" s="44"/>
      <c r="BK25" s="24"/>
      <c r="BL25" s="69"/>
      <c r="BM25" s="69"/>
      <c r="BN25" s="70"/>
      <c r="BO25" s="64"/>
      <c r="BP25" s="69"/>
      <c r="BQ25" s="69"/>
      <c r="BR25" s="69"/>
      <c r="BS25" s="72"/>
    </row>
    <row r="26">
      <c r="A26" s="27"/>
      <c r="B26" s="27">
        <v>25.0</v>
      </c>
      <c r="C26" s="160" t="s">
        <v>123</v>
      </c>
      <c r="D26" s="28"/>
      <c r="E26" s="28"/>
      <c r="F26" s="28">
        <v>0.0</v>
      </c>
      <c r="G26" s="31">
        <f t="shared" si="1"/>
        <v>0</v>
      </c>
      <c r="H26" s="156">
        <v>0.0</v>
      </c>
      <c r="I26" s="157">
        <v>0.0</v>
      </c>
      <c r="J26" s="156">
        <v>0.0</v>
      </c>
      <c r="K26" s="62">
        <f t="shared" si="2"/>
        <v>0</v>
      </c>
      <c r="L26" s="33">
        <f t="shared" si="3"/>
        <v>0</v>
      </c>
      <c r="M26" s="34">
        <f t="shared" si="9"/>
        <v>0</v>
      </c>
      <c r="N26" s="35">
        <f t="shared" si="5"/>
        <v>0</v>
      </c>
      <c r="O26" s="36">
        <f t="shared" si="7"/>
        <v>0</v>
      </c>
      <c r="P26" s="36">
        <f t="shared" si="8"/>
        <v>0</v>
      </c>
      <c r="Q26" s="36">
        <f t="shared" si="6"/>
        <v>0</v>
      </c>
      <c r="R26" s="36"/>
      <c r="S26" s="36">
        <v>0.0</v>
      </c>
      <c r="T26" s="23">
        <v>0.8</v>
      </c>
      <c r="U26" s="23">
        <v>1.3</v>
      </c>
      <c r="V26" s="24"/>
      <c r="W26" s="24"/>
      <c r="X26" s="24"/>
      <c r="Y26" s="24"/>
      <c r="Z26" s="24"/>
      <c r="AA26" s="24"/>
      <c r="AB26" s="24"/>
      <c r="AC26" s="24"/>
      <c r="AD26" s="24"/>
      <c r="AE26" s="41"/>
      <c r="AF26" s="41"/>
      <c r="AG26" s="41"/>
      <c r="AH26" s="41"/>
      <c r="AI26" s="41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47"/>
      <c r="BB26" s="22"/>
      <c r="BC26" s="24"/>
      <c r="BD26" s="24"/>
      <c r="BE26" s="24"/>
      <c r="BF26" s="44"/>
      <c r="BG26" s="24"/>
      <c r="BH26" s="24"/>
      <c r="BI26" s="24"/>
      <c r="BJ26" s="44"/>
      <c r="BK26" s="24"/>
      <c r="BL26" s="69"/>
      <c r="BM26" s="69"/>
      <c r="BN26" s="70"/>
      <c r="BO26" s="64"/>
      <c r="BP26" s="69"/>
      <c r="BQ26" s="69"/>
      <c r="BR26" s="69"/>
      <c r="BS26" s="72"/>
    </row>
    <row r="27">
      <c r="A27" s="27"/>
      <c r="B27" s="27">
        <v>26.0</v>
      </c>
      <c r="C27" s="160" t="s">
        <v>124</v>
      </c>
      <c r="D27" s="28"/>
      <c r="E27" s="28"/>
      <c r="F27" s="28">
        <v>0.0</v>
      </c>
      <c r="G27" s="31">
        <f t="shared" si="1"/>
        <v>0</v>
      </c>
      <c r="H27" s="156">
        <v>0.0</v>
      </c>
      <c r="I27" s="157">
        <v>0.0</v>
      </c>
      <c r="J27" s="156">
        <v>0.0</v>
      </c>
      <c r="K27" s="62">
        <f t="shared" si="2"/>
        <v>0</v>
      </c>
      <c r="L27" s="33">
        <f t="shared" si="3"/>
        <v>0</v>
      </c>
      <c r="M27" s="34">
        <f t="shared" si="9"/>
        <v>0</v>
      </c>
      <c r="N27" s="35">
        <f t="shared" si="5"/>
        <v>0</v>
      </c>
      <c r="O27" s="36">
        <f t="shared" si="7"/>
        <v>0</v>
      </c>
      <c r="P27" s="36">
        <f t="shared" si="8"/>
        <v>0</v>
      </c>
      <c r="Q27" s="36">
        <f t="shared" si="6"/>
        <v>0</v>
      </c>
      <c r="R27" s="36"/>
      <c r="S27" s="36">
        <v>0.0</v>
      </c>
      <c r="T27" s="23">
        <v>0.8</v>
      </c>
      <c r="U27" s="23">
        <v>1.3</v>
      </c>
      <c r="V27" s="24"/>
      <c r="W27" s="24"/>
      <c r="X27" s="24"/>
      <c r="Y27" s="24"/>
      <c r="Z27" s="24"/>
      <c r="AA27" s="24"/>
      <c r="AB27" s="24"/>
      <c r="AC27" s="24"/>
      <c r="AD27" s="24"/>
      <c r="AE27" s="41"/>
      <c r="AF27" s="41"/>
      <c r="AG27" s="41"/>
      <c r="AH27" s="41"/>
      <c r="AI27" s="41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47"/>
      <c r="BB27" s="22"/>
      <c r="BC27" s="24"/>
      <c r="BD27" s="24"/>
      <c r="BE27" s="24"/>
      <c r="BF27" s="44"/>
      <c r="BG27" s="24"/>
      <c r="BH27" s="24"/>
      <c r="BI27" s="24"/>
      <c r="BJ27" s="44"/>
      <c r="BK27" s="24"/>
      <c r="BL27" s="69"/>
      <c r="BM27" s="69"/>
      <c r="BN27" s="70"/>
      <c r="BO27" s="64"/>
      <c r="BP27" s="69"/>
      <c r="BQ27" s="69"/>
      <c r="BR27" s="69"/>
      <c r="BS27" s="72"/>
    </row>
    <row r="28">
      <c r="A28" s="27"/>
      <c r="B28" s="27">
        <v>27.0</v>
      </c>
      <c r="C28" s="160" t="s">
        <v>125</v>
      </c>
      <c r="D28" s="28"/>
      <c r="E28" s="28"/>
      <c r="F28" s="28">
        <v>0.0</v>
      </c>
      <c r="G28" s="31">
        <f t="shared" si="1"/>
        <v>0</v>
      </c>
      <c r="H28" s="156">
        <v>0.0</v>
      </c>
      <c r="I28" s="157">
        <v>0.0</v>
      </c>
      <c r="J28" s="156">
        <v>0.0</v>
      </c>
      <c r="K28" s="62">
        <f t="shared" si="2"/>
        <v>0</v>
      </c>
      <c r="L28" s="33">
        <f t="shared" si="3"/>
        <v>0</v>
      </c>
      <c r="M28" s="34">
        <f t="shared" si="9"/>
        <v>0</v>
      </c>
      <c r="N28" s="35">
        <f t="shared" si="5"/>
        <v>0</v>
      </c>
      <c r="O28" s="36">
        <f t="shared" si="7"/>
        <v>0</v>
      </c>
      <c r="P28" s="36">
        <f t="shared" si="8"/>
        <v>0</v>
      </c>
      <c r="Q28" s="36">
        <f t="shared" si="6"/>
        <v>0</v>
      </c>
      <c r="R28" s="36"/>
      <c r="S28" s="36">
        <v>0.0</v>
      </c>
      <c r="T28" s="23">
        <v>0.8</v>
      </c>
      <c r="U28" s="23">
        <v>1.3</v>
      </c>
      <c r="V28" s="24"/>
      <c r="W28" s="24"/>
      <c r="X28" s="24"/>
      <c r="Y28" s="24"/>
      <c r="Z28" s="24"/>
      <c r="AA28" s="24"/>
      <c r="AB28" s="24"/>
      <c r="AC28" s="24"/>
      <c r="AD28" s="24"/>
      <c r="AE28" s="41"/>
      <c r="AF28" s="41"/>
      <c r="AG28" s="41"/>
      <c r="AH28" s="41"/>
      <c r="AI28" s="41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47"/>
      <c r="BB28" s="22"/>
      <c r="BC28" s="24"/>
      <c r="BD28" s="24"/>
      <c r="BE28" s="24"/>
      <c r="BF28" s="44"/>
      <c r="BG28" s="24"/>
      <c r="BH28" s="24"/>
      <c r="BI28" s="24"/>
      <c r="BJ28" s="44"/>
      <c r="BK28" s="24"/>
      <c r="BL28" s="69"/>
      <c r="BM28" s="69"/>
      <c r="BN28" s="70"/>
      <c r="BO28" s="64"/>
      <c r="BP28" s="69"/>
      <c r="BQ28" s="69"/>
      <c r="BR28" s="69"/>
      <c r="BS28" s="72"/>
    </row>
    <row r="29">
      <c r="A29" s="27"/>
      <c r="B29" s="27">
        <v>28.0</v>
      </c>
      <c r="C29" s="160" t="s">
        <v>127</v>
      </c>
      <c r="D29" s="28"/>
      <c r="E29" s="28"/>
      <c r="F29" s="28">
        <v>0.0</v>
      </c>
      <c r="G29" s="31">
        <f t="shared" si="1"/>
        <v>0</v>
      </c>
      <c r="H29" s="159">
        <v>0.0</v>
      </c>
      <c r="I29" s="161">
        <v>0.0</v>
      </c>
      <c r="J29" s="159">
        <v>0.0</v>
      </c>
      <c r="K29" s="62">
        <f t="shared" si="2"/>
        <v>0</v>
      </c>
      <c r="L29" s="33">
        <f t="shared" si="3"/>
        <v>0</v>
      </c>
      <c r="M29" s="34">
        <f t="shared" si="9"/>
        <v>0</v>
      </c>
      <c r="N29" s="35">
        <f t="shared" si="5"/>
        <v>0</v>
      </c>
      <c r="O29" s="36">
        <f t="shared" si="7"/>
        <v>0</v>
      </c>
      <c r="P29" s="36">
        <f t="shared" si="8"/>
        <v>0</v>
      </c>
      <c r="Q29" s="36">
        <f t="shared" si="6"/>
        <v>0</v>
      </c>
      <c r="R29" s="36"/>
      <c r="S29" s="36" t="str">
        <f>R25/(STDEV(Q23:Q29))</f>
        <v>#DIV/0!</v>
      </c>
      <c r="T29" s="23">
        <v>0.8</v>
      </c>
      <c r="U29" s="23">
        <v>1.3</v>
      </c>
      <c r="V29" s="24"/>
      <c r="W29" s="52" t="s">
        <v>41</v>
      </c>
      <c r="X29" s="53"/>
      <c r="Y29" s="53"/>
      <c r="Z29" s="54"/>
      <c r="AA29" s="53"/>
      <c r="AB29" s="67" t="str">
        <f>correl(H23:H29,I23:I29)</f>
        <v>#DIV/0!</v>
      </c>
      <c r="AC29" s="53"/>
      <c r="AD29" s="52" t="s">
        <v>42</v>
      </c>
      <c r="AE29" s="53"/>
      <c r="AF29" s="53"/>
      <c r="AG29" s="54"/>
      <c r="AH29" s="54"/>
      <c r="AI29" s="55" t="str">
        <f>correl(G23:G29,I23:I29)</f>
        <v>#DIV/0!</v>
      </c>
      <c r="AJ29" s="24"/>
      <c r="AK29" s="56" t="s">
        <v>43</v>
      </c>
      <c r="AL29" s="57"/>
      <c r="AM29" s="57"/>
      <c r="AN29" s="58"/>
      <c r="AO29" s="58"/>
      <c r="AP29" s="59" t="str">
        <f>correl(F23:F29,H23:H29)</f>
        <v>#DIV/0!</v>
      </c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47"/>
      <c r="BB29" s="22"/>
      <c r="BC29" s="24"/>
      <c r="BD29" s="24"/>
      <c r="BE29" s="24"/>
      <c r="BF29" s="44"/>
      <c r="BG29" s="24"/>
      <c r="BH29" s="24"/>
      <c r="BI29" s="24"/>
      <c r="BJ29" s="44"/>
      <c r="BK29" s="24"/>
      <c r="BL29" s="69"/>
      <c r="BM29" s="69"/>
      <c r="BN29" s="70"/>
      <c r="BO29" s="64"/>
      <c r="BP29" s="69"/>
      <c r="BQ29" s="69"/>
      <c r="BR29" s="69"/>
      <c r="BS29" s="65"/>
    </row>
    <row r="30">
      <c r="A30" s="162"/>
      <c r="B30" s="162"/>
      <c r="C30" s="162"/>
      <c r="D30" s="162"/>
      <c r="E30" s="162"/>
      <c r="F30" s="162"/>
      <c r="G30" s="162"/>
      <c r="H30" s="162"/>
      <c r="I30" s="162"/>
      <c r="J30" s="162"/>
      <c r="K30" s="162"/>
      <c r="L30" s="78"/>
      <c r="M30" s="78"/>
      <c r="N30" s="162"/>
      <c r="O30" s="162"/>
      <c r="P30" s="162"/>
      <c r="Q30" s="162"/>
      <c r="R30" s="162"/>
      <c r="S30" s="36">
        <v>0.0</v>
      </c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41"/>
      <c r="AF30" s="41"/>
      <c r="AG30" s="41"/>
      <c r="AH30" s="41"/>
      <c r="AI30" s="41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47"/>
      <c r="BB30" s="22"/>
      <c r="BC30" s="24"/>
      <c r="BD30" s="24"/>
      <c r="BE30" s="24"/>
      <c r="BF30" s="44"/>
      <c r="BG30" s="24"/>
      <c r="BH30" s="24"/>
      <c r="BI30" s="24"/>
      <c r="BJ30" s="44"/>
      <c r="BK30" s="24"/>
      <c r="BL30" s="69"/>
      <c r="BM30" s="69"/>
      <c r="BN30" s="70"/>
      <c r="BO30" s="64"/>
      <c r="BP30" s="69"/>
      <c r="BQ30" s="69"/>
      <c r="BR30" s="69"/>
      <c r="BS30" s="82"/>
    </row>
    <row r="31">
      <c r="A31" s="162"/>
      <c r="B31" s="162"/>
      <c r="C31" s="162"/>
      <c r="D31" s="162"/>
      <c r="E31" s="162"/>
      <c r="F31" s="162"/>
      <c r="G31" s="162"/>
      <c r="H31" s="162"/>
      <c r="I31" s="162"/>
      <c r="J31" s="162"/>
      <c r="K31" s="162"/>
      <c r="L31" s="78"/>
      <c r="M31" s="78"/>
      <c r="N31" s="162"/>
      <c r="O31" s="162"/>
      <c r="P31" s="162"/>
      <c r="Q31" s="162"/>
      <c r="R31" s="162"/>
      <c r="S31" s="36">
        <v>0.0</v>
      </c>
      <c r="T31" s="24"/>
      <c r="U31" s="24"/>
      <c r="V31" s="24"/>
      <c r="W31" s="83" t="s">
        <v>44</v>
      </c>
      <c r="X31" s="24"/>
      <c r="Y31" s="24"/>
      <c r="Z31" s="24"/>
      <c r="AA31" s="24"/>
      <c r="AB31" s="24"/>
      <c r="AC31" s="24"/>
      <c r="AD31" s="24"/>
      <c r="AE31" s="41"/>
      <c r="AF31" s="41"/>
      <c r="AG31" s="41"/>
      <c r="AH31" s="41"/>
      <c r="AI31" s="41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47"/>
      <c r="BB31" s="22"/>
      <c r="BC31" s="24"/>
      <c r="BD31" s="24"/>
      <c r="BE31" s="24"/>
      <c r="BF31" s="44"/>
      <c r="BG31" s="24"/>
      <c r="BH31" s="24"/>
      <c r="BI31" s="24"/>
      <c r="BJ31" s="44"/>
      <c r="BK31" s="24"/>
      <c r="BL31" s="69"/>
      <c r="BM31" s="69"/>
      <c r="BN31" s="70"/>
      <c r="BO31" s="64"/>
      <c r="BP31" s="69"/>
      <c r="BQ31" s="69"/>
      <c r="BR31" s="69"/>
      <c r="BS31" s="82"/>
    </row>
    <row r="32">
      <c r="A32" s="162"/>
      <c r="B32" s="162"/>
      <c r="C32" s="162"/>
      <c r="D32" s="162"/>
      <c r="E32" s="162"/>
      <c r="F32" s="162"/>
      <c r="G32" s="162"/>
      <c r="H32" s="162"/>
      <c r="I32" s="162"/>
      <c r="J32" s="162"/>
      <c r="K32" s="162"/>
      <c r="L32" s="78"/>
      <c r="M32" s="78"/>
      <c r="N32" s="162"/>
      <c r="O32" s="162"/>
      <c r="P32" s="162"/>
      <c r="Q32" s="162"/>
      <c r="R32" s="162"/>
      <c r="S32" s="36">
        <v>0.0</v>
      </c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41"/>
      <c r="AF32" s="41"/>
      <c r="AG32" s="41"/>
      <c r="AH32" s="41"/>
      <c r="AI32" s="41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47"/>
      <c r="BB32" s="22"/>
      <c r="BC32" s="24"/>
      <c r="BD32" s="24"/>
      <c r="BE32" s="24"/>
      <c r="BF32" s="44"/>
      <c r="BG32" s="24"/>
      <c r="BH32" s="24"/>
      <c r="BI32" s="24"/>
      <c r="BJ32" s="44"/>
      <c r="BK32" s="24"/>
      <c r="BL32" s="69"/>
      <c r="BM32" s="69"/>
      <c r="BN32" s="70"/>
      <c r="BO32" s="64"/>
      <c r="BP32" s="69"/>
      <c r="BQ32" s="69"/>
      <c r="BR32" s="69"/>
      <c r="BS32" s="82"/>
    </row>
    <row r="33">
      <c r="A33" s="162"/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78"/>
      <c r="M33" s="78"/>
      <c r="N33" s="162"/>
      <c r="O33" s="162"/>
      <c r="P33" s="162"/>
      <c r="Q33" s="162"/>
      <c r="R33" s="162"/>
      <c r="S33" s="36">
        <v>0.0</v>
      </c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41"/>
      <c r="AF33" s="41"/>
      <c r="AG33" s="41"/>
      <c r="AH33" s="41"/>
      <c r="AI33" s="41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47"/>
      <c r="BB33" s="22"/>
      <c r="BC33" s="24"/>
      <c r="BD33" s="24"/>
      <c r="BE33" s="24"/>
      <c r="BF33" s="44"/>
      <c r="BG33" s="24"/>
      <c r="BH33" s="24"/>
      <c r="BI33" s="24"/>
      <c r="BJ33" s="44"/>
      <c r="BK33" s="24"/>
      <c r="BL33" s="69"/>
      <c r="BM33" s="69"/>
      <c r="BN33" s="70"/>
      <c r="BO33" s="64"/>
      <c r="BP33" s="69"/>
      <c r="BQ33" s="69"/>
      <c r="BR33" s="69"/>
      <c r="BS33" s="82"/>
    </row>
    <row r="34">
      <c r="A34" s="162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78"/>
      <c r="M34" s="78"/>
      <c r="N34" s="162"/>
      <c r="O34" s="162"/>
      <c r="P34" s="162"/>
      <c r="Q34" s="162"/>
      <c r="R34" s="162"/>
      <c r="S34" s="36">
        <v>0.0</v>
      </c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41"/>
      <c r="AF34" s="41"/>
      <c r="AG34" s="41"/>
      <c r="AH34" s="41"/>
      <c r="AI34" s="41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47"/>
      <c r="BB34" s="22"/>
      <c r="BC34" s="24"/>
      <c r="BD34" s="24"/>
      <c r="BE34" s="24"/>
      <c r="BF34" s="44"/>
      <c r="BG34" s="24"/>
      <c r="BH34" s="24"/>
      <c r="BI34" s="24"/>
      <c r="BJ34" s="44"/>
      <c r="BK34" s="24"/>
      <c r="BL34" s="69"/>
      <c r="BM34" s="69"/>
      <c r="BN34" s="70"/>
      <c r="BO34" s="64"/>
      <c r="BP34" s="69"/>
      <c r="BQ34" s="69"/>
      <c r="BR34" s="69"/>
      <c r="BS34" s="82"/>
    </row>
    <row r="35">
      <c r="A35" s="162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78"/>
      <c r="M35" s="78"/>
      <c r="N35" s="162"/>
      <c r="O35" s="162"/>
      <c r="P35" s="162"/>
      <c r="Q35" s="162"/>
      <c r="R35" s="162"/>
      <c r="S35" s="36">
        <v>0.0</v>
      </c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47"/>
      <c r="BB35" s="22"/>
      <c r="BC35" s="24"/>
      <c r="BD35" s="24"/>
      <c r="BE35" s="24"/>
      <c r="BF35" s="44"/>
      <c r="BG35" s="24"/>
      <c r="BH35" s="24"/>
      <c r="BI35" s="24"/>
      <c r="BJ35" s="44"/>
      <c r="BK35" s="24"/>
      <c r="BL35" s="69"/>
      <c r="BM35" s="69"/>
      <c r="BN35" s="70"/>
      <c r="BO35" s="64"/>
      <c r="BP35" s="69"/>
      <c r="BQ35" s="69"/>
      <c r="BR35" s="69"/>
      <c r="BS35" s="82"/>
    </row>
    <row r="36">
      <c r="A36" s="162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78"/>
      <c r="M36" s="78"/>
      <c r="N36" s="162"/>
      <c r="O36" s="162"/>
      <c r="P36" s="162"/>
      <c r="Q36" s="162"/>
      <c r="R36" s="162"/>
      <c r="S36" s="36">
        <v>0.0</v>
      </c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47"/>
      <c r="BB36" s="22"/>
      <c r="BC36" s="24"/>
      <c r="BD36" s="24"/>
      <c r="BE36" s="24"/>
      <c r="BF36" s="44"/>
      <c r="BG36" s="24"/>
      <c r="BH36" s="24"/>
      <c r="BI36" s="24"/>
      <c r="BJ36" s="44"/>
      <c r="BK36" s="24"/>
      <c r="BL36" s="69"/>
      <c r="BM36" s="69"/>
      <c r="BN36" s="70"/>
      <c r="BO36" s="64"/>
      <c r="BP36" s="69"/>
      <c r="BQ36" s="69"/>
      <c r="BR36" s="69"/>
      <c r="BS36" s="82"/>
    </row>
    <row r="37">
      <c r="A37" s="162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78"/>
      <c r="M37" s="78"/>
      <c r="N37" s="162"/>
      <c r="O37" s="162"/>
      <c r="P37" s="162"/>
      <c r="Q37" s="162"/>
      <c r="R37" s="162"/>
      <c r="S37" s="36">
        <v>0.0</v>
      </c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47"/>
      <c r="BB37" s="22"/>
      <c r="BC37" s="24"/>
      <c r="BD37" s="24"/>
      <c r="BE37" s="24"/>
      <c r="BF37" s="44"/>
      <c r="BG37" s="24"/>
      <c r="BH37" s="24"/>
      <c r="BI37" s="24"/>
      <c r="BJ37" s="44"/>
      <c r="BK37" s="24"/>
      <c r="BL37" s="69"/>
      <c r="BM37" s="69"/>
      <c r="BN37" s="70"/>
      <c r="BO37" s="64"/>
      <c r="BP37" s="69"/>
      <c r="BQ37" s="69"/>
      <c r="BR37" s="69"/>
      <c r="BS37" s="82"/>
    </row>
    <row r="38">
      <c r="A38" s="162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78"/>
      <c r="M38" s="78"/>
      <c r="N38" s="162"/>
      <c r="O38" s="162"/>
      <c r="P38" s="162"/>
      <c r="Q38" s="162"/>
      <c r="R38" s="162"/>
      <c r="S38" s="36">
        <v>0.0</v>
      </c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47"/>
      <c r="BB38" s="22"/>
      <c r="BC38" s="24"/>
      <c r="BD38" s="24"/>
      <c r="BE38" s="24"/>
      <c r="BF38" s="44"/>
      <c r="BG38" s="24"/>
      <c r="BH38" s="24"/>
      <c r="BI38" s="24"/>
      <c r="BJ38" s="44"/>
      <c r="BK38" s="24"/>
      <c r="BL38" s="69"/>
      <c r="BM38" s="69"/>
      <c r="BN38" s="70"/>
      <c r="BO38" s="64"/>
      <c r="BP38" s="69"/>
      <c r="BQ38" s="69"/>
      <c r="BR38" s="69"/>
      <c r="BS38" s="82"/>
    </row>
    <row r="39">
      <c r="A39" s="162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78"/>
      <c r="M39" s="78"/>
      <c r="N39" s="162"/>
      <c r="O39" s="162"/>
      <c r="P39" s="162"/>
      <c r="Q39" s="162"/>
      <c r="R39" s="162"/>
      <c r="S39" s="36">
        <v>0.0</v>
      </c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47"/>
      <c r="BB39" s="22"/>
      <c r="BC39" s="24"/>
      <c r="BD39" s="24"/>
      <c r="BE39" s="24"/>
      <c r="BF39" s="44"/>
      <c r="BG39" s="24"/>
      <c r="BH39" s="24"/>
      <c r="BI39" s="24"/>
      <c r="BJ39" s="44"/>
      <c r="BK39" s="24"/>
      <c r="BL39" s="69"/>
      <c r="BM39" s="69"/>
      <c r="BN39" s="70"/>
      <c r="BO39" s="64"/>
      <c r="BP39" s="69"/>
      <c r="BQ39" s="69"/>
      <c r="BR39" s="69"/>
      <c r="BS39" s="82"/>
    </row>
    <row r="40">
      <c r="A40" s="162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78"/>
      <c r="M40" s="78"/>
      <c r="N40" s="162"/>
      <c r="O40" s="162"/>
      <c r="P40" s="162"/>
      <c r="Q40" s="162"/>
      <c r="R40" s="162"/>
      <c r="S40" s="36">
        <v>0.0</v>
      </c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47"/>
      <c r="BB40" s="22"/>
      <c r="BC40" s="24"/>
      <c r="BD40" s="24"/>
      <c r="BE40" s="24"/>
      <c r="BF40" s="44"/>
      <c r="BG40" s="24"/>
      <c r="BH40" s="24"/>
      <c r="BI40" s="24"/>
      <c r="BJ40" s="44"/>
      <c r="BK40" s="24"/>
      <c r="BL40" s="85"/>
      <c r="BM40" s="85"/>
      <c r="BN40" s="85"/>
      <c r="BO40" s="86"/>
      <c r="BP40" s="85"/>
      <c r="BQ40" s="85"/>
      <c r="BR40" s="85"/>
      <c r="BS40" s="87"/>
    </row>
    <row r="41">
      <c r="A41" s="162"/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78"/>
      <c r="M41" s="78"/>
      <c r="N41" s="162"/>
      <c r="O41" s="162"/>
      <c r="P41" s="162"/>
      <c r="Q41" s="162"/>
      <c r="R41" s="162"/>
      <c r="S41" s="36">
        <v>0.0</v>
      </c>
      <c r="T41" s="24"/>
      <c r="U41" s="24"/>
      <c r="V41" s="24"/>
      <c r="W41" s="52" t="s">
        <v>41</v>
      </c>
      <c r="X41" s="53"/>
      <c r="Y41" s="53"/>
      <c r="Z41" s="54"/>
      <c r="AA41" s="53"/>
      <c r="AB41" s="67">
        <f>correl(H2:H29,I2:I29)</f>
        <v>0.9855011187</v>
      </c>
      <c r="AC41" s="53"/>
      <c r="AD41" s="52" t="s">
        <v>42</v>
      </c>
      <c r="AE41" s="53"/>
      <c r="AF41" s="53"/>
      <c r="AG41" s="54"/>
      <c r="AH41" s="54"/>
      <c r="AI41" s="55">
        <f>correl(G2:G29,I2:I29)</f>
        <v>0.9910644929</v>
      </c>
      <c r="AJ41" s="53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47"/>
      <c r="BB41" s="22"/>
      <c r="BC41" s="24"/>
      <c r="BD41" s="24"/>
      <c r="BE41" s="24"/>
      <c r="BF41" s="44"/>
      <c r="BG41" s="24"/>
      <c r="BH41" s="24"/>
      <c r="BI41" s="24"/>
      <c r="BJ41" s="44"/>
      <c r="BK41" s="24"/>
      <c r="BL41" s="88"/>
      <c r="BM41" s="88"/>
      <c r="BN41" s="88"/>
      <c r="BO41" s="89"/>
      <c r="BP41" s="88"/>
      <c r="BQ41" s="88"/>
      <c r="BR41" s="88"/>
      <c r="BS41" s="87"/>
    </row>
    <row r="42">
      <c r="A42" s="162"/>
      <c r="B42" s="162"/>
      <c r="C42" s="162"/>
      <c r="D42" s="162"/>
      <c r="E42" s="162"/>
      <c r="F42" s="162"/>
      <c r="G42" s="162"/>
      <c r="H42" s="162"/>
      <c r="I42" s="162"/>
      <c r="J42" s="162"/>
      <c r="K42" s="162"/>
      <c r="L42" s="78"/>
      <c r="M42" s="78"/>
      <c r="N42" s="162"/>
      <c r="O42" s="162"/>
      <c r="P42" s="162"/>
      <c r="Q42" s="162"/>
      <c r="R42" s="162"/>
      <c r="S42" s="36">
        <v>0.0</v>
      </c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47"/>
      <c r="BB42" s="22"/>
      <c r="BC42" s="24"/>
      <c r="BD42" s="24"/>
      <c r="BE42" s="24"/>
      <c r="BF42" s="44"/>
      <c r="BG42" s="24"/>
      <c r="BH42" s="24"/>
      <c r="BI42" s="24"/>
      <c r="BJ42" s="44"/>
      <c r="BK42" s="24"/>
      <c r="BL42" s="88"/>
      <c r="BM42" s="88"/>
      <c r="BN42" s="88"/>
      <c r="BO42" s="89"/>
      <c r="BP42" s="88"/>
      <c r="BQ42" s="88"/>
      <c r="BR42" s="88"/>
      <c r="BS42" s="87"/>
    </row>
    <row r="43">
      <c r="A43" s="162"/>
      <c r="B43" s="162"/>
      <c r="C43" s="162"/>
      <c r="D43" s="162"/>
      <c r="E43" s="162"/>
      <c r="F43" s="162"/>
      <c r="G43" s="162"/>
      <c r="H43" s="162"/>
      <c r="I43" s="162"/>
      <c r="J43" s="162"/>
      <c r="K43" s="162"/>
      <c r="L43" s="78"/>
      <c r="M43" s="78"/>
      <c r="N43" s="162"/>
      <c r="O43" s="162"/>
      <c r="P43" s="162"/>
      <c r="Q43" s="162"/>
      <c r="R43" s="162"/>
      <c r="S43" s="36">
        <v>0.0</v>
      </c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47"/>
      <c r="BB43" s="22"/>
      <c r="BC43" s="24"/>
      <c r="BD43" s="24"/>
      <c r="BE43" s="24"/>
      <c r="BF43" s="44"/>
      <c r="BG43" s="24"/>
      <c r="BH43" s="24"/>
      <c r="BI43" s="24"/>
      <c r="BJ43" s="44"/>
      <c r="BK43" s="24"/>
      <c r="BL43" s="88"/>
      <c r="BM43" s="88"/>
      <c r="BN43" s="88"/>
      <c r="BO43" s="89"/>
      <c r="BP43" s="88"/>
      <c r="BQ43" s="88"/>
      <c r="BR43" s="88"/>
      <c r="BS43" s="87"/>
    </row>
    <row r="44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163"/>
      <c r="M44" s="163"/>
      <c r="N44" s="88"/>
      <c r="O44" s="88"/>
      <c r="P44" s="88"/>
      <c r="Q44" s="88"/>
      <c r="R44" s="88"/>
      <c r="S44" s="88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88"/>
      <c r="BM44" s="88"/>
      <c r="BN44" s="88"/>
      <c r="BO44" s="89"/>
      <c r="BP44" s="88"/>
      <c r="BQ44" s="88"/>
      <c r="BR44" s="88"/>
      <c r="BS44" s="87"/>
    </row>
    <row r="4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163"/>
      <c r="M45" s="163"/>
      <c r="N45" s="88"/>
      <c r="O45" s="88"/>
      <c r="P45" s="88"/>
      <c r="Q45" s="88"/>
      <c r="R45" s="88"/>
      <c r="S45" s="88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88"/>
      <c r="BM45" s="88"/>
      <c r="BN45" s="88"/>
      <c r="BO45" s="89"/>
      <c r="BP45" s="88"/>
      <c r="BQ45" s="88"/>
      <c r="BR45" s="88"/>
      <c r="BS45" s="87"/>
    </row>
    <row r="46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163"/>
      <c r="M46" s="163"/>
      <c r="N46" s="88"/>
      <c r="O46" s="88"/>
      <c r="P46" s="88"/>
      <c r="Q46" s="88"/>
      <c r="R46" s="88"/>
      <c r="S46" s="88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88"/>
      <c r="BM46" s="88"/>
      <c r="BN46" s="88"/>
      <c r="BO46" s="89"/>
      <c r="BP46" s="88"/>
      <c r="BQ46" s="88"/>
      <c r="BR46" s="88"/>
      <c r="BS46" s="87"/>
    </row>
    <row r="47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163"/>
      <c r="M47" s="163"/>
      <c r="N47" s="88"/>
      <c r="O47" s="88"/>
      <c r="P47" s="88"/>
      <c r="Q47" s="88"/>
      <c r="R47" s="88"/>
      <c r="S47" s="88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88"/>
      <c r="BM47" s="88"/>
      <c r="BN47" s="88"/>
      <c r="BO47" s="89"/>
      <c r="BP47" s="88"/>
      <c r="BQ47" s="88"/>
      <c r="BR47" s="88"/>
      <c r="BS47" s="87"/>
    </row>
    <row r="48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163"/>
      <c r="M48" s="163"/>
      <c r="N48" s="88"/>
      <c r="O48" s="88"/>
      <c r="P48" s="88"/>
      <c r="Q48" s="88"/>
      <c r="R48" s="88"/>
      <c r="S48" s="88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88"/>
      <c r="BM48" s="88"/>
      <c r="BN48" s="88"/>
      <c r="BO48" s="89"/>
      <c r="BP48" s="88"/>
      <c r="BQ48" s="88"/>
      <c r="BR48" s="88"/>
      <c r="BS48" s="87"/>
    </row>
    <row r="49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163"/>
      <c r="M49" s="163"/>
      <c r="N49" s="88"/>
      <c r="O49" s="88"/>
      <c r="P49" s="88"/>
      <c r="Q49" s="88"/>
      <c r="R49" s="88"/>
      <c r="S49" s="88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88"/>
      <c r="BM49" s="88"/>
      <c r="BN49" s="88"/>
      <c r="BO49" s="89"/>
      <c r="BP49" s="88"/>
      <c r="BQ49" s="88"/>
      <c r="BR49" s="88"/>
      <c r="BS49" s="87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93"/>
      <c r="M50" s="93"/>
      <c r="N50" s="25"/>
      <c r="O50" s="25"/>
      <c r="P50" s="25"/>
      <c r="Q50" s="25"/>
      <c r="R50" s="25"/>
      <c r="S50" s="25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5"/>
      <c r="BM50" s="25"/>
      <c r="BN50" s="25"/>
      <c r="BO50" s="89"/>
      <c r="BP50" s="25"/>
      <c r="BQ50" s="25"/>
      <c r="BR50" s="25"/>
      <c r="BS50" s="87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93"/>
      <c r="M51" s="93"/>
      <c r="N51" s="25"/>
      <c r="O51" s="25"/>
      <c r="P51" s="25"/>
      <c r="Q51" s="25"/>
      <c r="R51" s="25"/>
      <c r="S51" s="25"/>
      <c r="T51" s="22"/>
      <c r="U51" s="22"/>
      <c r="V51" s="22"/>
      <c r="W51" s="52" t="s">
        <v>45</v>
      </c>
      <c r="X51" s="53"/>
      <c r="Y51" s="53"/>
      <c r="Z51" s="54"/>
      <c r="AA51" s="53"/>
      <c r="AB51" s="54"/>
      <c r="AC51" s="90"/>
      <c r="AD51" s="67">
        <f>correl(L2:L29,M2:M29)</f>
        <v>0.5898635152</v>
      </c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5"/>
      <c r="BM51" s="25"/>
      <c r="BN51" s="25"/>
      <c r="BO51" s="89"/>
      <c r="BP51" s="25"/>
      <c r="BQ51" s="25"/>
      <c r="BR51" s="25"/>
      <c r="BS51" s="87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93"/>
      <c r="M52" s="93"/>
      <c r="N52" s="25"/>
      <c r="O52" s="25"/>
      <c r="P52" s="25"/>
      <c r="Q52" s="25"/>
      <c r="R52" s="25"/>
      <c r="S52" s="25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5"/>
      <c r="BM52" s="25"/>
      <c r="BN52" s="25"/>
      <c r="BO52" s="89"/>
      <c r="BP52" s="25"/>
      <c r="BQ52" s="25"/>
      <c r="BR52" s="25"/>
      <c r="BS52" s="87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93"/>
      <c r="M53" s="93"/>
      <c r="N53" s="25"/>
      <c r="O53" s="25"/>
      <c r="P53" s="25"/>
      <c r="Q53" s="25"/>
      <c r="R53" s="25"/>
      <c r="S53" s="25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5"/>
      <c r="BM53" s="25"/>
      <c r="BN53" s="25"/>
      <c r="BO53" s="89"/>
      <c r="BP53" s="25"/>
      <c r="BQ53" s="25"/>
      <c r="BR53" s="25"/>
      <c r="BS53" s="87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93"/>
      <c r="M54" s="93"/>
      <c r="N54" s="25"/>
      <c r="O54" s="25"/>
      <c r="P54" s="25"/>
      <c r="Q54" s="25"/>
      <c r="R54" s="25"/>
      <c r="S54" s="25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5"/>
      <c r="BM54" s="25"/>
      <c r="BN54" s="25"/>
      <c r="BO54" s="89"/>
      <c r="BP54" s="25"/>
      <c r="BQ54" s="25"/>
      <c r="BR54" s="25"/>
      <c r="BS54" s="87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93"/>
      <c r="M55" s="93"/>
      <c r="N55" s="25"/>
      <c r="O55" s="25"/>
      <c r="P55" s="25"/>
      <c r="Q55" s="25"/>
      <c r="R55" s="25"/>
      <c r="S55" s="25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5"/>
      <c r="BM55" s="25"/>
      <c r="BN55" s="25"/>
      <c r="BO55" s="89"/>
      <c r="BP55" s="25"/>
      <c r="BQ55" s="25"/>
      <c r="BR55" s="25"/>
      <c r="BS55" s="87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93"/>
      <c r="M56" s="93"/>
      <c r="N56" s="25"/>
      <c r="O56" s="25"/>
      <c r="P56" s="25"/>
      <c r="Q56" s="25"/>
      <c r="R56" s="25"/>
      <c r="S56" s="25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5"/>
      <c r="BM56" s="25"/>
      <c r="BN56" s="25"/>
      <c r="BO56" s="89"/>
      <c r="BP56" s="25"/>
      <c r="BQ56" s="25"/>
      <c r="BR56" s="25"/>
      <c r="BS56" s="87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93"/>
      <c r="M57" s="93"/>
      <c r="N57" s="25"/>
      <c r="O57" s="25"/>
      <c r="P57" s="25"/>
      <c r="Q57" s="25"/>
      <c r="R57" s="25"/>
      <c r="S57" s="25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5"/>
      <c r="BM57" s="25"/>
      <c r="BN57" s="25"/>
      <c r="BO57" s="89"/>
      <c r="BP57" s="25"/>
      <c r="BQ57" s="25"/>
      <c r="BR57" s="25"/>
      <c r="BS57" s="87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93"/>
      <c r="M58" s="93"/>
      <c r="N58" s="25"/>
      <c r="O58" s="25"/>
      <c r="P58" s="25"/>
      <c r="Q58" s="25"/>
      <c r="R58" s="25"/>
      <c r="S58" s="25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5"/>
      <c r="BM58" s="25"/>
      <c r="BN58" s="25"/>
      <c r="BO58" s="89"/>
      <c r="BP58" s="25"/>
      <c r="BQ58" s="25"/>
      <c r="BR58" s="25"/>
      <c r="BS58" s="87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93"/>
      <c r="M59" s="93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89"/>
      <c r="BP59" s="25"/>
      <c r="BQ59" s="25"/>
      <c r="BR59" s="25"/>
      <c r="BS59" s="94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93"/>
      <c r="M60" s="93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89"/>
      <c r="BP60" s="25"/>
      <c r="BQ60" s="25"/>
      <c r="BR60" s="25"/>
      <c r="BS60" s="94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93"/>
      <c r="M61" s="93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89"/>
      <c r="BP61" s="25"/>
      <c r="BQ61" s="25"/>
      <c r="BR61" s="25"/>
      <c r="BS61" s="94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93"/>
      <c r="M62" s="93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89"/>
      <c r="BP62" s="25"/>
      <c r="BQ62" s="25"/>
      <c r="BR62" s="25"/>
      <c r="BS62" s="94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93"/>
      <c r="M63" s="93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89"/>
      <c r="BP63" s="25"/>
      <c r="BQ63" s="25"/>
      <c r="BR63" s="25"/>
      <c r="BS63" s="94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93"/>
      <c r="M64" s="93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89"/>
      <c r="BP64" s="25"/>
      <c r="BQ64" s="25"/>
      <c r="BR64" s="25"/>
      <c r="BS64" s="94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93"/>
      <c r="M65" s="93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89"/>
      <c r="BP65" s="25"/>
      <c r="BQ65" s="25"/>
      <c r="BR65" s="25"/>
      <c r="BS65" s="94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93"/>
      <c r="M66" s="93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89"/>
      <c r="BP66" s="25"/>
      <c r="BQ66" s="25"/>
      <c r="BR66" s="25"/>
      <c r="BS66" s="94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93"/>
      <c r="M67" s="93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89"/>
      <c r="BP67" s="25"/>
      <c r="BQ67" s="25"/>
      <c r="BR67" s="25"/>
      <c r="BS67" s="94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93"/>
      <c r="M68" s="93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89"/>
      <c r="BP68" s="25"/>
      <c r="BQ68" s="25"/>
      <c r="BR68" s="25"/>
      <c r="BS68" s="94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93"/>
      <c r="M69" s="93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89"/>
      <c r="BP69" s="25"/>
      <c r="BQ69" s="25"/>
      <c r="BR69" s="25"/>
      <c r="BS69" s="94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93"/>
      <c r="M70" s="93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89"/>
      <c r="BP70" s="25"/>
      <c r="BQ70" s="25"/>
      <c r="BR70" s="25"/>
      <c r="BS70" s="94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93"/>
      <c r="M71" s="93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89"/>
      <c r="BP71" s="25"/>
      <c r="BQ71" s="25"/>
      <c r="BR71" s="25"/>
      <c r="BS71" s="94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93"/>
      <c r="M72" s="93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89"/>
      <c r="BP72" s="25"/>
      <c r="BQ72" s="25"/>
      <c r="BR72" s="25"/>
      <c r="BS72" s="94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93"/>
      <c r="M73" s="93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89"/>
      <c r="BP73" s="25"/>
      <c r="BQ73" s="25"/>
      <c r="BR73" s="25"/>
      <c r="BS73" s="94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93"/>
      <c r="M74" s="93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89"/>
      <c r="BP74" s="25"/>
      <c r="BQ74" s="25"/>
      <c r="BR74" s="25"/>
      <c r="BS74" s="94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93"/>
      <c r="M75" s="93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89"/>
      <c r="BP75" s="25"/>
      <c r="BQ75" s="25"/>
      <c r="BR75" s="25"/>
      <c r="BS75" s="94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93"/>
      <c r="M76" s="93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89"/>
      <c r="BP76" s="25"/>
      <c r="BQ76" s="25"/>
      <c r="BR76" s="25"/>
      <c r="BS76" s="94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93"/>
      <c r="M77" s="93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89"/>
      <c r="BP77" s="25"/>
      <c r="BQ77" s="25"/>
      <c r="BR77" s="25"/>
      <c r="BS77" s="94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93"/>
      <c r="M78" s="93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89"/>
      <c r="BP78" s="25"/>
      <c r="BQ78" s="25"/>
      <c r="BR78" s="25"/>
      <c r="BS78" s="94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93"/>
      <c r="M79" s="93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89"/>
      <c r="BP79" s="25"/>
      <c r="BQ79" s="25"/>
      <c r="BR79" s="25"/>
      <c r="BS79" s="94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93"/>
      <c r="M80" s="93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89"/>
      <c r="BP80" s="25"/>
      <c r="BQ80" s="25"/>
      <c r="BR80" s="25"/>
      <c r="BS80" s="94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93"/>
      <c r="M81" s="93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89"/>
      <c r="BP81" s="25"/>
      <c r="BQ81" s="25"/>
      <c r="BR81" s="25"/>
      <c r="BS81" s="94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93"/>
      <c r="M82" s="93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89"/>
      <c r="BP82" s="25"/>
      <c r="BQ82" s="25"/>
      <c r="BR82" s="25"/>
      <c r="BS82" s="94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93"/>
      <c r="M83" s="93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89"/>
      <c r="BP83" s="25"/>
      <c r="BQ83" s="25"/>
      <c r="BR83" s="25"/>
      <c r="BS83" s="94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93"/>
      <c r="M84" s="93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89"/>
      <c r="BP84" s="25"/>
      <c r="BQ84" s="25"/>
      <c r="BR84" s="25"/>
      <c r="BS84" s="94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93"/>
      <c r="M85" s="93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89"/>
      <c r="BP85" s="25"/>
      <c r="BQ85" s="25"/>
      <c r="BR85" s="25"/>
      <c r="BS85" s="94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93"/>
      <c r="M86" s="93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89"/>
      <c r="BP86" s="25"/>
      <c r="BQ86" s="25"/>
      <c r="BR86" s="25"/>
      <c r="BS86" s="94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93"/>
      <c r="M87" s="93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89"/>
      <c r="BP87" s="25"/>
      <c r="BQ87" s="25"/>
      <c r="BR87" s="25"/>
      <c r="BS87" s="94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93"/>
      <c r="M88" s="93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89"/>
      <c r="BP88" s="25"/>
      <c r="BQ88" s="25"/>
      <c r="BR88" s="25"/>
      <c r="BS88" s="94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93"/>
      <c r="M89" s="93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89"/>
      <c r="BP89" s="25"/>
      <c r="BQ89" s="25"/>
      <c r="BR89" s="25"/>
      <c r="BS89" s="94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93"/>
      <c r="M90" s="93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89"/>
      <c r="BP90" s="25"/>
      <c r="BQ90" s="25"/>
      <c r="BR90" s="25"/>
      <c r="BS90" s="94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93"/>
      <c r="M91" s="93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89"/>
      <c r="BP91" s="25"/>
      <c r="BQ91" s="25"/>
      <c r="BR91" s="25"/>
      <c r="BS91" s="94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93"/>
      <c r="M92" s="93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89"/>
      <c r="BP92" s="25"/>
      <c r="BQ92" s="25"/>
      <c r="BR92" s="25"/>
      <c r="BS92" s="94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93"/>
      <c r="M93" s="93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89"/>
      <c r="BP93" s="25"/>
      <c r="BQ93" s="25"/>
      <c r="BR93" s="25"/>
      <c r="BS93" s="94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93"/>
      <c r="M94" s="93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89"/>
      <c r="BP94" s="25"/>
      <c r="BQ94" s="25"/>
      <c r="BR94" s="25"/>
      <c r="BS94" s="94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93"/>
      <c r="M95" s="93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89"/>
      <c r="BP95" s="25"/>
      <c r="BQ95" s="25"/>
      <c r="BR95" s="25"/>
      <c r="BS95" s="94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93"/>
      <c r="M96" s="93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89"/>
      <c r="BP96" s="25"/>
      <c r="BQ96" s="25"/>
      <c r="BR96" s="25"/>
      <c r="BS96" s="94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93"/>
      <c r="M97" s="93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89"/>
      <c r="BP97" s="25"/>
      <c r="BQ97" s="25"/>
      <c r="BR97" s="25"/>
      <c r="BS97" s="94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93"/>
      <c r="M98" s="93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89"/>
      <c r="BP98" s="25"/>
      <c r="BQ98" s="25"/>
      <c r="BR98" s="25"/>
      <c r="BS98" s="94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93"/>
      <c r="M99" s="93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89"/>
      <c r="BP99" s="25"/>
      <c r="BQ99" s="25"/>
      <c r="BR99" s="25"/>
      <c r="BS99" s="94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93"/>
      <c r="M100" s="93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89"/>
      <c r="BP100" s="25"/>
      <c r="BQ100" s="25"/>
      <c r="BR100" s="25"/>
      <c r="BS100" s="94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93"/>
      <c r="M101" s="93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89"/>
      <c r="BP101" s="25"/>
      <c r="BQ101" s="25"/>
      <c r="BR101" s="25"/>
      <c r="BS101" s="94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93"/>
      <c r="M102" s="93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89"/>
      <c r="BP102" s="25"/>
      <c r="BQ102" s="25"/>
      <c r="BR102" s="25"/>
      <c r="BS102" s="94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93"/>
      <c r="M103" s="93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89"/>
      <c r="BP103" s="25"/>
      <c r="BQ103" s="25"/>
      <c r="BR103" s="25"/>
      <c r="BS103" s="94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93"/>
      <c r="M104" s="93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89"/>
      <c r="BP104" s="25"/>
      <c r="BQ104" s="25"/>
      <c r="BR104" s="25"/>
      <c r="BS104" s="94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93"/>
      <c r="M105" s="93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89"/>
      <c r="BP105" s="25"/>
      <c r="BQ105" s="25"/>
      <c r="BR105" s="25"/>
      <c r="BS105" s="94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93"/>
      <c r="M106" s="93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89"/>
      <c r="BP106" s="25"/>
      <c r="BQ106" s="25"/>
      <c r="BR106" s="25"/>
      <c r="BS106" s="94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93"/>
      <c r="M107" s="93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89"/>
      <c r="BP107" s="25"/>
      <c r="BQ107" s="25"/>
      <c r="BR107" s="25"/>
      <c r="BS107" s="94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93"/>
      <c r="M108" s="93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89"/>
      <c r="BP108" s="25"/>
      <c r="BQ108" s="25"/>
      <c r="BR108" s="25"/>
      <c r="BS108" s="94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93"/>
      <c r="M109" s="93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89"/>
      <c r="BP109" s="25"/>
      <c r="BQ109" s="25"/>
      <c r="BR109" s="25"/>
      <c r="BS109" s="94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93"/>
      <c r="M110" s="93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89"/>
      <c r="BP110" s="25"/>
      <c r="BQ110" s="25"/>
      <c r="BR110" s="25"/>
      <c r="BS110" s="94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93"/>
      <c r="M111" s="93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89"/>
      <c r="BP111" s="25"/>
      <c r="BQ111" s="25"/>
      <c r="BR111" s="25"/>
      <c r="BS111" s="94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93"/>
      <c r="M112" s="93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89"/>
      <c r="BP112" s="25"/>
      <c r="BQ112" s="25"/>
      <c r="BR112" s="25"/>
      <c r="BS112" s="94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93"/>
      <c r="M113" s="93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89"/>
      <c r="BP113" s="25"/>
      <c r="BQ113" s="25"/>
      <c r="BR113" s="25"/>
      <c r="BS113" s="94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93"/>
      <c r="M114" s="93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89"/>
      <c r="BP114" s="25"/>
      <c r="BQ114" s="25"/>
      <c r="BR114" s="25"/>
      <c r="BS114" s="94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93"/>
      <c r="M115" s="93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89"/>
      <c r="BP115" s="25"/>
      <c r="BQ115" s="25"/>
      <c r="BR115" s="25"/>
      <c r="BS115" s="94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93"/>
      <c r="M116" s="93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89"/>
      <c r="BP116" s="25"/>
      <c r="BQ116" s="25"/>
      <c r="BR116" s="25"/>
      <c r="BS116" s="94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93"/>
      <c r="M117" s="93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89"/>
      <c r="BP117" s="25"/>
      <c r="BQ117" s="25"/>
      <c r="BR117" s="25"/>
      <c r="BS117" s="94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93"/>
      <c r="M118" s="93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89"/>
      <c r="BP118" s="25"/>
      <c r="BQ118" s="25"/>
      <c r="BR118" s="25"/>
      <c r="BS118" s="94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93"/>
      <c r="M119" s="93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89"/>
      <c r="BP119" s="25"/>
      <c r="BQ119" s="25"/>
      <c r="BR119" s="25"/>
      <c r="BS119" s="94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93"/>
      <c r="M120" s="93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89"/>
      <c r="BP120" s="25"/>
      <c r="BQ120" s="25"/>
      <c r="BR120" s="25"/>
      <c r="BS120" s="94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93"/>
      <c r="M121" s="93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89"/>
      <c r="BP121" s="25"/>
      <c r="BQ121" s="25"/>
      <c r="BR121" s="25"/>
      <c r="BS121" s="94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93"/>
      <c r="M122" s="93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89"/>
      <c r="BP122" s="25"/>
      <c r="BQ122" s="25"/>
      <c r="BR122" s="25"/>
      <c r="BS122" s="94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93"/>
      <c r="M123" s="93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89"/>
      <c r="BP123" s="25"/>
      <c r="BQ123" s="25"/>
      <c r="BR123" s="25"/>
      <c r="BS123" s="94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93"/>
      <c r="M124" s="93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89"/>
      <c r="BP124" s="25"/>
      <c r="BQ124" s="25"/>
      <c r="BR124" s="25"/>
      <c r="BS124" s="94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93"/>
      <c r="M125" s="93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89"/>
      <c r="BP125" s="25"/>
      <c r="BQ125" s="25"/>
      <c r="BR125" s="25"/>
      <c r="BS125" s="94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93"/>
      <c r="M126" s="93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89"/>
      <c r="BP126" s="25"/>
      <c r="BQ126" s="25"/>
      <c r="BR126" s="25"/>
      <c r="BS126" s="94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93"/>
      <c r="M127" s="93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89"/>
      <c r="BP127" s="25"/>
      <c r="BQ127" s="25"/>
      <c r="BR127" s="25"/>
      <c r="BS127" s="94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93"/>
      <c r="M128" s="93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89"/>
      <c r="BP128" s="25"/>
      <c r="BQ128" s="25"/>
      <c r="BR128" s="25"/>
      <c r="BS128" s="94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93"/>
      <c r="M129" s="93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89"/>
      <c r="BP129" s="25"/>
      <c r="BQ129" s="25"/>
      <c r="BR129" s="25"/>
      <c r="BS129" s="94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93"/>
      <c r="M130" s="93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89"/>
      <c r="BP130" s="25"/>
      <c r="BQ130" s="25"/>
      <c r="BR130" s="25"/>
      <c r="BS130" s="94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93"/>
      <c r="M131" s="93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89"/>
      <c r="BP131" s="25"/>
      <c r="BQ131" s="25"/>
      <c r="BR131" s="25"/>
      <c r="BS131" s="94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93"/>
      <c r="M132" s="93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89"/>
      <c r="BP132" s="25"/>
      <c r="BQ132" s="25"/>
      <c r="BR132" s="25"/>
      <c r="BS132" s="94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93"/>
      <c r="M133" s="93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89"/>
      <c r="BP133" s="25"/>
      <c r="BQ133" s="25"/>
      <c r="BR133" s="25"/>
      <c r="BS133" s="94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93"/>
      <c r="M134" s="93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89"/>
      <c r="BP134" s="25"/>
      <c r="BQ134" s="25"/>
      <c r="BR134" s="25"/>
      <c r="BS134" s="94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93"/>
      <c r="M135" s="93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89"/>
      <c r="BP135" s="25"/>
      <c r="BQ135" s="25"/>
      <c r="BR135" s="25"/>
      <c r="BS135" s="94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93"/>
      <c r="M136" s="93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89"/>
      <c r="BP136" s="25"/>
      <c r="BQ136" s="25"/>
      <c r="BR136" s="25"/>
      <c r="BS136" s="94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93"/>
      <c r="M137" s="93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89"/>
      <c r="BP137" s="25"/>
      <c r="BQ137" s="25"/>
      <c r="BR137" s="25"/>
      <c r="BS137" s="94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93"/>
      <c r="M138" s="93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89"/>
      <c r="BP138" s="25"/>
      <c r="BQ138" s="25"/>
      <c r="BR138" s="25"/>
      <c r="BS138" s="94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93"/>
      <c r="M139" s="93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89"/>
      <c r="BP139" s="25"/>
      <c r="BQ139" s="25"/>
      <c r="BR139" s="25"/>
      <c r="BS139" s="94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93"/>
      <c r="M140" s="93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89"/>
      <c r="BP140" s="25"/>
      <c r="BQ140" s="25"/>
      <c r="BR140" s="25"/>
      <c r="BS140" s="94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93"/>
      <c r="M141" s="93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89"/>
      <c r="BP141" s="25"/>
      <c r="BQ141" s="25"/>
      <c r="BR141" s="25"/>
      <c r="BS141" s="94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93"/>
      <c r="M142" s="93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89"/>
      <c r="BP142" s="25"/>
      <c r="BQ142" s="25"/>
      <c r="BR142" s="25"/>
      <c r="BS142" s="94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93"/>
      <c r="M143" s="93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89"/>
      <c r="BP143" s="25"/>
      <c r="BQ143" s="25"/>
      <c r="BR143" s="25"/>
      <c r="BS143" s="94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93"/>
      <c r="M144" s="93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89"/>
      <c r="BP144" s="25"/>
      <c r="BQ144" s="25"/>
      <c r="BR144" s="25"/>
      <c r="BS144" s="94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93"/>
      <c r="M145" s="93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89"/>
      <c r="BP145" s="25"/>
      <c r="BQ145" s="25"/>
      <c r="BR145" s="25"/>
      <c r="BS145" s="94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93"/>
      <c r="M146" s="93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89"/>
      <c r="BP146" s="25"/>
      <c r="BQ146" s="25"/>
      <c r="BR146" s="25"/>
      <c r="BS146" s="94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93"/>
      <c r="M147" s="93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89"/>
      <c r="BP147" s="25"/>
      <c r="BQ147" s="25"/>
      <c r="BR147" s="25"/>
      <c r="BS147" s="94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93"/>
      <c r="M148" s="93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89"/>
      <c r="BP148" s="25"/>
      <c r="BQ148" s="25"/>
      <c r="BR148" s="25"/>
      <c r="BS148" s="94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93"/>
      <c r="M149" s="93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89"/>
      <c r="BP149" s="25"/>
      <c r="BQ149" s="25"/>
      <c r="BR149" s="25"/>
      <c r="BS149" s="94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93"/>
      <c r="M150" s="93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89"/>
      <c r="BP150" s="25"/>
      <c r="BQ150" s="25"/>
      <c r="BR150" s="25"/>
      <c r="BS150" s="94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93"/>
      <c r="M151" s="93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89"/>
      <c r="BP151" s="25"/>
      <c r="BQ151" s="25"/>
      <c r="BR151" s="25"/>
      <c r="BS151" s="94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93"/>
      <c r="M152" s="93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89"/>
      <c r="BP152" s="25"/>
      <c r="BQ152" s="25"/>
      <c r="BR152" s="25"/>
      <c r="BS152" s="94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93"/>
      <c r="M153" s="93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89"/>
      <c r="BP153" s="25"/>
      <c r="BQ153" s="25"/>
      <c r="BR153" s="25"/>
      <c r="BS153" s="94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93"/>
      <c r="M154" s="93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89"/>
      <c r="BP154" s="25"/>
      <c r="BQ154" s="25"/>
      <c r="BR154" s="25"/>
      <c r="BS154" s="94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93"/>
      <c r="M155" s="93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89"/>
      <c r="BP155" s="25"/>
      <c r="BQ155" s="25"/>
      <c r="BR155" s="25"/>
      <c r="BS155" s="94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93"/>
      <c r="M156" s="93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89"/>
      <c r="BP156" s="25"/>
      <c r="BQ156" s="25"/>
      <c r="BR156" s="25"/>
      <c r="BS156" s="94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93"/>
      <c r="M157" s="93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89"/>
      <c r="BP157" s="25"/>
      <c r="BQ157" s="25"/>
      <c r="BR157" s="25"/>
      <c r="BS157" s="94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93"/>
      <c r="M158" s="93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89"/>
      <c r="BP158" s="25"/>
      <c r="BQ158" s="25"/>
      <c r="BR158" s="25"/>
      <c r="BS158" s="94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93"/>
      <c r="M159" s="93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89"/>
      <c r="BP159" s="25"/>
      <c r="BQ159" s="25"/>
      <c r="BR159" s="25"/>
      <c r="BS159" s="94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93"/>
      <c r="M160" s="93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89"/>
      <c r="BP160" s="25"/>
      <c r="BQ160" s="25"/>
      <c r="BR160" s="25"/>
      <c r="BS160" s="94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93"/>
      <c r="M161" s="93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89"/>
      <c r="BP161" s="25"/>
      <c r="BQ161" s="25"/>
      <c r="BR161" s="25"/>
      <c r="BS161" s="94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93"/>
      <c r="M162" s="93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89"/>
      <c r="BP162" s="25"/>
      <c r="BQ162" s="25"/>
      <c r="BR162" s="25"/>
      <c r="BS162" s="94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93"/>
      <c r="M163" s="93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89"/>
      <c r="BP163" s="25"/>
      <c r="BQ163" s="25"/>
      <c r="BR163" s="25"/>
      <c r="BS163" s="94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93"/>
      <c r="M164" s="93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89"/>
      <c r="BP164" s="25"/>
      <c r="BQ164" s="25"/>
      <c r="BR164" s="25"/>
      <c r="BS164" s="94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93"/>
      <c r="M165" s="93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89"/>
      <c r="BP165" s="25"/>
      <c r="BQ165" s="25"/>
      <c r="BR165" s="25"/>
      <c r="BS165" s="94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93"/>
      <c r="M166" s="93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89"/>
      <c r="BP166" s="25"/>
      <c r="BQ166" s="25"/>
      <c r="BR166" s="25"/>
      <c r="BS166" s="94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93"/>
      <c r="M167" s="93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89"/>
      <c r="BP167" s="25"/>
      <c r="BQ167" s="25"/>
      <c r="BR167" s="25"/>
      <c r="BS167" s="94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93"/>
      <c r="M168" s="93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89"/>
      <c r="BP168" s="25"/>
      <c r="BQ168" s="25"/>
      <c r="BR168" s="25"/>
      <c r="BS168" s="94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93"/>
      <c r="M169" s="93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89"/>
      <c r="BP169" s="25"/>
      <c r="BQ169" s="25"/>
      <c r="BR169" s="25"/>
      <c r="BS169" s="94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93"/>
      <c r="M170" s="93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89"/>
      <c r="BP170" s="25"/>
      <c r="BQ170" s="25"/>
      <c r="BR170" s="25"/>
      <c r="BS170" s="94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93"/>
      <c r="M171" s="93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89"/>
      <c r="BP171" s="25"/>
      <c r="BQ171" s="25"/>
      <c r="BR171" s="25"/>
      <c r="BS171" s="94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93"/>
      <c r="M172" s="93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89"/>
      <c r="BP172" s="25"/>
      <c r="BQ172" s="25"/>
      <c r="BR172" s="25"/>
      <c r="BS172" s="94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93"/>
      <c r="M173" s="93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89"/>
      <c r="BP173" s="25"/>
      <c r="BQ173" s="25"/>
      <c r="BR173" s="25"/>
      <c r="BS173" s="94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93"/>
      <c r="M174" s="93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89"/>
      <c r="BP174" s="25"/>
      <c r="BQ174" s="25"/>
      <c r="BR174" s="25"/>
      <c r="BS174" s="94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93"/>
      <c r="M175" s="93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89"/>
      <c r="BP175" s="25"/>
      <c r="BQ175" s="25"/>
      <c r="BR175" s="25"/>
      <c r="BS175" s="94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93"/>
      <c r="M176" s="93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89"/>
      <c r="BP176" s="25"/>
      <c r="BQ176" s="25"/>
      <c r="BR176" s="25"/>
      <c r="BS176" s="94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93"/>
      <c r="M177" s="93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89"/>
      <c r="BP177" s="25"/>
      <c r="BQ177" s="25"/>
      <c r="BR177" s="25"/>
      <c r="BS177" s="94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93"/>
      <c r="M178" s="93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89"/>
      <c r="BP178" s="25"/>
      <c r="BQ178" s="25"/>
      <c r="BR178" s="25"/>
      <c r="BS178" s="94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93"/>
      <c r="M179" s="93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89"/>
      <c r="BP179" s="25"/>
      <c r="BQ179" s="25"/>
      <c r="BR179" s="25"/>
      <c r="BS179" s="94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93"/>
      <c r="M180" s="93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89"/>
      <c r="BP180" s="25"/>
      <c r="BQ180" s="25"/>
      <c r="BR180" s="25"/>
      <c r="BS180" s="94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93"/>
      <c r="M181" s="93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89"/>
      <c r="BP181" s="25"/>
      <c r="BQ181" s="25"/>
      <c r="BR181" s="25"/>
      <c r="BS181" s="94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93"/>
      <c r="M182" s="93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89"/>
      <c r="BP182" s="25"/>
      <c r="BQ182" s="25"/>
      <c r="BR182" s="25"/>
      <c r="BS182" s="94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93"/>
      <c r="M183" s="93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89"/>
      <c r="BP183" s="25"/>
      <c r="BQ183" s="25"/>
      <c r="BR183" s="25"/>
      <c r="BS183" s="94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93"/>
      <c r="M184" s="93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89"/>
      <c r="BP184" s="25"/>
      <c r="BQ184" s="25"/>
      <c r="BR184" s="25"/>
      <c r="BS184" s="94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93"/>
      <c r="M185" s="93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89"/>
      <c r="BP185" s="25"/>
      <c r="BQ185" s="25"/>
      <c r="BR185" s="25"/>
      <c r="BS185" s="94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93"/>
      <c r="M186" s="93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89"/>
      <c r="BP186" s="25"/>
      <c r="BQ186" s="25"/>
      <c r="BR186" s="25"/>
      <c r="BS186" s="94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93"/>
      <c r="M187" s="93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89"/>
      <c r="BP187" s="25"/>
      <c r="BQ187" s="25"/>
      <c r="BR187" s="25"/>
      <c r="BS187" s="94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93"/>
      <c r="M188" s="93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89"/>
      <c r="BP188" s="25"/>
      <c r="BQ188" s="25"/>
      <c r="BR188" s="25"/>
      <c r="BS188" s="94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93"/>
      <c r="M189" s="93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89"/>
      <c r="BP189" s="25"/>
      <c r="BQ189" s="25"/>
      <c r="BR189" s="25"/>
      <c r="BS189" s="94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93"/>
      <c r="M190" s="93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89"/>
      <c r="BP190" s="25"/>
      <c r="BQ190" s="25"/>
      <c r="BR190" s="25"/>
      <c r="BS190" s="94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93"/>
      <c r="M191" s="93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89"/>
      <c r="BP191" s="25"/>
      <c r="BQ191" s="25"/>
      <c r="BR191" s="25"/>
      <c r="BS191" s="94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93"/>
      <c r="M192" s="93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89"/>
      <c r="BP192" s="25"/>
      <c r="BQ192" s="25"/>
      <c r="BR192" s="25"/>
      <c r="BS192" s="94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93"/>
      <c r="M193" s="93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89"/>
      <c r="BP193" s="25"/>
      <c r="BQ193" s="25"/>
      <c r="BR193" s="25"/>
      <c r="BS193" s="94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93"/>
      <c r="M194" s="93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89"/>
      <c r="BP194" s="25"/>
      <c r="BQ194" s="25"/>
      <c r="BR194" s="25"/>
      <c r="BS194" s="94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93"/>
      <c r="M195" s="93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89"/>
      <c r="BP195" s="25"/>
      <c r="BQ195" s="25"/>
      <c r="BR195" s="25"/>
      <c r="BS195" s="94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93"/>
      <c r="M196" s="93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89"/>
      <c r="BP196" s="25"/>
      <c r="BQ196" s="25"/>
      <c r="BR196" s="25"/>
      <c r="BS196" s="94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93"/>
      <c r="M197" s="93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89"/>
      <c r="BP197" s="25"/>
      <c r="BQ197" s="25"/>
      <c r="BR197" s="25"/>
      <c r="BS197" s="94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93"/>
      <c r="M198" s="93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89"/>
      <c r="BP198" s="25"/>
      <c r="BQ198" s="25"/>
      <c r="BR198" s="25"/>
      <c r="BS198" s="94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93"/>
      <c r="M199" s="93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89"/>
      <c r="BP199" s="25"/>
      <c r="BQ199" s="25"/>
      <c r="BR199" s="25"/>
      <c r="BS199" s="94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93"/>
      <c r="M200" s="93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89"/>
      <c r="BP200" s="25"/>
      <c r="BQ200" s="25"/>
      <c r="BR200" s="25"/>
      <c r="BS200" s="94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93"/>
      <c r="M201" s="93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89"/>
      <c r="BP201" s="25"/>
      <c r="BQ201" s="25"/>
      <c r="BR201" s="25"/>
      <c r="BS201" s="94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93"/>
      <c r="M202" s="93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89"/>
      <c r="BP202" s="25"/>
      <c r="BQ202" s="25"/>
      <c r="BR202" s="25"/>
      <c r="BS202" s="94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93"/>
      <c r="M203" s="93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89"/>
      <c r="BP203" s="25"/>
      <c r="BQ203" s="25"/>
      <c r="BR203" s="25"/>
      <c r="BS203" s="94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93"/>
      <c r="M204" s="93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89"/>
      <c r="BP204" s="25"/>
      <c r="BQ204" s="25"/>
      <c r="BR204" s="25"/>
      <c r="BS204" s="94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93"/>
      <c r="M205" s="93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89"/>
      <c r="BP205" s="25"/>
      <c r="BQ205" s="25"/>
      <c r="BR205" s="25"/>
      <c r="BS205" s="94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93"/>
      <c r="M206" s="93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89"/>
      <c r="BP206" s="25"/>
      <c r="BQ206" s="25"/>
      <c r="BR206" s="25"/>
      <c r="BS206" s="94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93"/>
      <c r="M207" s="93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89"/>
      <c r="BP207" s="25"/>
      <c r="BQ207" s="25"/>
      <c r="BR207" s="25"/>
      <c r="BS207" s="94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93"/>
      <c r="M208" s="93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89"/>
      <c r="BP208" s="25"/>
      <c r="BQ208" s="25"/>
      <c r="BR208" s="25"/>
      <c r="BS208" s="94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93"/>
      <c r="M209" s="93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89"/>
      <c r="BP209" s="25"/>
      <c r="BQ209" s="25"/>
      <c r="BR209" s="25"/>
      <c r="BS209" s="94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93"/>
      <c r="M210" s="93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89"/>
      <c r="BP210" s="25"/>
      <c r="BQ210" s="25"/>
      <c r="BR210" s="25"/>
      <c r="BS210" s="94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93"/>
      <c r="M211" s="93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89"/>
      <c r="BP211" s="25"/>
      <c r="BQ211" s="25"/>
      <c r="BR211" s="25"/>
      <c r="BS211" s="94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93"/>
      <c r="M212" s="93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89"/>
      <c r="BP212" s="25"/>
      <c r="BQ212" s="25"/>
      <c r="BR212" s="25"/>
      <c r="BS212" s="94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93"/>
      <c r="M213" s="93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89"/>
      <c r="BP213" s="25"/>
      <c r="BQ213" s="25"/>
      <c r="BR213" s="25"/>
      <c r="BS213" s="94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93"/>
      <c r="M214" s="93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89"/>
      <c r="BP214" s="25"/>
      <c r="BQ214" s="25"/>
      <c r="BR214" s="25"/>
      <c r="BS214" s="94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93"/>
      <c r="M215" s="93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89"/>
      <c r="BP215" s="25"/>
      <c r="BQ215" s="25"/>
      <c r="BR215" s="25"/>
      <c r="BS215" s="94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93"/>
      <c r="M216" s="93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89"/>
      <c r="BP216" s="25"/>
      <c r="BQ216" s="25"/>
      <c r="BR216" s="25"/>
      <c r="BS216" s="94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93"/>
      <c r="M217" s="93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89"/>
      <c r="BP217" s="25"/>
      <c r="BQ217" s="25"/>
      <c r="BR217" s="25"/>
      <c r="BS217" s="94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93"/>
      <c r="M218" s="93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89"/>
      <c r="BP218" s="25"/>
      <c r="BQ218" s="25"/>
      <c r="BR218" s="25"/>
      <c r="BS218" s="94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93"/>
      <c r="M219" s="93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89"/>
      <c r="BP219" s="25"/>
      <c r="BQ219" s="25"/>
      <c r="BR219" s="25"/>
      <c r="BS219" s="94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93"/>
      <c r="M220" s="93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89"/>
      <c r="BP220" s="25"/>
      <c r="BQ220" s="25"/>
      <c r="BR220" s="25"/>
      <c r="BS220" s="94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93"/>
      <c r="M221" s="93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89"/>
      <c r="BP221" s="25"/>
      <c r="BQ221" s="25"/>
      <c r="BR221" s="25"/>
      <c r="BS221" s="94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93"/>
      <c r="M222" s="93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89"/>
      <c r="BP222" s="25"/>
      <c r="BQ222" s="25"/>
      <c r="BR222" s="25"/>
      <c r="BS222" s="94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93"/>
      <c r="M223" s="93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89"/>
      <c r="BP223" s="25"/>
      <c r="BQ223" s="25"/>
      <c r="BR223" s="25"/>
      <c r="BS223" s="94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93"/>
      <c r="M224" s="93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89"/>
      <c r="BP224" s="25"/>
      <c r="BQ224" s="25"/>
      <c r="BR224" s="25"/>
      <c r="BS224" s="94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93"/>
      <c r="M225" s="93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89"/>
      <c r="BP225" s="25"/>
      <c r="BQ225" s="25"/>
      <c r="BR225" s="25"/>
      <c r="BS225" s="94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93"/>
      <c r="M226" s="93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89"/>
      <c r="BP226" s="25"/>
      <c r="BQ226" s="25"/>
      <c r="BR226" s="25"/>
      <c r="BS226" s="94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93"/>
      <c r="M227" s="93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89"/>
      <c r="BP227" s="25"/>
      <c r="BQ227" s="25"/>
      <c r="BR227" s="25"/>
      <c r="BS227" s="94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93"/>
      <c r="M228" s="93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89"/>
      <c r="BP228" s="25"/>
      <c r="BQ228" s="25"/>
      <c r="BR228" s="25"/>
      <c r="BS228" s="94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93"/>
      <c r="M229" s="93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89"/>
      <c r="BP229" s="25"/>
      <c r="BQ229" s="25"/>
      <c r="BR229" s="25"/>
      <c r="BS229" s="94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93"/>
      <c r="M230" s="93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89"/>
      <c r="BP230" s="25"/>
      <c r="BQ230" s="25"/>
      <c r="BR230" s="25"/>
      <c r="BS230" s="94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93"/>
      <c r="M231" s="93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89"/>
      <c r="BP231" s="25"/>
      <c r="BQ231" s="25"/>
      <c r="BR231" s="25"/>
      <c r="BS231" s="94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93"/>
      <c r="M232" s="93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89"/>
      <c r="BP232" s="25"/>
      <c r="BQ232" s="25"/>
      <c r="BR232" s="25"/>
      <c r="BS232" s="94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93"/>
      <c r="M233" s="93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89"/>
      <c r="BP233" s="25"/>
      <c r="BQ233" s="25"/>
      <c r="BR233" s="25"/>
      <c r="BS233" s="94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93"/>
      <c r="M234" s="93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89"/>
      <c r="BP234" s="25"/>
      <c r="BQ234" s="25"/>
      <c r="BR234" s="25"/>
      <c r="BS234" s="94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93"/>
      <c r="M235" s="93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89"/>
      <c r="BP235" s="25"/>
      <c r="BQ235" s="25"/>
      <c r="BR235" s="25"/>
      <c r="BS235" s="94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93"/>
      <c r="M236" s="93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89"/>
      <c r="BP236" s="25"/>
      <c r="BQ236" s="25"/>
      <c r="BR236" s="25"/>
      <c r="BS236" s="94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93"/>
      <c r="M237" s="93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89"/>
      <c r="BP237" s="25"/>
      <c r="BQ237" s="25"/>
      <c r="BR237" s="25"/>
      <c r="BS237" s="94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93"/>
      <c r="M238" s="93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89"/>
      <c r="BP238" s="25"/>
      <c r="BQ238" s="25"/>
      <c r="BR238" s="25"/>
      <c r="BS238" s="94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93"/>
      <c r="M239" s="93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89"/>
      <c r="BP239" s="25"/>
      <c r="BQ239" s="25"/>
      <c r="BR239" s="25"/>
      <c r="BS239" s="94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93"/>
      <c r="M240" s="93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89"/>
      <c r="BP240" s="25"/>
      <c r="BQ240" s="25"/>
      <c r="BR240" s="25"/>
      <c r="BS240" s="94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93"/>
      <c r="M241" s="93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89"/>
      <c r="BP241" s="25"/>
      <c r="BQ241" s="25"/>
      <c r="BR241" s="25"/>
      <c r="BS241" s="94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93"/>
      <c r="M242" s="93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89"/>
      <c r="BP242" s="25"/>
      <c r="BQ242" s="25"/>
      <c r="BR242" s="25"/>
      <c r="BS242" s="94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93"/>
      <c r="M243" s="93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89"/>
      <c r="BP243" s="25"/>
      <c r="BQ243" s="25"/>
      <c r="BR243" s="25"/>
      <c r="BS243" s="94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93"/>
      <c r="M244" s="93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89"/>
      <c r="BP244" s="25"/>
      <c r="BQ244" s="25"/>
      <c r="BR244" s="25"/>
      <c r="BS244" s="94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93"/>
      <c r="M245" s="93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89"/>
      <c r="BP245" s="25"/>
      <c r="BQ245" s="25"/>
      <c r="BR245" s="25"/>
      <c r="BS245" s="94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93"/>
      <c r="M246" s="93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89"/>
      <c r="BP246" s="25"/>
      <c r="BQ246" s="25"/>
      <c r="BR246" s="25"/>
      <c r="BS246" s="94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93"/>
      <c r="M247" s="93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89"/>
      <c r="BP247" s="25"/>
      <c r="BQ247" s="25"/>
      <c r="BR247" s="25"/>
      <c r="BS247" s="94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93"/>
      <c r="M248" s="93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89"/>
      <c r="BP248" s="25"/>
      <c r="BQ248" s="25"/>
      <c r="BR248" s="25"/>
      <c r="BS248" s="94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93"/>
      <c r="M249" s="93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89"/>
      <c r="BP249" s="25"/>
      <c r="BQ249" s="25"/>
      <c r="BR249" s="25"/>
      <c r="BS249" s="94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93"/>
      <c r="M250" s="93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89"/>
      <c r="BP250" s="25"/>
      <c r="BQ250" s="25"/>
      <c r="BR250" s="25"/>
      <c r="BS250" s="94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93"/>
      <c r="M251" s="93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89"/>
      <c r="BP251" s="25"/>
      <c r="BQ251" s="25"/>
      <c r="BR251" s="25"/>
      <c r="BS251" s="94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93"/>
      <c r="M252" s="93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89"/>
      <c r="BP252" s="25"/>
      <c r="BQ252" s="25"/>
      <c r="BR252" s="25"/>
      <c r="BS252" s="94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93"/>
      <c r="M253" s="93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89"/>
      <c r="BP253" s="25"/>
      <c r="BQ253" s="25"/>
      <c r="BR253" s="25"/>
      <c r="BS253" s="94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93"/>
      <c r="M254" s="93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89"/>
      <c r="BP254" s="25"/>
      <c r="BQ254" s="25"/>
      <c r="BR254" s="25"/>
      <c r="BS254" s="94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93"/>
      <c r="M255" s="93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89"/>
      <c r="BP255" s="25"/>
      <c r="BQ255" s="25"/>
      <c r="BR255" s="25"/>
      <c r="BS255" s="94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93"/>
      <c r="M256" s="93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89"/>
      <c r="BP256" s="25"/>
      <c r="BQ256" s="25"/>
      <c r="BR256" s="25"/>
      <c r="BS256" s="94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93"/>
      <c r="M257" s="93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89"/>
      <c r="BP257" s="25"/>
      <c r="BQ257" s="25"/>
      <c r="BR257" s="25"/>
      <c r="BS257" s="94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93"/>
      <c r="M258" s="93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89"/>
      <c r="BP258" s="25"/>
      <c r="BQ258" s="25"/>
      <c r="BR258" s="25"/>
      <c r="BS258" s="94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93"/>
      <c r="M259" s="93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89"/>
      <c r="BP259" s="25"/>
      <c r="BQ259" s="25"/>
      <c r="BR259" s="25"/>
      <c r="BS259" s="94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93"/>
      <c r="M260" s="93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89"/>
      <c r="BP260" s="25"/>
      <c r="BQ260" s="25"/>
      <c r="BR260" s="25"/>
      <c r="BS260" s="94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93"/>
      <c r="M261" s="93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89"/>
      <c r="BP261" s="25"/>
      <c r="BQ261" s="25"/>
      <c r="BR261" s="25"/>
      <c r="BS261" s="94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93"/>
      <c r="M262" s="93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89"/>
      <c r="BP262" s="25"/>
      <c r="BQ262" s="25"/>
      <c r="BR262" s="25"/>
      <c r="BS262" s="94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93"/>
      <c r="M263" s="93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89"/>
      <c r="BP263" s="25"/>
      <c r="BQ263" s="25"/>
      <c r="BR263" s="25"/>
      <c r="BS263" s="94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93"/>
      <c r="M264" s="93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89"/>
      <c r="BP264" s="25"/>
      <c r="BQ264" s="25"/>
      <c r="BR264" s="25"/>
      <c r="BS264" s="94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93"/>
      <c r="M265" s="93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89"/>
      <c r="BP265" s="25"/>
      <c r="BQ265" s="25"/>
      <c r="BR265" s="25"/>
      <c r="BS265" s="94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93"/>
      <c r="M266" s="93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89"/>
      <c r="BP266" s="25"/>
      <c r="BQ266" s="25"/>
      <c r="BR266" s="25"/>
      <c r="BS266" s="94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93"/>
      <c r="M267" s="93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89"/>
      <c r="BP267" s="25"/>
      <c r="BQ267" s="25"/>
      <c r="BR267" s="25"/>
      <c r="BS267" s="94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93"/>
      <c r="M268" s="93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89"/>
      <c r="BP268" s="25"/>
      <c r="BQ268" s="25"/>
      <c r="BR268" s="25"/>
      <c r="BS268" s="94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93"/>
      <c r="M269" s="93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89"/>
      <c r="BP269" s="25"/>
      <c r="BQ269" s="25"/>
      <c r="BR269" s="25"/>
      <c r="BS269" s="94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93"/>
      <c r="M270" s="93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89"/>
      <c r="BP270" s="25"/>
      <c r="BQ270" s="25"/>
      <c r="BR270" s="25"/>
      <c r="BS270" s="94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93"/>
      <c r="M271" s="93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89"/>
      <c r="BP271" s="25"/>
      <c r="BQ271" s="25"/>
      <c r="BR271" s="25"/>
      <c r="BS271" s="94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93"/>
      <c r="M272" s="93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89"/>
      <c r="BP272" s="25"/>
      <c r="BQ272" s="25"/>
      <c r="BR272" s="25"/>
      <c r="BS272" s="94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93"/>
      <c r="M273" s="93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89"/>
      <c r="BP273" s="25"/>
      <c r="BQ273" s="25"/>
      <c r="BR273" s="25"/>
      <c r="BS273" s="94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93"/>
      <c r="M274" s="93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89"/>
      <c r="BP274" s="25"/>
      <c r="BQ274" s="25"/>
      <c r="BR274" s="25"/>
      <c r="BS274" s="94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93"/>
      <c r="M275" s="93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89"/>
      <c r="BP275" s="25"/>
      <c r="BQ275" s="25"/>
      <c r="BR275" s="25"/>
      <c r="BS275" s="94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93"/>
      <c r="M276" s="93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89"/>
      <c r="BP276" s="25"/>
      <c r="BQ276" s="25"/>
      <c r="BR276" s="25"/>
      <c r="BS276" s="94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93"/>
      <c r="M277" s="93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89"/>
      <c r="BP277" s="25"/>
      <c r="BQ277" s="25"/>
      <c r="BR277" s="25"/>
      <c r="BS277" s="94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93"/>
      <c r="M278" s="93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89"/>
      <c r="BP278" s="25"/>
      <c r="BQ278" s="25"/>
      <c r="BR278" s="25"/>
      <c r="BS278" s="94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93"/>
      <c r="M279" s="93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89"/>
      <c r="BP279" s="25"/>
      <c r="BQ279" s="25"/>
      <c r="BR279" s="25"/>
      <c r="BS279" s="94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93"/>
      <c r="M280" s="93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89"/>
      <c r="BP280" s="25"/>
      <c r="BQ280" s="25"/>
      <c r="BR280" s="25"/>
      <c r="BS280" s="94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93"/>
      <c r="M281" s="93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89"/>
      <c r="BP281" s="25"/>
      <c r="BQ281" s="25"/>
      <c r="BR281" s="25"/>
      <c r="BS281" s="94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93"/>
      <c r="M282" s="93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89"/>
      <c r="BP282" s="25"/>
      <c r="BQ282" s="25"/>
      <c r="BR282" s="25"/>
      <c r="BS282" s="94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93"/>
      <c r="M283" s="93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89"/>
      <c r="BP283" s="25"/>
      <c r="BQ283" s="25"/>
      <c r="BR283" s="25"/>
      <c r="BS283" s="94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93"/>
      <c r="M284" s="93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89"/>
      <c r="BP284" s="25"/>
      <c r="BQ284" s="25"/>
      <c r="BR284" s="25"/>
      <c r="BS284" s="94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93"/>
      <c r="M285" s="93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89"/>
      <c r="BP285" s="25"/>
      <c r="BQ285" s="25"/>
      <c r="BR285" s="25"/>
      <c r="BS285" s="94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93"/>
      <c r="M286" s="93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89"/>
      <c r="BP286" s="25"/>
      <c r="BQ286" s="25"/>
      <c r="BR286" s="25"/>
      <c r="BS286" s="94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93"/>
      <c r="M287" s="93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89"/>
      <c r="BP287" s="25"/>
      <c r="BQ287" s="25"/>
      <c r="BR287" s="25"/>
      <c r="BS287" s="94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93"/>
      <c r="M288" s="93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89"/>
      <c r="BP288" s="25"/>
      <c r="BQ288" s="25"/>
      <c r="BR288" s="25"/>
      <c r="BS288" s="94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93"/>
      <c r="M289" s="93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89"/>
      <c r="BP289" s="25"/>
      <c r="BQ289" s="25"/>
      <c r="BR289" s="25"/>
      <c r="BS289" s="94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93"/>
      <c r="M290" s="93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89"/>
      <c r="BP290" s="25"/>
      <c r="BQ290" s="25"/>
      <c r="BR290" s="25"/>
      <c r="BS290" s="94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93"/>
      <c r="M291" s="93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89"/>
      <c r="BP291" s="25"/>
      <c r="BQ291" s="25"/>
      <c r="BR291" s="25"/>
      <c r="BS291" s="94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93"/>
      <c r="M292" s="93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89"/>
      <c r="BP292" s="25"/>
      <c r="BQ292" s="25"/>
      <c r="BR292" s="25"/>
      <c r="BS292" s="94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93"/>
      <c r="M293" s="93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89"/>
      <c r="BP293" s="25"/>
      <c r="BQ293" s="25"/>
      <c r="BR293" s="25"/>
      <c r="BS293" s="94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93"/>
      <c r="M294" s="93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89"/>
      <c r="BP294" s="25"/>
      <c r="BQ294" s="25"/>
      <c r="BR294" s="25"/>
      <c r="BS294" s="94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93"/>
      <c r="M295" s="93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89"/>
      <c r="BP295" s="25"/>
      <c r="BQ295" s="25"/>
      <c r="BR295" s="25"/>
      <c r="BS295" s="94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93"/>
      <c r="M296" s="93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89"/>
      <c r="BP296" s="25"/>
      <c r="BQ296" s="25"/>
      <c r="BR296" s="25"/>
      <c r="BS296" s="94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93"/>
      <c r="M297" s="93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89"/>
      <c r="BP297" s="25"/>
      <c r="BQ297" s="25"/>
      <c r="BR297" s="25"/>
      <c r="BS297" s="94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93"/>
      <c r="M298" s="93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89"/>
      <c r="BP298" s="25"/>
      <c r="BQ298" s="25"/>
      <c r="BR298" s="25"/>
      <c r="BS298" s="94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93"/>
      <c r="M299" s="93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89"/>
      <c r="BP299" s="25"/>
      <c r="BQ299" s="25"/>
      <c r="BR299" s="25"/>
      <c r="BS299" s="94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93"/>
      <c r="M300" s="93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89"/>
      <c r="BP300" s="25"/>
      <c r="BQ300" s="25"/>
      <c r="BR300" s="25"/>
      <c r="BS300" s="94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93"/>
      <c r="M301" s="93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89"/>
      <c r="BP301" s="25"/>
      <c r="BQ301" s="25"/>
      <c r="BR301" s="25"/>
      <c r="BS301" s="94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93"/>
      <c r="M302" s="93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89"/>
      <c r="BP302" s="25"/>
      <c r="BQ302" s="25"/>
      <c r="BR302" s="25"/>
      <c r="BS302" s="94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93"/>
      <c r="M303" s="93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89"/>
      <c r="BP303" s="25"/>
      <c r="BQ303" s="25"/>
      <c r="BR303" s="25"/>
      <c r="BS303" s="94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93"/>
      <c r="M304" s="93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89"/>
      <c r="BP304" s="25"/>
      <c r="BQ304" s="25"/>
      <c r="BR304" s="25"/>
      <c r="BS304" s="94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93"/>
      <c r="M305" s="93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89"/>
      <c r="BP305" s="25"/>
      <c r="BQ305" s="25"/>
      <c r="BR305" s="25"/>
      <c r="BS305" s="94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93"/>
      <c r="M306" s="93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89"/>
      <c r="BP306" s="25"/>
      <c r="BQ306" s="25"/>
      <c r="BR306" s="25"/>
      <c r="BS306" s="94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93"/>
      <c r="M307" s="93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89"/>
      <c r="BP307" s="25"/>
      <c r="BQ307" s="25"/>
      <c r="BR307" s="25"/>
      <c r="BS307" s="94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93"/>
      <c r="M308" s="93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89"/>
      <c r="BP308" s="25"/>
      <c r="BQ308" s="25"/>
      <c r="BR308" s="25"/>
      <c r="BS308" s="94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93"/>
      <c r="M309" s="93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89"/>
      <c r="BP309" s="25"/>
      <c r="BQ309" s="25"/>
      <c r="BR309" s="25"/>
      <c r="BS309" s="94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93"/>
      <c r="M310" s="93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89"/>
      <c r="BP310" s="25"/>
      <c r="BQ310" s="25"/>
      <c r="BR310" s="25"/>
      <c r="BS310" s="94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93"/>
      <c r="M311" s="93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89"/>
      <c r="BP311" s="25"/>
      <c r="BQ311" s="25"/>
      <c r="BR311" s="25"/>
      <c r="BS311" s="94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93"/>
      <c r="M312" s="93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89"/>
      <c r="BP312" s="25"/>
      <c r="BQ312" s="25"/>
      <c r="BR312" s="25"/>
      <c r="BS312" s="94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93"/>
      <c r="M313" s="93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89"/>
      <c r="BP313" s="25"/>
      <c r="BQ313" s="25"/>
      <c r="BR313" s="25"/>
      <c r="BS313" s="94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93"/>
      <c r="M314" s="93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89"/>
      <c r="BP314" s="25"/>
      <c r="BQ314" s="25"/>
      <c r="BR314" s="25"/>
      <c r="BS314" s="94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93"/>
      <c r="M315" s="93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89"/>
      <c r="BP315" s="25"/>
      <c r="BQ315" s="25"/>
      <c r="BR315" s="25"/>
      <c r="BS315" s="94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93"/>
      <c r="M316" s="93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89"/>
      <c r="BP316" s="25"/>
      <c r="BQ316" s="25"/>
      <c r="BR316" s="25"/>
      <c r="BS316" s="94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93"/>
      <c r="M317" s="93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89"/>
      <c r="BP317" s="25"/>
      <c r="BQ317" s="25"/>
      <c r="BR317" s="25"/>
      <c r="BS317" s="94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93"/>
      <c r="M318" s="93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89"/>
      <c r="BP318" s="25"/>
      <c r="BQ318" s="25"/>
      <c r="BR318" s="25"/>
      <c r="BS318" s="94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93"/>
      <c r="M319" s="93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89"/>
      <c r="BP319" s="25"/>
      <c r="BQ319" s="25"/>
      <c r="BR319" s="25"/>
      <c r="BS319" s="94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93"/>
      <c r="M320" s="93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89"/>
      <c r="BP320" s="25"/>
      <c r="BQ320" s="25"/>
      <c r="BR320" s="25"/>
      <c r="BS320" s="94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93"/>
      <c r="M321" s="93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89"/>
      <c r="BP321" s="25"/>
      <c r="BQ321" s="25"/>
      <c r="BR321" s="25"/>
      <c r="BS321" s="94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93"/>
      <c r="M322" s="93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89"/>
      <c r="BP322" s="25"/>
      <c r="BQ322" s="25"/>
      <c r="BR322" s="25"/>
      <c r="BS322" s="94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93"/>
      <c r="M323" s="93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89"/>
      <c r="BP323" s="25"/>
      <c r="BQ323" s="25"/>
      <c r="BR323" s="25"/>
      <c r="BS323" s="94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93"/>
      <c r="M324" s="93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89"/>
      <c r="BP324" s="25"/>
      <c r="BQ324" s="25"/>
      <c r="BR324" s="25"/>
      <c r="BS324" s="94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93"/>
      <c r="M325" s="93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89"/>
      <c r="BP325" s="25"/>
      <c r="BQ325" s="25"/>
      <c r="BR325" s="25"/>
      <c r="BS325" s="94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93"/>
      <c r="M326" s="93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89"/>
      <c r="BP326" s="25"/>
      <c r="BQ326" s="25"/>
      <c r="BR326" s="25"/>
      <c r="BS326" s="94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93"/>
      <c r="M327" s="93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89"/>
      <c r="BP327" s="25"/>
      <c r="BQ327" s="25"/>
      <c r="BR327" s="25"/>
      <c r="BS327" s="94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93"/>
      <c r="M328" s="93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89"/>
      <c r="BP328" s="25"/>
      <c r="BQ328" s="25"/>
      <c r="BR328" s="25"/>
      <c r="BS328" s="94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93"/>
      <c r="M329" s="93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89"/>
      <c r="BP329" s="25"/>
      <c r="BQ329" s="25"/>
      <c r="BR329" s="25"/>
      <c r="BS329" s="94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93"/>
      <c r="M330" s="93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89"/>
      <c r="BP330" s="25"/>
      <c r="BQ330" s="25"/>
      <c r="BR330" s="25"/>
      <c r="BS330" s="94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93"/>
      <c r="M331" s="93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89"/>
      <c r="BP331" s="25"/>
      <c r="BQ331" s="25"/>
      <c r="BR331" s="25"/>
      <c r="BS331" s="94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93"/>
      <c r="M332" s="93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89"/>
      <c r="BP332" s="25"/>
      <c r="BQ332" s="25"/>
      <c r="BR332" s="25"/>
      <c r="BS332" s="94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93"/>
      <c r="M333" s="93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89"/>
      <c r="BP333" s="25"/>
      <c r="BQ333" s="25"/>
      <c r="BR333" s="25"/>
      <c r="BS333" s="94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93"/>
      <c r="M334" s="93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89"/>
      <c r="BP334" s="25"/>
      <c r="BQ334" s="25"/>
      <c r="BR334" s="25"/>
      <c r="BS334" s="94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93"/>
      <c r="M335" s="93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89"/>
      <c r="BP335" s="25"/>
      <c r="BQ335" s="25"/>
      <c r="BR335" s="25"/>
      <c r="BS335" s="94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93"/>
      <c r="M336" s="93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89"/>
      <c r="BP336" s="25"/>
      <c r="BQ336" s="25"/>
      <c r="BR336" s="25"/>
      <c r="BS336" s="94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93"/>
      <c r="M337" s="93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89"/>
      <c r="BP337" s="25"/>
      <c r="BQ337" s="25"/>
      <c r="BR337" s="25"/>
      <c r="BS337" s="94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93"/>
      <c r="M338" s="93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89"/>
      <c r="BP338" s="25"/>
      <c r="BQ338" s="25"/>
      <c r="BR338" s="25"/>
      <c r="BS338" s="94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93"/>
      <c r="M339" s="93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89"/>
      <c r="BP339" s="25"/>
      <c r="BQ339" s="25"/>
      <c r="BR339" s="25"/>
      <c r="BS339" s="94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93"/>
      <c r="M340" s="93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89"/>
      <c r="BP340" s="25"/>
      <c r="BQ340" s="25"/>
      <c r="BR340" s="25"/>
      <c r="BS340" s="94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93"/>
      <c r="M341" s="93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89"/>
      <c r="BP341" s="25"/>
      <c r="BQ341" s="25"/>
      <c r="BR341" s="25"/>
      <c r="BS341" s="94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93"/>
      <c r="M342" s="93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89"/>
      <c r="BP342" s="25"/>
      <c r="BQ342" s="25"/>
      <c r="BR342" s="25"/>
      <c r="BS342" s="94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93"/>
      <c r="M343" s="93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89"/>
      <c r="BP343" s="25"/>
      <c r="BQ343" s="25"/>
      <c r="BR343" s="25"/>
      <c r="BS343" s="94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93"/>
      <c r="M344" s="93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89"/>
      <c r="BP344" s="25"/>
      <c r="BQ344" s="25"/>
      <c r="BR344" s="25"/>
      <c r="BS344" s="94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93"/>
      <c r="M345" s="93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89"/>
      <c r="BP345" s="25"/>
      <c r="BQ345" s="25"/>
      <c r="BR345" s="25"/>
      <c r="BS345" s="94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93"/>
      <c r="M346" s="93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89"/>
      <c r="BP346" s="25"/>
      <c r="BQ346" s="25"/>
      <c r="BR346" s="25"/>
      <c r="BS346" s="94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93"/>
      <c r="M347" s="93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89"/>
      <c r="BP347" s="25"/>
      <c r="BQ347" s="25"/>
      <c r="BR347" s="25"/>
      <c r="BS347" s="94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93"/>
      <c r="M348" s="93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89"/>
      <c r="BP348" s="25"/>
      <c r="BQ348" s="25"/>
      <c r="BR348" s="25"/>
      <c r="BS348" s="94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93"/>
      <c r="M349" s="93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89"/>
      <c r="BP349" s="25"/>
      <c r="BQ349" s="25"/>
      <c r="BR349" s="25"/>
      <c r="BS349" s="94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93"/>
      <c r="M350" s="93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89"/>
      <c r="BP350" s="25"/>
      <c r="BQ350" s="25"/>
      <c r="BR350" s="25"/>
      <c r="BS350" s="94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93"/>
      <c r="M351" s="93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89"/>
      <c r="BP351" s="25"/>
      <c r="BQ351" s="25"/>
      <c r="BR351" s="25"/>
      <c r="BS351" s="94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93"/>
      <c r="M352" s="93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89"/>
      <c r="BP352" s="25"/>
      <c r="BQ352" s="25"/>
      <c r="BR352" s="25"/>
      <c r="BS352" s="94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93"/>
      <c r="M353" s="93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89"/>
      <c r="BP353" s="25"/>
      <c r="BQ353" s="25"/>
      <c r="BR353" s="25"/>
      <c r="BS353" s="94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93"/>
      <c r="M354" s="93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89"/>
      <c r="BP354" s="25"/>
      <c r="BQ354" s="25"/>
      <c r="BR354" s="25"/>
      <c r="BS354" s="94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93"/>
      <c r="M355" s="93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89"/>
      <c r="BP355" s="25"/>
      <c r="BQ355" s="25"/>
      <c r="BR355" s="25"/>
      <c r="BS355" s="94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93"/>
      <c r="M356" s="93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89"/>
      <c r="BP356" s="25"/>
      <c r="BQ356" s="25"/>
      <c r="BR356" s="25"/>
      <c r="BS356" s="94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93"/>
      <c r="M357" s="93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89"/>
      <c r="BP357" s="25"/>
      <c r="BQ357" s="25"/>
      <c r="BR357" s="25"/>
      <c r="BS357" s="94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93"/>
      <c r="M358" s="93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89"/>
      <c r="BP358" s="25"/>
      <c r="BQ358" s="25"/>
      <c r="BR358" s="25"/>
      <c r="BS358" s="94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93"/>
      <c r="M359" s="93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89"/>
      <c r="BP359" s="25"/>
      <c r="BQ359" s="25"/>
      <c r="BR359" s="25"/>
      <c r="BS359" s="94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93"/>
      <c r="M360" s="93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89"/>
      <c r="BP360" s="25"/>
      <c r="BQ360" s="25"/>
      <c r="BR360" s="25"/>
      <c r="BS360" s="94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93"/>
      <c r="M361" s="93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89"/>
      <c r="BP361" s="25"/>
      <c r="BQ361" s="25"/>
      <c r="BR361" s="25"/>
      <c r="BS361" s="94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93"/>
      <c r="M362" s="93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89"/>
      <c r="BP362" s="25"/>
      <c r="BQ362" s="25"/>
      <c r="BR362" s="25"/>
      <c r="BS362" s="94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93"/>
      <c r="M363" s="93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89"/>
      <c r="BP363" s="25"/>
      <c r="BQ363" s="25"/>
      <c r="BR363" s="25"/>
      <c r="BS363" s="94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93"/>
      <c r="M364" s="93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89"/>
      <c r="BP364" s="25"/>
      <c r="BQ364" s="25"/>
      <c r="BR364" s="25"/>
      <c r="BS364" s="94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93"/>
      <c r="M365" s="93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89"/>
      <c r="BP365" s="25"/>
      <c r="BQ365" s="25"/>
      <c r="BR365" s="25"/>
      <c r="BS365" s="94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93"/>
      <c r="M366" s="93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89"/>
      <c r="BP366" s="25"/>
      <c r="BQ366" s="25"/>
      <c r="BR366" s="25"/>
      <c r="BS366" s="94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93"/>
      <c r="M367" s="93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89"/>
      <c r="BP367" s="25"/>
      <c r="BQ367" s="25"/>
      <c r="BR367" s="25"/>
      <c r="BS367" s="94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93"/>
      <c r="M368" s="93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89"/>
      <c r="BP368" s="25"/>
      <c r="BQ368" s="25"/>
      <c r="BR368" s="25"/>
      <c r="BS368" s="94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93"/>
      <c r="M369" s="93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89"/>
      <c r="BP369" s="25"/>
      <c r="BQ369" s="25"/>
      <c r="BR369" s="25"/>
      <c r="BS369" s="94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93"/>
      <c r="M370" s="93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89"/>
      <c r="BP370" s="25"/>
      <c r="BQ370" s="25"/>
      <c r="BR370" s="25"/>
      <c r="BS370" s="94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93"/>
      <c r="M371" s="93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89"/>
      <c r="BP371" s="25"/>
      <c r="BQ371" s="25"/>
      <c r="BR371" s="25"/>
      <c r="BS371" s="94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93"/>
      <c r="M372" s="93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89"/>
      <c r="BP372" s="25"/>
      <c r="BQ372" s="25"/>
      <c r="BR372" s="25"/>
      <c r="BS372" s="94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93"/>
      <c r="M373" s="93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89"/>
      <c r="BP373" s="25"/>
      <c r="BQ373" s="25"/>
      <c r="BR373" s="25"/>
      <c r="BS373" s="94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93"/>
      <c r="M374" s="93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89"/>
      <c r="BP374" s="25"/>
      <c r="BQ374" s="25"/>
      <c r="BR374" s="25"/>
      <c r="BS374" s="94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93"/>
      <c r="M375" s="93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89"/>
      <c r="BP375" s="25"/>
      <c r="BQ375" s="25"/>
      <c r="BR375" s="25"/>
      <c r="BS375" s="94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93"/>
      <c r="M376" s="93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89"/>
      <c r="BP376" s="25"/>
      <c r="BQ376" s="25"/>
      <c r="BR376" s="25"/>
      <c r="BS376" s="94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93"/>
      <c r="M377" s="93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89"/>
      <c r="BP377" s="25"/>
      <c r="BQ377" s="25"/>
      <c r="BR377" s="25"/>
      <c r="BS377" s="94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93"/>
      <c r="M378" s="93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89"/>
      <c r="BP378" s="25"/>
      <c r="BQ378" s="25"/>
      <c r="BR378" s="25"/>
      <c r="BS378" s="94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93"/>
      <c r="M379" s="93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89"/>
      <c r="BP379" s="25"/>
      <c r="BQ379" s="25"/>
      <c r="BR379" s="25"/>
      <c r="BS379" s="94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93"/>
      <c r="M380" s="93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89"/>
      <c r="BP380" s="25"/>
      <c r="BQ380" s="25"/>
      <c r="BR380" s="25"/>
      <c r="BS380" s="94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93"/>
      <c r="M381" s="93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89"/>
      <c r="BP381" s="25"/>
      <c r="BQ381" s="25"/>
      <c r="BR381" s="25"/>
      <c r="BS381" s="94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93"/>
      <c r="M382" s="93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89"/>
      <c r="BP382" s="25"/>
      <c r="BQ382" s="25"/>
      <c r="BR382" s="25"/>
      <c r="BS382" s="94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93"/>
      <c r="M383" s="93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89"/>
      <c r="BP383" s="25"/>
      <c r="BQ383" s="25"/>
      <c r="BR383" s="25"/>
      <c r="BS383" s="94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93"/>
      <c r="M384" s="93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89"/>
      <c r="BP384" s="25"/>
      <c r="BQ384" s="25"/>
      <c r="BR384" s="25"/>
      <c r="BS384" s="94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93"/>
      <c r="M385" s="93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89"/>
      <c r="BP385" s="25"/>
      <c r="BQ385" s="25"/>
      <c r="BR385" s="25"/>
      <c r="BS385" s="94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93"/>
      <c r="M386" s="93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89"/>
      <c r="BP386" s="25"/>
      <c r="BQ386" s="25"/>
      <c r="BR386" s="25"/>
      <c r="BS386" s="94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93"/>
      <c r="M387" s="93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89"/>
      <c r="BP387" s="25"/>
      <c r="BQ387" s="25"/>
      <c r="BR387" s="25"/>
      <c r="BS387" s="94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93"/>
      <c r="M388" s="93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89"/>
      <c r="BP388" s="25"/>
      <c r="BQ388" s="25"/>
      <c r="BR388" s="25"/>
      <c r="BS388" s="94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93"/>
      <c r="M389" s="93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89"/>
      <c r="BP389" s="25"/>
      <c r="BQ389" s="25"/>
      <c r="BR389" s="25"/>
      <c r="BS389" s="94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93"/>
      <c r="M390" s="93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89"/>
      <c r="BP390" s="25"/>
      <c r="BQ390" s="25"/>
      <c r="BR390" s="25"/>
      <c r="BS390" s="94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93"/>
      <c r="M391" s="93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89"/>
      <c r="BP391" s="25"/>
      <c r="BQ391" s="25"/>
      <c r="BR391" s="25"/>
      <c r="BS391" s="94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93"/>
      <c r="M392" s="93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89"/>
      <c r="BP392" s="25"/>
      <c r="BQ392" s="25"/>
      <c r="BR392" s="25"/>
      <c r="BS392" s="94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93"/>
      <c r="M393" s="93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89"/>
      <c r="BP393" s="25"/>
      <c r="BQ393" s="25"/>
      <c r="BR393" s="25"/>
      <c r="BS393" s="94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93"/>
      <c r="M394" s="93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89"/>
      <c r="BP394" s="25"/>
      <c r="BQ394" s="25"/>
      <c r="BR394" s="25"/>
      <c r="BS394" s="94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93"/>
      <c r="M395" s="93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89"/>
      <c r="BP395" s="25"/>
      <c r="BQ395" s="25"/>
      <c r="BR395" s="25"/>
      <c r="BS395" s="94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93"/>
      <c r="M396" s="93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89"/>
      <c r="BP396" s="25"/>
      <c r="BQ396" s="25"/>
      <c r="BR396" s="25"/>
      <c r="BS396" s="94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93"/>
      <c r="M397" s="93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89"/>
      <c r="BP397" s="25"/>
      <c r="BQ397" s="25"/>
      <c r="BR397" s="25"/>
      <c r="BS397" s="94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93"/>
      <c r="M398" s="93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89"/>
      <c r="BP398" s="25"/>
      <c r="BQ398" s="25"/>
      <c r="BR398" s="25"/>
      <c r="BS398" s="94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93"/>
      <c r="M399" s="93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89"/>
      <c r="BP399" s="25"/>
      <c r="BQ399" s="25"/>
      <c r="BR399" s="25"/>
      <c r="BS399" s="94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93"/>
      <c r="M400" s="93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89"/>
      <c r="BP400" s="25"/>
      <c r="BQ400" s="25"/>
      <c r="BR400" s="25"/>
      <c r="BS400" s="94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93"/>
      <c r="M401" s="93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89"/>
      <c r="BP401" s="25"/>
      <c r="BQ401" s="25"/>
      <c r="BR401" s="25"/>
      <c r="BS401" s="94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93"/>
      <c r="M402" s="93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89"/>
      <c r="BP402" s="25"/>
      <c r="BQ402" s="25"/>
      <c r="BR402" s="25"/>
      <c r="BS402" s="94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93"/>
      <c r="M403" s="93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89"/>
      <c r="BP403" s="25"/>
      <c r="BQ403" s="25"/>
      <c r="BR403" s="25"/>
      <c r="BS403" s="94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93"/>
      <c r="M404" s="93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89"/>
      <c r="BP404" s="25"/>
      <c r="BQ404" s="25"/>
      <c r="BR404" s="25"/>
      <c r="BS404" s="94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93"/>
      <c r="M405" s="93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89"/>
      <c r="BP405" s="25"/>
      <c r="BQ405" s="25"/>
      <c r="BR405" s="25"/>
      <c r="BS405" s="94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93"/>
      <c r="M406" s="93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89"/>
      <c r="BP406" s="25"/>
      <c r="BQ406" s="25"/>
      <c r="BR406" s="25"/>
      <c r="BS406" s="94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93"/>
      <c r="M407" s="93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89"/>
      <c r="BP407" s="25"/>
      <c r="BQ407" s="25"/>
      <c r="BR407" s="25"/>
      <c r="BS407" s="94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93"/>
      <c r="M408" s="93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89"/>
      <c r="BP408" s="25"/>
      <c r="BQ408" s="25"/>
      <c r="BR408" s="25"/>
      <c r="BS408" s="94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93"/>
      <c r="M409" s="93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89"/>
      <c r="BP409" s="25"/>
      <c r="BQ409" s="25"/>
      <c r="BR409" s="25"/>
      <c r="BS409" s="94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93"/>
      <c r="M410" s="93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89"/>
      <c r="BP410" s="25"/>
      <c r="BQ410" s="25"/>
      <c r="BR410" s="25"/>
      <c r="BS410" s="94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93"/>
      <c r="M411" s="93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89"/>
      <c r="BP411" s="25"/>
      <c r="BQ411" s="25"/>
      <c r="BR411" s="25"/>
      <c r="BS411" s="94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93"/>
      <c r="M412" s="93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89"/>
      <c r="BP412" s="25"/>
      <c r="BQ412" s="25"/>
      <c r="BR412" s="25"/>
      <c r="BS412" s="94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93"/>
      <c r="M413" s="93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89"/>
      <c r="BP413" s="25"/>
      <c r="BQ413" s="25"/>
      <c r="BR413" s="25"/>
      <c r="BS413" s="94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93"/>
      <c r="M414" s="93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89"/>
      <c r="BP414" s="25"/>
      <c r="BQ414" s="25"/>
      <c r="BR414" s="25"/>
      <c r="BS414" s="94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93"/>
      <c r="M415" s="93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89"/>
      <c r="BP415" s="25"/>
      <c r="BQ415" s="25"/>
      <c r="BR415" s="25"/>
      <c r="BS415" s="94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93"/>
      <c r="M416" s="93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89"/>
      <c r="BP416" s="25"/>
      <c r="BQ416" s="25"/>
      <c r="BR416" s="25"/>
      <c r="BS416" s="94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93"/>
      <c r="M417" s="93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89"/>
      <c r="BP417" s="25"/>
      <c r="BQ417" s="25"/>
      <c r="BR417" s="25"/>
      <c r="BS417" s="94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93"/>
      <c r="M418" s="93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89"/>
      <c r="BP418" s="25"/>
      <c r="BQ418" s="25"/>
      <c r="BR418" s="25"/>
      <c r="BS418" s="94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93"/>
      <c r="M419" s="93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89"/>
      <c r="BP419" s="25"/>
      <c r="BQ419" s="25"/>
      <c r="BR419" s="25"/>
      <c r="BS419" s="94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93"/>
      <c r="M420" s="93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89"/>
      <c r="BP420" s="25"/>
      <c r="BQ420" s="25"/>
      <c r="BR420" s="25"/>
      <c r="BS420" s="94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93"/>
      <c r="M421" s="93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89"/>
      <c r="BP421" s="25"/>
      <c r="BQ421" s="25"/>
      <c r="BR421" s="25"/>
      <c r="BS421" s="94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93"/>
      <c r="M422" s="93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89"/>
      <c r="BP422" s="25"/>
      <c r="BQ422" s="25"/>
      <c r="BR422" s="25"/>
      <c r="BS422" s="94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93"/>
      <c r="M423" s="93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89"/>
      <c r="BP423" s="25"/>
      <c r="BQ423" s="25"/>
      <c r="BR423" s="25"/>
      <c r="BS423" s="94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93"/>
      <c r="M424" s="93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89"/>
      <c r="BP424" s="25"/>
      <c r="BQ424" s="25"/>
      <c r="BR424" s="25"/>
      <c r="BS424" s="94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93"/>
      <c r="M425" s="93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89"/>
      <c r="BP425" s="25"/>
      <c r="BQ425" s="25"/>
      <c r="BR425" s="25"/>
      <c r="BS425" s="94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93"/>
      <c r="M426" s="93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89"/>
      <c r="BP426" s="25"/>
      <c r="BQ426" s="25"/>
      <c r="BR426" s="25"/>
      <c r="BS426" s="94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93"/>
      <c r="M427" s="93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89"/>
      <c r="BP427" s="25"/>
      <c r="BQ427" s="25"/>
      <c r="BR427" s="25"/>
      <c r="BS427" s="94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93"/>
      <c r="M428" s="93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89"/>
      <c r="BP428" s="25"/>
      <c r="BQ428" s="25"/>
      <c r="BR428" s="25"/>
      <c r="BS428" s="94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93"/>
      <c r="M429" s="93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89"/>
      <c r="BP429" s="25"/>
      <c r="BQ429" s="25"/>
      <c r="BR429" s="25"/>
      <c r="BS429" s="94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93"/>
      <c r="M430" s="93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89"/>
      <c r="BP430" s="25"/>
      <c r="BQ430" s="25"/>
      <c r="BR430" s="25"/>
      <c r="BS430" s="94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93"/>
      <c r="M431" s="93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89"/>
      <c r="BP431" s="25"/>
      <c r="BQ431" s="25"/>
      <c r="BR431" s="25"/>
      <c r="BS431" s="94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93"/>
      <c r="M432" s="93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89"/>
      <c r="BP432" s="25"/>
      <c r="BQ432" s="25"/>
      <c r="BR432" s="25"/>
      <c r="BS432" s="94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93"/>
      <c r="M433" s="93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89"/>
      <c r="BP433" s="25"/>
      <c r="BQ433" s="25"/>
      <c r="BR433" s="25"/>
      <c r="BS433" s="94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93"/>
      <c r="M434" s="93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89"/>
      <c r="BP434" s="25"/>
      <c r="BQ434" s="25"/>
      <c r="BR434" s="25"/>
      <c r="BS434" s="94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93"/>
      <c r="M435" s="93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89"/>
      <c r="BP435" s="25"/>
      <c r="BQ435" s="25"/>
      <c r="BR435" s="25"/>
      <c r="BS435" s="94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93"/>
      <c r="M436" s="93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89"/>
      <c r="BP436" s="25"/>
      <c r="BQ436" s="25"/>
      <c r="BR436" s="25"/>
      <c r="BS436" s="94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93"/>
      <c r="M437" s="93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89"/>
      <c r="BP437" s="25"/>
      <c r="BQ437" s="25"/>
      <c r="BR437" s="25"/>
      <c r="BS437" s="94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93"/>
      <c r="M438" s="93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89"/>
      <c r="BP438" s="25"/>
      <c r="BQ438" s="25"/>
      <c r="BR438" s="25"/>
      <c r="BS438" s="94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93"/>
      <c r="M439" s="93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89"/>
      <c r="BP439" s="25"/>
      <c r="BQ439" s="25"/>
      <c r="BR439" s="25"/>
      <c r="BS439" s="94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93"/>
      <c r="M440" s="93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89"/>
      <c r="BP440" s="25"/>
      <c r="BQ440" s="25"/>
      <c r="BR440" s="25"/>
      <c r="BS440" s="94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93"/>
      <c r="M441" s="93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89"/>
      <c r="BP441" s="25"/>
      <c r="BQ441" s="25"/>
      <c r="BR441" s="25"/>
      <c r="BS441" s="94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93"/>
      <c r="M442" s="93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89"/>
      <c r="BP442" s="25"/>
      <c r="BQ442" s="25"/>
      <c r="BR442" s="25"/>
      <c r="BS442" s="94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93"/>
      <c r="M443" s="93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89"/>
      <c r="BP443" s="25"/>
      <c r="BQ443" s="25"/>
      <c r="BR443" s="25"/>
      <c r="BS443" s="94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93"/>
      <c r="M444" s="93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89"/>
      <c r="BP444" s="25"/>
      <c r="BQ444" s="25"/>
      <c r="BR444" s="25"/>
      <c r="BS444" s="94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93"/>
      <c r="M445" s="93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89"/>
      <c r="BP445" s="25"/>
      <c r="BQ445" s="25"/>
      <c r="BR445" s="25"/>
      <c r="BS445" s="94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93"/>
      <c r="M446" s="93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89"/>
      <c r="BP446" s="25"/>
      <c r="BQ446" s="25"/>
      <c r="BR446" s="25"/>
      <c r="BS446" s="94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93"/>
      <c r="M447" s="93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89"/>
      <c r="BP447" s="25"/>
      <c r="BQ447" s="25"/>
      <c r="BR447" s="25"/>
      <c r="BS447" s="94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93"/>
      <c r="M448" s="93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89"/>
      <c r="BP448" s="25"/>
      <c r="BQ448" s="25"/>
      <c r="BR448" s="25"/>
      <c r="BS448" s="94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93"/>
      <c r="M449" s="93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89"/>
      <c r="BP449" s="25"/>
      <c r="BQ449" s="25"/>
      <c r="BR449" s="25"/>
      <c r="BS449" s="94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93"/>
      <c r="M450" s="93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89"/>
      <c r="BP450" s="25"/>
      <c r="BQ450" s="25"/>
      <c r="BR450" s="25"/>
      <c r="BS450" s="94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93"/>
      <c r="M451" s="93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89"/>
      <c r="BP451" s="25"/>
      <c r="BQ451" s="25"/>
      <c r="BR451" s="25"/>
      <c r="BS451" s="94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93"/>
      <c r="M452" s="93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89"/>
      <c r="BP452" s="25"/>
      <c r="BQ452" s="25"/>
      <c r="BR452" s="25"/>
      <c r="BS452" s="94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93"/>
      <c r="M453" s="93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89"/>
      <c r="BP453" s="25"/>
      <c r="BQ453" s="25"/>
      <c r="BR453" s="25"/>
      <c r="BS453" s="94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93"/>
      <c r="M454" s="93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89"/>
      <c r="BP454" s="25"/>
      <c r="BQ454" s="25"/>
      <c r="BR454" s="25"/>
      <c r="BS454" s="94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93"/>
      <c r="M455" s="93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89"/>
      <c r="BP455" s="25"/>
      <c r="BQ455" s="25"/>
      <c r="BR455" s="25"/>
      <c r="BS455" s="94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93"/>
      <c r="M456" s="93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89"/>
      <c r="BP456" s="25"/>
      <c r="BQ456" s="25"/>
      <c r="BR456" s="25"/>
      <c r="BS456" s="94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93"/>
      <c r="M457" s="93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89"/>
      <c r="BP457" s="25"/>
      <c r="BQ457" s="25"/>
      <c r="BR457" s="25"/>
      <c r="BS457" s="94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93"/>
      <c r="M458" s="93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89"/>
      <c r="BP458" s="25"/>
      <c r="BQ458" s="25"/>
      <c r="BR458" s="25"/>
      <c r="BS458" s="94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93"/>
      <c r="M459" s="93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89"/>
      <c r="BP459" s="25"/>
      <c r="BQ459" s="25"/>
      <c r="BR459" s="25"/>
      <c r="BS459" s="94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93"/>
      <c r="M460" s="93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89"/>
      <c r="BP460" s="25"/>
      <c r="BQ460" s="25"/>
      <c r="BR460" s="25"/>
      <c r="BS460" s="94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93"/>
      <c r="M461" s="93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89"/>
      <c r="BP461" s="25"/>
      <c r="BQ461" s="25"/>
      <c r="BR461" s="25"/>
      <c r="BS461" s="94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93"/>
      <c r="M462" s="93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89"/>
      <c r="BP462" s="25"/>
      <c r="BQ462" s="25"/>
      <c r="BR462" s="25"/>
      <c r="BS462" s="94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93"/>
      <c r="M463" s="93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89"/>
      <c r="BP463" s="25"/>
      <c r="BQ463" s="25"/>
      <c r="BR463" s="25"/>
      <c r="BS463" s="94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93"/>
      <c r="M464" s="93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89"/>
      <c r="BP464" s="25"/>
      <c r="BQ464" s="25"/>
      <c r="BR464" s="25"/>
      <c r="BS464" s="94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93"/>
      <c r="M465" s="93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89"/>
      <c r="BP465" s="25"/>
      <c r="BQ465" s="25"/>
      <c r="BR465" s="25"/>
      <c r="BS465" s="94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93"/>
      <c r="M466" s="93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89"/>
      <c r="BP466" s="25"/>
      <c r="BQ466" s="25"/>
      <c r="BR466" s="25"/>
      <c r="BS466" s="94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93"/>
      <c r="M467" s="93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89"/>
      <c r="BP467" s="25"/>
      <c r="BQ467" s="25"/>
      <c r="BR467" s="25"/>
      <c r="BS467" s="94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93"/>
      <c r="M468" s="93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89"/>
      <c r="BP468" s="25"/>
      <c r="BQ468" s="25"/>
      <c r="BR468" s="25"/>
      <c r="BS468" s="94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93"/>
      <c r="M469" s="93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89"/>
      <c r="BP469" s="25"/>
      <c r="BQ469" s="25"/>
      <c r="BR469" s="25"/>
      <c r="BS469" s="94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93"/>
      <c r="M470" s="93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89"/>
      <c r="BP470" s="25"/>
      <c r="BQ470" s="25"/>
      <c r="BR470" s="25"/>
      <c r="BS470" s="94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93"/>
      <c r="M471" s="93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89"/>
      <c r="BP471" s="25"/>
      <c r="BQ471" s="25"/>
      <c r="BR471" s="25"/>
      <c r="BS471" s="94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93"/>
      <c r="M472" s="93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89"/>
      <c r="BP472" s="25"/>
      <c r="BQ472" s="25"/>
      <c r="BR472" s="25"/>
      <c r="BS472" s="94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93"/>
      <c r="M473" s="93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89"/>
      <c r="BP473" s="25"/>
      <c r="BQ473" s="25"/>
      <c r="BR473" s="25"/>
      <c r="BS473" s="94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93"/>
      <c r="M474" s="93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89"/>
      <c r="BP474" s="25"/>
      <c r="BQ474" s="25"/>
      <c r="BR474" s="25"/>
      <c r="BS474" s="94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93"/>
      <c r="M475" s="93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89"/>
      <c r="BP475" s="25"/>
      <c r="BQ475" s="25"/>
      <c r="BR475" s="25"/>
      <c r="BS475" s="94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93"/>
      <c r="M476" s="93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89"/>
      <c r="BP476" s="25"/>
      <c r="BQ476" s="25"/>
      <c r="BR476" s="25"/>
      <c r="BS476" s="94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93"/>
      <c r="M477" s="93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89"/>
      <c r="BP477" s="25"/>
      <c r="BQ477" s="25"/>
      <c r="BR477" s="25"/>
      <c r="BS477" s="94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93"/>
      <c r="M478" s="93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89"/>
      <c r="BP478" s="25"/>
      <c r="BQ478" s="25"/>
      <c r="BR478" s="25"/>
      <c r="BS478" s="94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93"/>
      <c r="M479" s="93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89"/>
      <c r="BP479" s="25"/>
      <c r="BQ479" s="25"/>
      <c r="BR479" s="25"/>
      <c r="BS479" s="94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93"/>
      <c r="M480" s="93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89"/>
      <c r="BP480" s="25"/>
      <c r="BQ480" s="25"/>
      <c r="BR480" s="25"/>
      <c r="BS480" s="94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93"/>
      <c r="M481" s="93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89"/>
      <c r="BP481" s="25"/>
      <c r="BQ481" s="25"/>
      <c r="BR481" s="25"/>
      <c r="BS481" s="94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93"/>
      <c r="M482" s="93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89"/>
      <c r="BP482" s="25"/>
      <c r="BQ482" s="25"/>
      <c r="BR482" s="25"/>
      <c r="BS482" s="94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93"/>
      <c r="M483" s="93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89"/>
      <c r="BP483" s="25"/>
      <c r="BQ483" s="25"/>
      <c r="BR483" s="25"/>
      <c r="BS483" s="94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93"/>
      <c r="M484" s="93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89"/>
      <c r="BP484" s="25"/>
      <c r="BQ484" s="25"/>
      <c r="BR484" s="25"/>
      <c r="BS484" s="94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93"/>
      <c r="M485" s="93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89"/>
      <c r="BP485" s="25"/>
      <c r="BQ485" s="25"/>
      <c r="BR485" s="25"/>
      <c r="BS485" s="94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93"/>
      <c r="M486" s="93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89"/>
      <c r="BP486" s="25"/>
      <c r="BQ486" s="25"/>
      <c r="BR486" s="25"/>
      <c r="BS486" s="94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93"/>
      <c r="M487" s="93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89"/>
      <c r="BP487" s="25"/>
      <c r="BQ487" s="25"/>
      <c r="BR487" s="25"/>
      <c r="BS487" s="94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93"/>
      <c r="M488" s="93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89"/>
      <c r="BP488" s="25"/>
      <c r="BQ488" s="25"/>
      <c r="BR488" s="25"/>
      <c r="BS488" s="94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93"/>
      <c r="M489" s="93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89"/>
      <c r="BP489" s="25"/>
      <c r="BQ489" s="25"/>
      <c r="BR489" s="25"/>
      <c r="BS489" s="94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93"/>
      <c r="M490" s="93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89"/>
      <c r="BP490" s="25"/>
      <c r="BQ490" s="25"/>
      <c r="BR490" s="25"/>
      <c r="BS490" s="94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93"/>
      <c r="M491" s="93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89"/>
      <c r="BP491" s="25"/>
      <c r="BQ491" s="25"/>
      <c r="BR491" s="25"/>
      <c r="BS491" s="94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93"/>
      <c r="M492" s="93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89"/>
      <c r="BP492" s="25"/>
      <c r="BQ492" s="25"/>
      <c r="BR492" s="25"/>
      <c r="BS492" s="94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93"/>
      <c r="M493" s="93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89"/>
      <c r="BP493" s="25"/>
      <c r="BQ493" s="25"/>
      <c r="BR493" s="25"/>
      <c r="BS493" s="94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93"/>
      <c r="M494" s="93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89"/>
      <c r="BP494" s="25"/>
      <c r="BQ494" s="25"/>
      <c r="BR494" s="25"/>
      <c r="BS494" s="94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93"/>
      <c r="M495" s="93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89"/>
      <c r="BP495" s="25"/>
      <c r="BQ495" s="25"/>
      <c r="BR495" s="25"/>
      <c r="BS495" s="94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93"/>
      <c r="M496" s="93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89"/>
      <c r="BP496" s="25"/>
      <c r="BQ496" s="25"/>
      <c r="BR496" s="25"/>
      <c r="BS496" s="94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93"/>
      <c r="M497" s="93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89"/>
      <c r="BP497" s="25"/>
      <c r="BQ497" s="25"/>
      <c r="BR497" s="25"/>
      <c r="BS497" s="94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93"/>
      <c r="M498" s="93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89"/>
      <c r="BP498" s="25"/>
      <c r="BQ498" s="25"/>
      <c r="BR498" s="25"/>
      <c r="BS498" s="94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93"/>
      <c r="M499" s="93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89"/>
      <c r="BP499" s="25"/>
      <c r="BQ499" s="25"/>
      <c r="BR499" s="25"/>
      <c r="BS499" s="94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93"/>
      <c r="M500" s="93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89"/>
      <c r="BP500" s="25"/>
      <c r="BQ500" s="25"/>
      <c r="BR500" s="25"/>
      <c r="BS500" s="94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93"/>
      <c r="M501" s="93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89"/>
      <c r="BP501" s="25"/>
      <c r="BQ501" s="25"/>
      <c r="BR501" s="25"/>
      <c r="BS501" s="94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93"/>
      <c r="M502" s="93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89"/>
      <c r="BP502" s="25"/>
      <c r="BQ502" s="25"/>
      <c r="BR502" s="25"/>
      <c r="BS502" s="94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93"/>
      <c r="M503" s="93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89"/>
      <c r="BP503" s="25"/>
      <c r="BQ503" s="25"/>
      <c r="BR503" s="25"/>
      <c r="BS503" s="94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93"/>
      <c r="M504" s="93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89"/>
      <c r="BP504" s="25"/>
      <c r="BQ504" s="25"/>
      <c r="BR504" s="25"/>
      <c r="BS504" s="94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93"/>
      <c r="M505" s="93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89"/>
      <c r="BP505" s="25"/>
      <c r="BQ505" s="25"/>
      <c r="BR505" s="25"/>
      <c r="BS505" s="94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93"/>
      <c r="M506" s="93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89"/>
      <c r="BP506" s="25"/>
      <c r="BQ506" s="25"/>
      <c r="BR506" s="25"/>
      <c r="BS506" s="94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93"/>
      <c r="M507" s="93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89"/>
      <c r="BP507" s="25"/>
      <c r="BQ507" s="25"/>
      <c r="BR507" s="25"/>
      <c r="BS507" s="94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93"/>
      <c r="M508" s="93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89"/>
      <c r="BP508" s="25"/>
      <c r="BQ508" s="25"/>
      <c r="BR508" s="25"/>
      <c r="BS508" s="94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93"/>
      <c r="M509" s="93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89"/>
      <c r="BP509" s="25"/>
      <c r="BQ509" s="25"/>
      <c r="BR509" s="25"/>
      <c r="BS509" s="94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93"/>
      <c r="M510" s="93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89"/>
      <c r="BP510" s="25"/>
      <c r="BQ510" s="25"/>
      <c r="BR510" s="25"/>
      <c r="BS510" s="94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93"/>
      <c r="M511" s="93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89"/>
      <c r="BP511" s="25"/>
      <c r="BQ511" s="25"/>
      <c r="BR511" s="25"/>
      <c r="BS511" s="94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93"/>
      <c r="M512" s="93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89"/>
      <c r="BP512" s="25"/>
      <c r="BQ512" s="25"/>
      <c r="BR512" s="25"/>
      <c r="BS512" s="94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93"/>
      <c r="M513" s="93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89"/>
      <c r="BP513" s="25"/>
      <c r="BQ513" s="25"/>
      <c r="BR513" s="25"/>
      <c r="BS513" s="94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93"/>
      <c r="M514" s="93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89"/>
      <c r="BP514" s="25"/>
      <c r="BQ514" s="25"/>
      <c r="BR514" s="25"/>
      <c r="BS514" s="94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93"/>
      <c r="M515" s="93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89"/>
      <c r="BP515" s="25"/>
      <c r="BQ515" s="25"/>
      <c r="BR515" s="25"/>
      <c r="BS515" s="94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93"/>
      <c r="M516" s="93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89"/>
      <c r="BP516" s="25"/>
      <c r="BQ516" s="25"/>
      <c r="BR516" s="25"/>
      <c r="BS516" s="94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93"/>
      <c r="M517" s="93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89"/>
      <c r="BP517" s="25"/>
      <c r="BQ517" s="25"/>
      <c r="BR517" s="25"/>
      <c r="BS517" s="94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93"/>
      <c r="M518" s="93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89"/>
      <c r="BP518" s="25"/>
      <c r="BQ518" s="25"/>
      <c r="BR518" s="25"/>
      <c r="BS518" s="94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93"/>
      <c r="M519" s="93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89"/>
      <c r="BP519" s="25"/>
      <c r="BQ519" s="25"/>
      <c r="BR519" s="25"/>
      <c r="BS519" s="94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93"/>
      <c r="M520" s="93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89"/>
      <c r="BP520" s="25"/>
      <c r="BQ520" s="25"/>
      <c r="BR520" s="25"/>
      <c r="BS520" s="94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93"/>
      <c r="M521" s="93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89"/>
      <c r="BP521" s="25"/>
      <c r="BQ521" s="25"/>
      <c r="BR521" s="25"/>
      <c r="BS521" s="94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93"/>
      <c r="M522" s="93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89"/>
      <c r="BP522" s="25"/>
      <c r="BQ522" s="25"/>
      <c r="BR522" s="25"/>
      <c r="BS522" s="94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93"/>
      <c r="M523" s="93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89"/>
      <c r="BP523" s="25"/>
      <c r="BQ523" s="25"/>
      <c r="BR523" s="25"/>
      <c r="BS523" s="94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93"/>
      <c r="M524" s="93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89"/>
      <c r="BP524" s="25"/>
      <c r="BQ524" s="25"/>
      <c r="BR524" s="25"/>
      <c r="BS524" s="94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93"/>
      <c r="M525" s="93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89"/>
      <c r="BP525" s="25"/>
      <c r="BQ525" s="25"/>
      <c r="BR525" s="25"/>
      <c r="BS525" s="94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93"/>
      <c r="M526" s="93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89"/>
      <c r="BP526" s="25"/>
      <c r="BQ526" s="25"/>
      <c r="BR526" s="25"/>
      <c r="BS526" s="94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93"/>
      <c r="M527" s="93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89"/>
      <c r="BP527" s="25"/>
      <c r="BQ527" s="25"/>
      <c r="BR527" s="25"/>
      <c r="BS527" s="94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93"/>
      <c r="M528" s="93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89"/>
      <c r="BP528" s="25"/>
      <c r="BQ528" s="25"/>
      <c r="BR528" s="25"/>
      <c r="BS528" s="94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93"/>
      <c r="M529" s="93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89"/>
      <c r="BP529" s="25"/>
      <c r="BQ529" s="25"/>
      <c r="BR529" s="25"/>
      <c r="BS529" s="94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93"/>
      <c r="M530" s="93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89"/>
      <c r="BP530" s="25"/>
      <c r="BQ530" s="25"/>
      <c r="BR530" s="25"/>
      <c r="BS530" s="94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93"/>
      <c r="M531" s="93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89"/>
      <c r="BP531" s="25"/>
      <c r="BQ531" s="25"/>
      <c r="BR531" s="25"/>
      <c r="BS531" s="94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93"/>
      <c r="M532" s="93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89"/>
      <c r="BP532" s="25"/>
      <c r="BQ532" s="25"/>
      <c r="BR532" s="25"/>
      <c r="BS532" s="94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93"/>
      <c r="M533" s="93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89"/>
      <c r="BP533" s="25"/>
      <c r="BQ533" s="25"/>
      <c r="BR533" s="25"/>
      <c r="BS533" s="94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93"/>
      <c r="M534" s="93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89"/>
      <c r="BP534" s="25"/>
      <c r="BQ534" s="25"/>
      <c r="BR534" s="25"/>
      <c r="BS534" s="94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93"/>
      <c r="M535" s="93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89"/>
      <c r="BP535" s="25"/>
      <c r="BQ535" s="25"/>
      <c r="BR535" s="25"/>
      <c r="BS535" s="94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93"/>
      <c r="M536" s="93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89"/>
      <c r="BP536" s="25"/>
      <c r="BQ536" s="25"/>
      <c r="BR536" s="25"/>
      <c r="BS536" s="94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93"/>
      <c r="M537" s="93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89"/>
      <c r="BP537" s="25"/>
      <c r="BQ537" s="25"/>
      <c r="BR537" s="25"/>
      <c r="BS537" s="94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93"/>
      <c r="M538" s="93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89"/>
      <c r="BP538" s="25"/>
      <c r="BQ538" s="25"/>
      <c r="BR538" s="25"/>
      <c r="BS538" s="94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93"/>
      <c r="M539" s="93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89"/>
      <c r="BP539" s="25"/>
      <c r="BQ539" s="25"/>
      <c r="BR539" s="25"/>
      <c r="BS539" s="94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93"/>
      <c r="M540" s="93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89"/>
      <c r="BP540" s="25"/>
      <c r="BQ540" s="25"/>
      <c r="BR540" s="25"/>
      <c r="BS540" s="94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93"/>
      <c r="M541" s="93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89"/>
      <c r="BP541" s="25"/>
      <c r="BQ541" s="25"/>
      <c r="BR541" s="25"/>
      <c r="BS541" s="94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93"/>
      <c r="M542" s="93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89"/>
      <c r="BP542" s="25"/>
      <c r="BQ542" s="25"/>
      <c r="BR542" s="25"/>
      <c r="BS542" s="94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93"/>
      <c r="M543" s="93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89"/>
      <c r="BP543" s="25"/>
      <c r="BQ543" s="25"/>
      <c r="BR543" s="25"/>
      <c r="BS543" s="94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93"/>
      <c r="M544" s="93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89"/>
      <c r="BP544" s="25"/>
      <c r="BQ544" s="25"/>
      <c r="BR544" s="25"/>
      <c r="BS544" s="94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93"/>
      <c r="M545" s="93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89"/>
      <c r="BP545" s="25"/>
      <c r="BQ545" s="25"/>
      <c r="BR545" s="25"/>
      <c r="BS545" s="94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93"/>
      <c r="M546" s="93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89"/>
      <c r="BP546" s="25"/>
      <c r="BQ546" s="25"/>
      <c r="BR546" s="25"/>
      <c r="BS546" s="94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93"/>
      <c r="M547" s="93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89"/>
      <c r="BP547" s="25"/>
      <c r="BQ547" s="25"/>
      <c r="BR547" s="25"/>
      <c r="BS547" s="94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93"/>
      <c r="M548" s="93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89"/>
      <c r="BP548" s="25"/>
      <c r="BQ548" s="25"/>
      <c r="BR548" s="25"/>
      <c r="BS548" s="94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93"/>
      <c r="M549" s="93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89"/>
      <c r="BP549" s="25"/>
      <c r="BQ549" s="25"/>
      <c r="BR549" s="25"/>
      <c r="BS549" s="94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93"/>
      <c r="M550" s="93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89"/>
      <c r="BP550" s="25"/>
      <c r="BQ550" s="25"/>
      <c r="BR550" s="25"/>
      <c r="BS550" s="94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93"/>
      <c r="M551" s="93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89"/>
      <c r="BP551" s="25"/>
      <c r="BQ551" s="25"/>
      <c r="BR551" s="25"/>
      <c r="BS551" s="94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93"/>
      <c r="M552" s="93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89"/>
      <c r="BP552" s="25"/>
      <c r="BQ552" s="25"/>
      <c r="BR552" s="25"/>
      <c r="BS552" s="94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93"/>
      <c r="M553" s="93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89"/>
      <c r="BP553" s="25"/>
      <c r="BQ553" s="25"/>
      <c r="BR553" s="25"/>
      <c r="BS553" s="94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93"/>
      <c r="M554" s="93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89"/>
      <c r="BP554" s="25"/>
      <c r="BQ554" s="25"/>
      <c r="BR554" s="25"/>
      <c r="BS554" s="94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93"/>
      <c r="M555" s="93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89"/>
      <c r="BP555" s="25"/>
      <c r="BQ555" s="25"/>
      <c r="BR555" s="25"/>
      <c r="BS555" s="94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93"/>
      <c r="M556" s="93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89"/>
      <c r="BP556" s="25"/>
      <c r="BQ556" s="25"/>
      <c r="BR556" s="25"/>
      <c r="BS556" s="94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93"/>
      <c r="M557" s="93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89"/>
      <c r="BP557" s="25"/>
      <c r="BQ557" s="25"/>
      <c r="BR557" s="25"/>
      <c r="BS557" s="94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93"/>
      <c r="M558" s="93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89"/>
      <c r="BP558" s="25"/>
      <c r="BQ558" s="25"/>
      <c r="BR558" s="25"/>
      <c r="BS558" s="94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93"/>
      <c r="M559" s="93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89"/>
      <c r="BP559" s="25"/>
      <c r="BQ559" s="25"/>
      <c r="BR559" s="25"/>
      <c r="BS559" s="94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93"/>
      <c r="M560" s="93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89"/>
      <c r="BP560" s="25"/>
      <c r="BQ560" s="25"/>
      <c r="BR560" s="25"/>
      <c r="BS560" s="94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93"/>
      <c r="M561" s="93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89"/>
      <c r="BP561" s="25"/>
      <c r="BQ561" s="25"/>
      <c r="BR561" s="25"/>
      <c r="BS561" s="94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93"/>
      <c r="M562" s="93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89"/>
      <c r="BP562" s="25"/>
      <c r="BQ562" s="25"/>
      <c r="BR562" s="25"/>
      <c r="BS562" s="94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93"/>
      <c r="M563" s="93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89"/>
      <c r="BP563" s="25"/>
      <c r="BQ563" s="25"/>
      <c r="BR563" s="25"/>
      <c r="BS563" s="94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93"/>
      <c r="M564" s="93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89"/>
      <c r="BP564" s="25"/>
      <c r="BQ564" s="25"/>
      <c r="BR564" s="25"/>
      <c r="BS564" s="94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93"/>
      <c r="M565" s="93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89"/>
      <c r="BP565" s="25"/>
      <c r="BQ565" s="25"/>
      <c r="BR565" s="25"/>
      <c r="BS565" s="94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93"/>
      <c r="M566" s="93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89"/>
      <c r="BP566" s="25"/>
      <c r="BQ566" s="25"/>
      <c r="BR566" s="25"/>
      <c r="BS566" s="94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93"/>
      <c r="M567" s="93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89"/>
      <c r="BP567" s="25"/>
      <c r="BQ567" s="25"/>
      <c r="BR567" s="25"/>
      <c r="BS567" s="94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93"/>
      <c r="M568" s="93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89"/>
      <c r="BP568" s="25"/>
      <c r="BQ568" s="25"/>
      <c r="BR568" s="25"/>
      <c r="BS568" s="94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93"/>
      <c r="M569" s="93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89"/>
      <c r="BP569" s="25"/>
      <c r="BQ569" s="25"/>
      <c r="BR569" s="25"/>
      <c r="BS569" s="94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93"/>
      <c r="M570" s="93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89"/>
      <c r="BP570" s="25"/>
      <c r="BQ570" s="25"/>
      <c r="BR570" s="25"/>
      <c r="BS570" s="94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93"/>
      <c r="M571" s="93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89"/>
      <c r="BP571" s="25"/>
      <c r="BQ571" s="25"/>
      <c r="BR571" s="25"/>
      <c r="BS571" s="94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93"/>
      <c r="M572" s="93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89"/>
      <c r="BP572" s="25"/>
      <c r="BQ572" s="25"/>
      <c r="BR572" s="25"/>
      <c r="BS572" s="94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93"/>
      <c r="M573" s="93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89"/>
      <c r="BP573" s="25"/>
      <c r="BQ573" s="25"/>
      <c r="BR573" s="25"/>
      <c r="BS573" s="94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93"/>
      <c r="M574" s="93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89"/>
      <c r="BP574" s="25"/>
      <c r="BQ574" s="25"/>
      <c r="BR574" s="25"/>
      <c r="BS574" s="94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93"/>
      <c r="M575" s="93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89"/>
      <c r="BP575" s="25"/>
      <c r="BQ575" s="25"/>
      <c r="BR575" s="25"/>
      <c r="BS575" s="94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93"/>
      <c r="M576" s="93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89"/>
      <c r="BP576" s="25"/>
      <c r="BQ576" s="25"/>
      <c r="BR576" s="25"/>
      <c r="BS576" s="94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93"/>
      <c r="M577" s="93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89"/>
      <c r="BP577" s="25"/>
      <c r="BQ577" s="25"/>
      <c r="BR577" s="25"/>
      <c r="BS577" s="94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93"/>
      <c r="M578" s="93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89"/>
      <c r="BP578" s="25"/>
      <c r="BQ578" s="25"/>
      <c r="BR578" s="25"/>
      <c r="BS578" s="94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93"/>
      <c r="M579" s="93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89"/>
      <c r="BP579" s="25"/>
      <c r="BQ579" s="25"/>
      <c r="BR579" s="25"/>
      <c r="BS579" s="94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93"/>
      <c r="M580" s="93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89"/>
      <c r="BP580" s="25"/>
      <c r="BQ580" s="25"/>
      <c r="BR580" s="25"/>
      <c r="BS580" s="94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93"/>
      <c r="M581" s="93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89"/>
      <c r="BP581" s="25"/>
      <c r="BQ581" s="25"/>
      <c r="BR581" s="25"/>
      <c r="BS581" s="94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93"/>
      <c r="M582" s="93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89"/>
      <c r="BP582" s="25"/>
      <c r="BQ582" s="25"/>
      <c r="BR582" s="25"/>
      <c r="BS582" s="94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93"/>
      <c r="M583" s="93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89"/>
      <c r="BP583" s="25"/>
      <c r="BQ583" s="25"/>
      <c r="BR583" s="25"/>
      <c r="BS583" s="94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93"/>
      <c r="M584" s="93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89"/>
      <c r="BP584" s="25"/>
      <c r="BQ584" s="25"/>
      <c r="BR584" s="25"/>
      <c r="BS584" s="94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93"/>
      <c r="M585" s="93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89"/>
      <c r="BP585" s="25"/>
      <c r="BQ585" s="25"/>
      <c r="BR585" s="25"/>
      <c r="BS585" s="94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93"/>
      <c r="M586" s="93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89"/>
      <c r="BP586" s="25"/>
      <c r="BQ586" s="25"/>
      <c r="BR586" s="25"/>
      <c r="BS586" s="94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93"/>
      <c r="M587" s="93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89"/>
      <c r="BP587" s="25"/>
      <c r="BQ587" s="25"/>
      <c r="BR587" s="25"/>
      <c r="BS587" s="94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93"/>
      <c r="M588" s="93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89"/>
      <c r="BP588" s="25"/>
      <c r="BQ588" s="25"/>
      <c r="BR588" s="25"/>
      <c r="BS588" s="94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93"/>
      <c r="M589" s="93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89"/>
      <c r="BP589" s="25"/>
      <c r="BQ589" s="25"/>
      <c r="BR589" s="25"/>
      <c r="BS589" s="94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93"/>
      <c r="M590" s="93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89"/>
      <c r="BP590" s="25"/>
      <c r="BQ590" s="25"/>
      <c r="BR590" s="25"/>
      <c r="BS590" s="94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93"/>
      <c r="M591" s="93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89"/>
      <c r="BP591" s="25"/>
      <c r="BQ591" s="25"/>
      <c r="BR591" s="25"/>
      <c r="BS591" s="94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93"/>
      <c r="M592" s="93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89"/>
      <c r="BP592" s="25"/>
      <c r="BQ592" s="25"/>
      <c r="BR592" s="25"/>
      <c r="BS592" s="94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93"/>
      <c r="M593" s="93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89"/>
      <c r="BP593" s="25"/>
      <c r="BQ593" s="25"/>
      <c r="BR593" s="25"/>
      <c r="BS593" s="94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93"/>
      <c r="M594" s="93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89"/>
      <c r="BP594" s="25"/>
      <c r="BQ594" s="25"/>
      <c r="BR594" s="25"/>
      <c r="BS594" s="94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93"/>
      <c r="M595" s="93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89"/>
      <c r="BP595" s="25"/>
      <c r="BQ595" s="25"/>
      <c r="BR595" s="25"/>
      <c r="BS595" s="94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93"/>
      <c r="M596" s="93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89"/>
      <c r="BP596" s="25"/>
      <c r="BQ596" s="25"/>
      <c r="BR596" s="25"/>
      <c r="BS596" s="94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93"/>
      <c r="M597" s="93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89"/>
      <c r="BP597" s="25"/>
      <c r="BQ597" s="25"/>
      <c r="BR597" s="25"/>
      <c r="BS597" s="94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93"/>
      <c r="M598" s="93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89"/>
      <c r="BP598" s="25"/>
      <c r="BQ598" s="25"/>
      <c r="BR598" s="25"/>
      <c r="BS598" s="94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93"/>
      <c r="M599" s="93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89"/>
      <c r="BP599" s="25"/>
      <c r="BQ599" s="25"/>
      <c r="BR599" s="25"/>
      <c r="BS599" s="94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93"/>
      <c r="M600" s="93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89"/>
      <c r="BP600" s="25"/>
      <c r="BQ600" s="25"/>
      <c r="BR600" s="25"/>
      <c r="BS600" s="94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93"/>
      <c r="M601" s="93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89"/>
      <c r="BP601" s="25"/>
      <c r="BQ601" s="25"/>
      <c r="BR601" s="25"/>
      <c r="BS601" s="94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93"/>
      <c r="M602" s="93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89"/>
      <c r="BP602" s="25"/>
      <c r="BQ602" s="25"/>
      <c r="BR602" s="25"/>
      <c r="BS602" s="94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93"/>
      <c r="M603" s="93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89"/>
      <c r="BP603" s="25"/>
      <c r="BQ603" s="25"/>
      <c r="BR603" s="25"/>
      <c r="BS603" s="94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93"/>
      <c r="M604" s="93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89"/>
      <c r="BP604" s="25"/>
      <c r="BQ604" s="25"/>
      <c r="BR604" s="25"/>
      <c r="BS604" s="94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93"/>
      <c r="M605" s="93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89"/>
      <c r="BP605" s="25"/>
      <c r="BQ605" s="25"/>
      <c r="BR605" s="25"/>
      <c r="BS605" s="94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93"/>
      <c r="M606" s="93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89"/>
      <c r="BP606" s="25"/>
      <c r="BQ606" s="25"/>
      <c r="BR606" s="25"/>
      <c r="BS606" s="94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93"/>
      <c r="M607" s="93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89"/>
      <c r="BP607" s="25"/>
      <c r="BQ607" s="25"/>
      <c r="BR607" s="25"/>
      <c r="BS607" s="94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93"/>
      <c r="M608" s="93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89"/>
      <c r="BP608" s="25"/>
      <c r="BQ608" s="25"/>
      <c r="BR608" s="25"/>
      <c r="BS608" s="94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93"/>
      <c r="M609" s="93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89"/>
      <c r="BP609" s="25"/>
      <c r="BQ609" s="25"/>
      <c r="BR609" s="25"/>
      <c r="BS609" s="94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93"/>
      <c r="M610" s="93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89"/>
      <c r="BP610" s="25"/>
      <c r="BQ610" s="25"/>
      <c r="BR610" s="25"/>
      <c r="BS610" s="94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93"/>
      <c r="M611" s="93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89"/>
      <c r="BP611" s="25"/>
      <c r="BQ611" s="25"/>
      <c r="BR611" s="25"/>
      <c r="BS611" s="94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93"/>
      <c r="M612" s="93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89"/>
      <c r="BP612" s="25"/>
      <c r="BQ612" s="25"/>
      <c r="BR612" s="25"/>
      <c r="BS612" s="94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93"/>
      <c r="M613" s="93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89"/>
      <c r="BP613" s="25"/>
      <c r="BQ613" s="25"/>
      <c r="BR613" s="25"/>
      <c r="BS613" s="94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93"/>
      <c r="M614" s="93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89"/>
      <c r="BP614" s="25"/>
      <c r="BQ614" s="25"/>
      <c r="BR614" s="25"/>
      <c r="BS614" s="94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93"/>
      <c r="M615" s="93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89"/>
      <c r="BP615" s="25"/>
      <c r="BQ615" s="25"/>
      <c r="BR615" s="25"/>
      <c r="BS615" s="94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93"/>
      <c r="M616" s="93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89"/>
      <c r="BP616" s="25"/>
      <c r="BQ616" s="25"/>
      <c r="BR616" s="25"/>
      <c r="BS616" s="94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93"/>
      <c r="M617" s="93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89"/>
      <c r="BP617" s="25"/>
      <c r="BQ617" s="25"/>
      <c r="BR617" s="25"/>
      <c r="BS617" s="94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93"/>
      <c r="M618" s="93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89"/>
      <c r="BP618" s="25"/>
      <c r="BQ618" s="25"/>
      <c r="BR618" s="25"/>
      <c r="BS618" s="94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93"/>
      <c r="M619" s="93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89"/>
      <c r="BP619" s="25"/>
      <c r="BQ619" s="25"/>
      <c r="BR619" s="25"/>
      <c r="BS619" s="94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93"/>
      <c r="M620" s="93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89"/>
      <c r="BP620" s="25"/>
      <c r="BQ620" s="25"/>
      <c r="BR620" s="25"/>
      <c r="BS620" s="94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93"/>
      <c r="M621" s="93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89"/>
      <c r="BP621" s="25"/>
      <c r="BQ621" s="25"/>
      <c r="BR621" s="25"/>
      <c r="BS621" s="94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93"/>
      <c r="M622" s="93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89"/>
      <c r="BP622" s="25"/>
      <c r="BQ622" s="25"/>
      <c r="BR622" s="25"/>
      <c r="BS622" s="94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93"/>
      <c r="M623" s="93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89"/>
      <c r="BP623" s="25"/>
      <c r="BQ623" s="25"/>
      <c r="BR623" s="25"/>
      <c r="BS623" s="94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93"/>
      <c r="M624" s="93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89"/>
      <c r="BP624" s="25"/>
      <c r="BQ624" s="25"/>
      <c r="BR624" s="25"/>
      <c r="BS624" s="94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93"/>
      <c r="M625" s="93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89"/>
      <c r="BP625" s="25"/>
      <c r="BQ625" s="25"/>
      <c r="BR625" s="25"/>
      <c r="BS625" s="94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93"/>
      <c r="M626" s="93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89"/>
      <c r="BP626" s="25"/>
      <c r="BQ626" s="25"/>
      <c r="BR626" s="25"/>
      <c r="BS626" s="94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93"/>
      <c r="M627" s="93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89"/>
      <c r="BP627" s="25"/>
      <c r="BQ627" s="25"/>
      <c r="BR627" s="25"/>
      <c r="BS627" s="94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93"/>
      <c r="M628" s="93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89"/>
      <c r="BP628" s="25"/>
      <c r="BQ628" s="25"/>
      <c r="BR628" s="25"/>
      <c r="BS628" s="94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93"/>
      <c r="M629" s="93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89"/>
      <c r="BP629" s="25"/>
      <c r="BQ629" s="25"/>
      <c r="BR629" s="25"/>
      <c r="BS629" s="94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93"/>
      <c r="M630" s="93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89"/>
      <c r="BP630" s="25"/>
      <c r="BQ630" s="25"/>
      <c r="BR630" s="25"/>
      <c r="BS630" s="94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93"/>
      <c r="M631" s="93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89"/>
      <c r="BP631" s="25"/>
      <c r="BQ631" s="25"/>
      <c r="BR631" s="25"/>
      <c r="BS631" s="94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93"/>
      <c r="M632" s="93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89"/>
      <c r="BP632" s="25"/>
      <c r="BQ632" s="25"/>
      <c r="BR632" s="25"/>
      <c r="BS632" s="94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93"/>
      <c r="M633" s="93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89"/>
      <c r="BP633" s="25"/>
      <c r="BQ633" s="25"/>
      <c r="BR633" s="25"/>
      <c r="BS633" s="94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93"/>
      <c r="M634" s="93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89"/>
      <c r="BP634" s="25"/>
      <c r="BQ634" s="25"/>
      <c r="BR634" s="25"/>
      <c r="BS634" s="94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93"/>
      <c r="M635" s="93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89"/>
      <c r="BP635" s="25"/>
      <c r="BQ635" s="25"/>
      <c r="BR635" s="25"/>
      <c r="BS635" s="94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93"/>
      <c r="M636" s="93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89"/>
      <c r="BP636" s="25"/>
      <c r="BQ636" s="25"/>
      <c r="BR636" s="25"/>
      <c r="BS636" s="94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93"/>
      <c r="M637" s="93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89"/>
      <c r="BP637" s="25"/>
      <c r="BQ637" s="25"/>
      <c r="BR637" s="25"/>
      <c r="BS637" s="94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93"/>
      <c r="M638" s="93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89"/>
      <c r="BP638" s="25"/>
      <c r="BQ638" s="25"/>
      <c r="BR638" s="25"/>
      <c r="BS638" s="94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93"/>
      <c r="M639" s="93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89"/>
      <c r="BP639" s="25"/>
      <c r="BQ639" s="25"/>
      <c r="BR639" s="25"/>
      <c r="BS639" s="94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93"/>
      <c r="M640" s="93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89"/>
      <c r="BP640" s="25"/>
      <c r="BQ640" s="25"/>
      <c r="BR640" s="25"/>
      <c r="BS640" s="94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93"/>
      <c r="M641" s="93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89"/>
      <c r="BP641" s="25"/>
      <c r="BQ641" s="25"/>
      <c r="BR641" s="25"/>
      <c r="BS641" s="94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93"/>
      <c r="M642" s="93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89"/>
      <c r="BP642" s="25"/>
      <c r="BQ642" s="25"/>
      <c r="BR642" s="25"/>
      <c r="BS642" s="94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93"/>
      <c r="M643" s="93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89"/>
      <c r="BP643" s="25"/>
      <c r="BQ643" s="25"/>
      <c r="BR643" s="25"/>
      <c r="BS643" s="94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93"/>
      <c r="M644" s="93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89"/>
      <c r="BP644" s="25"/>
      <c r="BQ644" s="25"/>
      <c r="BR644" s="25"/>
      <c r="BS644" s="94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93"/>
      <c r="M645" s="93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89"/>
      <c r="BP645" s="25"/>
      <c r="BQ645" s="25"/>
      <c r="BR645" s="25"/>
      <c r="BS645" s="94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93"/>
      <c r="M646" s="93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89"/>
      <c r="BP646" s="25"/>
      <c r="BQ646" s="25"/>
      <c r="BR646" s="25"/>
      <c r="BS646" s="94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93"/>
      <c r="M647" s="93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89"/>
      <c r="BP647" s="25"/>
      <c r="BQ647" s="25"/>
      <c r="BR647" s="25"/>
      <c r="BS647" s="94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93"/>
      <c r="M648" s="93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89"/>
      <c r="BP648" s="25"/>
      <c r="BQ648" s="25"/>
      <c r="BR648" s="25"/>
      <c r="BS648" s="94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93"/>
      <c r="M649" s="93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89"/>
      <c r="BP649" s="25"/>
      <c r="BQ649" s="25"/>
      <c r="BR649" s="25"/>
      <c r="BS649" s="94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93"/>
      <c r="M650" s="93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89"/>
      <c r="BP650" s="25"/>
      <c r="BQ650" s="25"/>
      <c r="BR650" s="25"/>
      <c r="BS650" s="94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93"/>
      <c r="M651" s="93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89"/>
      <c r="BP651" s="25"/>
      <c r="BQ651" s="25"/>
      <c r="BR651" s="25"/>
      <c r="BS651" s="94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93"/>
      <c r="M652" s="93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89"/>
      <c r="BP652" s="25"/>
      <c r="BQ652" s="25"/>
      <c r="BR652" s="25"/>
      <c r="BS652" s="94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93"/>
      <c r="M653" s="93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89"/>
      <c r="BP653" s="25"/>
      <c r="BQ653" s="25"/>
      <c r="BR653" s="25"/>
      <c r="BS653" s="94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93"/>
      <c r="M654" s="93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89"/>
      <c r="BP654" s="25"/>
      <c r="BQ654" s="25"/>
      <c r="BR654" s="25"/>
      <c r="BS654" s="94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93"/>
      <c r="M655" s="93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89"/>
      <c r="BP655" s="25"/>
      <c r="BQ655" s="25"/>
      <c r="BR655" s="25"/>
      <c r="BS655" s="94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93"/>
      <c r="M656" s="93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89"/>
      <c r="BP656" s="25"/>
      <c r="BQ656" s="25"/>
      <c r="BR656" s="25"/>
      <c r="BS656" s="94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93"/>
      <c r="M657" s="93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89"/>
      <c r="BP657" s="25"/>
      <c r="BQ657" s="25"/>
      <c r="BR657" s="25"/>
      <c r="BS657" s="94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93"/>
      <c r="M658" s="93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89"/>
      <c r="BP658" s="25"/>
      <c r="BQ658" s="25"/>
      <c r="BR658" s="25"/>
      <c r="BS658" s="94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93"/>
      <c r="M659" s="93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89"/>
      <c r="BP659" s="25"/>
      <c r="BQ659" s="25"/>
      <c r="BR659" s="25"/>
      <c r="BS659" s="94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93"/>
      <c r="M660" s="93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89"/>
      <c r="BP660" s="25"/>
      <c r="BQ660" s="25"/>
      <c r="BR660" s="25"/>
      <c r="BS660" s="94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93"/>
      <c r="M661" s="93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89"/>
      <c r="BP661" s="25"/>
      <c r="BQ661" s="25"/>
      <c r="BR661" s="25"/>
      <c r="BS661" s="94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93"/>
      <c r="M662" s="93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89"/>
      <c r="BP662" s="25"/>
      <c r="BQ662" s="25"/>
      <c r="BR662" s="25"/>
      <c r="BS662" s="94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93"/>
      <c r="M663" s="93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89"/>
      <c r="BP663" s="25"/>
      <c r="BQ663" s="25"/>
      <c r="BR663" s="25"/>
      <c r="BS663" s="94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93"/>
      <c r="M664" s="93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89"/>
      <c r="BP664" s="25"/>
      <c r="BQ664" s="25"/>
      <c r="BR664" s="25"/>
      <c r="BS664" s="94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93"/>
      <c r="M665" s="93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89"/>
      <c r="BP665" s="25"/>
      <c r="BQ665" s="25"/>
      <c r="BR665" s="25"/>
      <c r="BS665" s="94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93"/>
      <c r="M666" s="93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89"/>
      <c r="BP666" s="25"/>
      <c r="BQ666" s="25"/>
      <c r="BR666" s="25"/>
      <c r="BS666" s="94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93"/>
      <c r="M667" s="93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89"/>
      <c r="BP667" s="25"/>
      <c r="BQ667" s="25"/>
      <c r="BR667" s="25"/>
      <c r="BS667" s="94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93"/>
      <c r="M668" s="93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89"/>
      <c r="BP668" s="25"/>
      <c r="BQ668" s="25"/>
      <c r="BR668" s="25"/>
      <c r="BS668" s="94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93"/>
      <c r="M669" s="93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89"/>
      <c r="BP669" s="25"/>
      <c r="BQ669" s="25"/>
      <c r="BR669" s="25"/>
      <c r="BS669" s="94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93"/>
      <c r="M670" s="93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89"/>
      <c r="BP670" s="25"/>
      <c r="BQ670" s="25"/>
      <c r="BR670" s="25"/>
      <c r="BS670" s="94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93"/>
      <c r="M671" s="93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89"/>
      <c r="BP671" s="25"/>
      <c r="BQ671" s="25"/>
      <c r="BR671" s="25"/>
      <c r="BS671" s="94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93"/>
      <c r="M672" s="93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89"/>
      <c r="BP672" s="25"/>
      <c r="BQ672" s="25"/>
      <c r="BR672" s="25"/>
      <c r="BS672" s="94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93"/>
      <c r="M673" s="93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89"/>
      <c r="BP673" s="25"/>
      <c r="BQ673" s="25"/>
      <c r="BR673" s="25"/>
      <c r="BS673" s="94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93"/>
      <c r="M674" s="93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89"/>
      <c r="BP674" s="25"/>
      <c r="BQ674" s="25"/>
      <c r="BR674" s="25"/>
      <c r="BS674" s="94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93"/>
      <c r="M675" s="93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89"/>
      <c r="BP675" s="25"/>
      <c r="BQ675" s="25"/>
      <c r="BR675" s="25"/>
      <c r="BS675" s="94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93"/>
      <c r="M676" s="93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89"/>
      <c r="BP676" s="25"/>
      <c r="BQ676" s="25"/>
      <c r="BR676" s="25"/>
      <c r="BS676" s="94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93"/>
      <c r="M677" s="93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89"/>
      <c r="BP677" s="25"/>
      <c r="BQ677" s="25"/>
      <c r="BR677" s="25"/>
      <c r="BS677" s="94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93"/>
      <c r="M678" s="93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89"/>
      <c r="BP678" s="25"/>
      <c r="BQ678" s="25"/>
      <c r="BR678" s="25"/>
      <c r="BS678" s="94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93"/>
      <c r="M679" s="93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89"/>
      <c r="BP679" s="25"/>
      <c r="BQ679" s="25"/>
      <c r="BR679" s="25"/>
      <c r="BS679" s="94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93"/>
      <c r="M680" s="93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89"/>
      <c r="BP680" s="25"/>
      <c r="BQ680" s="25"/>
      <c r="BR680" s="25"/>
      <c r="BS680" s="94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93"/>
      <c r="M681" s="93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89"/>
      <c r="BP681" s="25"/>
      <c r="BQ681" s="25"/>
      <c r="BR681" s="25"/>
      <c r="BS681" s="94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93"/>
      <c r="M682" s="93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89"/>
      <c r="BP682" s="25"/>
      <c r="BQ682" s="25"/>
      <c r="BR682" s="25"/>
      <c r="BS682" s="94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93"/>
      <c r="M683" s="93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89"/>
      <c r="BP683" s="25"/>
      <c r="BQ683" s="25"/>
      <c r="BR683" s="25"/>
      <c r="BS683" s="94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93"/>
      <c r="M684" s="93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89"/>
      <c r="BP684" s="25"/>
      <c r="BQ684" s="25"/>
      <c r="BR684" s="25"/>
      <c r="BS684" s="94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93"/>
      <c r="M685" s="93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89"/>
      <c r="BP685" s="25"/>
      <c r="BQ685" s="25"/>
      <c r="BR685" s="25"/>
      <c r="BS685" s="94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93"/>
      <c r="M686" s="93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89"/>
      <c r="BP686" s="25"/>
      <c r="BQ686" s="25"/>
      <c r="BR686" s="25"/>
      <c r="BS686" s="94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93"/>
      <c r="M687" s="93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89"/>
      <c r="BP687" s="25"/>
      <c r="BQ687" s="25"/>
      <c r="BR687" s="25"/>
      <c r="BS687" s="94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93"/>
      <c r="M688" s="93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89"/>
      <c r="BP688" s="25"/>
      <c r="BQ688" s="25"/>
      <c r="BR688" s="25"/>
      <c r="BS688" s="94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93"/>
      <c r="M689" s="93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89"/>
      <c r="BP689" s="25"/>
      <c r="BQ689" s="25"/>
      <c r="BR689" s="25"/>
      <c r="BS689" s="94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93"/>
      <c r="M690" s="93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89"/>
      <c r="BP690" s="25"/>
      <c r="BQ690" s="25"/>
      <c r="BR690" s="25"/>
      <c r="BS690" s="94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93"/>
      <c r="M691" s="93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89"/>
      <c r="BP691" s="25"/>
      <c r="BQ691" s="25"/>
      <c r="BR691" s="25"/>
      <c r="BS691" s="94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93"/>
      <c r="M692" s="93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89"/>
      <c r="BP692" s="25"/>
      <c r="BQ692" s="25"/>
      <c r="BR692" s="25"/>
      <c r="BS692" s="94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93"/>
      <c r="M693" s="93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89"/>
      <c r="BP693" s="25"/>
      <c r="BQ693" s="25"/>
      <c r="BR693" s="25"/>
      <c r="BS693" s="94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93"/>
      <c r="M694" s="93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89"/>
      <c r="BP694" s="25"/>
      <c r="BQ694" s="25"/>
      <c r="BR694" s="25"/>
      <c r="BS694" s="94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93"/>
      <c r="M695" s="93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89"/>
      <c r="BP695" s="25"/>
      <c r="BQ695" s="25"/>
      <c r="BR695" s="25"/>
      <c r="BS695" s="94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93"/>
      <c r="M696" s="93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89"/>
      <c r="BP696" s="25"/>
      <c r="BQ696" s="25"/>
      <c r="BR696" s="25"/>
      <c r="BS696" s="94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93"/>
      <c r="M697" s="93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89"/>
      <c r="BP697" s="25"/>
      <c r="BQ697" s="25"/>
      <c r="BR697" s="25"/>
      <c r="BS697" s="94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93"/>
      <c r="M698" s="93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89"/>
      <c r="BP698" s="25"/>
      <c r="BQ698" s="25"/>
      <c r="BR698" s="25"/>
      <c r="BS698" s="94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93"/>
      <c r="M699" s="93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89"/>
      <c r="BP699" s="25"/>
      <c r="BQ699" s="25"/>
      <c r="BR699" s="25"/>
      <c r="BS699" s="94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93"/>
      <c r="M700" s="93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89"/>
      <c r="BP700" s="25"/>
      <c r="BQ700" s="25"/>
      <c r="BR700" s="25"/>
      <c r="BS700" s="94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93"/>
      <c r="M701" s="93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89"/>
      <c r="BP701" s="25"/>
      <c r="BQ701" s="25"/>
      <c r="BR701" s="25"/>
      <c r="BS701" s="94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93"/>
      <c r="M702" s="93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89"/>
      <c r="BP702" s="25"/>
      <c r="BQ702" s="25"/>
      <c r="BR702" s="25"/>
      <c r="BS702" s="94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93"/>
      <c r="M703" s="93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89"/>
      <c r="BP703" s="25"/>
      <c r="BQ703" s="25"/>
      <c r="BR703" s="25"/>
      <c r="BS703" s="94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93"/>
      <c r="M704" s="93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89"/>
      <c r="BP704" s="25"/>
      <c r="BQ704" s="25"/>
      <c r="BR704" s="25"/>
      <c r="BS704" s="94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93"/>
      <c r="M705" s="93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89"/>
      <c r="BP705" s="25"/>
      <c r="BQ705" s="25"/>
      <c r="BR705" s="25"/>
      <c r="BS705" s="94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93"/>
      <c r="M706" s="93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89"/>
      <c r="BP706" s="25"/>
      <c r="BQ706" s="25"/>
      <c r="BR706" s="25"/>
      <c r="BS706" s="94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93"/>
      <c r="M707" s="93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89"/>
      <c r="BP707" s="25"/>
      <c r="BQ707" s="25"/>
      <c r="BR707" s="25"/>
      <c r="BS707" s="94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93"/>
      <c r="M708" s="93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89"/>
      <c r="BP708" s="25"/>
      <c r="BQ708" s="25"/>
      <c r="BR708" s="25"/>
      <c r="BS708" s="94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93"/>
      <c r="M709" s="93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89"/>
      <c r="BP709" s="25"/>
      <c r="BQ709" s="25"/>
      <c r="BR709" s="25"/>
      <c r="BS709" s="94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93"/>
      <c r="M710" s="93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89"/>
      <c r="BP710" s="25"/>
      <c r="BQ710" s="25"/>
      <c r="BR710" s="25"/>
      <c r="BS710" s="94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93"/>
      <c r="M711" s="93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89"/>
      <c r="BP711" s="25"/>
      <c r="BQ711" s="25"/>
      <c r="BR711" s="25"/>
      <c r="BS711" s="94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93"/>
      <c r="M712" s="93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89"/>
      <c r="BP712" s="25"/>
      <c r="BQ712" s="25"/>
      <c r="BR712" s="25"/>
      <c r="BS712" s="94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93"/>
      <c r="M713" s="93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89"/>
      <c r="BP713" s="25"/>
      <c r="BQ713" s="25"/>
      <c r="BR713" s="25"/>
      <c r="BS713" s="94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93"/>
      <c r="M714" s="93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89"/>
      <c r="BP714" s="25"/>
      <c r="BQ714" s="25"/>
      <c r="BR714" s="25"/>
      <c r="BS714" s="94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93"/>
      <c r="M715" s="93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89"/>
      <c r="BP715" s="25"/>
      <c r="BQ715" s="25"/>
      <c r="BR715" s="25"/>
      <c r="BS715" s="94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93"/>
      <c r="M716" s="93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89"/>
      <c r="BP716" s="25"/>
      <c r="BQ716" s="25"/>
      <c r="BR716" s="25"/>
      <c r="BS716" s="94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93"/>
      <c r="M717" s="93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89"/>
      <c r="BP717" s="25"/>
      <c r="BQ717" s="25"/>
      <c r="BR717" s="25"/>
      <c r="BS717" s="94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93"/>
      <c r="M718" s="93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89"/>
      <c r="BP718" s="25"/>
      <c r="BQ718" s="25"/>
      <c r="BR718" s="25"/>
      <c r="BS718" s="94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93"/>
      <c r="M719" s="93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89"/>
      <c r="BP719" s="25"/>
      <c r="BQ719" s="25"/>
      <c r="BR719" s="25"/>
      <c r="BS719" s="94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93"/>
      <c r="M720" s="93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89"/>
      <c r="BP720" s="25"/>
      <c r="BQ720" s="25"/>
      <c r="BR720" s="25"/>
      <c r="BS720" s="94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93"/>
      <c r="M721" s="93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89"/>
      <c r="BP721" s="25"/>
      <c r="BQ721" s="25"/>
      <c r="BR721" s="25"/>
      <c r="BS721" s="94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93"/>
      <c r="M722" s="93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89"/>
      <c r="BP722" s="25"/>
      <c r="BQ722" s="25"/>
      <c r="BR722" s="25"/>
      <c r="BS722" s="94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93"/>
      <c r="M723" s="93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89"/>
      <c r="BP723" s="25"/>
      <c r="BQ723" s="25"/>
      <c r="BR723" s="25"/>
      <c r="BS723" s="94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93"/>
      <c r="M724" s="93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89"/>
      <c r="BP724" s="25"/>
      <c r="BQ724" s="25"/>
      <c r="BR724" s="25"/>
      <c r="BS724" s="94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93"/>
      <c r="M725" s="93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89"/>
      <c r="BP725" s="25"/>
      <c r="BQ725" s="25"/>
      <c r="BR725" s="25"/>
      <c r="BS725" s="94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93"/>
      <c r="M726" s="93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89"/>
      <c r="BP726" s="25"/>
      <c r="BQ726" s="25"/>
      <c r="BR726" s="25"/>
      <c r="BS726" s="94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93"/>
      <c r="M727" s="93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89"/>
      <c r="BP727" s="25"/>
      <c r="BQ727" s="25"/>
      <c r="BR727" s="25"/>
      <c r="BS727" s="94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93"/>
      <c r="M728" s="93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89"/>
      <c r="BP728" s="25"/>
      <c r="BQ728" s="25"/>
      <c r="BR728" s="25"/>
      <c r="BS728" s="94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93"/>
      <c r="M729" s="93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89"/>
      <c r="BP729" s="25"/>
      <c r="BQ729" s="25"/>
      <c r="BR729" s="25"/>
      <c r="BS729" s="94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93"/>
      <c r="M730" s="93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89"/>
      <c r="BP730" s="25"/>
      <c r="BQ730" s="25"/>
      <c r="BR730" s="25"/>
      <c r="BS730" s="94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93"/>
      <c r="M731" s="93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89"/>
      <c r="BP731" s="25"/>
      <c r="BQ731" s="25"/>
      <c r="BR731" s="25"/>
      <c r="BS731" s="94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93"/>
      <c r="M732" s="93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89"/>
      <c r="BP732" s="25"/>
      <c r="BQ732" s="25"/>
      <c r="BR732" s="25"/>
      <c r="BS732" s="94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93"/>
      <c r="M733" s="93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89"/>
      <c r="BP733" s="25"/>
      <c r="BQ733" s="25"/>
      <c r="BR733" s="25"/>
      <c r="BS733" s="94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93"/>
      <c r="M734" s="93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89"/>
      <c r="BP734" s="25"/>
      <c r="BQ734" s="25"/>
      <c r="BR734" s="25"/>
      <c r="BS734" s="94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93"/>
      <c r="M735" s="93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89"/>
      <c r="BP735" s="25"/>
      <c r="BQ735" s="25"/>
      <c r="BR735" s="25"/>
      <c r="BS735" s="94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93"/>
      <c r="M736" s="93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89"/>
      <c r="BP736" s="25"/>
      <c r="BQ736" s="25"/>
      <c r="BR736" s="25"/>
      <c r="BS736" s="94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93"/>
      <c r="M737" s="93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89"/>
      <c r="BP737" s="25"/>
      <c r="BQ737" s="25"/>
      <c r="BR737" s="25"/>
      <c r="BS737" s="94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93"/>
      <c r="M738" s="93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89"/>
      <c r="BP738" s="25"/>
      <c r="BQ738" s="25"/>
      <c r="BR738" s="25"/>
      <c r="BS738" s="94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93"/>
      <c r="M739" s="93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89"/>
      <c r="BP739" s="25"/>
      <c r="BQ739" s="25"/>
      <c r="BR739" s="25"/>
      <c r="BS739" s="94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93"/>
      <c r="M740" s="93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89"/>
      <c r="BP740" s="25"/>
      <c r="BQ740" s="25"/>
      <c r="BR740" s="25"/>
      <c r="BS740" s="94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93"/>
      <c r="M741" s="93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89"/>
      <c r="BP741" s="25"/>
      <c r="BQ741" s="25"/>
      <c r="BR741" s="25"/>
      <c r="BS741" s="94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93"/>
      <c r="M742" s="93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89"/>
      <c r="BP742" s="25"/>
      <c r="BQ742" s="25"/>
      <c r="BR742" s="25"/>
      <c r="BS742" s="94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93"/>
      <c r="M743" s="93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89"/>
      <c r="BP743" s="25"/>
      <c r="BQ743" s="25"/>
      <c r="BR743" s="25"/>
      <c r="BS743" s="94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93"/>
      <c r="M744" s="93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89"/>
      <c r="BP744" s="25"/>
      <c r="BQ744" s="25"/>
      <c r="BR744" s="25"/>
      <c r="BS744" s="94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93"/>
      <c r="M745" s="93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89"/>
      <c r="BP745" s="25"/>
      <c r="BQ745" s="25"/>
      <c r="BR745" s="25"/>
      <c r="BS745" s="94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93"/>
      <c r="M746" s="93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89"/>
      <c r="BP746" s="25"/>
      <c r="BQ746" s="25"/>
      <c r="BR746" s="25"/>
      <c r="BS746" s="94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93"/>
      <c r="M747" s="93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89"/>
      <c r="BP747" s="25"/>
      <c r="BQ747" s="25"/>
      <c r="BR747" s="25"/>
      <c r="BS747" s="94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93"/>
      <c r="M748" s="93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89"/>
      <c r="BP748" s="25"/>
      <c r="BQ748" s="25"/>
      <c r="BR748" s="25"/>
      <c r="BS748" s="94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93"/>
      <c r="M749" s="93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89"/>
      <c r="BP749" s="25"/>
      <c r="BQ749" s="25"/>
      <c r="BR749" s="25"/>
      <c r="BS749" s="94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93"/>
      <c r="M750" s="93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89"/>
      <c r="BP750" s="25"/>
      <c r="BQ750" s="25"/>
      <c r="BR750" s="25"/>
      <c r="BS750" s="94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93"/>
      <c r="M751" s="93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89"/>
      <c r="BP751" s="25"/>
      <c r="BQ751" s="25"/>
      <c r="BR751" s="25"/>
      <c r="BS751" s="94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93"/>
      <c r="M752" s="93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89"/>
      <c r="BP752" s="25"/>
      <c r="BQ752" s="25"/>
      <c r="BR752" s="25"/>
      <c r="BS752" s="94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93"/>
      <c r="M753" s="93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89"/>
      <c r="BP753" s="25"/>
      <c r="BQ753" s="25"/>
      <c r="BR753" s="25"/>
      <c r="BS753" s="94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93"/>
      <c r="M754" s="93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89"/>
      <c r="BP754" s="25"/>
      <c r="BQ754" s="25"/>
      <c r="BR754" s="25"/>
      <c r="BS754" s="94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93"/>
      <c r="M755" s="93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89"/>
      <c r="BP755" s="25"/>
      <c r="BQ755" s="25"/>
      <c r="BR755" s="25"/>
      <c r="BS755" s="94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93"/>
      <c r="M756" s="93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89"/>
      <c r="BP756" s="25"/>
      <c r="BQ756" s="25"/>
      <c r="BR756" s="25"/>
      <c r="BS756" s="94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93"/>
      <c r="M757" s="93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89"/>
      <c r="BP757" s="25"/>
      <c r="BQ757" s="25"/>
      <c r="BR757" s="25"/>
      <c r="BS757" s="94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93"/>
      <c r="M758" s="93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89"/>
      <c r="BP758" s="25"/>
      <c r="BQ758" s="25"/>
      <c r="BR758" s="25"/>
      <c r="BS758" s="94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93"/>
      <c r="M759" s="93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89"/>
      <c r="BP759" s="25"/>
      <c r="BQ759" s="25"/>
      <c r="BR759" s="25"/>
      <c r="BS759" s="94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93"/>
      <c r="M760" s="93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89"/>
      <c r="BP760" s="25"/>
      <c r="BQ760" s="25"/>
      <c r="BR760" s="25"/>
      <c r="BS760" s="94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93"/>
      <c r="M761" s="93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89"/>
      <c r="BP761" s="25"/>
      <c r="BQ761" s="25"/>
      <c r="BR761" s="25"/>
      <c r="BS761" s="94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93"/>
      <c r="M762" s="93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89"/>
      <c r="BP762" s="25"/>
      <c r="BQ762" s="25"/>
      <c r="BR762" s="25"/>
      <c r="BS762" s="94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93"/>
      <c r="M763" s="93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89"/>
      <c r="BP763" s="25"/>
      <c r="BQ763" s="25"/>
      <c r="BR763" s="25"/>
      <c r="BS763" s="94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93"/>
      <c r="M764" s="93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89"/>
      <c r="BP764" s="25"/>
      <c r="BQ764" s="25"/>
      <c r="BR764" s="25"/>
      <c r="BS764" s="94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93"/>
      <c r="M765" s="93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89"/>
      <c r="BP765" s="25"/>
      <c r="BQ765" s="25"/>
      <c r="BR765" s="25"/>
      <c r="BS765" s="94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93"/>
      <c r="M766" s="93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89"/>
      <c r="BP766" s="25"/>
      <c r="BQ766" s="25"/>
      <c r="BR766" s="25"/>
      <c r="BS766" s="94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93"/>
      <c r="M767" s="93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89"/>
      <c r="BP767" s="25"/>
      <c r="BQ767" s="25"/>
      <c r="BR767" s="25"/>
      <c r="BS767" s="94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93"/>
      <c r="M768" s="93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89"/>
      <c r="BP768" s="25"/>
      <c r="BQ768" s="25"/>
      <c r="BR768" s="25"/>
      <c r="BS768" s="94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93"/>
      <c r="M769" s="93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89"/>
      <c r="BP769" s="25"/>
      <c r="BQ769" s="25"/>
      <c r="BR769" s="25"/>
      <c r="BS769" s="94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93"/>
      <c r="M770" s="93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89"/>
      <c r="BP770" s="25"/>
      <c r="BQ770" s="25"/>
      <c r="BR770" s="25"/>
      <c r="BS770" s="94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93"/>
      <c r="M771" s="93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89"/>
      <c r="BP771" s="25"/>
      <c r="BQ771" s="25"/>
      <c r="BR771" s="25"/>
      <c r="BS771" s="94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93"/>
      <c r="M772" s="93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89"/>
      <c r="BP772" s="25"/>
      <c r="BQ772" s="25"/>
      <c r="BR772" s="25"/>
      <c r="BS772" s="94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93"/>
      <c r="M773" s="93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89"/>
      <c r="BP773" s="25"/>
      <c r="BQ773" s="25"/>
      <c r="BR773" s="25"/>
      <c r="BS773" s="94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93"/>
      <c r="M774" s="93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89"/>
      <c r="BP774" s="25"/>
      <c r="BQ774" s="25"/>
      <c r="BR774" s="25"/>
      <c r="BS774" s="94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93"/>
      <c r="M775" s="93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89"/>
      <c r="BP775" s="25"/>
      <c r="BQ775" s="25"/>
      <c r="BR775" s="25"/>
      <c r="BS775" s="94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93"/>
      <c r="M776" s="93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89"/>
      <c r="BP776" s="25"/>
      <c r="BQ776" s="25"/>
      <c r="BR776" s="25"/>
      <c r="BS776" s="94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93"/>
      <c r="M777" s="93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89"/>
      <c r="BP777" s="25"/>
      <c r="BQ777" s="25"/>
      <c r="BR777" s="25"/>
      <c r="BS777" s="94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93"/>
      <c r="M778" s="93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89"/>
      <c r="BP778" s="25"/>
      <c r="BQ778" s="25"/>
      <c r="BR778" s="25"/>
      <c r="BS778" s="94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93"/>
      <c r="M779" s="93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89"/>
      <c r="BP779" s="25"/>
      <c r="BQ779" s="25"/>
      <c r="BR779" s="25"/>
      <c r="BS779" s="94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93"/>
      <c r="M780" s="93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89"/>
      <c r="BP780" s="25"/>
      <c r="BQ780" s="25"/>
      <c r="BR780" s="25"/>
      <c r="BS780" s="94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93"/>
      <c r="M781" s="93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89"/>
      <c r="BP781" s="25"/>
      <c r="BQ781" s="25"/>
      <c r="BR781" s="25"/>
      <c r="BS781" s="94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93"/>
      <c r="M782" s="93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89"/>
      <c r="BP782" s="25"/>
      <c r="BQ782" s="25"/>
      <c r="BR782" s="25"/>
      <c r="BS782" s="94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93"/>
      <c r="M783" s="93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89"/>
      <c r="BP783" s="25"/>
      <c r="BQ783" s="25"/>
      <c r="BR783" s="25"/>
      <c r="BS783" s="94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93"/>
      <c r="M784" s="93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89"/>
      <c r="BP784" s="25"/>
      <c r="BQ784" s="25"/>
      <c r="BR784" s="25"/>
      <c r="BS784" s="94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93"/>
      <c r="M785" s="93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89"/>
      <c r="BP785" s="25"/>
      <c r="BQ785" s="25"/>
      <c r="BR785" s="25"/>
      <c r="BS785" s="94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93"/>
      <c r="M786" s="93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89"/>
      <c r="BP786" s="25"/>
      <c r="BQ786" s="25"/>
      <c r="BR786" s="25"/>
      <c r="BS786" s="94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93"/>
      <c r="M787" s="93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89"/>
      <c r="BP787" s="25"/>
      <c r="BQ787" s="25"/>
      <c r="BR787" s="25"/>
      <c r="BS787" s="94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93"/>
      <c r="M788" s="93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89"/>
      <c r="BP788" s="25"/>
      <c r="BQ788" s="25"/>
      <c r="BR788" s="25"/>
      <c r="BS788" s="94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93"/>
      <c r="M789" s="93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89"/>
      <c r="BP789" s="25"/>
      <c r="BQ789" s="25"/>
      <c r="BR789" s="25"/>
      <c r="BS789" s="94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93"/>
      <c r="M790" s="93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89"/>
      <c r="BP790" s="25"/>
      <c r="BQ790" s="25"/>
      <c r="BR790" s="25"/>
      <c r="BS790" s="94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93"/>
      <c r="M791" s="93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89"/>
      <c r="BP791" s="25"/>
      <c r="BQ791" s="25"/>
      <c r="BR791" s="25"/>
      <c r="BS791" s="94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93"/>
      <c r="M792" s="93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89"/>
      <c r="BP792" s="25"/>
      <c r="BQ792" s="25"/>
      <c r="BR792" s="25"/>
      <c r="BS792" s="94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93"/>
      <c r="M793" s="93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89"/>
      <c r="BP793" s="25"/>
      <c r="BQ793" s="25"/>
      <c r="BR793" s="25"/>
      <c r="BS793" s="94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93"/>
      <c r="M794" s="93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89"/>
      <c r="BP794" s="25"/>
      <c r="BQ794" s="25"/>
      <c r="BR794" s="25"/>
      <c r="BS794" s="94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93"/>
      <c r="M795" s="93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89"/>
      <c r="BP795" s="25"/>
      <c r="BQ795" s="25"/>
      <c r="BR795" s="25"/>
      <c r="BS795" s="94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93"/>
      <c r="M796" s="93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89"/>
      <c r="BP796" s="25"/>
      <c r="BQ796" s="25"/>
      <c r="BR796" s="25"/>
      <c r="BS796" s="94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93"/>
      <c r="M797" s="93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89"/>
      <c r="BP797" s="25"/>
      <c r="BQ797" s="25"/>
      <c r="BR797" s="25"/>
      <c r="BS797" s="94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93"/>
      <c r="M798" s="93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89"/>
      <c r="BP798" s="25"/>
      <c r="BQ798" s="25"/>
      <c r="BR798" s="25"/>
      <c r="BS798" s="94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93"/>
      <c r="M799" s="93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89"/>
      <c r="BP799" s="25"/>
      <c r="BQ799" s="25"/>
      <c r="BR799" s="25"/>
      <c r="BS799" s="94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93"/>
      <c r="M800" s="93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89"/>
      <c r="BP800" s="25"/>
      <c r="BQ800" s="25"/>
      <c r="BR800" s="25"/>
      <c r="BS800" s="94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93"/>
      <c r="M801" s="93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89"/>
      <c r="BP801" s="25"/>
      <c r="BQ801" s="25"/>
      <c r="BR801" s="25"/>
      <c r="BS801" s="94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93"/>
      <c r="M802" s="93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89"/>
      <c r="BP802" s="25"/>
      <c r="BQ802" s="25"/>
      <c r="BR802" s="25"/>
      <c r="BS802" s="94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93"/>
      <c r="M803" s="93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89"/>
      <c r="BP803" s="25"/>
      <c r="BQ803" s="25"/>
      <c r="BR803" s="25"/>
      <c r="BS803" s="94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93"/>
      <c r="M804" s="93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89"/>
      <c r="BP804" s="25"/>
      <c r="BQ804" s="25"/>
      <c r="BR804" s="25"/>
      <c r="BS804" s="94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93"/>
      <c r="M805" s="93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89"/>
      <c r="BP805" s="25"/>
      <c r="BQ805" s="25"/>
      <c r="BR805" s="25"/>
      <c r="BS805" s="94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93"/>
      <c r="M806" s="93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89"/>
      <c r="BP806" s="25"/>
      <c r="BQ806" s="25"/>
      <c r="BR806" s="25"/>
      <c r="BS806" s="94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93"/>
      <c r="M807" s="93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89"/>
      <c r="BP807" s="25"/>
      <c r="BQ807" s="25"/>
      <c r="BR807" s="25"/>
      <c r="BS807" s="94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93"/>
      <c r="M808" s="93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89"/>
      <c r="BP808" s="25"/>
      <c r="BQ808" s="25"/>
      <c r="BR808" s="25"/>
      <c r="BS808" s="94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93"/>
      <c r="M809" s="93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89"/>
      <c r="BP809" s="25"/>
      <c r="BQ809" s="25"/>
      <c r="BR809" s="25"/>
      <c r="BS809" s="94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93"/>
      <c r="M810" s="93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89"/>
      <c r="BP810" s="25"/>
      <c r="BQ810" s="25"/>
      <c r="BR810" s="25"/>
      <c r="BS810" s="94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93"/>
      <c r="M811" s="93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89"/>
      <c r="BP811" s="25"/>
      <c r="BQ811" s="25"/>
      <c r="BR811" s="25"/>
      <c r="BS811" s="94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93"/>
      <c r="M812" s="93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89"/>
      <c r="BP812" s="25"/>
      <c r="BQ812" s="25"/>
      <c r="BR812" s="25"/>
      <c r="BS812" s="94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93"/>
      <c r="M813" s="93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89"/>
      <c r="BP813" s="25"/>
      <c r="BQ813" s="25"/>
      <c r="BR813" s="25"/>
      <c r="BS813" s="94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93"/>
      <c r="M814" s="93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89"/>
      <c r="BP814" s="25"/>
      <c r="BQ814" s="25"/>
      <c r="BR814" s="25"/>
      <c r="BS814" s="94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93"/>
      <c r="M815" s="93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89"/>
      <c r="BP815" s="25"/>
      <c r="BQ815" s="25"/>
      <c r="BR815" s="25"/>
      <c r="BS815" s="94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93"/>
      <c r="M816" s="93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89"/>
      <c r="BP816" s="25"/>
      <c r="BQ816" s="25"/>
      <c r="BR816" s="25"/>
      <c r="BS816" s="94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93"/>
      <c r="M817" s="93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89"/>
      <c r="BP817" s="25"/>
      <c r="BQ817" s="25"/>
      <c r="BR817" s="25"/>
      <c r="BS817" s="94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93"/>
      <c r="M818" s="93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89"/>
      <c r="BP818" s="25"/>
      <c r="BQ818" s="25"/>
      <c r="BR818" s="25"/>
      <c r="BS818" s="94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93"/>
      <c r="M819" s="93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89"/>
      <c r="BP819" s="25"/>
      <c r="BQ819" s="25"/>
      <c r="BR819" s="25"/>
      <c r="BS819" s="94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93"/>
      <c r="M820" s="93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89"/>
      <c r="BP820" s="25"/>
      <c r="BQ820" s="25"/>
      <c r="BR820" s="25"/>
      <c r="BS820" s="94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93"/>
      <c r="M821" s="93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89"/>
      <c r="BP821" s="25"/>
      <c r="BQ821" s="25"/>
      <c r="BR821" s="25"/>
      <c r="BS821" s="94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93"/>
      <c r="M822" s="93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89"/>
      <c r="BP822" s="25"/>
      <c r="BQ822" s="25"/>
      <c r="BR822" s="25"/>
      <c r="BS822" s="94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93"/>
      <c r="M823" s="93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89"/>
      <c r="BP823" s="25"/>
      <c r="BQ823" s="25"/>
      <c r="BR823" s="25"/>
      <c r="BS823" s="94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93"/>
      <c r="M824" s="93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89"/>
      <c r="BP824" s="25"/>
      <c r="BQ824" s="25"/>
      <c r="BR824" s="25"/>
      <c r="BS824" s="94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93"/>
      <c r="M825" s="93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89"/>
      <c r="BP825" s="25"/>
      <c r="BQ825" s="25"/>
      <c r="BR825" s="25"/>
      <c r="BS825" s="94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93"/>
      <c r="M826" s="93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89"/>
      <c r="BP826" s="25"/>
      <c r="BQ826" s="25"/>
      <c r="BR826" s="25"/>
      <c r="BS826" s="94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93"/>
      <c r="M827" s="93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89"/>
      <c r="BP827" s="25"/>
      <c r="BQ827" s="25"/>
      <c r="BR827" s="25"/>
      <c r="BS827" s="94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93"/>
      <c r="M828" s="93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89"/>
      <c r="BP828" s="25"/>
      <c r="BQ828" s="25"/>
      <c r="BR828" s="25"/>
      <c r="BS828" s="94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93"/>
      <c r="M829" s="93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89"/>
      <c r="BP829" s="25"/>
      <c r="BQ829" s="25"/>
      <c r="BR829" s="25"/>
      <c r="BS829" s="94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93"/>
      <c r="M830" s="93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89"/>
      <c r="BP830" s="25"/>
      <c r="BQ830" s="25"/>
      <c r="BR830" s="25"/>
      <c r="BS830" s="94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93"/>
      <c r="M831" s="93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89"/>
      <c r="BP831" s="25"/>
      <c r="BQ831" s="25"/>
      <c r="BR831" s="25"/>
      <c r="BS831" s="94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93"/>
      <c r="M832" s="93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89"/>
      <c r="BP832" s="25"/>
      <c r="BQ832" s="25"/>
      <c r="BR832" s="25"/>
      <c r="BS832" s="94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93"/>
      <c r="M833" s="93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89"/>
      <c r="BP833" s="25"/>
      <c r="BQ833" s="25"/>
      <c r="BR833" s="25"/>
      <c r="BS833" s="94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93"/>
      <c r="M834" s="93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89"/>
      <c r="BP834" s="25"/>
      <c r="BQ834" s="25"/>
      <c r="BR834" s="25"/>
      <c r="BS834" s="94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93"/>
      <c r="M835" s="93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89"/>
      <c r="BP835" s="25"/>
      <c r="BQ835" s="25"/>
      <c r="BR835" s="25"/>
      <c r="BS835" s="94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93"/>
      <c r="M836" s="93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89"/>
      <c r="BP836" s="25"/>
      <c r="BQ836" s="25"/>
      <c r="BR836" s="25"/>
      <c r="BS836" s="94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93"/>
      <c r="M837" s="93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89"/>
      <c r="BP837" s="25"/>
      <c r="BQ837" s="25"/>
      <c r="BR837" s="25"/>
      <c r="BS837" s="94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93"/>
      <c r="M838" s="93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89"/>
      <c r="BP838" s="25"/>
      <c r="BQ838" s="25"/>
      <c r="BR838" s="25"/>
      <c r="BS838" s="94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93"/>
      <c r="M839" s="93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89"/>
      <c r="BP839" s="25"/>
      <c r="BQ839" s="25"/>
      <c r="BR839" s="25"/>
      <c r="BS839" s="94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93"/>
      <c r="M840" s="93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89"/>
      <c r="BP840" s="25"/>
      <c r="BQ840" s="25"/>
      <c r="BR840" s="25"/>
      <c r="BS840" s="94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93"/>
      <c r="M841" s="93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89"/>
      <c r="BP841" s="25"/>
      <c r="BQ841" s="25"/>
      <c r="BR841" s="25"/>
      <c r="BS841" s="94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93"/>
      <c r="M842" s="93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89"/>
      <c r="BP842" s="25"/>
      <c r="BQ842" s="25"/>
      <c r="BR842" s="25"/>
      <c r="BS842" s="94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93"/>
      <c r="M843" s="93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89"/>
      <c r="BP843" s="25"/>
      <c r="BQ843" s="25"/>
      <c r="BR843" s="25"/>
      <c r="BS843" s="94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93"/>
      <c r="M844" s="93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89"/>
      <c r="BP844" s="25"/>
      <c r="BQ844" s="25"/>
      <c r="BR844" s="25"/>
      <c r="BS844" s="94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93"/>
      <c r="M845" s="93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89"/>
      <c r="BP845" s="25"/>
      <c r="BQ845" s="25"/>
      <c r="BR845" s="25"/>
      <c r="BS845" s="94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93"/>
      <c r="M846" s="93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89"/>
      <c r="BP846" s="25"/>
      <c r="BQ846" s="25"/>
      <c r="BR846" s="25"/>
      <c r="BS846" s="94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93"/>
      <c r="M847" s="93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89"/>
      <c r="BP847" s="25"/>
      <c r="BQ847" s="25"/>
      <c r="BR847" s="25"/>
      <c r="BS847" s="94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93"/>
      <c r="M848" s="93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89"/>
      <c r="BP848" s="25"/>
      <c r="BQ848" s="25"/>
      <c r="BR848" s="25"/>
      <c r="BS848" s="94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93"/>
      <c r="M849" s="93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89"/>
      <c r="BP849" s="25"/>
      <c r="BQ849" s="25"/>
      <c r="BR849" s="25"/>
      <c r="BS849" s="94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93"/>
      <c r="M850" s="93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89"/>
      <c r="BP850" s="25"/>
      <c r="BQ850" s="25"/>
      <c r="BR850" s="25"/>
      <c r="BS850" s="94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93"/>
      <c r="M851" s="93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89"/>
      <c r="BP851" s="25"/>
      <c r="BQ851" s="25"/>
      <c r="BR851" s="25"/>
      <c r="BS851" s="94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93"/>
      <c r="M852" s="93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89"/>
      <c r="BP852" s="25"/>
      <c r="BQ852" s="25"/>
      <c r="BR852" s="25"/>
      <c r="BS852" s="94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93"/>
      <c r="M853" s="93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89"/>
      <c r="BP853" s="25"/>
      <c r="BQ853" s="25"/>
      <c r="BR853" s="25"/>
      <c r="BS853" s="94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93"/>
      <c r="M854" s="93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89"/>
      <c r="BP854" s="25"/>
      <c r="BQ854" s="25"/>
      <c r="BR854" s="25"/>
      <c r="BS854" s="94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93"/>
      <c r="M855" s="93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89"/>
      <c r="BP855" s="25"/>
      <c r="BQ855" s="25"/>
      <c r="BR855" s="25"/>
      <c r="BS855" s="94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93"/>
      <c r="M856" s="93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89"/>
      <c r="BP856" s="25"/>
      <c r="BQ856" s="25"/>
      <c r="BR856" s="25"/>
      <c r="BS856" s="94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93"/>
      <c r="M857" s="93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89"/>
      <c r="BP857" s="25"/>
      <c r="BQ857" s="25"/>
      <c r="BR857" s="25"/>
      <c r="BS857" s="94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93"/>
      <c r="M858" s="93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89"/>
      <c r="BP858" s="25"/>
      <c r="BQ858" s="25"/>
      <c r="BR858" s="25"/>
      <c r="BS858" s="94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93"/>
      <c r="M859" s="93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89"/>
      <c r="BP859" s="25"/>
      <c r="BQ859" s="25"/>
      <c r="BR859" s="25"/>
      <c r="BS859" s="94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93"/>
      <c r="M860" s="93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89"/>
      <c r="BP860" s="25"/>
      <c r="BQ860" s="25"/>
      <c r="BR860" s="25"/>
      <c r="BS860" s="94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93"/>
      <c r="M861" s="93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89"/>
      <c r="BP861" s="25"/>
      <c r="BQ861" s="25"/>
      <c r="BR861" s="25"/>
      <c r="BS861" s="94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93"/>
      <c r="M862" s="93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89"/>
      <c r="BP862" s="25"/>
      <c r="BQ862" s="25"/>
      <c r="BR862" s="25"/>
      <c r="BS862" s="94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93"/>
      <c r="M863" s="93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89"/>
      <c r="BP863" s="25"/>
      <c r="BQ863" s="25"/>
      <c r="BR863" s="25"/>
      <c r="BS863" s="94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93"/>
      <c r="M864" s="93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89"/>
      <c r="BP864" s="25"/>
      <c r="BQ864" s="25"/>
      <c r="BR864" s="25"/>
      <c r="BS864" s="94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93"/>
      <c r="M865" s="93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89"/>
      <c r="BP865" s="25"/>
      <c r="BQ865" s="25"/>
      <c r="BR865" s="25"/>
      <c r="BS865" s="94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93"/>
      <c r="M866" s="93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89"/>
      <c r="BP866" s="25"/>
      <c r="BQ866" s="25"/>
      <c r="BR866" s="25"/>
      <c r="BS866" s="94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93"/>
      <c r="M867" s="93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89"/>
      <c r="BP867" s="25"/>
      <c r="BQ867" s="25"/>
      <c r="BR867" s="25"/>
      <c r="BS867" s="94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93"/>
      <c r="M868" s="93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89"/>
      <c r="BP868" s="25"/>
      <c r="BQ868" s="25"/>
      <c r="BR868" s="25"/>
      <c r="BS868" s="94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93"/>
      <c r="M869" s="93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89"/>
      <c r="BP869" s="25"/>
      <c r="BQ869" s="25"/>
      <c r="BR869" s="25"/>
      <c r="BS869" s="94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93"/>
      <c r="M870" s="93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89"/>
      <c r="BP870" s="25"/>
      <c r="BQ870" s="25"/>
      <c r="BR870" s="25"/>
      <c r="BS870" s="94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93"/>
      <c r="M871" s="93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89"/>
      <c r="BP871" s="25"/>
      <c r="BQ871" s="25"/>
      <c r="BR871" s="25"/>
      <c r="BS871" s="94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93"/>
      <c r="M872" s="93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89"/>
      <c r="BP872" s="25"/>
      <c r="BQ872" s="25"/>
      <c r="BR872" s="25"/>
      <c r="BS872" s="94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93"/>
      <c r="M873" s="93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89"/>
      <c r="BP873" s="25"/>
      <c r="BQ873" s="25"/>
      <c r="BR873" s="25"/>
      <c r="BS873" s="94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93"/>
      <c r="M874" s="93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89"/>
      <c r="BP874" s="25"/>
      <c r="BQ874" s="25"/>
      <c r="BR874" s="25"/>
      <c r="BS874" s="94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93"/>
      <c r="M875" s="93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89"/>
      <c r="BP875" s="25"/>
      <c r="BQ875" s="25"/>
      <c r="BR875" s="25"/>
      <c r="BS875" s="94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93"/>
      <c r="M876" s="93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89"/>
      <c r="BP876" s="25"/>
      <c r="BQ876" s="25"/>
      <c r="BR876" s="25"/>
      <c r="BS876" s="94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93"/>
      <c r="M877" s="93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89"/>
      <c r="BP877" s="25"/>
      <c r="BQ877" s="25"/>
      <c r="BR877" s="25"/>
      <c r="BS877" s="94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93"/>
      <c r="M878" s="93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89"/>
      <c r="BP878" s="25"/>
      <c r="BQ878" s="25"/>
      <c r="BR878" s="25"/>
      <c r="BS878" s="94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93"/>
      <c r="M879" s="93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89"/>
      <c r="BP879" s="25"/>
      <c r="BQ879" s="25"/>
      <c r="BR879" s="25"/>
      <c r="BS879" s="94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93"/>
      <c r="M880" s="93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89"/>
      <c r="BP880" s="25"/>
      <c r="BQ880" s="25"/>
      <c r="BR880" s="25"/>
      <c r="BS880" s="94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93"/>
      <c r="M881" s="93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89"/>
      <c r="BP881" s="25"/>
      <c r="BQ881" s="25"/>
      <c r="BR881" s="25"/>
      <c r="BS881" s="94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93"/>
      <c r="M882" s="93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89"/>
      <c r="BP882" s="25"/>
      <c r="BQ882" s="25"/>
      <c r="BR882" s="25"/>
      <c r="BS882" s="94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93"/>
      <c r="M883" s="93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89"/>
      <c r="BP883" s="25"/>
      <c r="BQ883" s="25"/>
      <c r="BR883" s="25"/>
      <c r="BS883" s="94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93"/>
      <c r="M884" s="93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89"/>
      <c r="BP884" s="25"/>
      <c r="BQ884" s="25"/>
      <c r="BR884" s="25"/>
      <c r="BS884" s="94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93"/>
      <c r="M885" s="93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89"/>
      <c r="BP885" s="25"/>
      <c r="BQ885" s="25"/>
      <c r="BR885" s="25"/>
      <c r="BS885" s="94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93"/>
      <c r="M886" s="93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89"/>
      <c r="BP886" s="25"/>
      <c r="BQ886" s="25"/>
      <c r="BR886" s="25"/>
      <c r="BS886" s="94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93"/>
      <c r="M887" s="93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89"/>
      <c r="BP887" s="25"/>
      <c r="BQ887" s="25"/>
      <c r="BR887" s="25"/>
      <c r="BS887" s="94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93"/>
      <c r="M888" s="93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89"/>
      <c r="BP888" s="25"/>
      <c r="BQ888" s="25"/>
      <c r="BR888" s="25"/>
      <c r="BS888" s="94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93"/>
      <c r="M889" s="93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89"/>
      <c r="BP889" s="25"/>
      <c r="BQ889" s="25"/>
      <c r="BR889" s="25"/>
      <c r="BS889" s="94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93"/>
      <c r="M890" s="93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89"/>
      <c r="BP890" s="25"/>
      <c r="BQ890" s="25"/>
      <c r="BR890" s="25"/>
      <c r="BS890" s="94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93"/>
      <c r="M891" s="93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89"/>
      <c r="BP891" s="25"/>
      <c r="BQ891" s="25"/>
      <c r="BR891" s="25"/>
      <c r="BS891" s="94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93"/>
      <c r="M892" s="93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89"/>
      <c r="BP892" s="25"/>
      <c r="BQ892" s="25"/>
      <c r="BR892" s="25"/>
      <c r="BS892" s="94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93"/>
      <c r="M893" s="93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89"/>
      <c r="BP893" s="25"/>
      <c r="BQ893" s="25"/>
      <c r="BR893" s="25"/>
      <c r="BS893" s="94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93"/>
      <c r="M894" s="93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89"/>
      <c r="BP894" s="25"/>
      <c r="BQ894" s="25"/>
      <c r="BR894" s="25"/>
      <c r="BS894" s="94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93"/>
      <c r="M895" s="93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89"/>
      <c r="BP895" s="25"/>
      <c r="BQ895" s="25"/>
      <c r="BR895" s="25"/>
      <c r="BS895" s="94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93"/>
      <c r="M896" s="93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89"/>
      <c r="BP896" s="25"/>
      <c r="BQ896" s="25"/>
      <c r="BR896" s="25"/>
      <c r="BS896" s="94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93"/>
      <c r="M897" s="93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89"/>
      <c r="BP897" s="25"/>
      <c r="BQ897" s="25"/>
      <c r="BR897" s="25"/>
      <c r="BS897" s="94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93"/>
      <c r="M898" s="93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89"/>
      <c r="BP898" s="25"/>
      <c r="BQ898" s="25"/>
      <c r="BR898" s="25"/>
      <c r="BS898" s="94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93"/>
      <c r="M899" s="93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89"/>
      <c r="BP899" s="25"/>
      <c r="BQ899" s="25"/>
      <c r="BR899" s="25"/>
      <c r="BS899" s="94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93"/>
      <c r="M900" s="93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89"/>
      <c r="BP900" s="25"/>
      <c r="BQ900" s="25"/>
      <c r="BR900" s="25"/>
      <c r="BS900" s="94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93"/>
      <c r="M901" s="93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89"/>
      <c r="BP901" s="25"/>
      <c r="BQ901" s="25"/>
      <c r="BR901" s="25"/>
      <c r="BS901" s="94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93"/>
      <c r="M902" s="93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89"/>
      <c r="BP902" s="25"/>
      <c r="BQ902" s="25"/>
      <c r="BR902" s="25"/>
      <c r="BS902" s="94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93"/>
      <c r="M903" s="93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89"/>
      <c r="BP903" s="25"/>
      <c r="BQ903" s="25"/>
      <c r="BR903" s="25"/>
      <c r="BS903" s="94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93"/>
      <c r="M904" s="93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89"/>
      <c r="BP904" s="25"/>
      <c r="BQ904" s="25"/>
      <c r="BR904" s="25"/>
      <c r="BS904" s="94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93"/>
      <c r="M905" s="93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89"/>
      <c r="BP905" s="25"/>
      <c r="BQ905" s="25"/>
      <c r="BR905" s="25"/>
      <c r="BS905" s="94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93"/>
      <c r="M906" s="93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89"/>
      <c r="BP906" s="25"/>
      <c r="BQ906" s="25"/>
      <c r="BR906" s="25"/>
      <c r="BS906" s="94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93"/>
      <c r="M907" s="93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89"/>
      <c r="BP907" s="25"/>
      <c r="BQ907" s="25"/>
      <c r="BR907" s="25"/>
      <c r="BS907" s="94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93"/>
      <c r="M908" s="93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89"/>
      <c r="BP908" s="25"/>
      <c r="BQ908" s="25"/>
      <c r="BR908" s="25"/>
      <c r="BS908" s="94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93"/>
      <c r="M909" s="93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89"/>
      <c r="BP909" s="25"/>
      <c r="BQ909" s="25"/>
      <c r="BR909" s="25"/>
      <c r="BS909" s="94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93"/>
      <c r="M910" s="93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89"/>
      <c r="BP910" s="25"/>
      <c r="BQ910" s="25"/>
      <c r="BR910" s="25"/>
      <c r="BS910" s="94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93"/>
      <c r="M911" s="93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89"/>
      <c r="BP911" s="25"/>
      <c r="BQ911" s="25"/>
      <c r="BR911" s="25"/>
      <c r="BS911" s="94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93"/>
      <c r="M912" s="93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89"/>
      <c r="BP912" s="25"/>
      <c r="BQ912" s="25"/>
      <c r="BR912" s="25"/>
      <c r="BS912" s="94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93"/>
      <c r="M913" s="93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89"/>
      <c r="BP913" s="25"/>
      <c r="BQ913" s="25"/>
      <c r="BR913" s="25"/>
      <c r="BS913" s="94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93"/>
      <c r="M914" s="93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89"/>
      <c r="BP914" s="25"/>
      <c r="BQ914" s="25"/>
      <c r="BR914" s="25"/>
      <c r="BS914" s="94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93"/>
      <c r="M915" s="93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89"/>
      <c r="BP915" s="25"/>
      <c r="BQ915" s="25"/>
      <c r="BR915" s="25"/>
      <c r="BS915" s="94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93"/>
      <c r="M916" s="93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89"/>
      <c r="BP916" s="25"/>
      <c r="BQ916" s="25"/>
      <c r="BR916" s="25"/>
      <c r="BS916" s="94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93"/>
      <c r="M917" s="93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89"/>
      <c r="BP917" s="25"/>
      <c r="BQ917" s="25"/>
      <c r="BR917" s="25"/>
      <c r="BS917" s="94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93"/>
      <c r="M918" s="93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89"/>
      <c r="BP918" s="25"/>
      <c r="BQ918" s="25"/>
      <c r="BR918" s="25"/>
      <c r="BS918" s="94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93"/>
      <c r="M919" s="93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89"/>
      <c r="BP919" s="25"/>
      <c r="BQ919" s="25"/>
      <c r="BR919" s="25"/>
      <c r="BS919" s="94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93"/>
      <c r="M920" s="93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89"/>
      <c r="BP920" s="25"/>
      <c r="BQ920" s="25"/>
      <c r="BR920" s="25"/>
      <c r="BS920" s="94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93"/>
      <c r="M921" s="93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89"/>
      <c r="BP921" s="25"/>
      <c r="BQ921" s="25"/>
      <c r="BR921" s="25"/>
      <c r="BS921" s="94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93"/>
      <c r="M922" s="93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89"/>
      <c r="BP922" s="25"/>
      <c r="BQ922" s="25"/>
      <c r="BR922" s="25"/>
      <c r="BS922" s="94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93"/>
      <c r="M923" s="93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89"/>
      <c r="BP923" s="25"/>
      <c r="BQ923" s="25"/>
      <c r="BR923" s="25"/>
      <c r="BS923" s="94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93"/>
      <c r="M924" s="93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89"/>
      <c r="BP924" s="25"/>
      <c r="BQ924" s="25"/>
      <c r="BR924" s="25"/>
      <c r="BS924" s="94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93"/>
      <c r="M925" s="93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89"/>
      <c r="BP925" s="25"/>
      <c r="BQ925" s="25"/>
      <c r="BR925" s="25"/>
      <c r="BS925" s="94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93"/>
      <c r="M926" s="93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89"/>
      <c r="BP926" s="25"/>
      <c r="BQ926" s="25"/>
      <c r="BR926" s="25"/>
      <c r="BS926" s="94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93"/>
      <c r="M927" s="93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89"/>
      <c r="BP927" s="25"/>
      <c r="BQ927" s="25"/>
      <c r="BR927" s="25"/>
      <c r="BS927" s="94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93"/>
      <c r="M928" s="93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89"/>
      <c r="BP928" s="25"/>
      <c r="BQ928" s="25"/>
      <c r="BR928" s="25"/>
      <c r="BS928" s="94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93"/>
      <c r="M929" s="93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89"/>
      <c r="BP929" s="25"/>
      <c r="BQ929" s="25"/>
      <c r="BR929" s="25"/>
      <c r="BS929" s="94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93"/>
      <c r="M930" s="93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89"/>
      <c r="BP930" s="25"/>
      <c r="BQ930" s="25"/>
      <c r="BR930" s="25"/>
      <c r="BS930" s="94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93"/>
      <c r="M931" s="93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89"/>
      <c r="BP931" s="25"/>
      <c r="BQ931" s="25"/>
      <c r="BR931" s="25"/>
      <c r="BS931" s="94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93"/>
      <c r="M932" s="93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89"/>
      <c r="BP932" s="25"/>
      <c r="BQ932" s="25"/>
      <c r="BR932" s="25"/>
      <c r="BS932" s="94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93"/>
      <c r="M933" s="93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89"/>
      <c r="BP933" s="25"/>
      <c r="BQ933" s="25"/>
      <c r="BR933" s="25"/>
      <c r="BS933" s="94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93"/>
      <c r="M934" s="93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89"/>
      <c r="BP934" s="25"/>
      <c r="BQ934" s="25"/>
      <c r="BR934" s="25"/>
      <c r="BS934" s="94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93"/>
      <c r="M935" s="93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89"/>
      <c r="BP935" s="25"/>
      <c r="BQ935" s="25"/>
      <c r="BR935" s="25"/>
      <c r="BS935" s="94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93"/>
      <c r="M936" s="93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89"/>
      <c r="BP936" s="25"/>
      <c r="BQ936" s="25"/>
      <c r="BR936" s="25"/>
      <c r="BS936" s="94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93"/>
      <c r="M937" s="93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89"/>
      <c r="BP937" s="25"/>
      <c r="BQ937" s="25"/>
      <c r="BR937" s="25"/>
      <c r="BS937" s="94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93"/>
      <c r="M938" s="93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89"/>
      <c r="BP938" s="25"/>
      <c r="BQ938" s="25"/>
      <c r="BR938" s="25"/>
      <c r="BS938" s="94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93"/>
      <c r="M939" s="93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89"/>
      <c r="BP939" s="25"/>
      <c r="BQ939" s="25"/>
      <c r="BR939" s="25"/>
      <c r="BS939" s="94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93"/>
      <c r="M940" s="93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89"/>
      <c r="BP940" s="25"/>
      <c r="BQ940" s="25"/>
      <c r="BR940" s="25"/>
      <c r="BS940" s="94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93"/>
      <c r="M941" s="93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89"/>
      <c r="BP941" s="25"/>
      <c r="BQ941" s="25"/>
      <c r="BR941" s="25"/>
      <c r="BS941" s="94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93"/>
      <c r="M942" s="93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89"/>
      <c r="BP942" s="25"/>
      <c r="BQ942" s="25"/>
      <c r="BR942" s="25"/>
      <c r="BS942" s="94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93"/>
      <c r="M943" s="93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89"/>
      <c r="BP943" s="25"/>
      <c r="BQ943" s="25"/>
      <c r="BR943" s="25"/>
      <c r="BS943" s="94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93"/>
      <c r="M944" s="93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89"/>
      <c r="BP944" s="25"/>
      <c r="BQ944" s="25"/>
      <c r="BR944" s="25"/>
      <c r="BS944" s="94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93"/>
      <c r="M945" s="93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89"/>
      <c r="BP945" s="25"/>
      <c r="BQ945" s="25"/>
      <c r="BR945" s="25"/>
      <c r="BS945" s="94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93"/>
      <c r="M946" s="93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89"/>
      <c r="BP946" s="25"/>
      <c r="BQ946" s="25"/>
      <c r="BR946" s="25"/>
      <c r="BS946" s="94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93"/>
      <c r="M947" s="93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89"/>
      <c r="BP947" s="25"/>
      <c r="BQ947" s="25"/>
      <c r="BR947" s="25"/>
      <c r="BS947" s="94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93"/>
      <c r="M948" s="93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89"/>
      <c r="BP948" s="25"/>
      <c r="BQ948" s="25"/>
      <c r="BR948" s="25"/>
      <c r="BS948" s="94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93"/>
      <c r="M949" s="93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89"/>
      <c r="BP949" s="25"/>
      <c r="BQ949" s="25"/>
      <c r="BR949" s="25"/>
      <c r="BS949" s="94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93"/>
      <c r="M950" s="93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89"/>
      <c r="BP950" s="25"/>
      <c r="BQ950" s="25"/>
      <c r="BR950" s="25"/>
      <c r="BS950" s="94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93"/>
      <c r="M951" s="93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89"/>
      <c r="BP951" s="25"/>
      <c r="BQ951" s="25"/>
      <c r="BR951" s="25"/>
      <c r="BS951" s="94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93"/>
      <c r="M952" s="93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89"/>
      <c r="BP952" s="25"/>
      <c r="BQ952" s="25"/>
      <c r="BR952" s="25"/>
      <c r="BS952" s="94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93"/>
      <c r="M953" s="93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89"/>
      <c r="BP953" s="25"/>
      <c r="BQ953" s="25"/>
      <c r="BR953" s="25"/>
      <c r="BS953" s="94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93"/>
      <c r="M954" s="93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89"/>
      <c r="BP954" s="25"/>
      <c r="BQ954" s="25"/>
      <c r="BR954" s="25"/>
      <c r="BS954" s="94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93"/>
      <c r="M955" s="93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89"/>
      <c r="BP955" s="25"/>
      <c r="BQ955" s="25"/>
      <c r="BR955" s="25"/>
      <c r="BS955" s="94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93"/>
      <c r="M956" s="93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89"/>
      <c r="BP956" s="25"/>
      <c r="BQ956" s="25"/>
      <c r="BR956" s="25"/>
      <c r="BS956" s="94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93"/>
      <c r="M957" s="93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89"/>
      <c r="BP957" s="25"/>
      <c r="BQ957" s="25"/>
      <c r="BR957" s="25"/>
      <c r="BS957" s="94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93"/>
      <c r="M958" s="93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89"/>
      <c r="BP958" s="25"/>
      <c r="BQ958" s="25"/>
      <c r="BR958" s="25"/>
      <c r="BS958" s="94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93"/>
      <c r="M959" s="93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89"/>
      <c r="BP959" s="25"/>
      <c r="BQ959" s="25"/>
      <c r="BR959" s="25"/>
      <c r="BS959" s="94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93"/>
      <c r="M960" s="93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89"/>
      <c r="BP960" s="25"/>
      <c r="BQ960" s="25"/>
      <c r="BR960" s="25"/>
      <c r="BS960" s="94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93"/>
      <c r="M961" s="93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89"/>
      <c r="BP961" s="25"/>
      <c r="BQ961" s="25"/>
      <c r="BR961" s="25"/>
      <c r="BS961" s="94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93"/>
      <c r="M962" s="93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89"/>
      <c r="BP962" s="25"/>
      <c r="BQ962" s="25"/>
      <c r="BR962" s="25"/>
      <c r="BS962" s="94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93"/>
      <c r="M963" s="93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89"/>
      <c r="BP963" s="25"/>
      <c r="BQ963" s="25"/>
      <c r="BR963" s="25"/>
      <c r="BS963" s="94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93"/>
      <c r="M964" s="93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89"/>
      <c r="BP964" s="25"/>
      <c r="BQ964" s="25"/>
      <c r="BR964" s="25"/>
      <c r="BS964" s="94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93"/>
      <c r="M965" s="93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89"/>
      <c r="BP965" s="25"/>
      <c r="BQ965" s="25"/>
      <c r="BR965" s="25"/>
      <c r="BS965" s="94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93"/>
      <c r="M966" s="93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89"/>
      <c r="BP966" s="25"/>
      <c r="BQ966" s="25"/>
      <c r="BR966" s="25"/>
      <c r="BS966" s="94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93"/>
      <c r="M967" s="93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89"/>
      <c r="BP967" s="25"/>
      <c r="BQ967" s="25"/>
      <c r="BR967" s="25"/>
      <c r="BS967" s="94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93"/>
      <c r="M968" s="93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89"/>
      <c r="BP968" s="25"/>
      <c r="BQ968" s="25"/>
      <c r="BR968" s="25"/>
      <c r="BS968" s="94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93"/>
      <c r="M969" s="93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89"/>
      <c r="BP969" s="25"/>
      <c r="BQ969" s="25"/>
      <c r="BR969" s="25"/>
      <c r="BS969" s="94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93"/>
      <c r="M970" s="93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89"/>
      <c r="BP970" s="25"/>
      <c r="BQ970" s="25"/>
      <c r="BR970" s="25"/>
      <c r="BS970" s="94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93"/>
      <c r="M971" s="93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89"/>
      <c r="BP971" s="25"/>
      <c r="BQ971" s="25"/>
      <c r="BR971" s="25"/>
      <c r="BS971" s="94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93"/>
      <c r="M972" s="93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89"/>
      <c r="BP972" s="25"/>
      <c r="BQ972" s="25"/>
      <c r="BR972" s="25"/>
      <c r="BS972" s="94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93"/>
      <c r="M973" s="93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89"/>
      <c r="BP973" s="25"/>
      <c r="BQ973" s="25"/>
      <c r="BR973" s="25"/>
      <c r="BS973" s="94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93"/>
      <c r="M974" s="93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89"/>
      <c r="BP974" s="25"/>
      <c r="BQ974" s="25"/>
      <c r="BR974" s="25"/>
      <c r="BS974" s="94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93"/>
      <c r="M975" s="93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89"/>
      <c r="BP975" s="25"/>
      <c r="BQ975" s="25"/>
      <c r="BR975" s="25"/>
      <c r="BS975" s="94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93"/>
      <c r="M976" s="93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89"/>
      <c r="BP976" s="25"/>
      <c r="BQ976" s="25"/>
      <c r="BR976" s="25"/>
      <c r="BS976" s="94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93"/>
      <c r="M977" s="93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89"/>
      <c r="BP977" s="25"/>
      <c r="BQ977" s="25"/>
      <c r="BR977" s="25"/>
      <c r="BS977" s="94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93"/>
      <c r="M978" s="93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89"/>
      <c r="BP978" s="25"/>
      <c r="BQ978" s="25"/>
      <c r="BR978" s="25"/>
      <c r="BS978" s="94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93"/>
      <c r="M979" s="93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89"/>
      <c r="BP979" s="25"/>
      <c r="BQ979" s="25"/>
      <c r="BR979" s="25"/>
      <c r="BS979" s="94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93"/>
      <c r="M980" s="93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89"/>
      <c r="BP980" s="25"/>
      <c r="BQ980" s="25"/>
      <c r="BR980" s="25"/>
      <c r="BS980" s="94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93"/>
      <c r="M981" s="93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89"/>
      <c r="BP981" s="25"/>
      <c r="BQ981" s="25"/>
      <c r="BR981" s="25"/>
      <c r="BS981" s="94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93"/>
      <c r="M982" s="93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89"/>
      <c r="BP982" s="25"/>
      <c r="BQ982" s="25"/>
      <c r="BR982" s="25"/>
      <c r="BS982" s="94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93"/>
      <c r="M983" s="93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89"/>
      <c r="BP983" s="25"/>
      <c r="BQ983" s="25"/>
      <c r="BR983" s="25"/>
      <c r="BS983" s="94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93"/>
      <c r="M984" s="93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89"/>
      <c r="BP984" s="25"/>
      <c r="BQ984" s="25"/>
      <c r="BR984" s="25"/>
      <c r="BS984" s="94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93"/>
      <c r="M985" s="93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89"/>
      <c r="BP985" s="25"/>
      <c r="BQ985" s="25"/>
      <c r="BR985" s="25"/>
      <c r="BS985" s="94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93"/>
      <c r="M986" s="93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89"/>
      <c r="BP986" s="25"/>
      <c r="BQ986" s="25"/>
      <c r="BR986" s="25"/>
      <c r="BS986" s="94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93"/>
      <c r="M987" s="93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5"/>
      <c r="BO987" s="89"/>
      <c r="BP987" s="25"/>
      <c r="BQ987" s="25"/>
      <c r="BR987" s="25"/>
      <c r="BS987" s="94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93"/>
      <c r="M988" s="93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89"/>
      <c r="BP988" s="25"/>
      <c r="BQ988" s="25"/>
      <c r="BR988" s="25"/>
      <c r="BS988" s="94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93"/>
      <c r="M989" s="93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5"/>
      <c r="BO989" s="89"/>
      <c r="BP989" s="25"/>
      <c r="BQ989" s="25"/>
      <c r="BR989" s="25"/>
      <c r="BS989" s="94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93"/>
      <c r="M990" s="93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5"/>
      <c r="BO990" s="89"/>
      <c r="BP990" s="25"/>
      <c r="BQ990" s="25"/>
      <c r="BR990" s="25"/>
      <c r="BS990" s="94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93"/>
      <c r="M991" s="93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5"/>
      <c r="BO991" s="89"/>
      <c r="BP991" s="25"/>
      <c r="BQ991" s="25"/>
      <c r="BR991" s="25"/>
      <c r="BS991" s="94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93"/>
      <c r="M992" s="93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5"/>
      <c r="BO992" s="89"/>
      <c r="BP992" s="25"/>
      <c r="BQ992" s="25"/>
      <c r="BR992" s="25"/>
      <c r="BS992" s="94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93"/>
      <c r="M993" s="93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5"/>
      <c r="BO993" s="89"/>
      <c r="BP993" s="25"/>
      <c r="BQ993" s="25"/>
      <c r="BR993" s="25"/>
      <c r="BS993" s="94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93"/>
      <c r="M994" s="93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5"/>
      <c r="BO994" s="89"/>
      <c r="BP994" s="25"/>
      <c r="BQ994" s="25"/>
      <c r="BR994" s="25"/>
      <c r="BS994" s="94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93"/>
      <c r="M995" s="93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5"/>
      <c r="BO995" s="89"/>
      <c r="BP995" s="25"/>
      <c r="BQ995" s="25"/>
      <c r="BR995" s="25"/>
      <c r="BS995" s="94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93"/>
      <c r="M996" s="93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5"/>
      <c r="BO996" s="89"/>
      <c r="BP996" s="25"/>
      <c r="BQ996" s="25"/>
      <c r="BR996" s="25"/>
      <c r="BS996" s="94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93"/>
      <c r="M997" s="93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5"/>
      <c r="BO997" s="89"/>
      <c r="BP997" s="25"/>
      <c r="BQ997" s="25"/>
      <c r="BR997" s="25"/>
      <c r="BS997" s="94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93"/>
      <c r="M998" s="93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5"/>
      <c r="BO998" s="89"/>
      <c r="BP998" s="25"/>
      <c r="BQ998" s="25"/>
      <c r="BR998" s="25"/>
      <c r="BS998" s="94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93"/>
      <c r="M999" s="93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5"/>
      <c r="BO999" s="89"/>
      <c r="BP999" s="25"/>
      <c r="BQ999" s="25"/>
      <c r="BR999" s="25"/>
      <c r="BS999" s="94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93"/>
      <c r="M1000" s="93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5"/>
      <c r="BO1000" s="89"/>
      <c r="BP1000" s="25"/>
      <c r="BQ1000" s="25"/>
      <c r="BR1000" s="25"/>
      <c r="BS1000" s="94"/>
    </row>
    <row r="100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93"/>
      <c r="M1001" s="93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  <c r="AT1001" s="25"/>
      <c r="AU1001" s="25"/>
      <c r="AV1001" s="25"/>
      <c r="AW1001" s="25"/>
      <c r="AX1001" s="25"/>
      <c r="AY1001" s="25"/>
      <c r="AZ1001" s="25"/>
      <c r="BA1001" s="25"/>
      <c r="BB1001" s="25"/>
      <c r="BC1001" s="25"/>
      <c r="BD1001" s="25"/>
      <c r="BE1001" s="25"/>
      <c r="BF1001" s="25"/>
      <c r="BG1001" s="25"/>
      <c r="BH1001" s="25"/>
      <c r="BI1001" s="25"/>
      <c r="BJ1001" s="25"/>
      <c r="BK1001" s="25"/>
      <c r="BL1001" s="25"/>
      <c r="BM1001" s="25"/>
      <c r="BN1001" s="25"/>
      <c r="BO1001" s="89"/>
      <c r="BP1001" s="25"/>
      <c r="BQ1001" s="25"/>
      <c r="BR1001" s="25"/>
      <c r="BS1001" s="94"/>
    </row>
    <row r="1002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93"/>
      <c r="M1002" s="93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  <c r="AT1002" s="25"/>
      <c r="AU1002" s="25"/>
      <c r="AV1002" s="25"/>
      <c r="AW1002" s="25"/>
      <c r="AX1002" s="25"/>
      <c r="AY1002" s="25"/>
      <c r="AZ1002" s="25"/>
      <c r="BA1002" s="25"/>
      <c r="BB1002" s="25"/>
      <c r="BC1002" s="25"/>
      <c r="BD1002" s="25"/>
      <c r="BE1002" s="25"/>
      <c r="BF1002" s="25"/>
      <c r="BG1002" s="25"/>
      <c r="BH1002" s="25"/>
      <c r="BI1002" s="25"/>
      <c r="BJ1002" s="25"/>
      <c r="BK1002" s="25"/>
      <c r="BL1002" s="25"/>
      <c r="BM1002" s="25"/>
      <c r="BN1002" s="25"/>
      <c r="BO1002" s="89"/>
      <c r="BP1002" s="25"/>
      <c r="BQ1002" s="25"/>
      <c r="BR1002" s="25"/>
      <c r="BS1002" s="94"/>
    </row>
    <row r="1003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93"/>
      <c r="M1003" s="93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  <c r="AN1003" s="25"/>
      <c r="AO1003" s="25"/>
      <c r="AP1003" s="25"/>
      <c r="AQ1003" s="25"/>
      <c r="AR1003" s="25"/>
      <c r="AS1003" s="25"/>
      <c r="AT1003" s="25"/>
      <c r="AU1003" s="25"/>
      <c r="AV1003" s="25"/>
      <c r="AW1003" s="25"/>
      <c r="AX1003" s="25"/>
      <c r="AY1003" s="25"/>
      <c r="AZ1003" s="25"/>
      <c r="BA1003" s="25"/>
      <c r="BB1003" s="25"/>
      <c r="BC1003" s="25"/>
      <c r="BD1003" s="25"/>
      <c r="BE1003" s="25"/>
      <c r="BF1003" s="25"/>
      <c r="BG1003" s="25"/>
      <c r="BH1003" s="25"/>
      <c r="BI1003" s="25"/>
      <c r="BJ1003" s="25"/>
      <c r="BK1003" s="25"/>
      <c r="BL1003" s="25"/>
      <c r="BM1003" s="25"/>
      <c r="BN1003" s="25"/>
      <c r="BO1003" s="89"/>
      <c r="BP1003" s="25"/>
      <c r="BQ1003" s="25"/>
      <c r="BR1003" s="25"/>
      <c r="BS1003" s="94"/>
    </row>
    <row r="1004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93"/>
      <c r="M1004" s="93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5"/>
      <c r="AM1004" s="25"/>
      <c r="AN1004" s="25"/>
      <c r="AO1004" s="25"/>
      <c r="AP1004" s="25"/>
      <c r="AQ1004" s="25"/>
      <c r="AR1004" s="25"/>
      <c r="AS1004" s="25"/>
      <c r="AT1004" s="25"/>
      <c r="AU1004" s="25"/>
      <c r="AV1004" s="25"/>
      <c r="AW1004" s="25"/>
      <c r="AX1004" s="25"/>
      <c r="AY1004" s="25"/>
      <c r="AZ1004" s="25"/>
      <c r="BA1004" s="25"/>
      <c r="BB1004" s="25"/>
      <c r="BC1004" s="25"/>
      <c r="BD1004" s="25"/>
      <c r="BE1004" s="25"/>
      <c r="BF1004" s="25"/>
      <c r="BG1004" s="25"/>
      <c r="BH1004" s="25"/>
      <c r="BI1004" s="25"/>
      <c r="BJ1004" s="25"/>
      <c r="BK1004" s="25"/>
      <c r="BL1004" s="25"/>
      <c r="BM1004" s="25"/>
      <c r="BN1004" s="25"/>
      <c r="BO1004" s="89"/>
      <c r="BP1004" s="25"/>
      <c r="BQ1004" s="25"/>
      <c r="BR1004" s="25"/>
      <c r="BS1004" s="94"/>
    </row>
    <row r="1005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93"/>
      <c r="M1005" s="93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  <c r="AN1005" s="25"/>
      <c r="AO1005" s="25"/>
      <c r="AP1005" s="25"/>
      <c r="AQ1005" s="25"/>
      <c r="AR1005" s="25"/>
      <c r="AS1005" s="25"/>
      <c r="AT1005" s="25"/>
      <c r="AU1005" s="25"/>
      <c r="AV1005" s="25"/>
      <c r="AW1005" s="25"/>
      <c r="AX1005" s="25"/>
      <c r="AY1005" s="25"/>
      <c r="AZ1005" s="25"/>
      <c r="BA1005" s="25"/>
      <c r="BB1005" s="25"/>
      <c r="BC1005" s="25"/>
      <c r="BD1005" s="25"/>
      <c r="BE1005" s="25"/>
      <c r="BF1005" s="25"/>
      <c r="BG1005" s="25"/>
      <c r="BH1005" s="25"/>
      <c r="BI1005" s="25"/>
      <c r="BJ1005" s="25"/>
      <c r="BK1005" s="25"/>
      <c r="BL1005" s="25"/>
      <c r="BM1005" s="25"/>
      <c r="BN1005" s="25"/>
      <c r="BO1005" s="89"/>
      <c r="BP1005" s="25"/>
      <c r="BQ1005" s="25"/>
      <c r="BR1005" s="25"/>
      <c r="BS1005" s="94"/>
    </row>
    <row r="1006">
      <c r="A1006" s="25"/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93"/>
      <c r="M1006" s="93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  <c r="AO1006" s="25"/>
      <c r="AP1006" s="25"/>
      <c r="AQ1006" s="25"/>
      <c r="AR1006" s="25"/>
      <c r="AS1006" s="25"/>
      <c r="AT1006" s="25"/>
      <c r="AU1006" s="25"/>
      <c r="AV1006" s="25"/>
      <c r="AW1006" s="25"/>
      <c r="AX1006" s="25"/>
      <c r="AY1006" s="25"/>
      <c r="AZ1006" s="25"/>
      <c r="BA1006" s="25"/>
      <c r="BB1006" s="25"/>
      <c r="BC1006" s="25"/>
      <c r="BD1006" s="25"/>
      <c r="BE1006" s="25"/>
      <c r="BF1006" s="25"/>
      <c r="BG1006" s="25"/>
      <c r="BH1006" s="25"/>
      <c r="BI1006" s="25"/>
      <c r="BJ1006" s="25"/>
      <c r="BK1006" s="25"/>
      <c r="BL1006" s="25"/>
      <c r="BM1006" s="25"/>
      <c r="BN1006" s="25"/>
      <c r="BO1006" s="89"/>
      <c r="BP1006" s="25"/>
      <c r="BQ1006" s="25"/>
      <c r="BR1006" s="25"/>
      <c r="BS1006" s="94"/>
    </row>
    <row r="1007">
      <c r="A1007" s="25"/>
      <c r="B1007" s="25"/>
      <c r="C1007" s="25"/>
      <c r="D1007" s="25"/>
      <c r="E1007" s="25"/>
      <c r="F1007" s="25"/>
      <c r="G1007" s="25"/>
      <c r="H1007" s="25"/>
      <c r="I1007" s="25"/>
      <c r="J1007" s="25"/>
      <c r="K1007" s="25"/>
      <c r="L1007" s="93"/>
      <c r="M1007" s="93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  <c r="AN1007" s="25"/>
      <c r="AO1007" s="25"/>
      <c r="AP1007" s="25"/>
      <c r="AQ1007" s="25"/>
      <c r="AR1007" s="25"/>
      <c r="AS1007" s="25"/>
      <c r="AT1007" s="25"/>
      <c r="AU1007" s="25"/>
      <c r="AV1007" s="25"/>
      <c r="AW1007" s="25"/>
      <c r="AX1007" s="25"/>
      <c r="AY1007" s="25"/>
      <c r="AZ1007" s="25"/>
      <c r="BA1007" s="25"/>
      <c r="BB1007" s="25"/>
      <c r="BC1007" s="25"/>
      <c r="BD1007" s="25"/>
      <c r="BE1007" s="25"/>
      <c r="BF1007" s="25"/>
      <c r="BG1007" s="25"/>
      <c r="BH1007" s="25"/>
      <c r="BI1007" s="25"/>
      <c r="BJ1007" s="25"/>
      <c r="BK1007" s="25"/>
      <c r="BL1007" s="25"/>
      <c r="BM1007" s="25"/>
      <c r="BN1007" s="25"/>
      <c r="BO1007" s="89"/>
      <c r="BP1007" s="25"/>
      <c r="BQ1007" s="25"/>
      <c r="BR1007" s="25"/>
      <c r="BS1007" s="94"/>
    </row>
    <row r="1008">
      <c r="A1008" s="25"/>
      <c r="B1008" s="25"/>
      <c r="C1008" s="25"/>
      <c r="D1008" s="25"/>
      <c r="E1008" s="25"/>
      <c r="F1008" s="25"/>
      <c r="G1008" s="25"/>
      <c r="H1008" s="25"/>
      <c r="I1008" s="25"/>
      <c r="J1008" s="25"/>
      <c r="K1008" s="25"/>
      <c r="L1008" s="93"/>
      <c r="M1008" s="93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5"/>
      <c r="AP1008" s="25"/>
      <c r="AQ1008" s="25"/>
      <c r="AR1008" s="25"/>
      <c r="AS1008" s="25"/>
      <c r="AT1008" s="25"/>
      <c r="AU1008" s="25"/>
      <c r="AV1008" s="25"/>
      <c r="AW1008" s="25"/>
      <c r="AX1008" s="25"/>
      <c r="AY1008" s="25"/>
      <c r="AZ1008" s="25"/>
      <c r="BA1008" s="25"/>
      <c r="BB1008" s="25"/>
      <c r="BC1008" s="25"/>
      <c r="BD1008" s="25"/>
      <c r="BE1008" s="25"/>
      <c r="BF1008" s="25"/>
      <c r="BG1008" s="25"/>
      <c r="BH1008" s="25"/>
      <c r="BI1008" s="25"/>
      <c r="BJ1008" s="25"/>
      <c r="BK1008" s="25"/>
      <c r="BL1008" s="25"/>
      <c r="BM1008" s="25"/>
      <c r="BN1008" s="25"/>
      <c r="BO1008" s="89"/>
      <c r="BP1008" s="25"/>
      <c r="BQ1008" s="25"/>
      <c r="BR1008" s="25"/>
      <c r="BS1008" s="94"/>
    </row>
    <row r="1009">
      <c r="A1009" s="25"/>
      <c r="B1009" s="25"/>
      <c r="C1009" s="25"/>
      <c r="D1009" s="25"/>
      <c r="E1009" s="25"/>
      <c r="F1009" s="25"/>
      <c r="G1009" s="25"/>
      <c r="H1009" s="25"/>
      <c r="I1009" s="25"/>
      <c r="J1009" s="25"/>
      <c r="K1009" s="25"/>
      <c r="L1009" s="93"/>
      <c r="M1009" s="93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5"/>
      <c r="AO1009" s="25"/>
      <c r="AP1009" s="25"/>
      <c r="AQ1009" s="25"/>
      <c r="AR1009" s="25"/>
      <c r="AS1009" s="25"/>
      <c r="AT1009" s="25"/>
      <c r="AU1009" s="25"/>
      <c r="AV1009" s="25"/>
      <c r="AW1009" s="25"/>
      <c r="AX1009" s="25"/>
      <c r="AY1009" s="25"/>
      <c r="AZ1009" s="25"/>
      <c r="BA1009" s="25"/>
      <c r="BB1009" s="25"/>
      <c r="BC1009" s="25"/>
      <c r="BD1009" s="25"/>
      <c r="BE1009" s="25"/>
      <c r="BF1009" s="25"/>
      <c r="BG1009" s="25"/>
      <c r="BH1009" s="25"/>
      <c r="BI1009" s="25"/>
      <c r="BJ1009" s="25"/>
      <c r="BK1009" s="25"/>
      <c r="BL1009" s="25"/>
      <c r="BM1009" s="25"/>
      <c r="BN1009" s="25"/>
      <c r="BO1009" s="89"/>
      <c r="BP1009" s="25"/>
      <c r="BQ1009" s="25"/>
      <c r="BR1009" s="25"/>
      <c r="BS1009" s="94"/>
    </row>
    <row r="1010">
      <c r="A1010" s="25"/>
      <c r="B1010" s="25"/>
      <c r="C1010" s="25"/>
      <c r="D1010" s="25"/>
      <c r="E1010" s="25"/>
      <c r="F1010" s="25"/>
      <c r="G1010" s="25"/>
      <c r="H1010" s="25"/>
      <c r="I1010" s="25"/>
      <c r="J1010" s="25"/>
      <c r="K1010" s="25"/>
      <c r="L1010" s="93"/>
      <c r="M1010" s="93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  <c r="AL1010" s="25"/>
      <c r="AM1010" s="25"/>
      <c r="AN1010" s="25"/>
      <c r="AO1010" s="25"/>
      <c r="AP1010" s="25"/>
      <c r="AQ1010" s="25"/>
      <c r="AR1010" s="25"/>
      <c r="AS1010" s="25"/>
      <c r="AT1010" s="25"/>
      <c r="AU1010" s="25"/>
      <c r="AV1010" s="25"/>
      <c r="AW1010" s="25"/>
      <c r="AX1010" s="25"/>
      <c r="AY1010" s="25"/>
      <c r="AZ1010" s="25"/>
      <c r="BA1010" s="25"/>
      <c r="BB1010" s="25"/>
      <c r="BC1010" s="25"/>
      <c r="BD1010" s="25"/>
      <c r="BE1010" s="25"/>
      <c r="BF1010" s="25"/>
      <c r="BG1010" s="25"/>
      <c r="BH1010" s="25"/>
      <c r="BI1010" s="25"/>
      <c r="BJ1010" s="25"/>
      <c r="BK1010" s="25"/>
      <c r="BL1010" s="25"/>
      <c r="BM1010" s="25"/>
      <c r="BN1010" s="25"/>
      <c r="BO1010" s="89"/>
      <c r="BP1010" s="25"/>
      <c r="BQ1010" s="25"/>
      <c r="BR1010" s="25"/>
      <c r="BS1010" s="94"/>
    </row>
    <row r="1011">
      <c r="A1011" s="25"/>
      <c r="B1011" s="25"/>
      <c r="C1011" s="25"/>
      <c r="D1011" s="25"/>
      <c r="E1011" s="25"/>
      <c r="F1011" s="25"/>
      <c r="G1011" s="25"/>
      <c r="H1011" s="25"/>
      <c r="I1011" s="25"/>
      <c r="J1011" s="25"/>
      <c r="K1011" s="25"/>
      <c r="L1011" s="93"/>
      <c r="M1011" s="93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  <c r="AN1011" s="25"/>
      <c r="AO1011" s="25"/>
      <c r="AP1011" s="25"/>
      <c r="AQ1011" s="25"/>
      <c r="AR1011" s="25"/>
      <c r="AS1011" s="25"/>
      <c r="AT1011" s="25"/>
      <c r="AU1011" s="25"/>
      <c r="AV1011" s="25"/>
      <c r="AW1011" s="25"/>
      <c r="AX1011" s="25"/>
      <c r="AY1011" s="25"/>
      <c r="AZ1011" s="25"/>
      <c r="BA1011" s="25"/>
      <c r="BB1011" s="25"/>
      <c r="BC1011" s="25"/>
      <c r="BD1011" s="25"/>
      <c r="BE1011" s="25"/>
      <c r="BF1011" s="25"/>
      <c r="BG1011" s="25"/>
      <c r="BH1011" s="25"/>
      <c r="BI1011" s="25"/>
      <c r="BJ1011" s="25"/>
      <c r="BK1011" s="25"/>
      <c r="BL1011" s="25"/>
      <c r="BM1011" s="25"/>
      <c r="BN1011" s="25"/>
      <c r="BO1011" s="89"/>
      <c r="BP1011" s="25"/>
      <c r="BQ1011" s="25"/>
      <c r="BR1011" s="25"/>
      <c r="BS1011" s="94"/>
    </row>
    <row r="1012">
      <c r="A1012" s="25"/>
      <c r="B1012" s="25"/>
      <c r="C1012" s="25"/>
      <c r="D1012" s="25"/>
      <c r="E1012" s="25"/>
      <c r="F1012" s="25"/>
      <c r="G1012" s="25"/>
      <c r="H1012" s="25"/>
      <c r="I1012" s="25"/>
      <c r="J1012" s="25"/>
      <c r="K1012" s="25"/>
      <c r="L1012" s="93"/>
      <c r="M1012" s="93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5"/>
      <c r="AM1012" s="25"/>
      <c r="AN1012" s="25"/>
      <c r="AO1012" s="25"/>
      <c r="AP1012" s="25"/>
      <c r="AQ1012" s="25"/>
      <c r="AR1012" s="25"/>
      <c r="AS1012" s="25"/>
      <c r="AT1012" s="25"/>
      <c r="AU1012" s="25"/>
      <c r="AV1012" s="25"/>
      <c r="AW1012" s="25"/>
      <c r="AX1012" s="25"/>
      <c r="AY1012" s="25"/>
      <c r="AZ1012" s="25"/>
      <c r="BA1012" s="25"/>
      <c r="BB1012" s="25"/>
      <c r="BC1012" s="25"/>
      <c r="BD1012" s="25"/>
      <c r="BE1012" s="25"/>
      <c r="BF1012" s="25"/>
      <c r="BG1012" s="25"/>
      <c r="BH1012" s="25"/>
      <c r="BI1012" s="25"/>
      <c r="BJ1012" s="25"/>
      <c r="BK1012" s="25"/>
      <c r="BL1012" s="25"/>
      <c r="BM1012" s="25"/>
      <c r="BN1012" s="25"/>
      <c r="BO1012" s="89"/>
      <c r="BP1012" s="25"/>
      <c r="BQ1012" s="25"/>
      <c r="BR1012" s="25"/>
      <c r="BS1012" s="94"/>
    </row>
    <row r="1013">
      <c r="A1013" s="25"/>
      <c r="B1013" s="25"/>
      <c r="C1013" s="25"/>
      <c r="D1013" s="25"/>
      <c r="E1013" s="25"/>
      <c r="F1013" s="25"/>
      <c r="G1013" s="25"/>
      <c r="H1013" s="25"/>
      <c r="I1013" s="25"/>
      <c r="J1013" s="25"/>
      <c r="K1013" s="25"/>
      <c r="L1013" s="93"/>
      <c r="M1013" s="93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  <c r="AN1013" s="25"/>
      <c r="AO1013" s="25"/>
      <c r="AP1013" s="25"/>
      <c r="AQ1013" s="25"/>
      <c r="AR1013" s="25"/>
      <c r="AS1013" s="25"/>
      <c r="AT1013" s="25"/>
      <c r="AU1013" s="25"/>
      <c r="AV1013" s="25"/>
      <c r="AW1013" s="25"/>
      <c r="AX1013" s="25"/>
      <c r="AY1013" s="25"/>
      <c r="AZ1013" s="25"/>
      <c r="BA1013" s="25"/>
      <c r="BB1013" s="25"/>
      <c r="BC1013" s="25"/>
      <c r="BD1013" s="25"/>
      <c r="BE1013" s="25"/>
      <c r="BF1013" s="25"/>
      <c r="BG1013" s="25"/>
      <c r="BH1013" s="25"/>
      <c r="BI1013" s="25"/>
      <c r="BJ1013" s="25"/>
      <c r="BK1013" s="25"/>
      <c r="BL1013" s="25"/>
      <c r="BM1013" s="25"/>
      <c r="BN1013" s="25"/>
      <c r="BO1013" s="89"/>
      <c r="BP1013" s="25"/>
      <c r="BQ1013" s="25"/>
      <c r="BR1013" s="25"/>
      <c r="BS1013" s="94"/>
    </row>
    <row r="1014">
      <c r="A1014" s="25"/>
      <c r="B1014" s="25"/>
      <c r="C1014" s="25"/>
      <c r="D1014" s="25"/>
      <c r="E1014" s="25"/>
      <c r="F1014" s="25"/>
      <c r="G1014" s="25"/>
      <c r="H1014" s="25"/>
      <c r="I1014" s="25"/>
      <c r="J1014" s="25"/>
      <c r="K1014" s="25"/>
      <c r="L1014" s="93"/>
      <c r="M1014" s="93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  <c r="AL1014" s="25"/>
      <c r="AM1014" s="25"/>
      <c r="AN1014" s="25"/>
      <c r="AO1014" s="25"/>
      <c r="AP1014" s="25"/>
      <c r="AQ1014" s="25"/>
      <c r="AR1014" s="25"/>
      <c r="AS1014" s="25"/>
      <c r="AT1014" s="25"/>
      <c r="AU1014" s="25"/>
      <c r="AV1014" s="25"/>
      <c r="AW1014" s="25"/>
      <c r="AX1014" s="25"/>
      <c r="AY1014" s="25"/>
      <c r="AZ1014" s="25"/>
      <c r="BA1014" s="25"/>
      <c r="BB1014" s="25"/>
      <c r="BC1014" s="25"/>
      <c r="BD1014" s="25"/>
      <c r="BE1014" s="25"/>
      <c r="BF1014" s="25"/>
      <c r="BG1014" s="25"/>
      <c r="BH1014" s="25"/>
      <c r="BI1014" s="25"/>
      <c r="BJ1014" s="25"/>
      <c r="BK1014" s="25"/>
      <c r="BL1014" s="25"/>
      <c r="BM1014" s="25"/>
      <c r="BN1014" s="25"/>
      <c r="BO1014" s="89"/>
      <c r="BP1014" s="25"/>
      <c r="BQ1014" s="25"/>
      <c r="BR1014" s="25"/>
      <c r="BS1014" s="94"/>
    </row>
    <row r="1015">
      <c r="A1015" s="25"/>
      <c r="B1015" s="25"/>
      <c r="C1015" s="25"/>
      <c r="D1015" s="25"/>
      <c r="E1015" s="25"/>
      <c r="F1015" s="25"/>
      <c r="G1015" s="25"/>
      <c r="H1015" s="25"/>
      <c r="I1015" s="25"/>
      <c r="J1015" s="25"/>
      <c r="K1015" s="25"/>
      <c r="L1015" s="93"/>
      <c r="M1015" s="93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  <c r="AN1015" s="25"/>
      <c r="AO1015" s="25"/>
      <c r="AP1015" s="25"/>
      <c r="AQ1015" s="25"/>
      <c r="AR1015" s="25"/>
      <c r="AS1015" s="25"/>
      <c r="AT1015" s="25"/>
      <c r="AU1015" s="25"/>
      <c r="AV1015" s="25"/>
      <c r="AW1015" s="25"/>
      <c r="AX1015" s="25"/>
      <c r="AY1015" s="25"/>
      <c r="AZ1015" s="25"/>
      <c r="BA1015" s="25"/>
      <c r="BB1015" s="25"/>
      <c r="BC1015" s="25"/>
      <c r="BD1015" s="25"/>
      <c r="BE1015" s="25"/>
      <c r="BF1015" s="25"/>
      <c r="BG1015" s="25"/>
      <c r="BH1015" s="25"/>
      <c r="BI1015" s="25"/>
      <c r="BJ1015" s="25"/>
      <c r="BK1015" s="25"/>
      <c r="BL1015" s="25"/>
      <c r="BM1015" s="25"/>
      <c r="BN1015" s="25"/>
      <c r="BO1015" s="89"/>
      <c r="BP1015" s="25"/>
      <c r="BQ1015" s="25"/>
      <c r="BR1015" s="25"/>
      <c r="BS1015" s="94"/>
    </row>
    <row r="1016">
      <c r="A1016" s="25"/>
      <c r="B1016" s="25"/>
      <c r="C1016" s="25"/>
      <c r="D1016" s="25"/>
      <c r="E1016" s="25"/>
      <c r="F1016" s="25"/>
      <c r="G1016" s="25"/>
      <c r="H1016" s="25"/>
      <c r="I1016" s="25"/>
      <c r="J1016" s="25"/>
      <c r="K1016" s="25"/>
      <c r="L1016" s="93"/>
      <c r="M1016" s="93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5"/>
      <c r="AO1016" s="25"/>
      <c r="AP1016" s="25"/>
      <c r="AQ1016" s="25"/>
      <c r="AR1016" s="25"/>
      <c r="AS1016" s="25"/>
      <c r="AT1016" s="25"/>
      <c r="AU1016" s="25"/>
      <c r="AV1016" s="25"/>
      <c r="AW1016" s="25"/>
      <c r="AX1016" s="25"/>
      <c r="AY1016" s="25"/>
      <c r="AZ1016" s="25"/>
      <c r="BA1016" s="25"/>
      <c r="BB1016" s="25"/>
      <c r="BC1016" s="25"/>
      <c r="BD1016" s="25"/>
      <c r="BE1016" s="25"/>
      <c r="BF1016" s="25"/>
      <c r="BG1016" s="25"/>
      <c r="BH1016" s="25"/>
      <c r="BI1016" s="25"/>
      <c r="BJ1016" s="25"/>
      <c r="BK1016" s="25"/>
      <c r="BL1016" s="25"/>
      <c r="BM1016" s="25"/>
      <c r="BN1016" s="25"/>
      <c r="BO1016" s="89"/>
      <c r="BP1016" s="25"/>
      <c r="BQ1016" s="25"/>
      <c r="BR1016" s="25"/>
      <c r="BS1016" s="94"/>
    </row>
    <row r="1017">
      <c r="A1017" s="25"/>
      <c r="B1017" s="25"/>
      <c r="C1017" s="25"/>
      <c r="D1017" s="25"/>
      <c r="E1017" s="25"/>
      <c r="F1017" s="25"/>
      <c r="G1017" s="25"/>
      <c r="H1017" s="25"/>
      <c r="I1017" s="25"/>
      <c r="J1017" s="25"/>
      <c r="K1017" s="25"/>
      <c r="L1017" s="93"/>
      <c r="M1017" s="93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  <c r="AN1017" s="25"/>
      <c r="AO1017" s="25"/>
      <c r="AP1017" s="25"/>
      <c r="AQ1017" s="25"/>
      <c r="AR1017" s="25"/>
      <c r="AS1017" s="25"/>
      <c r="AT1017" s="25"/>
      <c r="AU1017" s="25"/>
      <c r="AV1017" s="25"/>
      <c r="AW1017" s="25"/>
      <c r="AX1017" s="25"/>
      <c r="AY1017" s="25"/>
      <c r="AZ1017" s="25"/>
      <c r="BA1017" s="25"/>
      <c r="BB1017" s="25"/>
      <c r="BC1017" s="25"/>
      <c r="BD1017" s="25"/>
      <c r="BE1017" s="25"/>
      <c r="BF1017" s="25"/>
      <c r="BG1017" s="25"/>
      <c r="BH1017" s="25"/>
      <c r="BI1017" s="25"/>
      <c r="BJ1017" s="25"/>
      <c r="BK1017" s="25"/>
      <c r="BL1017" s="25"/>
      <c r="BM1017" s="25"/>
      <c r="BN1017" s="25"/>
      <c r="BO1017" s="89"/>
      <c r="BP1017" s="25"/>
      <c r="BQ1017" s="25"/>
      <c r="BR1017" s="25"/>
      <c r="BS1017" s="94"/>
    </row>
    <row r="1018">
      <c r="A1018" s="25"/>
      <c r="B1018" s="25"/>
      <c r="C1018" s="25"/>
      <c r="D1018" s="25"/>
      <c r="E1018" s="25"/>
      <c r="F1018" s="25"/>
      <c r="G1018" s="25"/>
      <c r="H1018" s="25"/>
      <c r="I1018" s="25"/>
      <c r="J1018" s="25"/>
      <c r="K1018" s="25"/>
      <c r="L1018" s="93"/>
      <c r="M1018" s="93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  <c r="AH1018" s="25"/>
      <c r="AI1018" s="25"/>
      <c r="AJ1018" s="25"/>
      <c r="AK1018" s="25"/>
      <c r="AL1018" s="25"/>
      <c r="AM1018" s="25"/>
      <c r="AN1018" s="25"/>
      <c r="AO1018" s="25"/>
      <c r="AP1018" s="25"/>
      <c r="AQ1018" s="25"/>
      <c r="AR1018" s="25"/>
      <c r="AS1018" s="25"/>
      <c r="AT1018" s="25"/>
      <c r="AU1018" s="25"/>
      <c r="AV1018" s="25"/>
      <c r="AW1018" s="25"/>
      <c r="AX1018" s="25"/>
      <c r="AY1018" s="25"/>
      <c r="AZ1018" s="25"/>
      <c r="BA1018" s="25"/>
      <c r="BB1018" s="25"/>
      <c r="BC1018" s="25"/>
      <c r="BD1018" s="25"/>
      <c r="BE1018" s="25"/>
      <c r="BF1018" s="25"/>
      <c r="BG1018" s="25"/>
      <c r="BH1018" s="25"/>
      <c r="BI1018" s="25"/>
      <c r="BJ1018" s="25"/>
      <c r="BK1018" s="25"/>
      <c r="BL1018" s="25"/>
      <c r="BM1018" s="25"/>
      <c r="BN1018" s="25"/>
      <c r="BO1018" s="89"/>
      <c r="BP1018" s="25"/>
      <c r="BQ1018" s="25"/>
      <c r="BR1018" s="25"/>
      <c r="BS1018" s="94"/>
    </row>
    <row r="1019">
      <c r="A1019" s="25"/>
      <c r="B1019" s="25"/>
      <c r="C1019" s="25"/>
      <c r="D1019" s="25"/>
      <c r="E1019" s="25"/>
      <c r="F1019" s="25"/>
      <c r="G1019" s="25"/>
      <c r="H1019" s="25"/>
      <c r="I1019" s="25"/>
      <c r="J1019" s="25"/>
      <c r="K1019" s="25"/>
      <c r="L1019" s="93"/>
      <c r="M1019" s="93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  <c r="AN1019" s="25"/>
      <c r="AO1019" s="25"/>
      <c r="AP1019" s="25"/>
      <c r="AQ1019" s="25"/>
      <c r="AR1019" s="25"/>
      <c r="AS1019" s="25"/>
      <c r="AT1019" s="25"/>
      <c r="AU1019" s="25"/>
      <c r="AV1019" s="25"/>
      <c r="AW1019" s="25"/>
      <c r="AX1019" s="25"/>
      <c r="AY1019" s="25"/>
      <c r="AZ1019" s="25"/>
      <c r="BA1019" s="25"/>
      <c r="BB1019" s="25"/>
      <c r="BC1019" s="25"/>
      <c r="BD1019" s="25"/>
      <c r="BE1019" s="25"/>
      <c r="BF1019" s="25"/>
      <c r="BG1019" s="25"/>
      <c r="BH1019" s="25"/>
      <c r="BI1019" s="25"/>
      <c r="BJ1019" s="25"/>
      <c r="BK1019" s="25"/>
      <c r="BL1019" s="25"/>
      <c r="BM1019" s="25"/>
      <c r="BN1019" s="25"/>
      <c r="BO1019" s="89"/>
      <c r="BP1019" s="25"/>
      <c r="BQ1019" s="25"/>
      <c r="BR1019" s="25"/>
      <c r="BS1019" s="94"/>
    </row>
    <row r="1020">
      <c r="A1020" s="25"/>
      <c r="B1020" s="25"/>
      <c r="C1020" s="25"/>
      <c r="D1020" s="25"/>
      <c r="E1020" s="25"/>
      <c r="F1020" s="25"/>
      <c r="G1020" s="25"/>
      <c r="H1020" s="25"/>
      <c r="I1020" s="25"/>
      <c r="J1020" s="25"/>
      <c r="K1020" s="25"/>
      <c r="L1020" s="93"/>
      <c r="M1020" s="93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  <c r="AI1020" s="25"/>
      <c r="AJ1020" s="25"/>
      <c r="AK1020" s="25"/>
      <c r="AL1020" s="25"/>
      <c r="AM1020" s="25"/>
      <c r="AN1020" s="25"/>
      <c r="AO1020" s="25"/>
      <c r="AP1020" s="25"/>
      <c r="AQ1020" s="25"/>
      <c r="AR1020" s="25"/>
      <c r="AS1020" s="25"/>
      <c r="AT1020" s="25"/>
      <c r="AU1020" s="25"/>
      <c r="AV1020" s="25"/>
      <c r="AW1020" s="25"/>
      <c r="AX1020" s="25"/>
      <c r="AY1020" s="25"/>
      <c r="AZ1020" s="25"/>
      <c r="BA1020" s="25"/>
      <c r="BB1020" s="25"/>
      <c r="BC1020" s="25"/>
      <c r="BD1020" s="25"/>
      <c r="BE1020" s="25"/>
      <c r="BF1020" s="25"/>
      <c r="BG1020" s="25"/>
      <c r="BH1020" s="25"/>
      <c r="BI1020" s="25"/>
      <c r="BJ1020" s="25"/>
      <c r="BK1020" s="25"/>
      <c r="BL1020" s="25"/>
      <c r="BM1020" s="25"/>
      <c r="BN1020" s="25"/>
      <c r="BO1020" s="89"/>
      <c r="BP1020" s="25"/>
      <c r="BQ1020" s="25"/>
      <c r="BR1020" s="25"/>
      <c r="BS1020" s="94"/>
    </row>
  </sheetData>
  <conditionalFormatting sqref="BM9:BM39">
    <cfRule type="cellIs" dxfId="4" priority="1" operator="lessThanOrEqual">
      <formula>0.3</formula>
    </cfRule>
  </conditionalFormatting>
  <conditionalFormatting sqref="BM9:BM39">
    <cfRule type="cellIs" dxfId="5" priority="2" operator="greaterThanOrEqual">
      <formula>1.8</formula>
    </cfRule>
  </conditionalFormatting>
  <conditionalFormatting sqref="BM9:BM39">
    <cfRule type="cellIs" dxfId="6" priority="3" operator="between">
      <formula>0.3</formula>
      <formula>1.8</formula>
    </cfRule>
  </conditionalFormatting>
  <conditionalFormatting sqref="N2:R29 S2:S43 K6:K29">
    <cfRule type="cellIs" dxfId="7" priority="4" operator="equal">
      <formula>0</formula>
    </cfRule>
  </conditionalFormatting>
  <conditionalFormatting sqref="N2:R29 S2:S43 K6:K29">
    <cfRule type="cellIs" dxfId="21" priority="5" operator="equal">
      <formula>0</formula>
    </cfRule>
  </conditionalFormatting>
  <conditionalFormatting sqref="K2:K29">
    <cfRule type="cellIs" dxfId="7" priority="6" operator="equal">
      <formula>1</formula>
    </cfRule>
  </conditionalFormatting>
  <conditionalFormatting sqref="K2:K29">
    <cfRule type="cellIs" dxfId="21" priority="7" operator="equal">
      <formula>0</formula>
    </cfRule>
  </conditionalFormatting>
  <conditionalFormatting sqref="K2:K29">
    <cfRule type="cellIs" dxfId="22" priority="8" operator="notEqual">
      <formula>0</formula>
    </cfRule>
  </conditionalFormatting>
  <conditionalFormatting sqref="N2:R29 S2:S43 K6:K29">
    <cfRule type="cellIs" dxfId="22" priority="9" operator="notEqual">
      <formula>0</formula>
    </cfRule>
  </conditionalFormatting>
  <conditionalFormatting sqref="S2:S29">
    <cfRule type="cellIs" dxfId="23" priority="10" operator="lessThan">
      <formula>0.8</formula>
    </cfRule>
  </conditionalFormatting>
  <conditionalFormatting sqref="S2:S29">
    <cfRule type="cellIs" dxfId="23" priority="11" operator="greaterThanOrEqual">
      <formula>1.3</formula>
    </cfRule>
  </conditionalFormatting>
  <conditionalFormatting sqref="J2:J29">
    <cfRule type="cellIs" dxfId="8" priority="12" operator="lessThanOrEqual">
      <formula>100</formula>
    </cfRule>
  </conditionalFormatting>
  <conditionalFormatting sqref="J2:J29">
    <cfRule type="cellIs" dxfId="9" priority="13" operator="between">
      <formula>101</formula>
      <formula>200</formula>
    </cfRule>
  </conditionalFormatting>
  <conditionalFormatting sqref="J2:J29">
    <cfRule type="cellIs" dxfId="10" priority="14" operator="between">
      <formula>201</formula>
      <formula>300</formula>
    </cfRule>
  </conditionalFormatting>
  <conditionalFormatting sqref="J2:J29">
    <cfRule type="cellIs" dxfId="11" priority="15" operator="greaterThan">
      <formula>300</formula>
    </cfRule>
  </conditionalFormatting>
  <conditionalFormatting sqref="H2:H29">
    <cfRule type="colorScale" priority="16">
      <colorScale>
        <cfvo type="formula" val="0"/>
        <cfvo type="percentile" val="50"/>
        <cfvo type="formula" val="10"/>
        <color rgb="FFE67C73"/>
        <color rgb="FFFBBC04"/>
        <color rgb="FF57BB8A"/>
      </colorScale>
    </cfRule>
  </conditionalFormatting>
  <conditionalFormatting sqref="I2:I29">
    <cfRule type="colorScale" priority="17">
      <colorScale>
        <cfvo type="formula" val="0"/>
        <cfvo type="percentile" val="50"/>
        <cfvo type="formula" val="10"/>
        <color rgb="FF57BB8A"/>
        <color rgb="FFFFD666"/>
        <color rgb="FFE67C73"/>
      </colorScale>
    </cfRule>
  </conditionalFormatting>
  <conditionalFormatting sqref="L2:M29">
    <cfRule type="cellIs" dxfId="16" priority="18" operator="lessThanOrEqual">
      <formula>100</formula>
    </cfRule>
  </conditionalFormatting>
  <conditionalFormatting sqref="L2:M29">
    <cfRule type="cellIs" dxfId="24" priority="19" operator="between">
      <formula>101</formula>
      <formula>200</formula>
    </cfRule>
  </conditionalFormatting>
  <conditionalFormatting sqref="L2:M29">
    <cfRule type="cellIs" dxfId="14" priority="20" operator="between">
      <formula>201</formula>
      <formula>300</formula>
    </cfRule>
  </conditionalFormatting>
  <conditionalFormatting sqref="L2:M29">
    <cfRule type="cellIs" dxfId="5" priority="21" operator="greaterThan">
      <formula>301</formula>
    </cfRule>
  </conditionalFormatting>
  <conditionalFormatting sqref="L3:M29">
    <cfRule type="cellIs" dxfId="24" priority="22" operator="between">
      <formula>101</formula>
      <formula>200</formula>
    </cfRule>
  </conditionalFormatting>
  <conditionalFormatting sqref="L3:M29">
    <cfRule type="cellIs" dxfId="25" priority="23" operator="between">
      <formula>201</formula>
      <formula>301</formula>
    </cfRule>
  </conditionalFormatting>
  <conditionalFormatting sqref="L3:M29">
    <cfRule type="cellIs" dxfId="5" priority="24" operator="greaterThanOrEqual">
      <formula>301</formula>
    </cfRule>
  </conditionalFormatting>
  <conditionalFormatting sqref="F2:F29">
    <cfRule type="cellIs" dxfId="27" priority="25" operator="lessThan">
      <formula>85</formula>
    </cfRule>
  </conditionalFormatting>
  <conditionalFormatting sqref="G2:G29">
    <cfRule type="notContainsBlanks" dxfId="16" priority="26">
      <formula>LEN(TRIM(G2))&gt;0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3">
    <tablePart r:id="rId5"/>
    <tablePart r:id="rId6"/>
    <tablePart r:id="rId7"/>
  </tableParts>
</worksheet>
</file>