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755" windowHeight="12135" tabRatio="982" activeTab="3"/>
  </bookViews>
  <sheets>
    <sheet name="M2.Dummy_variable" sheetId="5" r:id="rId1"/>
    <sheet name="M2.Dummy_variable_solved" sheetId="7" r:id="rId2"/>
    <sheet name="M2.Dummy_DataAnalysis" sheetId="6" r:id="rId3"/>
    <sheet name="M1.Coefficients" sheetId="1" r:id="rId4"/>
    <sheet name="M1.DataAnalysis" sheetId="10" r:id="rId5"/>
    <sheet name="M1.Test the coefficients&amp;ANOVA" sheetId="3" r:id="rId6"/>
    <sheet name="M1.Multicollinearity" sheetId="2" r:id="rId7"/>
    <sheet name="M1.Autocorrelation" sheetId="4" r:id="rId8"/>
    <sheet name="M1.Homoscedasticity" sheetId="8" r:id="rId9"/>
    <sheet name="M1.Normality" sheetId="9" r:id="rId1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4" l="1"/>
  <c r="C3" i="4"/>
  <c r="E27" i="3"/>
  <c r="S2" i="3"/>
  <c r="C27" i="3"/>
  <c r="C28" i="3"/>
  <c r="B6" i="3"/>
  <c r="G2" i="1"/>
  <c r="N4" i="3"/>
  <c r="N3" i="3"/>
  <c r="N2" i="3"/>
  <c r="F2" i="1"/>
  <c r="E2" i="1"/>
  <c r="I116" i="7" l="1"/>
  <c r="I113" i="7"/>
  <c r="I114" i="7"/>
  <c r="B114" i="7"/>
  <c r="E114" i="7" s="1"/>
  <c r="B115" i="7"/>
  <c r="C115" i="7" s="1"/>
  <c r="B116" i="7"/>
  <c r="B117" i="7"/>
  <c r="E117" i="7" s="1"/>
  <c r="B118" i="7"/>
  <c r="E118" i="7" s="1"/>
  <c r="B119" i="7"/>
  <c r="B120" i="7"/>
  <c r="D120" i="7" s="1"/>
  <c r="B121" i="7"/>
  <c r="E121" i="7" s="1"/>
  <c r="B122" i="7"/>
  <c r="E122" i="7" s="1"/>
  <c r="B113" i="7"/>
  <c r="D113" i="7" s="1"/>
  <c r="B125" i="7"/>
  <c r="D122" i="7"/>
  <c r="D121" i="7"/>
  <c r="C121" i="7"/>
  <c r="E120" i="7"/>
  <c r="C120" i="7"/>
  <c r="E119" i="7"/>
  <c r="D119" i="7"/>
  <c r="C119" i="7"/>
  <c r="D118" i="7"/>
  <c r="C118" i="7"/>
  <c r="D117" i="7"/>
  <c r="C117" i="7"/>
  <c r="E116" i="7"/>
  <c r="D116" i="7"/>
  <c r="C116" i="7"/>
  <c r="D115" i="7"/>
  <c r="D114" i="7"/>
  <c r="I28" i="10"/>
  <c r="I29" i="10"/>
  <c r="I30" i="10"/>
  <c r="I31" i="10"/>
  <c r="I32" i="10"/>
  <c r="I33" i="10"/>
  <c r="I34" i="10"/>
  <c r="I35" i="10"/>
  <c r="I36" i="10"/>
  <c r="I27" i="10"/>
  <c r="E115" i="7" l="1"/>
  <c r="D123" i="7"/>
  <c r="C114" i="7"/>
  <c r="C122" i="7"/>
  <c r="C113" i="7"/>
  <c r="E113" i="7"/>
  <c r="E123" i="7" l="1"/>
  <c r="C123" i="7"/>
  <c r="D27" i="3" l="1"/>
  <c r="C29" i="3"/>
  <c r="D28" i="3"/>
  <c r="B28" i="3"/>
  <c r="B29" i="3"/>
  <c r="I2" i="3"/>
  <c r="J3" i="9" l="1"/>
  <c r="B15" i="9"/>
  <c r="B10" i="9" s="1"/>
  <c r="B101" i="7"/>
  <c r="B102" i="7"/>
  <c r="C10" i="9" l="1"/>
  <c r="D10" i="9"/>
  <c r="E10" i="9"/>
  <c r="B7" i="9"/>
  <c r="B9" i="9"/>
  <c r="B4" i="9"/>
  <c r="B8" i="9"/>
  <c r="B6" i="9"/>
  <c r="B2" i="9"/>
  <c r="B11" i="9"/>
  <c r="B3" i="9"/>
  <c r="B5" i="9"/>
  <c r="C105" i="7"/>
  <c r="B100" i="7"/>
  <c r="D8" i="9" l="1"/>
  <c r="E8" i="9"/>
  <c r="C8" i="9"/>
  <c r="E6" i="9"/>
  <c r="D6" i="9"/>
  <c r="C6" i="9"/>
  <c r="D4" i="9"/>
  <c r="C4" i="9"/>
  <c r="E4" i="9"/>
  <c r="E9" i="9"/>
  <c r="D9" i="9"/>
  <c r="C9" i="9"/>
  <c r="E5" i="9"/>
  <c r="C5" i="9"/>
  <c r="D5" i="9"/>
  <c r="D7" i="9"/>
  <c r="C7" i="9"/>
  <c r="E7" i="9"/>
  <c r="C3" i="9"/>
  <c r="E3" i="9"/>
  <c r="D3" i="9"/>
  <c r="E11" i="9"/>
  <c r="D11" i="9"/>
  <c r="C11" i="9"/>
  <c r="C2" i="9"/>
  <c r="E2" i="9"/>
  <c r="D2" i="9"/>
  <c r="B88" i="7"/>
  <c r="B89" i="7"/>
  <c r="B90" i="7"/>
  <c r="B91" i="7"/>
  <c r="B92" i="7"/>
  <c r="B93" i="7"/>
  <c r="B94" i="7"/>
  <c r="B95" i="7"/>
  <c r="B96" i="7"/>
  <c r="B87" i="7"/>
  <c r="G88" i="7"/>
  <c r="G89" i="7"/>
  <c r="G90" i="7"/>
  <c r="G91" i="7"/>
  <c r="G92" i="7"/>
  <c r="G93" i="7"/>
  <c r="G94" i="7"/>
  <c r="G95" i="7"/>
  <c r="G96" i="7"/>
  <c r="F88" i="7"/>
  <c r="F89" i="7"/>
  <c r="F90" i="7"/>
  <c r="F91" i="7"/>
  <c r="F92" i="7"/>
  <c r="F93" i="7"/>
  <c r="F94" i="7"/>
  <c r="F95" i="7"/>
  <c r="F96" i="7"/>
  <c r="G87" i="7"/>
  <c r="F87" i="7"/>
  <c r="D12" i="9" l="1"/>
  <c r="E12" i="9"/>
  <c r="I4" i="9" s="1"/>
  <c r="C12" i="9"/>
  <c r="O57" i="8"/>
  <c r="O55" i="8"/>
  <c r="S17" i="8"/>
  <c r="S18" i="8"/>
  <c r="S19" i="8"/>
  <c r="S20" i="8"/>
  <c r="S21" i="8"/>
  <c r="S22" i="8"/>
  <c r="S23" i="8"/>
  <c r="S24" i="8"/>
  <c r="S25" i="8"/>
  <c r="S16" i="8"/>
  <c r="R17" i="8"/>
  <c r="R18" i="8"/>
  <c r="R19" i="8"/>
  <c r="R20" i="8"/>
  <c r="R21" i="8"/>
  <c r="R22" i="8"/>
  <c r="R23" i="8"/>
  <c r="R24" i="8"/>
  <c r="R25" i="8"/>
  <c r="R16" i="8"/>
  <c r="O17" i="8"/>
  <c r="O18" i="8"/>
  <c r="O19" i="8"/>
  <c r="O20" i="8"/>
  <c r="O21" i="8"/>
  <c r="O22" i="8"/>
  <c r="O23" i="8"/>
  <c r="O24" i="8"/>
  <c r="O25" i="8"/>
  <c r="O16" i="8"/>
  <c r="I3" i="9" l="1"/>
  <c r="I6" i="9" s="1"/>
  <c r="B17" i="8"/>
  <c r="B18" i="8"/>
  <c r="B19" i="8"/>
  <c r="B20" i="8"/>
  <c r="B21" i="8"/>
  <c r="B22" i="8"/>
  <c r="B23" i="8"/>
  <c r="B24" i="8"/>
  <c r="B25" i="8"/>
  <c r="B16" i="8"/>
  <c r="C74" i="7"/>
  <c r="O31" i="7" a="1"/>
  <c r="O31" i="7" s="1"/>
  <c r="B31" i="7" a="1"/>
  <c r="B31" i="7" s="1"/>
  <c r="O33" i="7" l="1"/>
  <c r="O34" i="7"/>
  <c r="O32" i="7"/>
  <c r="E34" i="7"/>
  <c r="D32" i="7"/>
  <c r="C32" i="7"/>
  <c r="B34" i="7"/>
  <c r="E31" i="7"/>
  <c r="C33" i="7"/>
  <c r="C31" i="7"/>
  <c r="E32" i="7"/>
  <c r="D34" i="7"/>
  <c r="C34" i="7"/>
  <c r="B32" i="7"/>
  <c r="E33" i="7"/>
  <c r="D33" i="7"/>
  <c r="D31" i="7"/>
  <c r="B33" i="7"/>
  <c r="S73" i="7"/>
  <c r="R73" i="7"/>
  <c r="N73" i="7"/>
  <c r="M73" i="7"/>
  <c r="C73" i="7"/>
  <c r="C75" i="7"/>
  <c r="C76" i="7"/>
  <c r="C77" i="7"/>
  <c r="C78" i="7"/>
  <c r="C79" i="7"/>
  <c r="C80" i="7"/>
  <c r="C72" i="7"/>
  <c r="B72" i="7"/>
  <c r="B73" i="7"/>
  <c r="B74" i="7"/>
  <c r="B75" i="7"/>
  <c r="B76" i="7"/>
  <c r="B77" i="7"/>
  <c r="B78" i="7"/>
  <c r="B79" i="7"/>
  <c r="B80" i="7"/>
  <c r="B71" i="7"/>
  <c r="C65" i="7"/>
  <c r="F65" i="7" s="1"/>
  <c r="C64" i="7"/>
  <c r="F64" i="7" s="1"/>
  <c r="C63" i="7"/>
  <c r="F63" i="7" s="1"/>
  <c r="H31" i="7" l="1" a="1"/>
  <c r="H31" i="7" s="1"/>
  <c r="B81" i="7"/>
  <c r="C81" i="7"/>
  <c r="K23" i="4"/>
  <c r="I23" i="4"/>
  <c r="H4" i="4"/>
  <c r="E12" i="4"/>
  <c r="E3" i="4"/>
  <c r="E4" i="4"/>
  <c r="E5" i="4"/>
  <c r="E6" i="4"/>
  <c r="E7" i="4"/>
  <c r="E8" i="4"/>
  <c r="E9" i="4"/>
  <c r="E10" i="4"/>
  <c r="E11" i="4"/>
  <c r="E2" i="4"/>
  <c r="D12" i="4"/>
  <c r="D4" i="4"/>
  <c r="D5" i="4"/>
  <c r="D6" i="4"/>
  <c r="D7" i="4"/>
  <c r="D8" i="4"/>
  <c r="D9" i="4"/>
  <c r="D10" i="4"/>
  <c r="D11" i="4"/>
  <c r="D3" i="4"/>
  <c r="C10" i="4"/>
  <c r="C9" i="4"/>
  <c r="C8" i="4"/>
  <c r="C6" i="4"/>
  <c r="C7" i="4"/>
  <c r="C11" i="4"/>
  <c r="C5" i="4"/>
  <c r="I34" i="7" l="1"/>
  <c r="J32" i="7"/>
  <c r="H32" i="7"/>
  <c r="J34" i="7"/>
  <c r="H33" i="7"/>
  <c r="J31" i="7"/>
  <c r="K33" i="7"/>
  <c r="J33" i="7"/>
  <c r="I32" i="7"/>
  <c r="I31" i="7"/>
  <c r="K32" i="7"/>
  <c r="I33" i="7"/>
  <c r="K34" i="7"/>
  <c r="H34" i="7"/>
  <c r="K31" i="7"/>
  <c r="R31" i="7" a="1"/>
  <c r="R32" i="7" s="1"/>
  <c r="F72" i="7"/>
  <c r="S3" i="3"/>
  <c r="S4" i="3"/>
  <c r="R33" i="7" l="1"/>
  <c r="R34" i="7"/>
  <c r="R31" i="7"/>
  <c r="F3" i="7" s="1"/>
  <c r="F5" i="7"/>
  <c r="F6" i="7"/>
  <c r="F7" i="7"/>
  <c r="F8" i="7"/>
  <c r="F9" i="7"/>
  <c r="F2" i="7"/>
  <c r="G2" i="7" s="1"/>
  <c r="F10" i="7"/>
  <c r="R53" i="2"/>
  <c r="R52" i="2"/>
  <c r="O53" i="2"/>
  <c r="O52" i="2"/>
  <c r="F4" i="7" l="1"/>
  <c r="F11" i="7"/>
  <c r="G4" i="7"/>
  <c r="G3" i="7"/>
  <c r="G11" i="7"/>
  <c r="G6" i="7"/>
  <c r="G7" i="7"/>
  <c r="G8" i="7"/>
  <c r="G9" i="7"/>
  <c r="G10" i="7"/>
  <c r="G5" i="7"/>
  <c r="C17" i="2"/>
  <c r="B20" i="2"/>
  <c r="H12" i="1"/>
  <c r="H3" i="1"/>
  <c r="H4" i="1"/>
  <c r="H5" i="1"/>
  <c r="H6" i="1"/>
  <c r="H7" i="1"/>
  <c r="H8" i="1"/>
  <c r="H9" i="1"/>
  <c r="H10" i="1"/>
  <c r="H11" i="1"/>
  <c r="H2" i="1"/>
  <c r="B13" i="1"/>
  <c r="B19" i="2"/>
  <c r="J2" i="3" l="1"/>
  <c r="K2" i="3"/>
  <c r="J3" i="3"/>
  <c r="K3" i="3"/>
  <c r="J4" i="3"/>
  <c r="K4" i="3"/>
  <c r="I3" i="3"/>
  <c r="I4" i="3"/>
  <c r="A2" i="3"/>
  <c r="F13" i="3"/>
  <c r="G12" i="1"/>
  <c r="G3" i="1"/>
  <c r="G4" i="1"/>
  <c r="G5" i="1"/>
  <c r="G6" i="1"/>
  <c r="G7" i="1"/>
  <c r="G8" i="1"/>
  <c r="G9" i="1"/>
  <c r="G10" i="1"/>
  <c r="G11" i="1"/>
  <c r="F3" i="1"/>
  <c r="F4" i="1"/>
  <c r="F5" i="1"/>
  <c r="F6" i="1"/>
  <c r="F7" i="1"/>
  <c r="F8" i="1"/>
  <c r="F9" i="1"/>
  <c r="F10" i="1"/>
  <c r="F11" i="1"/>
  <c r="E3" i="1"/>
  <c r="E4" i="1"/>
  <c r="E5" i="1"/>
  <c r="E6" i="1"/>
  <c r="E7" i="1"/>
  <c r="E8" i="1"/>
  <c r="E9" i="1"/>
  <c r="E10" i="1"/>
  <c r="E11" i="1"/>
  <c r="E37" i="1" l="1" a="1"/>
  <c r="E39" i="1" s="1"/>
  <c r="F31" i="1" a="1"/>
  <c r="F31" i="1" s="1"/>
  <c r="B37" i="1" a="1"/>
  <c r="B39" i="1" s="1"/>
  <c r="B31" i="1" a="1"/>
  <c r="C32" i="1" s="1"/>
  <c r="E38" i="1" l="1"/>
  <c r="E37" i="1"/>
  <c r="G33" i="1"/>
  <c r="F33" i="1"/>
  <c r="H32" i="1"/>
  <c r="G32" i="1"/>
  <c r="F32" i="1"/>
  <c r="H31" i="1"/>
  <c r="G31" i="1"/>
  <c r="H33" i="1"/>
  <c r="B38" i="1"/>
  <c r="B37" i="1"/>
  <c r="B33" i="1"/>
  <c r="B32" i="1"/>
  <c r="D31" i="1"/>
  <c r="C31" i="1"/>
  <c r="D33" i="1"/>
  <c r="B31" i="1"/>
  <c r="C33" i="1"/>
  <c r="D32" i="1"/>
</calcChain>
</file>

<file path=xl/sharedStrings.xml><?xml version="1.0" encoding="utf-8"?>
<sst xmlns="http://schemas.openxmlformats.org/spreadsheetml/2006/main" count="554" uniqueCount="217">
  <si>
    <t>Sales(number of items sold expressed in pieces)</t>
  </si>
  <si>
    <t>Number of sellers(persons)</t>
  </si>
  <si>
    <t>Commercial Area (square meters)</t>
  </si>
  <si>
    <t>Shop</t>
  </si>
  <si>
    <t>X</t>
  </si>
  <si>
    <t>Y</t>
  </si>
  <si>
    <t>X'</t>
  </si>
  <si>
    <t>X'X</t>
  </si>
  <si>
    <r>
      <t xml:space="preserve">For functions </t>
    </r>
    <r>
      <rPr>
        <i/>
        <sz val="11"/>
        <color theme="1"/>
        <rFont val="Calibri"/>
        <family val="2"/>
        <scheme val="minor"/>
      </rPr>
      <t>mmult</t>
    </r>
    <r>
      <rPr>
        <sz val="11"/>
        <color theme="1"/>
        <rFont val="Calibri"/>
        <family val="2"/>
        <scheme val="minor"/>
      </rPr>
      <t xml:space="preserve"> and </t>
    </r>
    <r>
      <rPr>
        <i/>
        <sz val="11"/>
        <color theme="1"/>
        <rFont val="Calibri"/>
        <family val="2"/>
        <scheme val="minor"/>
      </rPr>
      <t>minverse</t>
    </r>
    <r>
      <rPr>
        <sz val="11"/>
        <color theme="1"/>
        <rFont val="Calibri"/>
        <family val="2"/>
        <scheme val="minor"/>
      </rPr>
      <t xml:space="preserve"> to complete automatically the values first select the number of cells where you want to return the result and then press ctrl+shift+enter.</t>
    </r>
  </si>
  <si>
    <t>X'Y</t>
  </si>
  <si>
    <r>
      <t>(X'X)</t>
    </r>
    <r>
      <rPr>
        <vertAlign val="superscript"/>
        <sz val="11"/>
        <color theme="1"/>
        <rFont val="Calibri"/>
        <family val="2"/>
        <scheme val="minor"/>
      </rPr>
      <t>-1</t>
    </r>
  </si>
  <si>
    <t>Betta coefficients</t>
  </si>
  <si>
    <t>b0</t>
  </si>
  <si>
    <t>b1</t>
  </si>
  <si>
    <t>b2</t>
  </si>
  <si>
    <r>
      <t>Sales</t>
    </r>
    <r>
      <rPr>
        <vertAlign val="subscript"/>
        <sz val="11"/>
        <color theme="1"/>
        <rFont val="Calibri"/>
        <family val="2"/>
        <scheme val="minor"/>
      </rPr>
      <t xml:space="preserve">i </t>
    </r>
    <r>
      <rPr>
        <sz val="11"/>
        <color theme="1"/>
        <rFont val="Calibri"/>
        <family val="2"/>
        <scheme val="minor"/>
      </rPr>
      <t>= 4.703+0.975*NoSellers</t>
    </r>
    <r>
      <rPr>
        <vertAlign val="subscript"/>
        <sz val="11"/>
        <color theme="1"/>
        <rFont val="Calibri"/>
        <family val="2"/>
        <scheme val="minor"/>
      </rPr>
      <t xml:space="preserve">i </t>
    </r>
    <r>
      <rPr>
        <sz val="11"/>
        <color theme="1"/>
        <rFont val="Calibri"/>
        <family val="2"/>
        <scheme val="minor"/>
      </rPr>
      <t>+0.104*CommArea</t>
    </r>
    <r>
      <rPr>
        <vertAlign val="subscript"/>
        <sz val="11"/>
        <color theme="1"/>
        <rFont val="Calibri"/>
        <family val="2"/>
        <scheme val="minor"/>
      </rPr>
      <t>i</t>
    </r>
  </si>
  <si>
    <t>SSE</t>
  </si>
  <si>
    <t>n</t>
  </si>
  <si>
    <t>k</t>
  </si>
  <si>
    <t>Ui'Ui</t>
  </si>
  <si>
    <t>se(b0)</t>
  </si>
  <si>
    <t>se(b1)</t>
  </si>
  <si>
    <t>se(b2)</t>
  </si>
  <si>
    <t>SST</t>
  </si>
  <si>
    <t>Y_avg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</si>
  <si>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</si>
  <si>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</si>
  <si>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</si>
  <si>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</si>
  <si>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</si>
  <si>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</si>
  <si>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</si>
  <si>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</si>
  <si>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</si>
  <si>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</si>
  <si>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</si>
  <si>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</si>
  <si>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</si>
  <si>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</si>
  <si>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</si>
  <si>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</si>
  <si>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</si>
  <si>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</si>
  <si>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</si>
  <si>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</si>
  <si>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</si>
  <si>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</si>
  <si>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</si>
  <si>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</si>
  <si>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var(b)</t>
  </si>
  <si>
    <t>1-SSE/SST</t>
  </si>
  <si>
    <t>VIF1</t>
  </si>
  <si>
    <t>VIF2</t>
  </si>
  <si>
    <t>y_est</t>
  </si>
  <si>
    <t>Ui</t>
  </si>
  <si>
    <t>Ui^2</t>
  </si>
  <si>
    <t xml:space="preserve">Ui' </t>
  </si>
  <si>
    <t>Klein criterion</t>
  </si>
  <si>
    <t>R Square from my regression model</t>
  </si>
  <si>
    <t>R^2</t>
  </si>
  <si>
    <t>(yi-Y_avg)^2</t>
  </si>
  <si>
    <t>R Square 0.979</t>
  </si>
  <si>
    <t>The correlation coefficient between X variabiles (rxi,xj)</t>
  </si>
  <si>
    <t>rx1,x2 = 0.897</t>
  </si>
  <si>
    <t>If rxi,xj is smaller than the R Squred of regression model then there is no evidence of multicollinearity.</t>
  </si>
  <si>
    <t>rx1,x2=0.897&lt;R Square = 0.979 there is no evidence of multicollinearity</t>
  </si>
  <si>
    <t>Compute the regression models for each X variable against the other X variables.</t>
  </si>
  <si>
    <t>VIFj= 1/(1-Rj^2)</t>
  </si>
  <si>
    <t>From this regression models we need the R Square (Rj^2) values to compute VIF.</t>
  </si>
  <si>
    <t>X1 against to X2</t>
  </si>
  <si>
    <t>VIF is more useful for more than 2 independent variables</t>
  </si>
  <si>
    <t>X1=X2</t>
  </si>
  <si>
    <t>X2=X1</t>
  </si>
  <si>
    <t>X1=X2+X3</t>
  </si>
  <si>
    <t>X2= X1+X3</t>
  </si>
  <si>
    <t>X3=X1+X2</t>
  </si>
  <si>
    <t>X2 against to X1</t>
  </si>
  <si>
    <t>R1^2</t>
  </si>
  <si>
    <t>R2^2</t>
  </si>
  <si>
    <t>&lt; 10 there is no evidence of multicollinearity</t>
  </si>
  <si>
    <t>t(b)</t>
  </si>
  <si>
    <t>t critical=2.365</t>
  </si>
  <si>
    <t>&lt;2.365</t>
  </si>
  <si>
    <t>&gt;2.365</t>
  </si>
  <si>
    <t>statistically significant</t>
  </si>
  <si>
    <t>not stat sig</t>
  </si>
  <si>
    <t>Durbin Watson test (DW)</t>
  </si>
  <si>
    <t>H0: No autocorrelation</t>
  </si>
  <si>
    <t>H1: Reject H0</t>
  </si>
  <si>
    <t>Step2. Compute DW test</t>
  </si>
  <si>
    <t>Step3. Find DW critical values</t>
  </si>
  <si>
    <t>Step4. Final decission</t>
  </si>
  <si>
    <t>Dummy (the proximity to the center of the city)</t>
  </si>
  <si>
    <t>if the shop is close to the center of the city</t>
  </si>
  <si>
    <t>t</t>
  </si>
  <si>
    <t>Ut</t>
  </si>
  <si>
    <t>(Ut-Ut-1)^2</t>
  </si>
  <si>
    <t>Ut^2</t>
  </si>
  <si>
    <t>DW comp</t>
  </si>
  <si>
    <t>dL</t>
  </si>
  <si>
    <t>dU</t>
  </si>
  <si>
    <t>DW critical= DW 0.05; n; k</t>
  </si>
  <si>
    <t>if shop is not close to center of the city</t>
  </si>
  <si>
    <t>Req.</t>
  </si>
  <si>
    <t>The dummy variable is a variable that takes two values: 0 (false or absence) and 1 (true) to indicated the absence or the presence of some categorical effects.</t>
  </si>
  <si>
    <t>Ut-Ut-1</t>
  </si>
  <si>
    <t>-</t>
  </si>
  <si>
    <t>RESIDUAL OUTPUT</t>
  </si>
  <si>
    <t>Observation</t>
  </si>
  <si>
    <t>Predicted Sales(number of items sold expressed in pieces)</t>
  </si>
  <si>
    <t>Residuals</t>
  </si>
  <si>
    <t>Step1. formulate hypotheses</t>
  </si>
  <si>
    <t>DWcomp</t>
  </si>
  <si>
    <t>DW critical=DW 0.05; 10;2</t>
  </si>
  <si>
    <t>DW comp=1.6  is between dL=0.7 and dU=1.64, therefore we can not say if the H0 hypothesis is rejected or not.</t>
  </si>
  <si>
    <t>Estimation of the regression model</t>
  </si>
  <si>
    <t>Beta</t>
  </si>
  <si>
    <t>b3</t>
  </si>
  <si>
    <r>
      <t>Sales</t>
    </r>
    <r>
      <rPr>
        <vertAlign val="subscript"/>
        <sz val="11"/>
        <color theme="1"/>
        <rFont val="Calibri"/>
        <family val="2"/>
        <scheme val="minor"/>
      </rPr>
      <t xml:space="preserve">i </t>
    </r>
    <r>
      <rPr>
        <sz val="11"/>
        <color theme="1"/>
        <rFont val="Calibri"/>
        <family val="2"/>
        <scheme val="minor"/>
      </rPr>
      <t>= 5.85 + 0.98*NoSellers</t>
    </r>
    <r>
      <rPr>
        <vertAlign val="subscript"/>
        <sz val="11"/>
        <color theme="1"/>
        <rFont val="Calibri"/>
        <family val="2"/>
        <scheme val="minor"/>
      </rPr>
      <t xml:space="preserve">i </t>
    </r>
    <r>
      <rPr>
        <sz val="11"/>
        <color theme="1"/>
        <rFont val="Calibri"/>
        <family val="2"/>
        <scheme val="minor"/>
      </rPr>
      <t>+ 0.9*CommArea</t>
    </r>
    <r>
      <rPr>
        <vertAlign val="subscript"/>
        <sz val="11"/>
        <color theme="1"/>
        <rFont val="Calibri"/>
        <family val="2"/>
        <scheme val="minor"/>
      </rPr>
      <t xml:space="preserve">i </t>
    </r>
    <r>
      <rPr>
        <sz val="11"/>
        <color theme="1"/>
        <rFont val="Calibri"/>
        <family val="2"/>
        <scheme val="minor"/>
      </rPr>
      <t>+ 0.7*Dummy_Proximity</t>
    </r>
  </si>
  <si>
    <t>Interpretation for dummy variable: If the shops are close to the center of the city then the sales will increase by 0.7.</t>
  </si>
  <si>
    <t>Multicollinearity</t>
  </si>
  <si>
    <t>(using VIF)</t>
  </si>
  <si>
    <t>R3^2</t>
  </si>
  <si>
    <t>VIF3</t>
  </si>
  <si>
    <t>&lt;10</t>
  </si>
  <si>
    <t>no multicollinearity</t>
  </si>
  <si>
    <t>Autocorrelation</t>
  </si>
  <si>
    <t>Y_est</t>
  </si>
  <si>
    <t>(Ui-Ui-1)^2</t>
  </si>
  <si>
    <t>DW computed</t>
  </si>
  <si>
    <t xml:space="preserve">DW critical=DW 0.05; 10;3 </t>
  </si>
  <si>
    <t>https://www.statisticshowto.com/durbin-watson-test-coefficient/</t>
  </si>
  <si>
    <t xml:space="preserve"> reject H0 , negative autocorrelation</t>
  </si>
  <si>
    <t>The value of 2 is not between dU and 4-dU due to low number of observations</t>
  </si>
  <si>
    <t>H0: there is homoscedasticity</t>
  </si>
  <si>
    <t>H1: reject H0 (heteroscedasticity)</t>
  </si>
  <si>
    <t>Test with Glejser and White test</t>
  </si>
  <si>
    <t>|Ui|</t>
  </si>
  <si>
    <t>Glesjer test |Ui|=a0+sum(ak*Xk)</t>
  </si>
  <si>
    <t>Estimate the regression model using the absolute value of the error term in respect with the independent variables of the RM.</t>
  </si>
  <si>
    <t>If the coefficients are statistically significant we have heteroscedasticity (reject H0).</t>
  </si>
  <si>
    <t>Because the coeffiecients, in our case, are not statistically significant, we conclude that we accept H0 and the error term is homoscedastic.</t>
  </si>
  <si>
    <t>H0: b=0</t>
  </si>
  <si>
    <r>
      <t>H1:b</t>
    </r>
    <r>
      <rPr>
        <b/>
        <sz val="11"/>
        <color theme="1"/>
        <rFont val="Calibri"/>
        <family val="2"/>
      </rPr>
      <t>≠0</t>
    </r>
  </si>
  <si>
    <t>White test Ui^2=a0 + sum(a*Xk)+sum(c*xk^2)</t>
  </si>
  <si>
    <t>X1^2</t>
  </si>
  <si>
    <t>X2^2</t>
  </si>
  <si>
    <t>Estimate the model using the squared value of the error term in respect with the independe variable as they are, and the square independent variables.</t>
  </si>
  <si>
    <t>We compute the White test : LM=n*R^2</t>
  </si>
  <si>
    <t>Where R^2 is from the model estimate above</t>
  </si>
  <si>
    <t>LM</t>
  </si>
  <si>
    <r>
      <t>LM&lt;</t>
    </r>
    <r>
      <rPr>
        <sz val="11"/>
        <color theme="1"/>
        <rFont val="Calibri"/>
        <family val="2"/>
      </rPr>
      <t>χ</t>
    </r>
    <r>
      <rPr>
        <vertAlign val="superscript"/>
        <sz val="11"/>
        <color theme="1"/>
        <rFont val="Calibri"/>
        <family val="2"/>
      </rPr>
      <t>2</t>
    </r>
    <r>
      <rPr>
        <vertAlign val="subscript"/>
        <sz val="11"/>
        <color theme="1"/>
        <rFont val="Calibri"/>
        <family val="2"/>
      </rPr>
      <t>5%; k</t>
    </r>
  </si>
  <si>
    <t>χ</t>
  </si>
  <si>
    <t>no of independent variables used for the model above</t>
  </si>
  <si>
    <t>k=4</t>
  </si>
  <si>
    <t>Chi Square</t>
  </si>
  <si>
    <r>
      <t>LM=5.95 &lt;</t>
    </r>
    <r>
      <rPr>
        <sz val="11"/>
        <color theme="1"/>
        <rFont val="Calibri"/>
        <family val="2"/>
      </rPr>
      <t>χ</t>
    </r>
    <r>
      <rPr>
        <vertAlign val="superscript"/>
        <sz val="11"/>
        <color theme="1"/>
        <rFont val="Calibri"/>
        <family val="2"/>
      </rPr>
      <t>2</t>
    </r>
    <r>
      <rPr>
        <vertAlign val="subscript"/>
        <sz val="11"/>
        <color theme="1"/>
        <rFont val="Calibri"/>
        <family val="2"/>
      </rPr>
      <t>5%; 4</t>
    </r>
    <r>
      <rPr>
        <sz val="11"/>
        <color theme="1"/>
        <rFont val="Calibri"/>
        <family val="2"/>
      </rPr>
      <t>=9.488</t>
    </r>
  </si>
  <si>
    <t>accept H0</t>
  </si>
  <si>
    <t>Or employed(1)/ unemployed (0) or Male (1)/ Female(0) or Married(1)/Single(0) etc</t>
  </si>
  <si>
    <t>For example for the stastical units (lockdown(1)/ without lockdown(0), wealthy countries (a higher GDP(1)/a lower (0))</t>
  </si>
  <si>
    <t>For example regarding time (could be the period before the lockdown (0) and the period with the lockdown (1) or Years affected by the financial crisis(1) All other years (0) or Years affected by the pandemics (1) all other years(0))</t>
  </si>
  <si>
    <t>Dummy variable  (proximy to the center)</t>
  </si>
  <si>
    <t>The dummy variable can be an independent variable in case of multiple regression models or a dependent variable in case of logistic regression.</t>
  </si>
  <si>
    <t>So our new multiple regression model have three independent variables:
X1 - number of sellers
X2 - commercial area
X3 - proximity to the center of the center (dummy variable)</t>
  </si>
  <si>
    <t>Homoscedasticity</t>
  </si>
  <si>
    <t>(using White test)</t>
  </si>
  <si>
    <t>X1</t>
  </si>
  <si>
    <t>X2</t>
  </si>
  <si>
    <t>X3</t>
  </si>
  <si>
    <t>LM=n*R Squared</t>
  </si>
  <si>
    <t>R-Squared</t>
  </si>
  <si>
    <r>
      <t>LM~</t>
    </r>
    <r>
      <rPr>
        <sz val="11"/>
        <color theme="1"/>
        <rFont val="Calibri"/>
        <family val="2"/>
      </rPr>
      <t>χ</t>
    </r>
    <r>
      <rPr>
        <vertAlign val="superscript"/>
        <sz val="11"/>
        <color theme="1"/>
        <rFont val="Calibri"/>
        <family val="2"/>
      </rPr>
      <t>2</t>
    </r>
    <r>
      <rPr>
        <vertAlign val="subscript"/>
        <sz val="11"/>
        <color theme="1"/>
        <rFont val="Calibri"/>
        <family val="2"/>
      </rPr>
      <t>5%; k</t>
    </r>
  </si>
  <si>
    <r>
      <t>χ</t>
    </r>
    <r>
      <rPr>
        <vertAlign val="superscript"/>
        <sz val="11"/>
        <color theme="1"/>
        <rFont val="Calibri"/>
        <family val="2"/>
      </rPr>
      <t>2</t>
    </r>
    <r>
      <rPr>
        <vertAlign val="subscript"/>
        <sz val="11"/>
        <color theme="1"/>
        <rFont val="Calibri"/>
        <family val="2"/>
      </rPr>
      <t xml:space="preserve">5%; k </t>
    </r>
  </si>
  <si>
    <r>
      <t>χ</t>
    </r>
    <r>
      <rPr>
        <vertAlign val="superscript"/>
        <sz val="11"/>
        <color theme="1"/>
        <rFont val="Calibri"/>
        <family val="2"/>
      </rPr>
      <t>2</t>
    </r>
    <r>
      <rPr>
        <vertAlign val="subscript"/>
        <sz val="11"/>
        <color theme="1"/>
        <rFont val="Calibri"/>
        <family val="2"/>
      </rPr>
      <t xml:space="preserve">5%; k=5 </t>
    </r>
  </si>
  <si>
    <t>Critical values for Chi Squared</t>
  </si>
  <si>
    <t>https://people.richland.edu/james/lecture/m170/tbl-chi.html</t>
  </si>
  <si>
    <r>
      <t>we accept H</t>
    </r>
    <r>
      <rPr>
        <vertAlign val="subscript"/>
        <sz val="11"/>
        <color theme="1"/>
        <rFont val="Calibri"/>
        <family val="2"/>
        <scheme val="minor"/>
      </rPr>
      <t>0</t>
    </r>
  </si>
  <si>
    <r>
      <t>LM=6.107 &lt;</t>
    </r>
    <r>
      <rPr>
        <sz val="11"/>
        <color theme="1"/>
        <rFont val="Calibri"/>
        <family val="2"/>
      </rPr>
      <t>χ</t>
    </r>
    <r>
      <rPr>
        <vertAlign val="superscript"/>
        <sz val="11"/>
        <color theme="1"/>
        <rFont val="Calibri"/>
        <family val="2"/>
      </rPr>
      <t>2</t>
    </r>
    <r>
      <rPr>
        <vertAlign val="subscript"/>
        <sz val="11"/>
        <color theme="1"/>
        <rFont val="Calibri"/>
        <family val="2"/>
      </rPr>
      <t>5%; 5</t>
    </r>
    <r>
      <rPr>
        <sz val="11"/>
        <color theme="1"/>
        <rFont val="Calibri"/>
        <family val="2"/>
      </rPr>
      <t>=11.07</t>
    </r>
  </si>
  <si>
    <t>H0</t>
  </si>
  <si>
    <t>H1</t>
  </si>
  <si>
    <t>the residuals are normally distributed</t>
  </si>
  <si>
    <t>the residuals are not normally distributed</t>
  </si>
  <si>
    <r>
      <t xml:space="preserve">If JB&gt; </t>
    </r>
    <r>
      <rPr>
        <sz val="11"/>
        <color theme="1"/>
        <rFont val="Calibri"/>
        <family val="2"/>
      </rPr>
      <t>χ</t>
    </r>
    <r>
      <rPr>
        <vertAlign val="subscript"/>
        <sz val="11"/>
        <color theme="1"/>
        <rFont val="Calibri"/>
        <family val="2"/>
      </rPr>
      <t>2</t>
    </r>
    <r>
      <rPr>
        <vertAlign val="superscript"/>
        <sz val="11"/>
        <color theme="1"/>
        <rFont val="Calibri"/>
        <family val="2"/>
      </rPr>
      <t>2</t>
    </r>
  </si>
  <si>
    <t>we reject H0</t>
  </si>
  <si>
    <t>U_avg</t>
  </si>
  <si>
    <t>JB</t>
  </si>
  <si>
    <r>
      <t>Skewness (</t>
    </r>
    <r>
      <rPr>
        <sz val="11"/>
        <color theme="1"/>
        <rFont val="Calibri"/>
        <family val="2"/>
      </rPr>
      <t>ẞ</t>
    </r>
    <r>
      <rPr>
        <vertAlign val="subscript"/>
        <sz val="11"/>
        <color theme="1"/>
        <rFont val="Calibri"/>
        <family val="2"/>
      </rPr>
      <t>1</t>
    </r>
    <r>
      <rPr>
        <sz val="11"/>
        <color theme="1"/>
        <rFont val="Calibri"/>
        <family val="2"/>
      </rPr>
      <t>)</t>
    </r>
  </si>
  <si>
    <r>
      <t>Kurtosis (</t>
    </r>
    <r>
      <rPr>
        <sz val="11"/>
        <color theme="1"/>
        <rFont val="Calibri"/>
        <family val="2"/>
      </rPr>
      <t>ẞ</t>
    </r>
    <r>
      <rPr>
        <vertAlign val="subscript"/>
        <sz val="11"/>
        <color theme="1"/>
        <rFont val="Calibri"/>
        <family val="2"/>
        <scheme val="minor"/>
      </rPr>
      <t>2</t>
    </r>
    <r>
      <rPr>
        <sz val="11"/>
        <color theme="1"/>
        <rFont val="Calibri"/>
        <family val="2"/>
        <scheme val="minor"/>
      </rPr>
      <t>)</t>
    </r>
  </si>
  <si>
    <t>Normality</t>
  </si>
  <si>
    <r>
      <t xml:space="preserve">Dummy could be anything that is a specific fact (or something that happened for consecutive periods of time, or for more statistical units). </t>
    </r>
    <r>
      <rPr>
        <b/>
        <sz val="11"/>
        <color theme="1"/>
        <rFont val="Calibri"/>
        <family val="2"/>
        <scheme val="minor"/>
      </rPr>
      <t>Dummy variable this variable needs to be created!!</t>
    </r>
  </si>
  <si>
    <t>Estimate the regression model, and test for regression assumptions. (in the tab M2.Dummy_variable_solved  you have to answer)</t>
  </si>
  <si>
    <t>(Ui-U_avg)</t>
  </si>
  <si>
    <t>the errors of the regression model are homoscedastic.</t>
  </si>
  <si>
    <t>(Ui-U_avg)^2</t>
  </si>
  <si>
    <t>(Ui-U_avg)^3</t>
  </si>
  <si>
    <t>(Ui-U_avg)^4</t>
  </si>
  <si>
    <r>
      <t xml:space="preserve"> </t>
    </r>
    <r>
      <rPr>
        <sz val="11"/>
        <color theme="1"/>
        <rFont val="Calibri"/>
        <family val="2"/>
      </rPr>
      <t>χ</t>
    </r>
    <r>
      <rPr>
        <vertAlign val="subscript"/>
        <sz val="11"/>
        <color theme="1"/>
        <rFont val="Calibri"/>
        <family val="2"/>
      </rPr>
      <t>2</t>
    </r>
    <r>
      <rPr>
        <vertAlign val="superscript"/>
        <sz val="11"/>
        <color theme="1"/>
        <rFont val="Calibri"/>
        <family val="2"/>
      </rPr>
      <t>2</t>
    </r>
    <r>
      <rPr>
        <sz val="11"/>
        <color theme="1"/>
        <rFont val="Calibri"/>
        <family val="2"/>
      </rPr>
      <t>=5.99</t>
    </r>
  </si>
  <si>
    <t>JB=1.44&lt;Chi Square =5.99</t>
  </si>
  <si>
    <t>we accept 0, the residuals are normally distributed</t>
  </si>
  <si>
    <t>H0: the coefficients are 0</t>
  </si>
  <si>
    <t>H1: at least one coefficient is different from 0, the regression model is valid (or statistically significant)</t>
  </si>
  <si>
    <t>97.9% of the variation of sales is influenced by the variation of  number of seller and commercial area .</t>
  </si>
  <si>
    <t xml:space="preserve"> Significance F is smaller than 0.05, we reject H0 and conclude that the regression model is statistically significant</t>
  </si>
  <si>
    <t>If we add predicted+residual  we obtain Y</t>
  </si>
  <si>
    <t>Because p-value for the variable Number of Seller is smaller than 0.05, we reject h0, so the coefficient is statistically significant, we can conclude that only number o sellers has an influence on sales.</t>
  </si>
  <si>
    <t>Attention! The sign of the coefficient shows the direction of the connection between the variables (so if it is negative there will be a decrease of Y variable if X modifies by one unit).</t>
  </si>
  <si>
    <t>Average_Ui</t>
  </si>
  <si>
    <t>Skewness (ẞ1)</t>
  </si>
  <si>
    <t>Kurtosis (ẞ2)</t>
  </si>
  <si>
    <t>JB=1.21 &lt;5.99 we accept H0, and conclude that the residual term is normally distributed.</t>
  </si>
  <si>
    <t>(Explained)</t>
  </si>
  <si>
    <t>(Residual)</t>
  </si>
  <si>
    <t>(Total)</t>
  </si>
  <si>
    <t>MSResidual</t>
  </si>
  <si>
    <t>SSResidual</t>
  </si>
  <si>
    <t>Regression (Explained)</t>
  </si>
  <si>
    <t>SSR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</si>
</sst>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u/>
      <sz val="11"/>
      <color theme="10"/>
      <name val="Calibri"/>
      <family val="2"/>
      <scheme val="minor"/>
    </font>
    <font>
      <sz val="11"/>
      <color theme="1"/>
      <name val="Calibri"/>
      <family val="2"/>
    </font>
    <font>
      <b/>
      <sz val="11"/>
      <color theme="1"/>
      <name val="Calibri"/>
      <family val="2"/>
    </font>
    <font>
      <vertAlign val="superscript"/>
      <sz val="11"/>
      <color theme="1"/>
      <name val="Calibri"/>
      <family val="2"/>
    </font>
    <font>
      <vertAlign val="subscript"/>
      <sz val="11"/>
      <color theme="1"/>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1"/>
        <bgColor indexed="64"/>
      </patternFill>
    </fill>
    <fill>
      <patternFill patternType="solid">
        <fgColor theme="0"/>
        <bgColor indexed="64"/>
      </patternFill>
    </fill>
  </fills>
  <borders count="23">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2" borderId="0" xfId="0" applyFill="1"/>
    <xf numFmtId="0" fontId="0" fillId="2" borderId="1" xfId="0" applyFill="1" applyBorder="1"/>
    <xf numFmtId="0" fontId="0" fillId="2" borderId="1" xfId="0" applyFill="1" applyBorder="1" applyAlignment="1">
      <alignment horizontal="center" vertical="center"/>
    </xf>
    <xf numFmtId="0" fontId="1" fillId="2" borderId="1" xfId="0" applyFont="1" applyFill="1" applyBorder="1"/>
    <xf numFmtId="0" fontId="1" fillId="0" borderId="0" xfId="0" applyFont="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1" fillId="0" borderId="5" xfId="0" applyFont="1" applyBorder="1"/>
    <xf numFmtId="0" fontId="1" fillId="0" borderId="9" xfId="0" applyFont="1" applyBorder="1"/>
    <xf numFmtId="0" fontId="0" fillId="0" borderId="0" xfId="0" applyFill="1" applyBorder="1" applyAlignment="1"/>
    <xf numFmtId="0" fontId="0" fillId="0" borderId="8" xfId="0" applyFill="1" applyBorder="1" applyAlignment="1"/>
    <xf numFmtId="0" fontId="2" fillId="0" borderId="10" xfId="0" applyFont="1" applyFill="1" applyBorder="1" applyAlignment="1">
      <alignment horizontal="center"/>
    </xf>
    <xf numFmtId="0" fontId="2" fillId="0" borderId="10" xfId="0" applyFont="1" applyFill="1" applyBorder="1" applyAlignment="1">
      <alignment horizontal="centerContinuous"/>
    </xf>
    <xf numFmtId="0" fontId="0" fillId="0" borderId="2" xfId="0" applyBorder="1"/>
    <xf numFmtId="0" fontId="0" fillId="0" borderId="3" xfId="0" applyBorder="1"/>
    <xf numFmtId="0" fontId="0" fillId="0" borderId="4" xfId="0" applyBorder="1"/>
    <xf numFmtId="0" fontId="2" fillId="0" borderId="11" xfId="0" applyFont="1" applyFill="1" applyBorder="1" applyAlignment="1">
      <alignment horizontal="centerContinuous"/>
    </xf>
    <xf numFmtId="0" fontId="0" fillId="0" borderId="5" xfId="0" applyFill="1" applyBorder="1" applyAlignment="1"/>
    <xf numFmtId="0" fontId="0" fillId="0" borderId="7" xfId="0" applyFill="1" applyBorder="1" applyAlignment="1"/>
    <xf numFmtId="0" fontId="2" fillId="0" borderId="11" xfId="0" applyFont="1" applyFill="1" applyBorder="1" applyAlignment="1">
      <alignment horizontal="center"/>
    </xf>
    <xf numFmtId="0" fontId="2" fillId="0" borderId="12" xfId="0" applyFont="1" applyFill="1" applyBorder="1" applyAlignment="1">
      <alignment horizontal="center"/>
    </xf>
    <xf numFmtId="0" fontId="0" fillId="0" borderId="6" xfId="0" applyFill="1" applyBorder="1" applyAlignment="1"/>
    <xf numFmtId="0" fontId="0" fillId="0" borderId="9" xfId="0" applyFill="1" applyBorder="1" applyAlignment="1"/>
    <xf numFmtId="0" fontId="1" fillId="0" borderId="0" xfId="0" applyFont="1" applyFill="1" applyBorder="1" applyAlignment="1"/>
    <xf numFmtId="0" fontId="1" fillId="0" borderId="5" xfId="0" applyFont="1" applyFill="1" applyBorder="1" applyAlignment="1"/>
    <xf numFmtId="0" fontId="1" fillId="0" borderId="0" xfId="0" applyFont="1" applyBorder="1"/>
    <xf numFmtId="0" fontId="0" fillId="3" borderId="0" xfId="0" applyFill="1"/>
    <xf numFmtId="0" fontId="0" fillId="0" borderId="0" xfId="0" applyAlignment="1">
      <alignment vertical="center" wrapText="1"/>
    </xf>
    <xf numFmtId="0" fontId="0" fillId="0" borderId="0" xfId="0" applyAlignment="1">
      <alignment horizontal="center"/>
    </xf>
    <xf numFmtId="0" fontId="0" fillId="0" borderId="0" xfId="0" applyAlignment="1">
      <alignment vertical="center"/>
    </xf>
    <xf numFmtId="0" fontId="0" fillId="0" borderId="0" xfId="0" applyAlignment="1"/>
    <xf numFmtId="0" fontId="1" fillId="0" borderId="0" xfId="0" applyFont="1" applyAlignment="1"/>
    <xf numFmtId="0" fontId="6" fillId="0" borderId="0" xfId="0" applyFont="1"/>
    <xf numFmtId="0" fontId="0" fillId="4" borderId="0" xfId="0" applyFill="1"/>
    <xf numFmtId="0" fontId="0" fillId="0" borderId="17" xfId="0" applyBorder="1"/>
    <xf numFmtId="0" fontId="0" fillId="0" borderId="18" xfId="0" applyBorder="1"/>
    <xf numFmtId="0" fontId="0" fillId="0" borderId="20" xfId="0" applyBorder="1"/>
    <xf numFmtId="0" fontId="0" fillId="0" borderId="1" xfId="0" applyBorder="1"/>
    <xf numFmtId="0" fontId="0" fillId="0" borderId="22" xfId="0" applyBorder="1"/>
    <xf numFmtId="0" fontId="0" fillId="0" borderId="3" xfId="0" applyBorder="1" applyAlignment="1">
      <alignment vertical="center" wrapText="1"/>
    </xf>
    <xf numFmtId="0" fontId="0" fillId="0" borderId="4" xfId="0" applyBorder="1" applyAlignment="1">
      <alignment vertical="center" wrapText="1"/>
    </xf>
    <xf numFmtId="0" fontId="0" fillId="0" borderId="9" xfId="0" applyBorder="1"/>
    <xf numFmtId="0" fontId="5" fillId="0" borderId="0" xfId="1"/>
    <xf numFmtId="0" fontId="1" fillId="0" borderId="8" xfId="0" applyFont="1" applyFill="1" applyBorder="1" applyAlignment="1"/>
    <xf numFmtId="0" fontId="2" fillId="0" borderId="0" xfId="0" applyFont="1" applyFill="1" applyBorder="1" applyAlignment="1">
      <alignment horizontal="center"/>
    </xf>
    <xf numFmtId="0" fontId="0" fillId="0" borderId="16" xfId="0"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horizontal="center" vertical="center" wrapText="1"/>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0" xfId="0" applyAlignment="1">
      <alignment horizontal="left" vertical="center"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0" borderId="0" xfId="1" applyAlignment="1">
      <alignment horizontal="center" vertic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11</xdr:col>
      <xdr:colOff>7620</xdr:colOff>
      <xdr:row>65</xdr:row>
      <xdr:rowOff>144780</xdr:rowOff>
    </xdr:from>
    <xdr:to>
      <xdr:col>19</xdr:col>
      <xdr:colOff>601980</xdr:colOff>
      <xdr:row>71</xdr:row>
      <xdr:rowOff>150486</xdr:rowOff>
    </xdr:to>
    <xdr:pic>
      <xdr:nvPicPr>
        <xdr:cNvPr id="2" name="Picture 1" descr="much ado about nothing: Time series, Serial Correlation, autocorrelatio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50480" y="12672060"/>
          <a:ext cx="5471160" cy="11029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243840</xdr:colOff>
      <xdr:row>36</xdr:row>
      <xdr:rowOff>30480</xdr:rowOff>
    </xdr:from>
    <xdr:to>
      <xdr:col>5</xdr:col>
      <xdr:colOff>556259</xdr:colOff>
      <xdr:row>39</xdr:row>
      <xdr:rowOff>15240</xdr:rowOff>
    </xdr:to>
    <xdr:sp macro="" textlink="">
      <xdr:nvSpPr>
        <xdr:cNvPr id="2" name="Right Brace 1"/>
        <xdr:cNvSpPr/>
      </xdr:nvSpPr>
      <xdr:spPr>
        <a:xfrm>
          <a:off x="5608320" y="7002780"/>
          <a:ext cx="312419" cy="533400"/>
        </a:xfrm>
        <a:prstGeom prst="rightBrace">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10</xdr:col>
      <xdr:colOff>123825</xdr:colOff>
      <xdr:row>6</xdr:row>
      <xdr:rowOff>161925</xdr:rowOff>
    </xdr:from>
    <xdr:to>
      <xdr:col>17</xdr:col>
      <xdr:colOff>19631</xdr:colOff>
      <xdr:row>10</xdr:row>
      <xdr:rowOff>19136</xdr:rowOff>
    </xdr:to>
    <xdr:pic>
      <xdr:nvPicPr>
        <xdr:cNvPr id="4" name="Picture 3"/>
        <xdr:cNvPicPr>
          <a:picLocks noChangeAspect="1"/>
        </xdr:cNvPicPr>
      </xdr:nvPicPr>
      <xdr:blipFill>
        <a:blip xmlns:r="http://schemas.openxmlformats.org/officeDocument/2006/relationships" r:embed="rId1"/>
        <a:stretch>
          <a:fillRect/>
        </a:stretch>
      </xdr:blipFill>
      <xdr:spPr>
        <a:xfrm>
          <a:off x="8648700" y="1876425"/>
          <a:ext cx="4163006" cy="6192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16</xdr:col>
      <xdr:colOff>601980</xdr:colOff>
      <xdr:row>14</xdr:row>
      <xdr:rowOff>175260</xdr:rowOff>
    </xdr:from>
    <xdr:to>
      <xdr:col>24</xdr:col>
      <xdr:colOff>487680</xdr:colOff>
      <xdr:row>20</xdr:row>
      <xdr:rowOff>38100</xdr:rowOff>
    </xdr:to>
    <xdr:pic>
      <xdr:nvPicPr>
        <xdr:cNvPr id="2" name="Picture 1" descr="much ado about nothing: Time series, Serial Correlation, autocorrelatio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380220" y="2735580"/>
          <a:ext cx="4762500" cy="960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45720</xdr:colOff>
      <xdr:row>4</xdr:row>
      <xdr:rowOff>160020</xdr:rowOff>
    </xdr:from>
    <xdr:to>
      <xdr:col>21</xdr:col>
      <xdr:colOff>342900</xdr:colOff>
      <xdr:row>9</xdr:row>
      <xdr:rowOff>49077</xdr:rowOff>
    </xdr:to>
    <xdr:pic>
      <xdr:nvPicPr>
        <xdr:cNvPr id="4" name="Picture 3"/>
        <xdr:cNvPicPr>
          <a:picLocks noChangeAspect="1"/>
        </xdr:cNvPicPr>
      </xdr:nvPicPr>
      <xdr:blipFill>
        <a:blip xmlns:r="http://schemas.openxmlformats.org/officeDocument/2006/relationships" r:embed="rId2"/>
        <a:stretch>
          <a:fillRect/>
        </a:stretch>
      </xdr:blipFill>
      <xdr:spPr>
        <a:xfrm>
          <a:off x="9433560" y="891540"/>
          <a:ext cx="2735580" cy="803457"/>
        </a:xfrm>
        <a:prstGeom prst="rect">
          <a:avLst/>
        </a:prstGeom>
      </xdr:spPr>
    </xdr:pic>
    <xdr:clientData/>
  </xdr:twoCellAnchor>
  <xdr:twoCellAnchor editAs="oneCell">
    <xdr:from>
      <xdr:col>1</xdr:col>
      <xdr:colOff>205740</xdr:colOff>
      <xdr:row>13</xdr:row>
      <xdr:rowOff>129540</xdr:rowOff>
    </xdr:from>
    <xdr:to>
      <xdr:col>12</xdr:col>
      <xdr:colOff>261680</xdr:colOff>
      <xdr:row>21</xdr:row>
      <xdr:rowOff>137160</xdr:rowOff>
    </xdr:to>
    <xdr:pic>
      <xdr:nvPicPr>
        <xdr:cNvPr id="5" name="Picture 4" descr="much ado about nothing: Time series, Serial Correlation, autocorrelatio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5340" y="2506980"/>
          <a:ext cx="7294940" cy="1470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518160</xdr:colOff>
      <xdr:row>0</xdr:row>
      <xdr:rowOff>114300</xdr:rowOff>
    </xdr:from>
    <xdr:to>
      <xdr:col>20</xdr:col>
      <xdr:colOff>84205</xdr:colOff>
      <xdr:row>6</xdr:row>
      <xdr:rowOff>152501</xdr:rowOff>
    </xdr:to>
    <xdr:pic>
      <xdr:nvPicPr>
        <xdr:cNvPr id="2" name="Picture 1"/>
        <xdr:cNvPicPr>
          <a:picLocks noChangeAspect="1"/>
        </xdr:cNvPicPr>
      </xdr:nvPicPr>
      <xdr:blipFill>
        <a:blip xmlns:r="http://schemas.openxmlformats.org/officeDocument/2006/relationships" r:embed="rId1"/>
        <a:stretch>
          <a:fillRect/>
        </a:stretch>
      </xdr:blipFill>
      <xdr:spPr>
        <a:xfrm>
          <a:off x="7833360" y="114300"/>
          <a:ext cx="4442845" cy="11659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6.bin"/><Relationship Id="rId1" Type="http://schemas.openxmlformats.org/officeDocument/2006/relationships/hyperlink" Target="https://www.statisticshowto.com/durbin-watson-test-coefficien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people.richland.edu/james/lecture/m170/tbl-chi.html"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zoomScaleNormal="100" workbookViewId="0">
      <selection activeCell="E29" sqref="E29"/>
    </sheetView>
  </sheetViews>
  <sheetFormatPr defaultRowHeight="15" x14ac:dyDescent="0.25"/>
  <cols>
    <col min="2" max="2" width="40.140625" bestFit="1" customWidth="1"/>
    <col min="3" max="3" width="23.140625" bestFit="1" customWidth="1"/>
    <col min="4" max="4" width="28.5703125" bestFit="1" customWidth="1"/>
    <col min="5" max="5" width="39.28515625" customWidth="1"/>
    <col min="6" max="6" width="4.7109375" customWidth="1"/>
    <col min="7" max="7" width="15.85546875" customWidth="1"/>
    <col min="8" max="8" width="5" customWidth="1"/>
    <col min="11" max="11" width="19.5703125" customWidth="1"/>
    <col min="12" max="12" width="12.85546875" customWidth="1"/>
  </cols>
  <sheetData>
    <row r="1" spans="1:12" x14ac:dyDescent="0.25">
      <c r="A1" t="s">
        <v>3</v>
      </c>
      <c r="B1" t="s">
        <v>0</v>
      </c>
      <c r="C1" t="s">
        <v>1</v>
      </c>
      <c r="D1" t="s">
        <v>2</v>
      </c>
      <c r="E1" t="s">
        <v>92</v>
      </c>
      <c r="G1" s="50" t="s">
        <v>161</v>
      </c>
      <c r="H1" s="39"/>
      <c r="I1" s="39"/>
      <c r="J1" s="39"/>
      <c r="K1" s="39"/>
      <c r="L1" s="40"/>
    </row>
    <row r="2" spans="1:12" ht="14.45" customHeight="1" x14ac:dyDescent="0.25">
      <c r="A2">
        <v>1</v>
      </c>
      <c r="B2">
        <v>22</v>
      </c>
      <c r="C2">
        <v>7</v>
      </c>
      <c r="D2">
        <v>98</v>
      </c>
      <c r="E2">
        <v>0</v>
      </c>
      <c r="G2" s="51"/>
      <c r="H2" s="8">
        <v>1</v>
      </c>
      <c r="I2" s="8" t="s">
        <v>93</v>
      </c>
      <c r="J2" s="8"/>
      <c r="K2" s="8"/>
      <c r="L2" s="41"/>
    </row>
    <row r="3" spans="1:12" x14ac:dyDescent="0.25">
      <c r="A3">
        <v>2</v>
      </c>
      <c r="B3">
        <v>20</v>
      </c>
      <c r="C3">
        <v>5</v>
      </c>
      <c r="D3">
        <v>90</v>
      </c>
      <c r="E3">
        <v>0</v>
      </c>
      <c r="G3" s="51"/>
      <c r="H3" s="8">
        <v>0</v>
      </c>
      <c r="I3" s="8" t="s">
        <v>102</v>
      </c>
      <c r="J3" s="8"/>
      <c r="K3" s="8"/>
      <c r="L3" s="41"/>
    </row>
    <row r="4" spans="1:12" x14ac:dyDescent="0.25">
      <c r="A4">
        <v>3</v>
      </c>
      <c r="B4">
        <v>23</v>
      </c>
      <c r="C4">
        <v>8</v>
      </c>
      <c r="D4">
        <v>110</v>
      </c>
      <c r="E4">
        <v>0</v>
      </c>
      <c r="G4" s="52"/>
      <c r="H4" s="42"/>
      <c r="I4" s="42"/>
      <c r="J4" s="42"/>
      <c r="K4" s="42"/>
      <c r="L4" s="43"/>
    </row>
    <row r="5" spans="1:12" x14ac:dyDescent="0.25">
      <c r="A5">
        <v>4</v>
      </c>
      <c r="B5">
        <v>26</v>
      </c>
      <c r="C5">
        <v>9</v>
      </c>
      <c r="D5">
        <v>130</v>
      </c>
      <c r="E5">
        <v>1</v>
      </c>
    </row>
    <row r="6" spans="1:12" x14ac:dyDescent="0.25">
      <c r="A6">
        <v>5</v>
      </c>
      <c r="B6">
        <v>30</v>
      </c>
      <c r="C6">
        <v>12</v>
      </c>
      <c r="D6">
        <v>140</v>
      </c>
      <c r="E6">
        <v>0</v>
      </c>
      <c r="G6" s="53" t="s">
        <v>163</v>
      </c>
      <c r="H6" s="53"/>
      <c r="I6" s="53"/>
      <c r="J6" s="53"/>
      <c r="K6" s="53"/>
      <c r="L6" s="53"/>
    </row>
    <row r="7" spans="1:12" x14ac:dyDescent="0.25">
      <c r="A7">
        <v>6</v>
      </c>
      <c r="B7">
        <v>32</v>
      </c>
      <c r="C7">
        <v>15</v>
      </c>
      <c r="D7">
        <v>145</v>
      </c>
      <c r="E7">
        <v>1</v>
      </c>
      <c r="G7" s="53"/>
      <c r="H7" s="53"/>
      <c r="I7" s="53"/>
      <c r="J7" s="53"/>
      <c r="K7" s="53"/>
      <c r="L7" s="53"/>
    </row>
    <row r="8" spans="1:12" x14ac:dyDescent="0.25">
      <c r="A8">
        <v>7</v>
      </c>
      <c r="B8">
        <v>45</v>
      </c>
      <c r="C8">
        <v>22</v>
      </c>
      <c r="D8">
        <v>156</v>
      </c>
      <c r="E8">
        <v>1</v>
      </c>
      <c r="G8" s="53"/>
      <c r="H8" s="53"/>
      <c r="I8" s="53"/>
      <c r="J8" s="53"/>
      <c r="K8" s="53"/>
      <c r="L8" s="53"/>
    </row>
    <row r="9" spans="1:12" x14ac:dyDescent="0.25">
      <c r="A9">
        <v>8</v>
      </c>
      <c r="B9">
        <v>50</v>
      </c>
      <c r="C9">
        <v>25</v>
      </c>
      <c r="D9">
        <v>160</v>
      </c>
      <c r="E9">
        <v>1</v>
      </c>
      <c r="G9" s="53"/>
      <c r="H9" s="53"/>
      <c r="I9" s="53"/>
      <c r="J9" s="53"/>
      <c r="K9" s="53"/>
      <c r="L9" s="53"/>
    </row>
    <row r="10" spans="1:12" x14ac:dyDescent="0.25">
      <c r="A10">
        <v>9</v>
      </c>
      <c r="B10">
        <v>52</v>
      </c>
      <c r="C10">
        <v>32</v>
      </c>
      <c r="D10">
        <v>164</v>
      </c>
      <c r="E10">
        <v>1</v>
      </c>
      <c r="G10" s="53"/>
      <c r="H10" s="53"/>
      <c r="I10" s="53"/>
      <c r="J10" s="53"/>
      <c r="K10" s="53"/>
      <c r="L10" s="53"/>
    </row>
    <row r="11" spans="1:12" x14ac:dyDescent="0.25">
      <c r="A11">
        <v>10</v>
      </c>
      <c r="B11">
        <v>60</v>
      </c>
      <c r="C11">
        <v>40</v>
      </c>
      <c r="D11">
        <v>175</v>
      </c>
      <c r="E11">
        <v>1</v>
      </c>
      <c r="G11" s="53"/>
      <c r="H11" s="53"/>
      <c r="I11" s="53"/>
      <c r="J11" s="53"/>
      <c r="K11" s="53"/>
      <c r="L11" s="53"/>
    </row>
    <row r="13" spans="1:12" x14ac:dyDescent="0.25">
      <c r="A13" s="38" t="s">
        <v>103</v>
      </c>
      <c r="B13" s="38" t="s">
        <v>190</v>
      </c>
      <c r="C13" s="38"/>
      <c r="D13" s="38"/>
      <c r="E13" s="38"/>
      <c r="F13" s="38"/>
      <c r="G13" s="38"/>
      <c r="H13" s="38"/>
      <c r="I13" s="38"/>
      <c r="J13" s="38"/>
      <c r="K13" s="38"/>
    </row>
    <row r="14" spans="1:12" x14ac:dyDescent="0.25">
      <c r="A14" s="38"/>
      <c r="B14" s="38"/>
      <c r="C14" s="38"/>
      <c r="D14" s="38"/>
      <c r="E14" s="38"/>
      <c r="F14" s="38"/>
      <c r="G14" s="38"/>
      <c r="H14" s="38"/>
      <c r="I14" s="38"/>
      <c r="J14" s="38"/>
      <c r="K14" s="38"/>
    </row>
    <row r="15" spans="1:12" x14ac:dyDescent="0.25">
      <c r="A15" s="38"/>
      <c r="B15" s="38"/>
      <c r="C15" s="38"/>
      <c r="D15" s="38"/>
      <c r="E15" s="38"/>
      <c r="F15" s="38"/>
      <c r="G15" s="38"/>
      <c r="H15" s="38"/>
      <c r="I15" s="38"/>
      <c r="J15" s="38"/>
      <c r="K15" s="38"/>
    </row>
    <row r="16" spans="1:12" x14ac:dyDescent="0.25">
      <c r="A16" s="38" t="s">
        <v>104</v>
      </c>
      <c r="B16" s="38"/>
      <c r="C16" s="38"/>
      <c r="D16" s="38"/>
      <c r="E16" s="38"/>
      <c r="F16" s="38"/>
      <c r="G16" s="38"/>
      <c r="H16" s="38"/>
      <c r="I16" s="38"/>
      <c r="J16" s="38"/>
      <c r="K16" s="38"/>
    </row>
    <row r="17" spans="1:11" x14ac:dyDescent="0.25">
      <c r="A17" s="38"/>
      <c r="B17" s="38"/>
      <c r="C17" s="38"/>
      <c r="D17" s="38"/>
      <c r="E17" s="38"/>
      <c r="F17" s="38"/>
      <c r="G17" s="38"/>
      <c r="H17" s="38"/>
      <c r="I17" s="38"/>
      <c r="J17" s="38"/>
      <c r="K17" s="38"/>
    </row>
    <row r="18" spans="1:11" x14ac:dyDescent="0.25">
      <c r="A18" s="38" t="s">
        <v>189</v>
      </c>
      <c r="B18" s="38"/>
      <c r="C18" s="38"/>
      <c r="D18" s="38"/>
      <c r="E18" s="38"/>
      <c r="F18" s="38"/>
      <c r="G18" s="38"/>
      <c r="H18" s="38"/>
      <c r="I18" s="38"/>
      <c r="J18" s="38"/>
      <c r="K18" s="38"/>
    </row>
    <row r="19" spans="1:11" x14ac:dyDescent="0.25">
      <c r="A19" s="38"/>
      <c r="B19" s="38"/>
      <c r="C19" s="38"/>
      <c r="D19" s="38"/>
      <c r="E19" s="38"/>
      <c r="F19" s="38"/>
      <c r="G19" s="38"/>
      <c r="H19" s="38"/>
      <c r="I19" s="38"/>
      <c r="J19" s="38"/>
      <c r="K19" s="38"/>
    </row>
    <row r="20" spans="1:11" x14ac:dyDescent="0.25">
      <c r="A20" s="38" t="s">
        <v>160</v>
      </c>
      <c r="B20" s="38"/>
      <c r="C20" s="38"/>
      <c r="D20" s="38"/>
      <c r="E20" s="38"/>
      <c r="F20" s="38"/>
      <c r="G20" s="38"/>
      <c r="H20" s="38"/>
      <c r="I20" s="38"/>
      <c r="J20" s="38"/>
      <c r="K20" s="38"/>
    </row>
    <row r="21" spans="1:11" x14ac:dyDescent="0.25">
      <c r="A21" s="38" t="s">
        <v>159</v>
      </c>
      <c r="B21" s="38"/>
      <c r="C21" s="38"/>
      <c r="D21" s="38"/>
      <c r="E21" s="38"/>
      <c r="F21" s="38"/>
      <c r="G21" s="38"/>
      <c r="H21" s="38"/>
      <c r="I21" s="38"/>
      <c r="J21" s="38"/>
      <c r="K21" s="38"/>
    </row>
    <row r="22" spans="1:11" x14ac:dyDescent="0.25">
      <c r="A22" s="38" t="s">
        <v>158</v>
      </c>
      <c r="B22" s="38"/>
      <c r="C22" s="38"/>
      <c r="D22" s="38"/>
      <c r="E22" s="38"/>
      <c r="F22" s="38"/>
      <c r="G22" s="38"/>
      <c r="H22" s="38"/>
      <c r="I22" s="38"/>
      <c r="J22" s="38"/>
      <c r="K22" s="38"/>
    </row>
    <row r="23" spans="1:11" x14ac:dyDescent="0.25">
      <c r="A23" s="38" t="s">
        <v>162</v>
      </c>
      <c r="B23" s="38"/>
      <c r="C23" s="38"/>
      <c r="D23" s="38"/>
      <c r="E23" s="38"/>
      <c r="F23" s="38"/>
      <c r="G23" s="38"/>
      <c r="H23" s="38"/>
      <c r="I23" s="38"/>
      <c r="J23" s="38"/>
      <c r="K23" s="38"/>
    </row>
  </sheetData>
  <mergeCells count="2">
    <mergeCell ref="G1:G4"/>
    <mergeCell ref="G6:L1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5"/>
  <sheetViews>
    <sheetView topLeftCell="A94" workbookViewId="0">
      <selection activeCell="A107" sqref="A107"/>
    </sheetView>
  </sheetViews>
  <sheetFormatPr defaultRowHeight="15" x14ac:dyDescent="0.25"/>
  <cols>
    <col min="1" max="1" width="21.85546875" customWidth="1"/>
    <col min="2" max="2" width="13" customWidth="1"/>
    <col min="3" max="3" width="9.7109375" customWidth="1"/>
    <col min="4" max="4" width="12.5703125" customWidth="1"/>
    <col min="5" max="5" width="12.28515625" customWidth="1"/>
    <col min="6" max="6" width="10.7109375" customWidth="1"/>
    <col min="7" max="7" width="12.85546875" customWidth="1"/>
  </cols>
  <sheetData>
    <row r="1" spans="1:17" ht="59.45" customHeight="1" x14ac:dyDescent="0.25">
      <c r="A1" s="34" t="s">
        <v>3</v>
      </c>
      <c r="B1" s="32" t="s">
        <v>0</v>
      </c>
      <c r="C1" s="32" t="s">
        <v>1</v>
      </c>
      <c r="D1" s="32" t="s">
        <v>2</v>
      </c>
      <c r="E1" s="32" t="s">
        <v>92</v>
      </c>
      <c r="F1" s="32" t="s">
        <v>127</v>
      </c>
      <c r="G1" s="32" t="s">
        <v>54</v>
      </c>
    </row>
    <row r="2" spans="1:17" x14ac:dyDescent="0.25">
      <c r="A2">
        <v>1</v>
      </c>
      <c r="B2">
        <v>22</v>
      </c>
      <c r="C2">
        <v>7</v>
      </c>
      <c r="D2">
        <v>98</v>
      </c>
      <c r="E2">
        <v>0</v>
      </c>
      <c r="F2">
        <f>$R$31+$R$32*C2+$R$33*D2+$R$34*E2</f>
        <v>21.713048805584926</v>
      </c>
      <c r="G2">
        <f>B2-F2</f>
        <v>0.28695119441507444</v>
      </c>
    </row>
    <row r="3" spans="1:17" x14ac:dyDescent="0.25">
      <c r="A3">
        <v>2</v>
      </c>
      <c r="B3">
        <v>20</v>
      </c>
      <c r="C3">
        <v>5</v>
      </c>
      <c r="D3">
        <v>90</v>
      </c>
      <c r="E3">
        <v>0</v>
      </c>
      <c r="F3">
        <f t="shared" ref="F3:F11" si="0">$R$31+$R$32*C3+$R$33*D3+$R$34*E3</f>
        <v>19.018281495590532</v>
      </c>
      <c r="G3">
        <f t="shared" ref="G3:G11" si="1">B3-F3</f>
        <v>0.98171850440946784</v>
      </c>
    </row>
    <row r="4" spans="1:17" x14ac:dyDescent="0.25">
      <c r="A4">
        <v>3</v>
      </c>
      <c r="B4">
        <v>23</v>
      </c>
      <c r="C4">
        <v>8</v>
      </c>
      <c r="D4">
        <v>110</v>
      </c>
      <c r="E4">
        <v>0</v>
      </c>
      <c r="F4">
        <f t="shared" si="0"/>
        <v>23.795971169294738</v>
      </c>
      <c r="G4">
        <f t="shared" si="1"/>
        <v>-0.79597116929473799</v>
      </c>
    </row>
    <row r="5" spans="1:17" x14ac:dyDescent="0.25">
      <c r="A5">
        <v>4</v>
      </c>
      <c r="B5">
        <v>26</v>
      </c>
      <c r="C5">
        <v>9</v>
      </c>
      <c r="D5">
        <v>130</v>
      </c>
      <c r="E5">
        <v>1</v>
      </c>
      <c r="F5">
        <f t="shared" si="0"/>
        <v>27.337162742433293</v>
      </c>
      <c r="G5">
        <f t="shared" si="1"/>
        <v>-1.3371627424332928</v>
      </c>
    </row>
    <row r="6" spans="1:17" x14ac:dyDescent="0.25">
      <c r="A6">
        <v>5</v>
      </c>
      <c r="B6">
        <v>30</v>
      </c>
      <c r="C6">
        <v>12</v>
      </c>
      <c r="D6">
        <v>140</v>
      </c>
      <c r="E6">
        <v>0</v>
      </c>
      <c r="F6">
        <f t="shared" si="0"/>
        <v>30.4726985295306</v>
      </c>
      <c r="G6">
        <f t="shared" si="1"/>
        <v>-0.4726985295306001</v>
      </c>
    </row>
    <row r="7" spans="1:17" x14ac:dyDescent="0.25">
      <c r="A7">
        <v>6</v>
      </c>
      <c r="B7">
        <v>32</v>
      </c>
      <c r="C7">
        <v>15</v>
      </c>
      <c r="D7">
        <v>145</v>
      </c>
      <c r="E7">
        <v>1</v>
      </c>
      <c r="F7">
        <f t="shared" si="0"/>
        <v>34.593983625114774</v>
      </c>
      <c r="G7">
        <f t="shared" si="1"/>
        <v>-2.5939836251147739</v>
      </c>
    </row>
    <row r="8" spans="1:17" x14ac:dyDescent="0.25">
      <c r="A8">
        <v>7</v>
      </c>
      <c r="B8">
        <v>45</v>
      </c>
      <c r="C8">
        <v>22</v>
      </c>
      <c r="D8">
        <v>156</v>
      </c>
      <c r="E8">
        <v>1</v>
      </c>
      <c r="F8">
        <f t="shared" si="0"/>
        <v>42.462649454080825</v>
      </c>
      <c r="G8">
        <f t="shared" si="1"/>
        <v>2.5373505459191747</v>
      </c>
    </row>
    <row r="9" spans="1:17" x14ac:dyDescent="0.25">
      <c r="A9">
        <v>8</v>
      </c>
      <c r="B9">
        <v>50</v>
      </c>
      <c r="C9">
        <v>25</v>
      </c>
      <c r="D9">
        <v>160</v>
      </c>
      <c r="E9">
        <v>1</v>
      </c>
      <c r="F9">
        <f t="shared" si="0"/>
        <v>45.769261710359793</v>
      </c>
      <c r="G9">
        <f t="shared" si="1"/>
        <v>4.2307382896402075</v>
      </c>
    </row>
    <row r="10" spans="1:17" x14ac:dyDescent="0.25">
      <c r="A10">
        <v>9</v>
      </c>
      <c r="B10">
        <v>52</v>
      </c>
      <c r="C10">
        <v>32</v>
      </c>
      <c r="D10">
        <v>164</v>
      </c>
      <c r="E10">
        <v>1</v>
      </c>
      <c r="F10">
        <f t="shared" si="0"/>
        <v>52.994331169202312</v>
      </c>
      <c r="G10">
        <f t="shared" si="1"/>
        <v>-0.99433116920231157</v>
      </c>
    </row>
    <row r="11" spans="1:17" x14ac:dyDescent="0.25">
      <c r="A11">
        <v>10</v>
      </c>
      <c r="B11">
        <v>60</v>
      </c>
      <c r="C11">
        <v>40</v>
      </c>
      <c r="D11">
        <v>175</v>
      </c>
      <c r="E11">
        <v>1</v>
      </c>
      <c r="F11">
        <f t="shared" si="0"/>
        <v>61.842611298809246</v>
      </c>
      <c r="G11">
        <f t="shared" si="1"/>
        <v>-1.8426112988092456</v>
      </c>
    </row>
    <row r="14" spans="1:17" x14ac:dyDescent="0.25">
      <c r="A14" s="6" t="s">
        <v>115</v>
      </c>
    </row>
    <row r="16" spans="1:17" x14ac:dyDescent="0.25">
      <c r="A16" s="54" t="s">
        <v>4</v>
      </c>
      <c r="B16" s="54"/>
      <c r="C16" s="54"/>
      <c r="D16" s="54"/>
      <c r="F16" s="54" t="s">
        <v>6</v>
      </c>
      <c r="G16" s="54"/>
      <c r="H16" s="54"/>
      <c r="I16" s="54"/>
      <c r="J16" s="54"/>
      <c r="K16" s="54"/>
      <c r="L16" s="54"/>
      <c r="M16" s="54"/>
      <c r="N16" s="54"/>
      <c r="O16" s="54"/>
      <c r="Q16" s="33" t="s">
        <v>5</v>
      </c>
    </row>
    <row r="17" spans="1:19" x14ac:dyDescent="0.25">
      <c r="A17">
        <v>1</v>
      </c>
      <c r="B17">
        <v>7</v>
      </c>
      <c r="C17">
        <v>98</v>
      </c>
      <c r="D17">
        <v>0</v>
      </c>
      <c r="F17">
        <v>1</v>
      </c>
      <c r="G17">
        <v>1</v>
      </c>
      <c r="H17">
        <v>1</v>
      </c>
      <c r="I17">
        <v>1</v>
      </c>
      <c r="J17">
        <v>1</v>
      </c>
      <c r="K17">
        <v>1</v>
      </c>
      <c r="L17">
        <v>1</v>
      </c>
      <c r="M17">
        <v>1</v>
      </c>
      <c r="N17">
        <v>1</v>
      </c>
      <c r="O17">
        <v>1</v>
      </c>
      <c r="Q17">
        <v>22</v>
      </c>
    </row>
    <row r="18" spans="1:19" x14ac:dyDescent="0.25">
      <c r="A18">
        <v>1</v>
      </c>
      <c r="B18">
        <v>5</v>
      </c>
      <c r="C18">
        <v>90</v>
      </c>
      <c r="D18">
        <v>0</v>
      </c>
      <c r="F18">
        <v>7</v>
      </c>
      <c r="G18">
        <v>5</v>
      </c>
      <c r="H18">
        <v>8</v>
      </c>
      <c r="I18">
        <v>9</v>
      </c>
      <c r="J18">
        <v>12</v>
      </c>
      <c r="K18">
        <v>15</v>
      </c>
      <c r="L18">
        <v>22</v>
      </c>
      <c r="M18">
        <v>25</v>
      </c>
      <c r="N18">
        <v>32</v>
      </c>
      <c r="O18">
        <v>40</v>
      </c>
      <c r="Q18">
        <v>20</v>
      </c>
    </row>
    <row r="19" spans="1:19" x14ac:dyDescent="0.25">
      <c r="A19">
        <v>1</v>
      </c>
      <c r="B19">
        <v>8</v>
      </c>
      <c r="C19">
        <v>110</v>
      </c>
      <c r="D19">
        <v>0</v>
      </c>
      <c r="F19">
        <v>98</v>
      </c>
      <c r="G19">
        <v>90</v>
      </c>
      <c r="H19">
        <v>110</v>
      </c>
      <c r="I19">
        <v>130</v>
      </c>
      <c r="J19">
        <v>140</v>
      </c>
      <c r="K19">
        <v>145</v>
      </c>
      <c r="L19">
        <v>156</v>
      </c>
      <c r="M19">
        <v>160</v>
      </c>
      <c r="N19">
        <v>164</v>
      </c>
      <c r="O19">
        <v>175</v>
      </c>
      <c r="Q19">
        <v>23</v>
      </c>
    </row>
    <row r="20" spans="1:19" x14ac:dyDescent="0.25">
      <c r="A20">
        <v>1</v>
      </c>
      <c r="B20">
        <v>9</v>
      </c>
      <c r="C20">
        <v>130</v>
      </c>
      <c r="D20">
        <v>1</v>
      </c>
      <c r="F20">
        <v>0</v>
      </c>
      <c r="G20">
        <v>0</v>
      </c>
      <c r="H20">
        <v>0</v>
      </c>
      <c r="I20">
        <v>1</v>
      </c>
      <c r="J20">
        <v>0</v>
      </c>
      <c r="K20">
        <v>1</v>
      </c>
      <c r="L20">
        <v>1</v>
      </c>
      <c r="M20">
        <v>1</v>
      </c>
      <c r="N20">
        <v>1</v>
      </c>
      <c r="O20">
        <v>1</v>
      </c>
      <c r="Q20">
        <v>26</v>
      </c>
    </row>
    <row r="21" spans="1:19" x14ac:dyDescent="0.25">
      <c r="A21">
        <v>1</v>
      </c>
      <c r="B21">
        <v>12</v>
      </c>
      <c r="C21">
        <v>140</v>
      </c>
      <c r="D21">
        <v>0</v>
      </c>
      <c r="Q21">
        <v>30</v>
      </c>
    </row>
    <row r="22" spans="1:19" x14ac:dyDescent="0.25">
      <c r="A22">
        <v>1</v>
      </c>
      <c r="B22">
        <v>15</v>
      </c>
      <c r="C22">
        <v>145</v>
      </c>
      <c r="D22">
        <v>1</v>
      </c>
      <c r="Q22">
        <v>32</v>
      </c>
    </row>
    <row r="23" spans="1:19" x14ac:dyDescent="0.25">
      <c r="A23">
        <v>1</v>
      </c>
      <c r="B23">
        <v>22</v>
      </c>
      <c r="C23">
        <v>156</v>
      </c>
      <c r="D23">
        <v>1</v>
      </c>
      <c r="Q23">
        <v>45</v>
      </c>
    </row>
    <row r="24" spans="1:19" x14ac:dyDescent="0.25">
      <c r="A24">
        <v>1</v>
      </c>
      <c r="B24">
        <v>25</v>
      </c>
      <c r="C24">
        <v>160</v>
      </c>
      <c r="D24">
        <v>1</v>
      </c>
      <c r="Q24">
        <v>50</v>
      </c>
    </row>
    <row r="25" spans="1:19" x14ac:dyDescent="0.25">
      <c r="A25">
        <v>1</v>
      </c>
      <c r="B25">
        <v>32</v>
      </c>
      <c r="C25">
        <v>164</v>
      </c>
      <c r="D25">
        <v>1</v>
      </c>
      <c r="Q25">
        <v>52</v>
      </c>
    </row>
    <row r="26" spans="1:19" x14ac:dyDescent="0.25">
      <c r="A26">
        <v>1</v>
      </c>
      <c r="B26">
        <v>40</v>
      </c>
      <c r="C26">
        <v>175</v>
      </c>
      <c r="D26">
        <v>1</v>
      </c>
      <c r="Q26">
        <v>60</v>
      </c>
    </row>
    <row r="30" spans="1:19" ht="17.25" x14ac:dyDescent="0.25">
      <c r="B30" s="54" t="s">
        <v>7</v>
      </c>
      <c r="C30" s="54"/>
      <c r="D30" s="54"/>
      <c r="E30" s="54"/>
      <c r="H30" s="54" t="s">
        <v>10</v>
      </c>
      <c r="I30" s="54"/>
      <c r="J30" s="54"/>
      <c r="K30" s="54"/>
      <c r="O30" s="35" t="s">
        <v>9</v>
      </c>
      <c r="P30" s="35"/>
      <c r="Q30" s="35"/>
      <c r="R30" s="36" t="s">
        <v>116</v>
      </c>
    </row>
    <row r="31" spans="1:19" x14ac:dyDescent="0.25">
      <c r="B31">
        <f t="array" ref="B31:E34">MMULT(F17:O20,A17:D26)</f>
        <v>10</v>
      </c>
      <c r="C31">
        <v>175</v>
      </c>
      <c r="D31">
        <v>1368</v>
      </c>
      <c r="E31">
        <v>6</v>
      </c>
      <c r="H31">
        <f t="array" ref="H31:K34">MINVERSE(B31:E34)</f>
        <v>9.7893692155539469</v>
      </c>
      <c r="I31">
        <v>0.14422631140165476</v>
      </c>
      <c r="J31">
        <v>-9.7654609194220851E-2</v>
      </c>
      <c r="K31">
        <v>1.9097014544775126</v>
      </c>
      <c r="O31">
        <f t="array" ref="O31:O34">MMULT(F17:O20,Q17:Q26)</f>
        <v>360</v>
      </c>
      <c r="R31" s="6">
        <f t="array" ref="R31:R34">MMULT(H31:K34,O31:O34)</f>
        <v>5.8453995193691526</v>
      </c>
      <c r="S31" t="s">
        <v>12</v>
      </c>
    </row>
    <row r="32" spans="1:19" x14ac:dyDescent="0.25">
      <c r="B32">
        <v>175</v>
      </c>
      <c r="C32">
        <v>4321</v>
      </c>
      <c r="D32">
        <v>26721</v>
      </c>
      <c r="E32">
        <v>143</v>
      </c>
      <c r="H32">
        <v>0.14422631140165501</v>
      </c>
      <c r="I32">
        <v>4.1133268972367854E-3</v>
      </c>
      <c r="J32">
        <v>-1.6176522975301303E-3</v>
      </c>
      <c r="K32">
        <v>8.4755036647051404E-3</v>
      </c>
      <c r="O32">
        <v>7816</v>
      </c>
      <c r="R32" s="6">
        <v>0.97961430064088661</v>
      </c>
      <c r="S32" t="s">
        <v>13</v>
      </c>
    </row>
    <row r="33" spans="1:22" x14ac:dyDescent="0.25">
      <c r="B33">
        <v>1368</v>
      </c>
      <c r="C33">
        <v>26721</v>
      </c>
      <c r="D33">
        <v>194786</v>
      </c>
      <c r="E33">
        <v>930</v>
      </c>
      <c r="H33">
        <v>-9.7654609194220893E-2</v>
      </c>
      <c r="I33">
        <v>-1.6176522975301288E-3</v>
      </c>
      <c r="J33">
        <v>1.0100075577576429E-3</v>
      </c>
      <c r="K33">
        <v>-2.0342515833745699E-2</v>
      </c>
      <c r="O33">
        <v>52754</v>
      </c>
      <c r="R33" s="6">
        <v>9.1942338589077188E-2</v>
      </c>
      <c r="S33" t="s">
        <v>14</v>
      </c>
    </row>
    <row r="34" spans="1:22" x14ac:dyDescent="0.25">
      <c r="B34">
        <v>6</v>
      </c>
      <c r="C34">
        <v>143</v>
      </c>
      <c r="D34">
        <v>930</v>
      </c>
      <c r="E34">
        <v>6</v>
      </c>
      <c r="H34">
        <v>1.9097014544775157</v>
      </c>
      <c r="I34">
        <v>8.4755036647051404E-3</v>
      </c>
      <c r="J34">
        <v>-2.034251583374572E-2</v>
      </c>
      <c r="K34">
        <v>1.2080556624109318</v>
      </c>
      <c r="O34">
        <v>265</v>
      </c>
      <c r="R34" s="6">
        <v>0.72273050071612488</v>
      </c>
      <c r="S34" t="s">
        <v>117</v>
      </c>
    </row>
    <row r="36" spans="1:22" x14ac:dyDescent="0.25">
      <c r="B36" s="55" t="s">
        <v>118</v>
      </c>
      <c r="C36" s="55"/>
      <c r="D36" s="55"/>
      <c r="E36" s="55"/>
      <c r="F36" s="55"/>
      <c r="G36" s="55"/>
      <c r="H36" s="55"/>
      <c r="I36" s="55"/>
      <c r="J36" s="55"/>
    </row>
    <row r="37" spans="1:22" x14ac:dyDescent="0.25">
      <c r="B37" s="55"/>
      <c r="C37" s="55"/>
      <c r="D37" s="55"/>
      <c r="E37" s="55"/>
      <c r="F37" s="55"/>
      <c r="G37" s="55"/>
      <c r="H37" s="55"/>
      <c r="I37" s="55"/>
      <c r="J37" s="55"/>
      <c r="L37" t="s">
        <v>119</v>
      </c>
    </row>
    <row r="38" spans="1:22" x14ac:dyDescent="0.25">
      <c r="B38" s="55"/>
      <c r="C38" s="55"/>
      <c r="D38" s="55"/>
      <c r="E38" s="55"/>
      <c r="F38" s="55"/>
      <c r="G38" s="55"/>
      <c r="H38" s="55"/>
      <c r="I38" s="55"/>
      <c r="J38" s="55"/>
    </row>
    <row r="41" spans="1:22" x14ac:dyDescent="0.25">
      <c r="A41" s="6" t="s">
        <v>120</v>
      </c>
      <c r="C41" t="s">
        <v>121</v>
      </c>
    </row>
    <row r="43" spans="1:22" x14ac:dyDescent="0.25">
      <c r="A43" t="s">
        <v>25</v>
      </c>
      <c r="K43" t="s">
        <v>25</v>
      </c>
      <c r="U43" t="s">
        <v>25</v>
      </c>
    </row>
    <row r="44" spans="1:22" ht="15.75" thickBot="1" x14ac:dyDescent="0.3"/>
    <row r="45" spans="1:22" x14ac:dyDescent="0.25">
      <c r="A45" s="17" t="s">
        <v>26</v>
      </c>
      <c r="B45" s="17"/>
      <c r="K45" s="17" t="s">
        <v>26</v>
      </c>
      <c r="L45" s="17"/>
      <c r="U45" s="17" t="s">
        <v>26</v>
      </c>
      <c r="V45" s="17"/>
    </row>
    <row r="46" spans="1:22" x14ac:dyDescent="0.25">
      <c r="A46" s="14" t="s">
        <v>27</v>
      </c>
      <c r="B46" s="14">
        <v>0.898233727097699</v>
      </c>
      <c r="K46" s="14" t="s">
        <v>27</v>
      </c>
      <c r="L46" s="14">
        <v>0.93298868940798718</v>
      </c>
      <c r="U46" s="14" t="s">
        <v>27</v>
      </c>
      <c r="V46" s="14">
        <v>0.80937825234195448</v>
      </c>
    </row>
    <row r="47" spans="1:22" x14ac:dyDescent="0.25">
      <c r="A47" s="14" t="s">
        <v>28</v>
      </c>
      <c r="B47" s="14">
        <v>0.80682382849582357</v>
      </c>
      <c r="K47" s="14" t="s">
        <v>28</v>
      </c>
      <c r="L47" s="14">
        <v>0.87046789456323359</v>
      </c>
      <c r="U47" s="14" t="s">
        <v>28</v>
      </c>
      <c r="V47" s="14">
        <v>0.65509315536411661</v>
      </c>
    </row>
    <row r="48" spans="1:22" x14ac:dyDescent="0.25">
      <c r="A48" s="14" t="s">
        <v>29</v>
      </c>
      <c r="B48" s="14">
        <v>0.75163063663748741</v>
      </c>
      <c r="K48" s="14" t="s">
        <v>29</v>
      </c>
      <c r="L48" s="14">
        <v>0.83345872158130041</v>
      </c>
      <c r="U48" s="14" t="s">
        <v>29</v>
      </c>
      <c r="V48" s="14">
        <v>0.55654834261100716</v>
      </c>
    </row>
    <row r="49" spans="1:29" x14ac:dyDescent="0.25">
      <c r="A49" s="14" t="s">
        <v>30</v>
      </c>
      <c r="B49" s="14">
        <v>5.8932432477251453</v>
      </c>
      <c r="K49" s="14" t="s">
        <v>30</v>
      </c>
      <c r="L49" s="14">
        <v>11.892924674038444</v>
      </c>
      <c r="U49" s="14" t="s">
        <v>30</v>
      </c>
      <c r="V49" s="14">
        <v>0.34388046659229055</v>
      </c>
    </row>
    <row r="50" spans="1:29" ht="15.75" thickBot="1" x14ac:dyDescent="0.3">
      <c r="A50" s="15" t="s">
        <v>31</v>
      </c>
      <c r="B50" s="15">
        <v>10</v>
      </c>
      <c r="K50" s="15" t="s">
        <v>31</v>
      </c>
      <c r="L50" s="15">
        <v>10</v>
      </c>
      <c r="U50" s="15" t="s">
        <v>31</v>
      </c>
      <c r="V50" s="15">
        <v>10</v>
      </c>
    </row>
    <row r="52" spans="1:29" ht="15.75" thickBot="1" x14ac:dyDescent="0.3">
      <c r="A52" t="s">
        <v>32</v>
      </c>
      <c r="K52" t="s">
        <v>32</v>
      </c>
      <c r="U52" t="s">
        <v>32</v>
      </c>
    </row>
    <row r="53" spans="1:29" x14ac:dyDescent="0.25">
      <c r="A53" s="16"/>
      <c r="B53" s="16" t="s">
        <v>37</v>
      </c>
      <c r="C53" s="16" t="s">
        <v>38</v>
      </c>
      <c r="D53" s="16" t="s">
        <v>39</v>
      </c>
      <c r="E53" s="16" t="s">
        <v>40</v>
      </c>
      <c r="F53" s="16" t="s">
        <v>41</v>
      </c>
      <c r="K53" s="16"/>
      <c r="L53" s="16" t="s">
        <v>37</v>
      </c>
      <c r="M53" s="16" t="s">
        <v>38</v>
      </c>
      <c r="N53" s="16" t="s">
        <v>39</v>
      </c>
      <c r="O53" s="16" t="s">
        <v>40</v>
      </c>
      <c r="P53" s="16" t="s">
        <v>41</v>
      </c>
      <c r="U53" s="16"/>
      <c r="V53" s="16" t="s">
        <v>37</v>
      </c>
      <c r="W53" s="16" t="s">
        <v>38</v>
      </c>
      <c r="X53" s="16" t="s">
        <v>39</v>
      </c>
      <c r="Y53" s="16" t="s">
        <v>40</v>
      </c>
      <c r="Z53" s="16" t="s">
        <v>41</v>
      </c>
    </row>
    <row r="54" spans="1:29" x14ac:dyDescent="0.25">
      <c r="A54" s="14" t="s">
        <v>33</v>
      </c>
      <c r="B54" s="14">
        <v>2</v>
      </c>
      <c r="C54" s="14">
        <v>1015.387788161994</v>
      </c>
      <c r="D54" s="14">
        <v>507.69389408099698</v>
      </c>
      <c r="E54" s="14">
        <v>14.618176650603772</v>
      </c>
      <c r="F54" s="14">
        <v>3.1683812998080018E-3</v>
      </c>
      <c r="K54" s="14" t="s">
        <v>33</v>
      </c>
      <c r="L54" s="14">
        <v>2</v>
      </c>
      <c r="M54" s="14">
        <v>6653.5083988835322</v>
      </c>
      <c r="N54" s="14">
        <v>3326.7541994417661</v>
      </c>
      <c r="O54" s="14">
        <v>23.52032818966719</v>
      </c>
      <c r="P54" s="14">
        <v>7.8220571802626573E-4</v>
      </c>
      <c r="U54" s="14" t="s">
        <v>33</v>
      </c>
      <c r="V54" s="14">
        <v>2</v>
      </c>
      <c r="W54" s="14">
        <v>1.5722235728738805</v>
      </c>
      <c r="X54" s="14">
        <v>0.78611178643694024</v>
      </c>
      <c r="Y54" s="14">
        <v>6.6476675642518339</v>
      </c>
      <c r="Z54" s="14">
        <v>2.409663201036151E-2</v>
      </c>
    </row>
    <row r="55" spans="1:29" x14ac:dyDescent="0.25">
      <c r="A55" s="14" t="s">
        <v>34</v>
      </c>
      <c r="B55" s="14">
        <v>7</v>
      </c>
      <c r="C55" s="14">
        <v>243.11221183800609</v>
      </c>
      <c r="D55" s="14">
        <v>34.730315976858016</v>
      </c>
      <c r="E55" s="14"/>
      <c r="F55" s="14"/>
      <c r="K55" s="14" t="s">
        <v>34</v>
      </c>
      <c r="L55" s="14">
        <v>7</v>
      </c>
      <c r="M55" s="14">
        <v>990.09160111646702</v>
      </c>
      <c r="N55" s="14">
        <v>141.44165730235244</v>
      </c>
      <c r="O55" s="14"/>
      <c r="P55" s="14"/>
      <c r="U55" s="14" t="s">
        <v>34</v>
      </c>
      <c r="V55" s="14">
        <v>7</v>
      </c>
      <c r="W55" s="14">
        <v>0.82777642712612021</v>
      </c>
      <c r="X55" s="14">
        <v>0.11825377530373146</v>
      </c>
      <c r="Y55" s="14"/>
      <c r="Z55" s="14"/>
    </row>
    <row r="56" spans="1:29" ht="15.75" thickBot="1" x14ac:dyDescent="0.3">
      <c r="A56" s="15" t="s">
        <v>35</v>
      </c>
      <c r="B56" s="15">
        <v>9</v>
      </c>
      <c r="C56" s="15">
        <v>1258.5</v>
      </c>
      <c r="D56" s="15"/>
      <c r="E56" s="15"/>
      <c r="F56" s="15"/>
      <c r="K56" s="15" t="s">
        <v>35</v>
      </c>
      <c r="L56" s="15">
        <v>9</v>
      </c>
      <c r="M56" s="15">
        <v>7643.5999999999995</v>
      </c>
      <c r="N56" s="15"/>
      <c r="O56" s="15"/>
      <c r="P56" s="15"/>
      <c r="U56" s="15" t="s">
        <v>35</v>
      </c>
      <c r="V56" s="15">
        <v>9</v>
      </c>
      <c r="W56" s="15">
        <v>2.4000000000000008</v>
      </c>
      <c r="X56" s="15"/>
      <c r="Y56" s="15"/>
      <c r="Z56" s="15"/>
    </row>
    <row r="57" spans="1:29" ht="15.75" thickBot="1" x14ac:dyDescent="0.3"/>
    <row r="58" spans="1:29" x14ac:dyDescent="0.25">
      <c r="A58" s="16"/>
      <c r="B58" s="16" t="s">
        <v>42</v>
      </c>
      <c r="C58" s="16" t="s">
        <v>30</v>
      </c>
      <c r="D58" s="16" t="s">
        <v>43</v>
      </c>
      <c r="E58" s="16" t="s">
        <v>44</v>
      </c>
      <c r="F58" s="16" t="s">
        <v>45</v>
      </c>
      <c r="G58" s="16" t="s">
        <v>46</v>
      </c>
      <c r="H58" s="16" t="s">
        <v>47</v>
      </c>
      <c r="I58" s="16" t="s">
        <v>48</v>
      </c>
      <c r="K58" s="16"/>
      <c r="L58" s="16" t="s">
        <v>42</v>
      </c>
      <c r="M58" s="16" t="s">
        <v>30</v>
      </c>
      <c r="N58" s="16" t="s">
        <v>43</v>
      </c>
      <c r="O58" s="16" t="s">
        <v>44</v>
      </c>
      <c r="P58" s="16" t="s">
        <v>45</v>
      </c>
      <c r="Q58" s="16" t="s">
        <v>46</v>
      </c>
      <c r="R58" s="16" t="s">
        <v>47</v>
      </c>
      <c r="S58" s="16" t="s">
        <v>48</v>
      </c>
      <c r="U58" s="16"/>
      <c r="V58" s="16" t="s">
        <v>42</v>
      </c>
      <c r="W58" s="16" t="s">
        <v>30</v>
      </c>
      <c r="X58" s="16" t="s">
        <v>43</v>
      </c>
      <c r="Y58" s="16" t="s">
        <v>44</v>
      </c>
      <c r="Z58" s="16" t="s">
        <v>45</v>
      </c>
      <c r="AA58" s="16" t="s">
        <v>46</v>
      </c>
      <c r="AB58" s="16" t="s">
        <v>47</v>
      </c>
      <c r="AC58" s="16" t="s">
        <v>48</v>
      </c>
    </row>
    <row r="59" spans="1:29" x14ac:dyDescent="0.25">
      <c r="A59" s="14" t="s">
        <v>36</v>
      </c>
      <c r="B59" s="14">
        <v>-35.063177570093487</v>
      </c>
      <c r="C59" s="14">
        <v>12.820122470889865</v>
      </c>
      <c r="D59" s="14">
        <v>-2.7350111240910553</v>
      </c>
      <c r="E59" s="14">
        <v>2.9127170667459498E-2</v>
      </c>
      <c r="F59" s="14">
        <v>-65.377950073149279</v>
      </c>
      <c r="G59" s="14">
        <v>-4.7484050670376945</v>
      </c>
      <c r="H59" s="14">
        <v>-65.377950073149279</v>
      </c>
      <c r="I59" s="14">
        <v>-4.7484050670376945</v>
      </c>
      <c r="K59" s="14" t="s">
        <v>36</v>
      </c>
      <c r="L59" s="14">
        <v>96.687008373509286</v>
      </c>
      <c r="M59" s="14">
        <v>7.0101421661662444</v>
      </c>
      <c r="N59" s="14">
        <v>13.792446156107866</v>
      </c>
      <c r="O59" s="14">
        <v>2.4856670565969631E-6</v>
      </c>
      <c r="P59" s="14">
        <v>80.110656200279408</v>
      </c>
      <c r="Q59" s="14">
        <v>113.26336054673916</v>
      </c>
      <c r="R59" s="14">
        <v>80.110656200279408</v>
      </c>
      <c r="S59" s="14">
        <v>113.26336054673916</v>
      </c>
      <c r="U59" s="14" t="s">
        <v>36</v>
      </c>
      <c r="V59" s="14">
        <v>-1.5808058468649544</v>
      </c>
      <c r="W59" s="14">
        <v>0.89478344926797526</v>
      </c>
      <c r="X59" s="14">
        <v>-1.7666909777535738</v>
      </c>
      <c r="Y59" s="14">
        <v>0.12061799156149935</v>
      </c>
      <c r="Z59" s="14">
        <v>-3.696632490927851</v>
      </c>
      <c r="AA59" s="14">
        <v>0.53502079719794216</v>
      </c>
      <c r="AB59" s="14">
        <v>-3.696632490927851</v>
      </c>
      <c r="AC59" s="14">
        <v>0.53502079719794216</v>
      </c>
    </row>
    <row r="60" spans="1:29" x14ac:dyDescent="0.25">
      <c r="A60" s="14" t="s">
        <v>2</v>
      </c>
      <c r="B60" s="14">
        <v>0.39327102803738334</v>
      </c>
      <c r="C60" s="14">
        <v>0.11394426572795743</v>
      </c>
      <c r="D60" s="14">
        <v>3.4514332557666405</v>
      </c>
      <c r="E60" s="14">
        <v>1.0670587176530331E-2</v>
      </c>
      <c r="F60" s="14">
        <v>0.12383565396712259</v>
      </c>
      <c r="G60" s="14">
        <v>0.66270640210764409</v>
      </c>
      <c r="H60" s="14">
        <v>0.12383565396712259</v>
      </c>
      <c r="I60" s="14">
        <v>0.66270640210764409</v>
      </c>
      <c r="K60" s="14" t="s">
        <v>92</v>
      </c>
      <c r="L60" s="14">
        <v>20.140954072570405</v>
      </c>
      <c r="M60" s="14">
        <v>10.626299813474006</v>
      </c>
      <c r="N60" s="14">
        <v>1.8953873338894454</v>
      </c>
      <c r="O60" s="14">
        <v>9.9881167622587599E-2</v>
      </c>
      <c r="P60" s="14">
        <v>-4.9862521710661163</v>
      </c>
      <c r="Q60" s="14">
        <v>45.268160316206931</v>
      </c>
      <c r="R60" s="14">
        <v>-4.9862521710661163</v>
      </c>
      <c r="S60" s="14">
        <v>45.268160316206931</v>
      </c>
      <c r="U60" s="14" t="s">
        <v>1</v>
      </c>
      <c r="V60" s="14">
        <v>-7.0158221416639875E-3</v>
      </c>
      <c r="W60" s="14">
        <v>2.1894856807260141E-2</v>
      </c>
      <c r="X60" s="14">
        <v>-0.32043242864861315</v>
      </c>
      <c r="Y60" s="14">
        <v>0.75799389706612263</v>
      </c>
      <c r="Z60" s="14">
        <v>-5.8788931533262687E-2</v>
      </c>
      <c r="AA60" s="14">
        <v>4.4757287249934719E-2</v>
      </c>
      <c r="AB60" s="14">
        <v>-5.8788931533262687E-2</v>
      </c>
      <c r="AC60" s="14">
        <v>4.4757287249934719E-2</v>
      </c>
    </row>
    <row r="61" spans="1:29" ht="15.75" thickBot="1" x14ac:dyDescent="0.3">
      <c r="A61" s="15" t="s">
        <v>92</v>
      </c>
      <c r="B61" s="15">
        <v>-2.0604984423676034</v>
      </c>
      <c r="C61" s="15">
        <v>6.4303680219181203</v>
      </c>
      <c r="D61" s="15">
        <v>-0.32043242864861338</v>
      </c>
      <c r="E61" s="15">
        <v>0.75799389706612241</v>
      </c>
      <c r="F61" s="15">
        <v>-17.265902613661915</v>
      </c>
      <c r="G61" s="15">
        <v>13.144905728926709</v>
      </c>
      <c r="H61" s="15">
        <v>-17.265902613661915</v>
      </c>
      <c r="I61" s="15">
        <v>13.144905728926709</v>
      </c>
      <c r="K61" s="15" t="s">
        <v>1</v>
      </c>
      <c r="L61" s="15">
        <v>1.6016239533113419</v>
      </c>
      <c r="M61" s="15">
        <v>0.46404604540312505</v>
      </c>
      <c r="N61" s="15">
        <v>3.4514332557666401</v>
      </c>
      <c r="O61" s="15">
        <v>1.0670587176530339E-2</v>
      </c>
      <c r="P61" s="15">
        <v>0.50432942049538587</v>
      </c>
      <c r="Q61" s="15">
        <v>2.6989184861272979</v>
      </c>
      <c r="R61" s="15">
        <v>0.50432942049538587</v>
      </c>
      <c r="S61" s="15">
        <v>2.6989184861272979</v>
      </c>
      <c r="U61" s="15" t="s">
        <v>2</v>
      </c>
      <c r="V61" s="15">
        <v>1.6839055075614576E-2</v>
      </c>
      <c r="W61" s="15">
        <v>8.8842289776516828E-3</v>
      </c>
      <c r="X61" s="15">
        <v>1.8953873338894454</v>
      </c>
      <c r="Y61" s="15">
        <v>9.9881167622587599E-2</v>
      </c>
      <c r="Z61" s="15">
        <v>-4.1688082216439666E-3</v>
      </c>
      <c r="AA61" s="15">
        <v>3.7846918372873115E-2</v>
      </c>
      <c r="AB61" s="15">
        <v>-4.1688082216439666E-3</v>
      </c>
      <c r="AC61" s="15">
        <v>3.7846918372873115E-2</v>
      </c>
    </row>
    <row r="63" spans="1:29" x14ac:dyDescent="0.25">
      <c r="B63" t="s">
        <v>77</v>
      </c>
      <c r="C63">
        <f>B47</f>
        <v>0.80682382849582357</v>
      </c>
      <c r="E63" t="s">
        <v>51</v>
      </c>
      <c r="F63">
        <f>1/(1-C63)</f>
        <v>5.1766219001725071</v>
      </c>
      <c r="G63" s="55" t="s">
        <v>124</v>
      </c>
      <c r="H63" s="55" t="s">
        <v>125</v>
      </c>
      <c r="I63" s="55"/>
    </row>
    <row r="64" spans="1:29" x14ac:dyDescent="0.25">
      <c r="B64" t="s">
        <v>78</v>
      </c>
      <c r="C64">
        <f>L47</f>
        <v>0.87046789456323359</v>
      </c>
      <c r="E64" t="s">
        <v>52</v>
      </c>
      <c r="F64">
        <f t="shared" ref="F64:F65" si="2">1/(1-C64)</f>
        <v>7.7200937684763353</v>
      </c>
      <c r="G64" s="55"/>
      <c r="H64" s="55"/>
      <c r="I64" s="55"/>
    </row>
    <row r="65" spans="1:20" x14ac:dyDescent="0.25">
      <c r="B65" t="s">
        <v>122</v>
      </c>
      <c r="C65">
        <f>V47</f>
        <v>0.65509315536411661</v>
      </c>
      <c r="E65" t="s">
        <v>123</v>
      </c>
      <c r="F65">
        <f t="shared" si="2"/>
        <v>2.899333589786238</v>
      </c>
      <c r="G65" s="55"/>
      <c r="H65" s="55"/>
      <c r="I65" s="55"/>
    </row>
    <row r="68" spans="1:20" x14ac:dyDescent="0.25">
      <c r="A68" s="6" t="s">
        <v>126</v>
      </c>
    </row>
    <row r="70" spans="1:20" x14ac:dyDescent="0.25">
      <c r="A70" t="s">
        <v>54</v>
      </c>
      <c r="B70" t="s">
        <v>55</v>
      </c>
      <c r="C70" t="s">
        <v>128</v>
      </c>
    </row>
    <row r="71" spans="1:20" x14ac:dyDescent="0.25">
      <c r="A71">
        <v>0.28695119441507444</v>
      </c>
      <c r="B71">
        <f>A71^2</f>
        <v>8.2340987976237845E-2</v>
      </c>
    </row>
    <row r="72" spans="1:20" x14ac:dyDescent="0.25">
      <c r="A72">
        <v>0.98171850440946784</v>
      </c>
      <c r="B72">
        <f t="shared" ref="B72:B80" si="3">A72^2</f>
        <v>0.96377122189996234</v>
      </c>
      <c r="C72">
        <f>(A72-A71)^2</f>
        <v>0.48270161503684555</v>
      </c>
      <c r="E72" t="s">
        <v>129</v>
      </c>
      <c r="F72">
        <f>C81/B81</f>
        <v>1.6780940010265337</v>
      </c>
      <c r="G72" t="s">
        <v>132</v>
      </c>
    </row>
    <row r="73" spans="1:20" x14ac:dyDescent="0.25">
      <c r="A73">
        <v>-0.79597116929473799</v>
      </c>
      <c r="B73">
        <f t="shared" si="3"/>
        <v>0.63357010234843247</v>
      </c>
      <c r="C73">
        <f t="shared" ref="C73:C80" si="4">(A73-A72)^2</f>
        <v>3.1601805759945658</v>
      </c>
      <c r="L73">
        <v>0</v>
      </c>
      <c r="M73">
        <f>H74</f>
        <v>0.53</v>
      </c>
      <c r="N73">
        <f>H75</f>
        <v>2.02</v>
      </c>
      <c r="R73">
        <f>4-H75</f>
        <v>1.98</v>
      </c>
      <c r="S73">
        <f>4-H74</f>
        <v>3.4699999999999998</v>
      </c>
      <c r="T73">
        <v>4</v>
      </c>
    </row>
    <row r="74" spans="1:20" x14ac:dyDescent="0.25">
      <c r="A74">
        <v>-1.3371627424332928</v>
      </c>
      <c r="B74">
        <f t="shared" si="3"/>
        <v>1.7880041997517246</v>
      </c>
      <c r="C74">
        <f>(A74-A73)^2</f>
        <v>0.29288831883618371</v>
      </c>
      <c r="E74" t="s">
        <v>130</v>
      </c>
      <c r="G74" t="s">
        <v>99</v>
      </c>
      <c r="H74">
        <v>0.53</v>
      </c>
    </row>
    <row r="75" spans="1:20" x14ac:dyDescent="0.25">
      <c r="A75">
        <v>-0.4726985295306001</v>
      </c>
      <c r="B75">
        <f t="shared" si="3"/>
        <v>0.22344389982039162</v>
      </c>
      <c r="C75">
        <f t="shared" si="4"/>
        <v>0.74729837538947208</v>
      </c>
      <c r="G75" t="s">
        <v>100</v>
      </c>
      <c r="H75">
        <v>2.02</v>
      </c>
      <c r="L75" t="s">
        <v>133</v>
      </c>
    </row>
    <row r="76" spans="1:20" x14ac:dyDescent="0.25">
      <c r="A76">
        <v>-2.5939836251147739</v>
      </c>
      <c r="B76">
        <f t="shared" si="3"/>
        <v>6.7287510473635841</v>
      </c>
      <c r="C76">
        <f t="shared" si="4"/>
        <v>4.4998504567475575</v>
      </c>
    </row>
    <row r="77" spans="1:20" x14ac:dyDescent="0.25">
      <c r="A77">
        <v>2.5373505459191747</v>
      </c>
      <c r="B77">
        <f t="shared" si="3"/>
        <v>6.4381477928763342</v>
      </c>
      <c r="C77">
        <f t="shared" si="4"/>
        <v>26.330590374820662</v>
      </c>
    </row>
    <row r="78" spans="1:20" x14ac:dyDescent="0.25">
      <c r="A78">
        <v>4.2307382896402075</v>
      </c>
      <c r="B78">
        <f t="shared" si="3"/>
        <v>17.899146475427749</v>
      </c>
      <c r="C78">
        <f t="shared" si="4"/>
        <v>2.8675620505846102</v>
      </c>
    </row>
    <row r="79" spans="1:20" x14ac:dyDescent="0.25">
      <c r="A79">
        <v>-0.99433116920231157</v>
      </c>
      <c r="B79">
        <f t="shared" si="3"/>
        <v>0.98869447404723598</v>
      </c>
      <c r="C79">
        <f t="shared" si="4"/>
        <v>27.301350849728856</v>
      </c>
    </row>
    <row r="80" spans="1:20" x14ac:dyDescent="0.25">
      <c r="A80">
        <v>-1.8426112988092456</v>
      </c>
      <c r="B80">
        <f t="shared" si="3"/>
        <v>3.3952163984994947</v>
      </c>
      <c r="C80">
        <f t="shared" si="4"/>
        <v>0.71957917828595674</v>
      </c>
    </row>
    <row r="81" spans="1:15" x14ac:dyDescent="0.25">
      <c r="A81" t="s">
        <v>35</v>
      </c>
      <c r="B81">
        <f>SUM(B71:B80)</f>
        <v>39.141086600011143</v>
      </c>
      <c r="C81">
        <f>SUM(C72:C79)</f>
        <v>65.682422617138741</v>
      </c>
    </row>
    <row r="84" spans="1:15" x14ac:dyDescent="0.25">
      <c r="A84" s="6" t="s">
        <v>164</v>
      </c>
      <c r="B84" t="s">
        <v>165</v>
      </c>
    </row>
    <row r="85" spans="1:15" ht="15.75" thickBot="1" x14ac:dyDescent="0.3"/>
    <row r="86" spans="1:15" x14ac:dyDescent="0.25">
      <c r="A86" t="s">
        <v>54</v>
      </c>
      <c r="B86" s="18" t="s">
        <v>55</v>
      </c>
      <c r="C86" s="44" t="s">
        <v>166</v>
      </c>
      <c r="D86" s="44" t="s">
        <v>167</v>
      </c>
      <c r="E86" s="44" t="s">
        <v>168</v>
      </c>
      <c r="F86" s="44" t="s">
        <v>145</v>
      </c>
      <c r="G86" s="45" t="s">
        <v>146</v>
      </c>
      <c r="J86" t="s">
        <v>25</v>
      </c>
    </row>
    <row r="87" spans="1:15" ht="15.75" thickBot="1" x14ac:dyDescent="0.3">
      <c r="A87">
        <v>0.28695119441507444</v>
      </c>
      <c r="B87" s="7">
        <f>A87^2</f>
        <v>8.2340987976237845E-2</v>
      </c>
      <c r="C87" s="8">
        <v>7</v>
      </c>
      <c r="D87" s="8">
        <v>98</v>
      </c>
      <c r="E87" s="8">
        <v>0</v>
      </c>
      <c r="F87" s="8">
        <f>C87^2</f>
        <v>49</v>
      </c>
      <c r="G87" s="9">
        <f>D87^2</f>
        <v>9604</v>
      </c>
    </row>
    <row r="88" spans="1:15" x14ac:dyDescent="0.25">
      <c r="A88">
        <v>0.98171850440946784</v>
      </c>
      <c r="B88" s="7">
        <f t="shared" ref="B88:B96" si="5">A88^2</f>
        <v>0.96377122189996234</v>
      </c>
      <c r="C88" s="8">
        <v>5</v>
      </c>
      <c r="D88" s="8">
        <v>90</v>
      </c>
      <c r="E88" s="8">
        <v>0</v>
      </c>
      <c r="F88" s="8">
        <f t="shared" ref="F88:F96" si="6">C88^2</f>
        <v>25</v>
      </c>
      <c r="G88" s="9">
        <f t="shared" ref="G88:G96" si="7">D88^2</f>
        <v>8100</v>
      </c>
      <c r="J88" s="17" t="s">
        <v>26</v>
      </c>
      <c r="K88" s="17"/>
    </row>
    <row r="89" spans="1:15" x14ac:dyDescent="0.25">
      <c r="A89">
        <v>-0.79597116929473799</v>
      </c>
      <c r="B89" s="7">
        <f t="shared" si="5"/>
        <v>0.63357010234843247</v>
      </c>
      <c r="C89" s="8">
        <v>8</v>
      </c>
      <c r="D89" s="8">
        <v>110</v>
      </c>
      <c r="E89" s="8">
        <v>0</v>
      </c>
      <c r="F89" s="8">
        <f t="shared" si="6"/>
        <v>64</v>
      </c>
      <c r="G89" s="9">
        <f t="shared" si="7"/>
        <v>12100</v>
      </c>
      <c r="J89" s="14" t="s">
        <v>27</v>
      </c>
      <c r="K89" s="14">
        <v>0.78149282353380045</v>
      </c>
    </row>
    <row r="90" spans="1:15" x14ac:dyDescent="0.25">
      <c r="A90">
        <v>-1.3371627424332928</v>
      </c>
      <c r="B90" s="7">
        <f t="shared" si="5"/>
        <v>1.7880041997517246</v>
      </c>
      <c r="C90" s="8">
        <v>9</v>
      </c>
      <c r="D90" s="8">
        <v>130</v>
      </c>
      <c r="E90" s="8">
        <v>1</v>
      </c>
      <c r="F90" s="8">
        <f t="shared" si="6"/>
        <v>81</v>
      </c>
      <c r="G90" s="9">
        <f t="shared" si="7"/>
        <v>16900</v>
      </c>
      <c r="J90" s="28" t="s">
        <v>28</v>
      </c>
      <c r="K90" s="28">
        <v>0.6107310332348318</v>
      </c>
    </row>
    <row r="91" spans="1:15" x14ac:dyDescent="0.25">
      <c r="A91">
        <v>-0.4726985295306001</v>
      </c>
      <c r="B91" s="7">
        <f t="shared" si="5"/>
        <v>0.22344389982039162</v>
      </c>
      <c r="C91" s="8">
        <v>12</v>
      </c>
      <c r="D91" s="8">
        <v>140</v>
      </c>
      <c r="E91" s="8">
        <v>0</v>
      </c>
      <c r="F91" s="8">
        <f t="shared" si="6"/>
        <v>144</v>
      </c>
      <c r="G91" s="9">
        <f t="shared" si="7"/>
        <v>19600</v>
      </c>
      <c r="J91" s="14" t="s">
        <v>29</v>
      </c>
      <c r="K91" s="14">
        <v>0.12414482477837163</v>
      </c>
    </row>
    <row r="92" spans="1:15" x14ac:dyDescent="0.25">
      <c r="A92">
        <v>-2.5939836251147739</v>
      </c>
      <c r="B92" s="7">
        <f t="shared" si="5"/>
        <v>6.7287510473635841</v>
      </c>
      <c r="C92" s="8">
        <v>15</v>
      </c>
      <c r="D92" s="8">
        <v>145</v>
      </c>
      <c r="E92" s="8">
        <v>1</v>
      </c>
      <c r="F92" s="8">
        <f t="shared" si="6"/>
        <v>225</v>
      </c>
      <c r="G92" s="9">
        <f t="shared" si="7"/>
        <v>21025</v>
      </c>
      <c r="J92" s="14" t="s">
        <v>30</v>
      </c>
      <c r="K92" s="14">
        <v>5.1353841693735278</v>
      </c>
    </row>
    <row r="93" spans="1:15" ht="15.75" thickBot="1" x14ac:dyDescent="0.3">
      <c r="A93">
        <v>2.5373505459191747</v>
      </c>
      <c r="B93" s="7">
        <f t="shared" si="5"/>
        <v>6.4381477928763342</v>
      </c>
      <c r="C93" s="8">
        <v>22</v>
      </c>
      <c r="D93" s="8">
        <v>156</v>
      </c>
      <c r="E93" s="8">
        <v>1</v>
      </c>
      <c r="F93" s="8">
        <f t="shared" si="6"/>
        <v>484</v>
      </c>
      <c r="G93" s="9">
        <f t="shared" si="7"/>
        <v>24336</v>
      </c>
      <c r="J93" s="15" t="s">
        <v>31</v>
      </c>
      <c r="K93" s="15">
        <v>10</v>
      </c>
    </row>
    <row r="94" spans="1:15" x14ac:dyDescent="0.25">
      <c r="A94">
        <v>4.2307382896402075</v>
      </c>
      <c r="B94" s="7">
        <f t="shared" si="5"/>
        <v>17.899146475427749</v>
      </c>
      <c r="C94" s="8">
        <v>25</v>
      </c>
      <c r="D94" s="8">
        <v>160</v>
      </c>
      <c r="E94" s="8">
        <v>1</v>
      </c>
      <c r="F94" s="8">
        <f t="shared" si="6"/>
        <v>625</v>
      </c>
      <c r="G94" s="9">
        <f t="shared" si="7"/>
        <v>25600</v>
      </c>
    </row>
    <row r="95" spans="1:15" ht="15.75" thickBot="1" x14ac:dyDescent="0.3">
      <c r="A95">
        <v>-0.99433116920231157</v>
      </c>
      <c r="B95" s="7">
        <f t="shared" si="5"/>
        <v>0.98869447404723598</v>
      </c>
      <c r="C95" s="8">
        <v>32</v>
      </c>
      <c r="D95" s="8">
        <v>164</v>
      </c>
      <c r="E95" s="8">
        <v>1</v>
      </c>
      <c r="F95" s="8">
        <f t="shared" si="6"/>
        <v>1024</v>
      </c>
      <c r="G95" s="9">
        <f t="shared" si="7"/>
        <v>26896</v>
      </c>
      <c r="J95" t="s">
        <v>32</v>
      </c>
    </row>
    <row r="96" spans="1:15" ht="15.75" thickBot="1" x14ac:dyDescent="0.3">
      <c r="A96">
        <v>-1.8426112988092456</v>
      </c>
      <c r="B96" s="10">
        <f t="shared" si="5"/>
        <v>3.3952163984994947</v>
      </c>
      <c r="C96" s="11">
        <v>40</v>
      </c>
      <c r="D96" s="11">
        <v>175</v>
      </c>
      <c r="E96" s="11">
        <v>1</v>
      </c>
      <c r="F96" s="11">
        <f t="shared" si="6"/>
        <v>1600</v>
      </c>
      <c r="G96" s="46">
        <f t="shared" si="7"/>
        <v>30625</v>
      </c>
      <c r="J96" s="16"/>
      <c r="K96" s="16" t="s">
        <v>37</v>
      </c>
      <c r="L96" s="16" t="s">
        <v>38</v>
      </c>
      <c r="M96" s="16" t="s">
        <v>39</v>
      </c>
      <c r="N96" s="16" t="s">
        <v>40</v>
      </c>
      <c r="O96" s="16" t="s">
        <v>41</v>
      </c>
    </row>
    <row r="97" spans="1:18" x14ac:dyDescent="0.25">
      <c r="J97" s="14" t="s">
        <v>33</v>
      </c>
      <c r="K97" s="14">
        <v>5</v>
      </c>
      <c r="L97" s="14">
        <v>165.5030773493678</v>
      </c>
      <c r="M97" s="14">
        <v>33.10061546987356</v>
      </c>
      <c r="N97" s="14">
        <v>1.2551342858076091</v>
      </c>
      <c r="O97" s="14">
        <v>0.42483823601766724</v>
      </c>
    </row>
    <row r="98" spans="1:18" x14ac:dyDescent="0.25">
      <c r="J98" s="14" t="s">
        <v>34</v>
      </c>
      <c r="K98" s="14">
        <v>4</v>
      </c>
      <c r="L98" s="14">
        <v>105.48868226820895</v>
      </c>
      <c r="M98" s="14">
        <v>26.372170567052237</v>
      </c>
      <c r="N98" s="14"/>
      <c r="O98" s="14"/>
    </row>
    <row r="99" spans="1:18" ht="15.75" thickBot="1" x14ac:dyDescent="0.3">
      <c r="J99" s="15" t="s">
        <v>35</v>
      </c>
      <c r="K99" s="15">
        <v>9</v>
      </c>
      <c r="L99" s="15">
        <v>270.99175961757675</v>
      </c>
      <c r="M99" s="15"/>
      <c r="N99" s="15"/>
      <c r="O99" s="15"/>
    </row>
    <row r="100" spans="1:18" ht="15.75" thickBot="1" x14ac:dyDescent="0.3">
      <c r="A100" t="s">
        <v>169</v>
      </c>
      <c r="B100">
        <f>B102*B101</f>
        <v>6.1073103323483178</v>
      </c>
    </row>
    <row r="101" spans="1:18" x14ac:dyDescent="0.25">
      <c r="A101" t="s">
        <v>170</v>
      </c>
      <c r="B101">
        <f>K90</f>
        <v>0.6107310332348318</v>
      </c>
      <c r="J101" s="16"/>
      <c r="K101" s="16" t="s">
        <v>42</v>
      </c>
      <c r="L101" s="16" t="s">
        <v>30</v>
      </c>
      <c r="M101" s="16" t="s">
        <v>43</v>
      </c>
      <c r="N101" s="16" t="s">
        <v>44</v>
      </c>
      <c r="O101" s="16" t="s">
        <v>45</v>
      </c>
      <c r="P101" s="16" t="s">
        <v>46</v>
      </c>
      <c r="Q101" s="16" t="s">
        <v>47</v>
      </c>
      <c r="R101" s="16" t="s">
        <v>48</v>
      </c>
    </row>
    <row r="102" spans="1:18" x14ac:dyDescent="0.25">
      <c r="A102" t="s">
        <v>17</v>
      </c>
      <c r="B102">
        <f>K93</f>
        <v>10</v>
      </c>
      <c r="J102" s="14" t="s">
        <v>36</v>
      </c>
      <c r="K102" s="14">
        <v>116.28200975284366</v>
      </c>
      <c r="L102" s="14">
        <v>101.94728928337162</v>
      </c>
      <c r="M102" s="14">
        <v>1.1406091380186423</v>
      </c>
      <c r="N102" s="14">
        <v>0.31768774273436118</v>
      </c>
      <c r="O102" s="14">
        <v>-166.76904256615691</v>
      </c>
      <c r="P102" s="14">
        <v>399.33306207184421</v>
      </c>
      <c r="Q102" s="14">
        <v>-166.76904256615691</v>
      </c>
      <c r="R102" s="14">
        <v>399.33306207184421</v>
      </c>
    </row>
    <row r="103" spans="1:18" x14ac:dyDescent="0.25">
      <c r="J103" s="14" t="s">
        <v>166</v>
      </c>
      <c r="K103" s="14">
        <v>0.76328052699427773</v>
      </c>
      <c r="L103" s="14">
        <v>1.6693855125603465</v>
      </c>
      <c r="M103" s="14">
        <v>0.45722244577505039</v>
      </c>
      <c r="N103" s="14">
        <v>0.67124196822871229</v>
      </c>
      <c r="O103" s="14">
        <v>-3.8716767080420063</v>
      </c>
      <c r="P103" s="14">
        <v>5.3982377620305613</v>
      </c>
      <c r="Q103" s="14">
        <v>-3.8716767080420063</v>
      </c>
      <c r="R103" s="14">
        <v>5.3982377620305613</v>
      </c>
    </row>
    <row r="104" spans="1:18" ht="18.75" x14ac:dyDescent="0.35">
      <c r="A104" t="s">
        <v>171</v>
      </c>
      <c r="B104" s="37" t="s">
        <v>172</v>
      </c>
      <c r="J104" s="14" t="s">
        <v>167</v>
      </c>
      <c r="K104" s="14">
        <v>-2.1059065431796129</v>
      </c>
      <c r="L104" s="14">
        <v>1.768390445733361</v>
      </c>
      <c r="M104" s="14">
        <v>-1.1908606203231789</v>
      </c>
      <c r="N104" s="14">
        <v>0.29954527486082411</v>
      </c>
      <c r="O104" s="14">
        <v>-7.0157455403145477</v>
      </c>
      <c r="P104" s="14">
        <v>2.8039324539553214</v>
      </c>
      <c r="Q104" s="14">
        <v>-7.0157455403145477</v>
      </c>
      <c r="R104" s="14">
        <v>2.8039324539553214</v>
      </c>
    </row>
    <row r="105" spans="1:18" ht="18.75" x14ac:dyDescent="0.35">
      <c r="B105" t="s">
        <v>18</v>
      </c>
      <c r="C105">
        <f>K97</f>
        <v>5</v>
      </c>
      <c r="D105" s="37" t="s">
        <v>173</v>
      </c>
      <c r="E105">
        <v>11.07</v>
      </c>
      <c r="J105" s="14" t="s">
        <v>168</v>
      </c>
      <c r="K105" s="14">
        <v>3.2511809335454376</v>
      </c>
      <c r="L105" s="14">
        <v>5.6979911993290928</v>
      </c>
      <c r="M105" s="14">
        <v>0.57058370569758798</v>
      </c>
      <c r="N105" s="14">
        <v>0.59880606264156633</v>
      </c>
      <c r="O105" s="14">
        <v>-12.568978841291926</v>
      </c>
      <c r="P105" s="14">
        <v>19.071340708382802</v>
      </c>
      <c r="Q105" s="14">
        <v>-12.568978841291926</v>
      </c>
      <c r="R105" s="14">
        <v>19.071340708382802</v>
      </c>
    </row>
    <row r="106" spans="1:18" x14ac:dyDescent="0.25">
      <c r="J106" s="14" t="s">
        <v>145</v>
      </c>
      <c r="K106" s="14">
        <v>-3.4253820041989166E-2</v>
      </c>
      <c r="L106" s="14">
        <v>2.4189904796575651E-2</v>
      </c>
      <c r="M106" s="14">
        <v>-1.4160378194972547</v>
      </c>
      <c r="N106" s="14">
        <v>0.22970367458744484</v>
      </c>
      <c r="O106" s="14">
        <v>-0.10141576280964226</v>
      </c>
      <c r="P106" s="14">
        <v>3.290812272566393E-2</v>
      </c>
      <c r="Q106" s="14">
        <v>-0.10141576280964226</v>
      </c>
      <c r="R106" s="14">
        <v>3.290812272566393E-2</v>
      </c>
    </row>
    <row r="107" spans="1:18" ht="19.5" thickBot="1" x14ac:dyDescent="0.4">
      <c r="A107" t="s">
        <v>177</v>
      </c>
      <c r="B107" t="s">
        <v>176</v>
      </c>
      <c r="C107" t="s">
        <v>192</v>
      </c>
      <c r="J107" s="15" t="s">
        <v>146</v>
      </c>
      <c r="K107" s="15">
        <v>8.9951573455866879E-3</v>
      </c>
      <c r="L107" s="15">
        <v>7.9859326034494079E-3</v>
      </c>
      <c r="M107" s="15">
        <v>1.1263753142245854</v>
      </c>
      <c r="N107" s="15">
        <v>0.32300837102991303</v>
      </c>
      <c r="O107" s="15">
        <v>-1.3177346141699891E-2</v>
      </c>
      <c r="P107" s="15">
        <v>3.1167660832873267E-2</v>
      </c>
      <c r="Q107" s="15">
        <v>-1.3177346141699891E-2</v>
      </c>
      <c r="R107" s="15">
        <v>3.1167660832873267E-2</v>
      </c>
    </row>
    <row r="110" spans="1:18" x14ac:dyDescent="0.25">
      <c r="A110" s="6" t="s">
        <v>188</v>
      </c>
    </row>
    <row r="112" spans="1:18" x14ac:dyDescent="0.25">
      <c r="A112" t="s">
        <v>54</v>
      </c>
      <c r="B112" t="s">
        <v>191</v>
      </c>
      <c r="C112" t="s">
        <v>193</v>
      </c>
      <c r="D112" t="s">
        <v>194</v>
      </c>
      <c r="E112" t="s">
        <v>195</v>
      </c>
    </row>
    <row r="113" spans="1:9" x14ac:dyDescent="0.25">
      <c r="A113">
        <v>0.28695119441507444</v>
      </c>
      <c r="B113">
        <f>A113-$B$125</f>
        <v>0.28695119441517819</v>
      </c>
      <c r="C113">
        <f t="shared" ref="C113:C122" si="8">B113^2</f>
        <v>8.2340987976297395E-2</v>
      </c>
      <c r="D113">
        <f t="shared" ref="D113:D122" si="9">B113^3</f>
        <v>2.3627844849124363E-2</v>
      </c>
      <c r="E113">
        <f t="shared" ref="E113:E122" si="10">B113^4</f>
        <v>6.7800383009127517E-3</v>
      </c>
      <c r="H113" t="s">
        <v>207</v>
      </c>
      <c r="I113">
        <f>_xlfn.SKEW.P(A113:A122)</f>
        <v>0.84375557521367794</v>
      </c>
    </row>
    <row r="114" spans="1:9" x14ac:dyDescent="0.25">
      <c r="A114">
        <v>0.98171850440946784</v>
      </c>
      <c r="B114">
        <f t="shared" ref="B114:B122" si="11">A114-$B$125</f>
        <v>0.98171850440957154</v>
      </c>
      <c r="C114">
        <f t="shared" si="8"/>
        <v>0.96377122190016595</v>
      </c>
      <c r="D114">
        <f t="shared" si="9"/>
        <v>0.94615204255681618</v>
      </c>
      <c r="E114">
        <f t="shared" si="10"/>
        <v>0.92885496816293889</v>
      </c>
      <c r="H114" t="s">
        <v>208</v>
      </c>
      <c r="I114">
        <f>(1/10*E123)/(1/10*C123)^2</f>
        <v>2.7688472428178534</v>
      </c>
    </row>
    <row r="115" spans="1:9" x14ac:dyDescent="0.25">
      <c r="A115">
        <v>-0.79597116929473799</v>
      </c>
      <c r="B115">
        <f t="shared" si="11"/>
        <v>-0.7959711692946343</v>
      </c>
      <c r="C115">
        <f t="shared" si="8"/>
        <v>0.63357010234826738</v>
      </c>
      <c r="D115">
        <f t="shared" si="9"/>
        <v>-0.50430353519627147</v>
      </c>
      <c r="E115">
        <f t="shared" si="10"/>
        <v>0.40141107458959402</v>
      </c>
    </row>
    <row r="116" spans="1:9" x14ac:dyDescent="0.25">
      <c r="A116">
        <v>-1.3371627424332928</v>
      </c>
      <c r="B116">
        <f t="shared" si="11"/>
        <v>-1.3371627424331891</v>
      </c>
      <c r="C116">
        <f t="shared" si="8"/>
        <v>1.7880041997514473</v>
      </c>
      <c r="D116">
        <f t="shared" si="9"/>
        <v>-2.3908525992217049</v>
      </c>
      <c r="E116">
        <f t="shared" si="10"/>
        <v>3.1969590183288137</v>
      </c>
      <c r="H116" t="s">
        <v>185</v>
      </c>
      <c r="I116">
        <f>10/6*(I113^2+(I114-3)^2/4)</f>
        <v>1.2088022833206526</v>
      </c>
    </row>
    <row r="117" spans="1:9" x14ac:dyDescent="0.25">
      <c r="A117">
        <v>-0.4726985295306001</v>
      </c>
      <c r="B117">
        <f t="shared" si="11"/>
        <v>-0.47269852953049635</v>
      </c>
      <c r="C117">
        <f t="shared" si="8"/>
        <v>0.22344389982029353</v>
      </c>
      <c r="D117">
        <f t="shared" si="9"/>
        <v>-0.10562160287761228</v>
      </c>
      <c r="E117">
        <f t="shared" si="10"/>
        <v>4.9927176366901367E-2</v>
      </c>
    </row>
    <row r="118" spans="1:9" x14ac:dyDescent="0.25">
      <c r="A118">
        <v>-2.5939836251147739</v>
      </c>
      <c r="B118">
        <f t="shared" si="11"/>
        <v>-2.59398362511467</v>
      </c>
      <c r="C118">
        <f t="shared" si="8"/>
        <v>6.728751047363045</v>
      </c>
      <c r="D118">
        <f t="shared" si="9"/>
        <v>-17.454270034332925</v>
      </c>
      <c r="E118">
        <f t="shared" si="10"/>
        <v>45.276090657389275</v>
      </c>
      <c r="H118" t="s">
        <v>209</v>
      </c>
    </row>
    <row r="119" spans="1:9" x14ac:dyDescent="0.25">
      <c r="A119">
        <v>2.5373505459191747</v>
      </c>
      <c r="B119">
        <f t="shared" si="11"/>
        <v>2.5373505459192787</v>
      </c>
      <c r="C119">
        <f t="shared" si="8"/>
        <v>6.4381477928768618</v>
      </c>
      <c r="D119">
        <f t="shared" si="9"/>
        <v>16.335837816965103</v>
      </c>
      <c r="E119">
        <f t="shared" si="10"/>
        <v>41.449747002925207</v>
      </c>
    </row>
    <row r="120" spans="1:9" x14ac:dyDescent="0.25">
      <c r="A120">
        <v>4.2307382896402075</v>
      </c>
      <c r="B120">
        <f t="shared" si="11"/>
        <v>4.2307382896403114</v>
      </c>
      <c r="C120">
        <f t="shared" si="8"/>
        <v>17.899146475428626</v>
      </c>
      <c r="D120">
        <f t="shared" si="9"/>
        <v>75.726604345476318</v>
      </c>
      <c r="E120">
        <f t="shared" si="10"/>
        <v>320.37944454884899</v>
      </c>
    </row>
    <row r="121" spans="1:9" x14ac:dyDescent="0.25">
      <c r="A121">
        <v>-0.99433116920231157</v>
      </c>
      <c r="B121">
        <f t="shared" si="11"/>
        <v>-0.99433116920220788</v>
      </c>
      <c r="C121">
        <f t="shared" si="8"/>
        <v>0.9886944740470297</v>
      </c>
      <c r="D121">
        <f t="shared" si="9"/>
        <v>-0.98308973236294506</v>
      </c>
      <c r="E121">
        <f t="shared" si="10"/>
        <v>0.97751676301113266</v>
      </c>
    </row>
    <row r="122" spans="1:9" x14ac:dyDescent="0.25">
      <c r="A122">
        <v>-1.8426112988092456</v>
      </c>
      <c r="B122">
        <f t="shared" si="11"/>
        <v>-1.8426112988091419</v>
      </c>
      <c r="C122">
        <f t="shared" si="8"/>
        <v>3.3952163984991128</v>
      </c>
      <c r="D122">
        <f t="shared" si="9"/>
        <v>-6.2560640977765472</v>
      </c>
      <c r="E122">
        <f t="shared" si="10"/>
        <v>11.527494392637287</v>
      </c>
    </row>
    <row r="123" spans="1:9" x14ac:dyDescent="0.25">
      <c r="A123" s="54" t="s">
        <v>35</v>
      </c>
      <c r="B123" s="54"/>
      <c r="C123">
        <f>SUM(C113:C122)</f>
        <v>39.14108660001115</v>
      </c>
      <c r="D123">
        <f>SUM(D113:D122)</f>
        <v>65.338020448079362</v>
      </c>
      <c r="E123">
        <f>SUM(E113:E122)</f>
        <v>424.19422564056106</v>
      </c>
    </row>
    <row r="125" spans="1:9" x14ac:dyDescent="0.25">
      <c r="A125" t="s">
        <v>206</v>
      </c>
      <c r="B125">
        <f>AVERAGE(A113:A122)</f>
        <v>-1.0373923942097462E-13</v>
      </c>
    </row>
  </sheetData>
  <mergeCells count="8">
    <mergeCell ref="A123:B123"/>
    <mergeCell ref="G63:G65"/>
    <mergeCell ref="H63:I65"/>
    <mergeCell ref="A16:D16"/>
    <mergeCell ref="F16:O16"/>
    <mergeCell ref="B30:E30"/>
    <mergeCell ref="H30:K30"/>
    <mergeCell ref="B36:J38"/>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opLeftCell="A13" workbookViewId="0">
      <selection activeCell="D22" sqref="D22"/>
    </sheetView>
  </sheetViews>
  <sheetFormatPr defaultRowHeight="15" x14ac:dyDescent="0.25"/>
  <cols>
    <col min="2" max="2" width="40.140625" bestFit="1" customWidth="1"/>
    <col min="3" max="3" width="23.140625" bestFit="1" customWidth="1"/>
    <col min="4" max="4" width="28.5703125" bestFit="1" customWidth="1"/>
    <col min="5" max="5" width="40" bestFit="1" customWidth="1"/>
  </cols>
  <sheetData>
    <row r="1" spans="1:5" x14ac:dyDescent="0.25">
      <c r="A1" t="s">
        <v>3</v>
      </c>
      <c r="B1" t="s">
        <v>0</v>
      </c>
      <c r="C1" t="s">
        <v>1</v>
      </c>
      <c r="D1" t="s">
        <v>2</v>
      </c>
      <c r="E1" t="s">
        <v>92</v>
      </c>
    </row>
    <row r="2" spans="1:5" x14ac:dyDescent="0.25">
      <c r="A2">
        <v>1</v>
      </c>
      <c r="B2">
        <v>22</v>
      </c>
      <c r="C2">
        <v>7</v>
      </c>
      <c r="D2">
        <v>98</v>
      </c>
      <c r="E2">
        <v>0</v>
      </c>
    </row>
    <row r="3" spans="1:5" x14ac:dyDescent="0.25">
      <c r="A3">
        <v>2</v>
      </c>
      <c r="B3">
        <v>20</v>
      </c>
      <c r="C3">
        <v>5</v>
      </c>
      <c r="D3">
        <v>90</v>
      </c>
      <c r="E3">
        <v>0</v>
      </c>
    </row>
    <row r="4" spans="1:5" x14ac:dyDescent="0.25">
      <c r="A4">
        <v>3</v>
      </c>
      <c r="B4">
        <v>23</v>
      </c>
      <c r="C4">
        <v>8</v>
      </c>
      <c r="D4">
        <v>110</v>
      </c>
      <c r="E4">
        <v>0</v>
      </c>
    </row>
    <row r="5" spans="1:5" x14ac:dyDescent="0.25">
      <c r="A5">
        <v>4</v>
      </c>
      <c r="B5">
        <v>26</v>
      </c>
      <c r="C5">
        <v>9</v>
      </c>
      <c r="D5">
        <v>130</v>
      </c>
      <c r="E5">
        <v>1</v>
      </c>
    </row>
    <row r="6" spans="1:5" x14ac:dyDescent="0.25">
      <c r="A6">
        <v>5</v>
      </c>
      <c r="B6">
        <v>30</v>
      </c>
      <c r="C6">
        <v>12</v>
      </c>
      <c r="D6">
        <v>140</v>
      </c>
      <c r="E6">
        <v>0</v>
      </c>
    </row>
    <row r="7" spans="1:5" x14ac:dyDescent="0.25">
      <c r="A7">
        <v>6</v>
      </c>
      <c r="B7">
        <v>32</v>
      </c>
      <c r="C7">
        <v>15</v>
      </c>
      <c r="D7">
        <v>145</v>
      </c>
      <c r="E7">
        <v>1</v>
      </c>
    </row>
    <row r="8" spans="1:5" x14ac:dyDescent="0.25">
      <c r="A8">
        <v>7</v>
      </c>
      <c r="B8">
        <v>45</v>
      </c>
      <c r="C8">
        <v>22</v>
      </c>
      <c r="D8">
        <v>156</v>
      </c>
      <c r="E8">
        <v>1</v>
      </c>
    </row>
    <row r="9" spans="1:5" x14ac:dyDescent="0.25">
      <c r="A9">
        <v>8</v>
      </c>
      <c r="B9">
        <v>50</v>
      </c>
      <c r="C9">
        <v>25</v>
      </c>
      <c r="D9">
        <v>160</v>
      </c>
      <c r="E9">
        <v>1</v>
      </c>
    </row>
    <row r="10" spans="1:5" x14ac:dyDescent="0.25">
      <c r="A10">
        <v>9</v>
      </c>
      <c r="B10">
        <v>52</v>
      </c>
      <c r="C10">
        <v>32</v>
      </c>
      <c r="D10">
        <v>164</v>
      </c>
      <c r="E10">
        <v>1</v>
      </c>
    </row>
    <row r="11" spans="1:5" x14ac:dyDescent="0.25">
      <c r="A11">
        <v>10</v>
      </c>
      <c r="B11">
        <v>60</v>
      </c>
      <c r="C11">
        <v>40</v>
      </c>
      <c r="D11">
        <v>175</v>
      </c>
      <c r="E11">
        <v>1</v>
      </c>
    </row>
    <row r="16" spans="1:5" ht="13.9" customHeight="1" x14ac:dyDescent="0.25"/>
    <row r="17" spans="3:8" ht="16.899999999999999" customHeight="1" x14ac:dyDescent="0.25"/>
    <row r="18" spans="3:8" x14ac:dyDescent="0.25">
      <c r="C18" t="s">
        <v>25</v>
      </c>
    </row>
    <row r="19" spans="3:8" ht="15.75" thickBot="1" x14ac:dyDescent="0.3"/>
    <row r="20" spans="3:8" x14ac:dyDescent="0.25">
      <c r="C20" s="17" t="s">
        <v>26</v>
      </c>
      <c r="D20" s="17"/>
    </row>
    <row r="21" spans="3:8" x14ac:dyDescent="0.25">
      <c r="C21" s="14" t="s">
        <v>27</v>
      </c>
      <c r="D21" s="14">
        <v>0.98954656191278101</v>
      </c>
    </row>
    <row r="22" spans="3:8" x14ac:dyDescent="0.25">
      <c r="C22" s="14" t="s">
        <v>28</v>
      </c>
      <c r="D22" s="14">
        <v>0.97920239819340538</v>
      </c>
    </row>
    <row r="23" spans="3:8" x14ac:dyDescent="0.25">
      <c r="C23" s="14" t="s">
        <v>29</v>
      </c>
      <c r="D23" s="14">
        <v>0.96880359729010801</v>
      </c>
    </row>
    <row r="24" spans="3:8" x14ac:dyDescent="0.25">
      <c r="C24" s="14" t="s">
        <v>30</v>
      </c>
      <c r="D24" s="14">
        <v>2.554117153408431</v>
      </c>
    </row>
    <row r="25" spans="3:8" ht="15.75" thickBot="1" x14ac:dyDescent="0.3">
      <c r="C25" s="15" t="s">
        <v>31</v>
      </c>
      <c r="D25" s="15">
        <v>10</v>
      </c>
    </row>
    <row r="27" spans="3:8" ht="15.75" thickBot="1" x14ac:dyDescent="0.3">
      <c r="C27" t="s">
        <v>32</v>
      </c>
    </row>
    <row r="28" spans="3:8" x14ac:dyDescent="0.25">
      <c r="C28" s="16"/>
      <c r="D28" s="16" t="s">
        <v>37</v>
      </c>
      <c r="E28" s="16" t="s">
        <v>38</v>
      </c>
      <c r="F28" s="16" t="s">
        <v>39</v>
      </c>
      <c r="G28" s="16" t="s">
        <v>40</v>
      </c>
      <c r="H28" s="16" t="s">
        <v>41</v>
      </c>
    </row>
    <row r="29" spans="3:8" x14ac:dyDescent="0.25">
      <c r="C29" s="14" t="s">
        <v>33</v>
      </c>
      <c r="D29" s="14">
        <v>3</v>
      </c>
      <c r="E29" s="14">
        <v>1842.858913399989</v>
      </c>
      <c r="F29" s="14">
        <v>614.28630446666295</v>
      </c>
      <c r="G29" s="28">
        <v>94.164933755286441</v>
      </c>
      <c r="H29" s="14">
        <v>1.9524194730148057E-5</v>
      </c>
    </row>
    <row r="30" spans="3:8" x14ac:dyDescent="0.25">
      <c r="C30" s="14" t="s">
        <v>34</v>
      </c>
      <c r="D30" s="14">
        <v>6</v>
      </c>
      <c r="E30" s="14">
        <v>39.141086600011128</v>
      </c>
      <c r="F30" s="14">
        <v>6.5235144333351878</v>
      </c>
      <c r="G30" s="14"/>
      <c r="H30" s="14"/>
    </row>
    <row r="31" spans="3:8" ht="15.75" thickBot="1" x14ac:dyDescent="0.3">
      <c r="C31" s="15" t="s">
        <v>35</v>
      </c>
      <c r="D31" s="15">
        <v>9</v>
      </c>
      <c r="E31" s="15">
        <v>1882</v>
      </c>
      <c r="F31" s="15"/>
      <c r="G31" s="15"/>
      <c r="H31" s="15"/>
    </row>
    <row r="32" spans="3:8" ht="15.75" thickBot="1" x14ac:dyDescent="0.3"/>
    <row r="33" spans="3:11" x14ac:dyDescent="0.25">
      <c r="C33" s="16"/>
      <c r="D33" s="16" t="s">
        <v>42</v>
      </c>
      <c r="E33" s="16" t="s">
        <v>30</v>
      </c>
      <c r="F33" s="16" t="s">
        <v>43</v>
      </c>
      <c r="G33" s="16" t="s">
        <v>44</v>
      </c>
      <c r="H33" s="16" t="s">
        <v>45</v>
      </c>
      <c r="I33" s="16" t="s">
        <v>46</v>
      </c>
      <c r="J33" s="16" t="s">
        <v>47</v>
      </c>
      <c r="K33" s="16" t="s">
        <v>48</v>
      </c>
    </row>
    <row r="34" spans="3:11" x14ac:dyDescent="0.25">
      <c r="C34" s="14" t="s">
        <v>36</v>
      </c>
      <c r="D34" s="14">
        <v>5.845399519368665</v>
      </c>
      <c r="E34" s="14">
        <v>7.9913134947212194</v>
      </c>
      <c r="F34" s="14">
        <v>0.73146917878142692</v>
      </c>
      <c r="G34" s="14">
        <v>0.4920604005094974</v>
      </c>
      <c r="H34" s="14">
        <v>-13.70864017707941</v>
      </c>
      <c r="I34" s="14">
        <v>25.399439215816741</v>
      </c>
      <c r="J34" s="14">
        <v>-13.70864017707941</v>
      </c>
      <c r="K34" s="14">
        <v>25.399439215816741</v>
      </c>
    </row>
    <row r="35" spans="3:11" x14ac:dyDescent="0.25">
      <c r="C35" s="14" t="s">
        <v>1</v>
      </c>
      <c r="D35" s="14">
        <v>0.97961430064088428</v>
      </c>
      <c r="E35" s="14">
        <v>0.16380887455553214</v>
      </c>
      <c r="F35" s="14">
        <v>5.9802272819400235</v>
      </c>
      <c r="G35" s="14">
        <v>9.8137949314183585E-4</v>
      </c>
      <c r="H35" s="14">
        <v>0.57878842416823306</v>
      </c>
      <c r="I35" s="14">
        <v>1.3804401771135355</v>
      </c>
      <c r="J35" s="14">
        <v>0.57878842416823306</v>
      </c>
      <c r="K35" s="14">
        <v>1.3804401771135355</v>
      </c>
    </row>
    <row r="36" spans="3:11" x14ac:dyDescent="0.25">
      <c r="C36" s="14" t="s">
        <v>2</v>
      </c>
      <c r="D36" s="14">
        <v>9.1942338589080061E-2</v>
      </c>
      <c r="E36" s="14">
        <v>8.1171416649025066E-2</v>
      </c>
      <c r="F36" s="14">
        <v>1.1326935315990245</v>
      </c>
      <c r="G36" s="14">
        <v>0.30056805034851175</v>
      </c>
      <c r="H36" s="14">
        <v>-0.10667696278364548</v>
      </c>
      <c r="I36" s="14">
        <v>0.29056163996180562</v>
      </c>
      <c r="J36" s="14">
        <v>-0.10667696278364548</v>
      </c>
      <c r="K36" s="14">
        <v>0.29056163996180562</v>
      </c>
    </row>
    <row r="37" spans="3:11" ht="15.75" thickBot="1" x14ac:dyDescent="0.3">
      <c r="C37" s="15" t="s">
        <v>92</v>
      </c>
      <c r="D37" s="15">
        <v>0.72273050071617884</v>
      </c>
      <c r="E37" s="15">
        <v>2.8072706584884219</v>
      </c>
      <c r="F37" s="15">
        <v>0.25744952611920002</v>
      </c>
      <c r="G37" s="15">
        <v>0.80543371068991187</v>
      </c>
      <c r="H37" s="15">
        <v>-6.1464133429106838</v>
      </c>
      <c r="I37" s="15">
        <v>7.5918743443430419</v>
      </c>
      <c r="J37" s="15">
        <v>-6.1464133429106838</v>
      </c>
      <c r="K37" s="15">
        <v>7.5918743443430419</v>
      </c>
    </row>
    <row r="41" spans="3:11" x14ac:dyDescent="0.25">
      <c r="C41" t="s">
        <v>107</v>
      </c>
    </row>
    <row r="42" spans="3:11" ht="15.75" thickBot="1" x14ac:dyDescent="0.3"/>
    <row r="43" spans="3:11" x14ac:dyDescent="0.25">
      <c r="C43" s="16" t="s">
        <v>108</v>
      </c>
      <c r="D43" s="16" t="s">
        <v>109</v>
      </c>
      <c r="E43" s="16" t="s">
        <v>110</v>
      </c>
    </row>
    <row r="44" spans="3:11" x14ac:dyDescent="0.25">
      <c r="C44" s="14">
        <v>1</v>
      </c>
      <c r="D44" s="14">
        <v>21.713048805584698</v>
      </c>
      <c r="E44" s="14">
        <v>0.28695119441530181</v>
      </c>
    </row>
    <row r="45" spans="3:11" x14ac:dyDescent="0.25">
      <c r="C45" s="14">
        <v>2</v>
      </c>
      <c r="D45" s="14">
        <v>19.018281495590294</v>
      </c>
      <c r="E45" s="14">
        <v>0.98171850440970587</v>
      </c>
    </row>
    <row r="46" spans="3:11" x14ac:dyDescent="0.25">
      <c r="C46" s="14">
        <v>3</v>
      </c>
      <c r="D46" s="14">
        <v>23.795971169294546</v>
      </c>
      <c r="E46" s="14">
        <v>-0.79597116929454614</v>
      </c>
    </row>
    <row r="47" spans="3:11" x14ac:dyDescent="0.25">
      <c r="C47" s="14">
        <v>4</v>
      </c>
      <c r="D47" s="14">
        <v>27.337162742433211</v>
      </c>
      <c r="E47" s="14">
        <v>-1.3371627424332111</v>
      </c>
    </row>
    <row r="48" spans="3:11" x14ac:dyDescent="0.25">
      <c r="C48" s="14">
        <v>5</v>
      </c>
      <c r="D48" s="14">
        <v>30.472698529530483</v>
      </c>
      <c r="E48" s="14">
        <v>-0.47269852953048286</v>
      </c>
    </row>
    <row r="49" spans="3:5" x14ac:dyDescent="0.25">
      <c r="C49" s="14">
        <v>6</v>
      </c>
      <c r="D49" s="14">
        <v>34.593983625114717</v>
      </c>
      <c r="E49" s="14">
        <v>-2.593983625114717</v>
      </c>
    </row>
    <row r="50" spans="3:5" x14ac:dyDescent="0.25">
      <c r="C50" s="14">
        <v>7</v>
      </c>
      <c r="D50" s="14">
        <v>42.46264945408079</v>
      </c>
      <c r="E50" s="14">
        <v>2.5373505459192103</v>
      </c>
    </row>
    <row r="51" spans="3:5" x14ac:dyDescent="0.25">
      <c r="C51" s="14">
        <v>8</v>
      </c>
      <c r="D51" s="14">
        <v>45.769261710359764</v>
      </c>
      <c r="E51" s="14">
        <v>4.2307382896402359</v>
      </c>
    </row>
    <row r="52" spans="3:5" x14ac:dyDescent="0.25">
      <c r="C52" s="14">
        <v>9</v>
      </c>
      <c r="D52" s="14">
        <v>52.994331169202276</v>
      </c>
      <c r="E52" s="14">
        <v>-0.99433116920227604</v>
      </c>
    </row>
    <row r="53" spans="3:5" ht="15.75" thickBot="1" x14ac:dyDescent="0.3">
      <c r="C53" s="15">
        <v>10</v>
      </c>
      <c r="D53" s="15">
        <v>61.842611298809224</v>
      </c>
      <c r="E53" s="15">
        <v>-1.8426112988092243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tabSelected="1" workbookViewId="0">
      <selection activeCell="G2" sqref="G2"/>
    </sheetView>
  </sheetViews>
  <sheetFormatPr defaultRowHeight="15" x14ac:dyDescent="0.25"/>
  <cols>
    <col min="2" max="2" width="18.5703125" customWidth="1"/>
    <col min="3" max="3" width="19.140625" customWidth="1"/>
    <col min="4" max="4" width="16.140625" customWidth="1"/>
    <col min="5" max="5" width="15.5703125" bestFit="1" customWidth="1"/>
    <col min="8" max="8" width="12.7109375" customWidth="1"/>
  </cols>
  <sheetData>
    <row r="1" spans="1:19" ht="60" x14ac:dyDescent="0.25">
      <c r="A1" t="s">
        <v>3</v>
      </c>
      <c r="B1" s="1" t="s">
        <v>0</v>
      </c>
      <c r="C1" s="1" t="s">
        <v>1</v>
      </c>
      <c r="D1" s="1" t="s">
        <v>2</v>
      </c>
      <c r="E1" s="1" t="s">
        <v>53</v>
      </c>
      <c r="F1" s="1" t="s">
        <v>54</v>
      </c>
      <c r="G1" s="1" t="s">
        <v>55</v>
      </c>
      <c r="H1" s="1" t="s">
        <v>60</v>
      </c>
    </row>
    <row r="2" spans="1:19" x14ac:dyDescent="0.25">
      <c r="A2">
        <v>1</v>
      </c>
      <c r="B2">
        <v>22</v>
      </c>
      <c r="C2">
        <v>7</v>
      </c>
      <c r="D2">
        <v>98</v>
      </c>
      <c r="E2">
        <f>$E$37+$E$38*C2+$E$39*D2</f>
        <v>21.727728037024761</v>
      </c>
      <c r="F2">
        <f>B2-E2</f>
        <v>0.27227196297523903</v>
      </c>
      <c r="G2">
        <f>F2^2</f>
        <v>7.413202182238994E-2</v>
      </c>
      <c r="H2">
        <f>(B2-$B$13)^2</f>
        <v>196</v>
      </c>
    </row>
    <row r="3" spans="1:19" x14ac:dyDescent="0.25">
      <c r="A3">
        <v>2</v>
      </c>
      <c r="B3">
        <v>20</v>
      </c>
      <c r="C3">
        <v>5</v>
      </c>
      <c r="D3">
        <v>90</v>
      </c>
      <c r="E3">
        <f t="shared" ref="E3:E11" si="0">$E$37+$E$38*C3+$E$39*D3</f>
        <v>18.945741034678079</v>
      </c>
      <c r="F3">
        <f t="shared" ref="F3:F11" si="1">B3-E3</f>
        <v>1.054258965321921</v>
      </c>
      <c r="G3">
        <f t="shared" ref="G3:G11" si="2">F3^2</f>
        <v>1.1114619659616474</v>
      </c>
      <c r="H3">
        <f t="shared" ref="H3:H11" si="3">(B3-$B$13)^2</f>
        <v>256</v>
      </c>
      <c r="I3" s="58" t="s">
        <v>8</v>
      </c>
      <c r="J3" s="58"/>
      <c r="K3" s="58"/>
      <c r="L3" s="58"/>
      <c r="M3" s="58"/>
      <c r="N3" s="58"/>
      <c r="O3" s="58"/>
      <c r="P3" s="58"/>
      <c r="Q3" s="58"/>
      <c r="R3" s="58"/>
      <c r="S3" s="58"/>
    </row>
    <row r="4" spans="1:19" x14ac:dyDescent="0.25">
      <c r="A4">
        <v>3</v>
      </c>
      <c r="B4">
        <v>23</v>
      </c>
      <c r="C4">
        <v>8</v>
      </c>
      <c r="D4">
        <v>110</v>
      </c>
      <c r="E4">
        <f t="shared" si="0"/>
        <v>23.951621036561804</v>
      </c>
      <c r="F4">
        <f t="shared" si="1"/>
        <v>-0.95162103656180363</v>
      </c>
      <c r="G4">
        <f t="shared" si="2"/>
        <v>0.90558259722696166</v>
      </c>
      <c r="H4">
        <f t="shared" si="3"/>
        <v>169</v>
      </c>
      <c r="I4" s="58"/>
      <c r="J4" s="58"/>
      <c r="K4" s="58"/>
      <c r="L4" s="58"/>
      <c r="M4" s="58"/>
      <c r="N4" s="58"/>
      <c r="O4" s="58"/>
      <c r="P4" s="58"/>
      <c r="Q4" s="58"/>
      <c r="R4" s="58"/>
      <c r="S4" s="58"/>
    </row>
    <row r="5" spans="1:19" x14ac:dyDescent="0.25">
      <c r="A5">
        <v>4</v>
      </c>
      <c r="B5">
        <v>26</v>
      </c>
      <c r="C5">
        <v>9</v>
      </c>
      <c r="D5">
        <v>130</v>
      </c>
      <c r="E5">
        <f t="shared" si="0"/>
        <v>27.008413534462548</v>
      </c>
      <c r="F5">
        <f t="shared" si="1"/>
        <v>-1.008413534462548</v>
      </c>
      <c r="G5">
        <f t="shared" si="2"/>
        <v>1.0168978564872484</v>
      </c>
      <c r="H5">
        <f t="shared" si="3"/>
        <v>100</v>
      </c>
      <c r="I5" s="58"/>
      <c r="J5" s="58"/>
      <c r="K5" s="58"/>
      <c r="L5" s="58"/>
      <c r="M5" s="58"/>
      <c r="N5" s="58"/>
      <c r="O5" s="58"/>
      <c r="P5" s="58"/>
      <c r="Q5" s="58"/>
      <c r="R5" s="58"/>
      <c r="S5" s="58"/>
    </row>
    <row r="6" spans="1:19" x14ac:dyDescent="0.25">
      <c r="A6">
        <v>5</v>
      </c>
      <c r="B6">
        <v>30</v>
      </c>
      <c r="C6">
        <v>12</v>
      </c>
      <c r="D6">
        <v>140</v>
      </c>
      <c r="E6">
        <f t="shared" si="0"/>
        <v>30.973169163391645</v>
      </c>
      <c r="F6">
        <f t="shared" si="1"/>
        <v>-0.9731691633916455</v>
      </c>
      <c r="G6">
        <f t="shared" si="2"/>
        <v>0.94705822057639522</v>
      </c>
      <c r="H6">
        <f t="shared" si="3"/>
        <v>36</v>
      </c>
    </row>
    <row r="7" spans="1:19" x14ac:dyDescent="0.25">
      <c r="A7">
        <v>6</v>
      </c>
      <c r="B7">
        <v>32</v>
      </c>
      <c r="C7">
        <v>15</v>
      </c>
      <c r="D7">
        <v>145</v>
      </c>
      <c r="E7">
        <f t="shared" si="0"/>
        <v>34.417362605843429</v>
      </c>
      <c r="F7">
        <f t="shared" si="1"/>
        <v>-2.4173626058434294</v>
      </c>
      <c r="G7">
        <f t="shared" si="2"/>
        <v>5.8436419681301359</v>
      </c>
      <c r="H7">
        <f t="shared" si="3"/>
        <v>16</v>
      </c>
    </row>
    <row r="8" spans="1:19" x14ac:dyDescent="0.25">
      <c r="A8">
        <v>7</v>
      </c>
      <c r="B8">
        <v>45</v>
      </c>
      <c r="C8">
        <v>22</v>
      </c>
      <c r="D8">
        <v>156</v>
      </c>
      <c r="E8">
        <f t="shared" si="0"/>
        <v>42.38440568003395</v>
      </c>
      <c r="F8">
        <f t="shared" si="1"/>
        <v>2.6155943199660499</v>
      </c>
      <c r="G8">
        <f t="shared" si="2"/>
        <v>6.8413336466386632</v>
      </c>
      <c r="H8">
        <f t="shared" si="3"/>
        <v>81</v>
      </c>
    </row>
    <row r="9" spans="1:19" x14ac:dyDescent="0.25">
      <c r="A9">
        <v>8</v>
      </c>
      <c r="B9">
        <v>50</v>
      </c>
      <c r="C9">
        <v>25</v>
      </c>
      <c r="D9">
        <v>160</v>
      </c>
      <c r="E9">
        <f t="shared" si="0"/>
        <v>45.724486685190271</v>
      </c>
      <c r="F9">
        <f t="shared" si="1"/>
        <v>4.2755133148097286</v>
      </c>
      <c r="G9">
        <f t="shared" si="2"/>
        <v>18.280014105115274</v>
      </c>
      <c r="H9">
        <f t="shared" si="3"/>
        <v>196</v>
      </c>
    </row>
    <row r="10" spans="1:19" x14ac:dyDescent="0.25">
      <c r="A10">
        <v>9</v>
      </c>
      <c r="B10">
        <v>52</v>
      </c>
      <c r="C10">
        <v>32</v>
      </c>
      <c r="D10">
        <v>164</v>
      </c>
      <c r="E10">
        <f t="shared" si="0"/>
        <v>52.962742698312553</v>
      </c>
      <c r="F10">
        <f t="shared" si="1"/>
        <v>-0.9627426983125531</v>
      </c>
      <c r="G10">
        <f t="shared" si="2"/>
        <v>0.92687350315413564</v>
      </c>
      <c r="H10">
        <f t="shared" si="3"/>
        <v>256</v>
      </c>
    </row>
    <row r="11" spans="1:19" x14ac:dyDescent="0.25">
      <c r="A11">
        <v>10</v>
      </c>
      <c r="B11">
        <v>60</v>
      </c>
      <c r="C11">
        <v>40</v>
      </c>
      <c r="D11">
        <v>175</v>
      </c>
      <c r="E11">
        <f t="shared" si="0"/>
        <v>61.904329524494564</v>
      </c>
      <c r="F11">
        <f t="shared" si="1"/>
        <v>-1.9043295244945639</v>
      </c>
      <c r="G11">
        <f t="shared" si="2"/>
        <v>3.6264709378616922</v>
      </c>
      <c r="H11">
        <f t="shared" si="3"/>
        <v>576</v>
      </c>
    </row>
    <row r="12" spans="1:19" x14ac:dyDescent="0.25">
      <c r="G12" s="6">
        <f>SUM(G2:G11)</f>
        <v>39.573466822974538</v>
      </c>
      <c r="H12" s="6">
        <f>SUM(H2:H11)</f>
        <v>1882</v>
      </c>
    </row>
    <row r="13" spans="1:19" x14ac:dyDescent="0.25">
      <c r="A13" t="s">
        <v>24</v>
      </c>
      <c r="B13">
        <f>AVERAGE(B2:B11)</f>
        <v>36</v>
      </c>
      <c r="G13" t="s">
        <v>216</v>
      </c>
      <c r="H13" t="s">
        <v>23</v>
      </c>
    </row>
    <row r="15" spans="1:19" x14ac:dyDescent="0.25">
      <c r="B15" s="56" t="s">
        <v>4</v>
      </c>
      <c r="C15" s="56"/>
      <c r="D15" s="56"/>
      <c r="F15" s="4" t="s">
        <v>5</v>
      </c>
      <c r="H15" s="56" t="s">
        <v>6</v>
      </c>
      <c r="I15" s="56"/>
      <c r="J15" s="56"/>
      <c r="K15" s="56"/>
      <c r="L15" s="56"/>
      <c r="M15" s="56"/>
      <c r="N15" s="56"/>
      <c r="O15" s="56"/>
      <c r="P15" s="56"/>
      <c r="Q15" s="56"/>
    </row>
    <row r="16" spans="1:19" x14ac:dyDescent="0.25">
      <c r="B16" s="2">
        <v>1</v>
      </c>
      <c r="C16" s="2">
        <v>7</v>
      </c>
      <c r="D16" s="2">
        <v>98</v>
      </c>
      <c r="F16" s="2">
        <v>22</v>
      </c>
      <c r="H16" s="2">
        <v>1</v>
      </c>
      <c r="I16" s="2">
        <v>1</v>
      </c>
      <c r="J16" s="2">
        <v>1</v>
      </c>
      <c r="K16" s="2">
        <v>1</v>
      </c>
      <c r="L16" s="2">
        <v>1</v>
      </c>
      <c r="M16" s="2">
        <v>1</v>
      </c>
      <c r="N16" s="2">
        <v>1</v>
      </c>
      <c r="O16" s="2">
        <v>1</v>
      </c>
      <c r="P16" s="2">
        <v>1</v>
      </c>
      <c r="Q16" s="2">
        <v>1</v>
      </c>
    </row>
    <row r="17" spans="2:17" x14ac:dyDescent="0.25">
      <c r="B17" s="2">
        <v>1</v>
      </c>
      <c r="C17" s="2">
        <v>5</v>
      </c>
      <c r="D17" s="2">
        <v>90</v>
      </c>
      <c r="F17" s="2">
        <v>20</v>
      </c>
      <c r="H17" s="2">
        <v>7</v>
      </c>
      <c r="I17" s="2">
        <v>5</v>
      </c>
      <c r="J17" s="2">
        <v>8</v>
      </c>
      <c r="K17" s="2">
        <v>9</v>
      </c>
      <c r="L17" s="2">
        <v>12</v>
      </c>
      <c r="M17" s="2">
        <v>15</v>
      </c>
      <c r="N17" s="2">
        <v>22</v>
      </c>
      <c r="O17" s="2">
        <v>25</v>
      </c>
      <c r="P17" s="2">
        <v>32</v>
      </c>
      <c r="Q17" s="2">
        <v>40</v>
      </c>
    </row>
    <row r="18" spans="2:17" x14ac:dyDescent="0.25">
      <c r="B18" s="2">
        <v>1</v>
      </c>
      <c r="C18" s="2">
        <v>8</v>
      </c>
      <c r="D18" s="2">
        <v>110</v>
      </c>
      <c r="F18" s="2">
        <v>23</v>
      </c>
      <c r="H18" s="2">
        <v>98</v>
      </c>
      <c r="I18" s="2">
        <v>90</v>
      </c>
      <c r="J18" s="2">
        <v>110</v>
      </c>
      <c r="K18" s="2">
        <v>130</v>
      </c>
      <c r="L18" s="2">
        <v>140</v>
      </c>
      <c r="M18" s="2">
        <v>145</v>
      </c>
      <c r="N18" s="2">
        <v>156</v>
      </c>
      <c r="O18" s="2">
        <v>160</v>
      </c>
      <c r="P18" s="2">
        <v>164</v>
      </c>
      <c r="Q18" s="2">
        <v>175</v>
      </c>
    </row>
    <row r="19" spans="2:17" x14ac:dyDescent="0.25">
      <c r="B19" s="2">
        <v>1</v>
      </c>
      <c r="C19" s="2">
        <v>9</v>
      </c>
      <c r="D19" s="2">
        <v>130</v>
      </c>
      <c r="F19" s="2">
        <v>26</v>
      </c>
    </row>
    <row r="20" spans="2:17" x14ac:dyDescent="0.25">
      <c r="B20" s="2">
        <v>1</v>
      </c>
      <c r="C20" s="2">
        <v>12</v>
      </c>
      <c r="D20" s="2">
        <v>140</v>
      </c>
      <c r="F20" s="2">
        <v>30</v>
      </c>
    </row>
    <row r="21" spans="2:17" x14ac:dyDescent="0.25">
      <c r="B21" s="2">
        <v>1</v>
      </c>
      <c r="C21" s="2">
        <v>15</v>
      </c>
      <c r="D21" s="2">
        <v>145</v>
      </c>
      <c r="F21" s="2">
        <v>32</v>
      </c>
    </row>
    <row r="22" spans="2:17" x14ac:dyDescent="0.25">
      <c r="B22" s="2">
        <v>1</v>
      </c>
      <c r="C22" s="2">
        <v>22</v>
      </c>
      <c r="D22" s="2">
        <v>156</v>
      </c>
      <c r="F22" s="2">
        <v>45</v>
      </c>
    </row>
    <row r="23" spans="2:17" x14ac:dyDescent="0.25">
      <c r="B23" s="2">
        <v>1</v>
      </c>
      <c r="C23" s="2">
        <v>25</v>
      </c>
      <c r="D23" s="2">
        <v>160</v>
      </c>
      <c r="F23" s="2">
        <v>50</v>
      </c>
    </row>
    <row r="24" spans="2:17" x14ac:dyDescent="0.25">
      <c r="B24" s="2">
        <v>1</v>
      </c>
      <c r="C24" s="2">
        <v>32</v>
      </c>
      <c r="D24" s="2">
        <v>164</v>
      </c>
      <c r="F24" s="2">
        <v>52</v>
      </c>
    </row>
    <row r="25" spans="2:17" x14ac:dyDescent="0.25">
      <c r="B25" s="2">
        <v>1</v>
      </c>
      <c r="C25" s="2">
        <v>40</v>
      </c>
      <c r="D25" s="2">
        <v>175</v>
      </c>
      <c r="F25" s="2">
        <v>60</v>
      </c>
    </row>
    <row r="30" spans="2:17" ht="17.25" x14ac:dyDescent="0.25">
      <c r="B30" s="57" t="s">
        <v>7</v>
      </c>
      <c r="C30" s="57"/>
      <c r="D30" s="57"/>
      <c r="F30" s="57" t="s">
        <v>10</v>
      </c>
      <c r="G30" s="57"/>
      <c r="H30" s="57"/>
    </row>
    <row r="31" spans="2:17" x14ac:dyDescent="0.25">
      <c r="B31" s="2">
        <f t="array" ref="B31:D33">MMULT(H16:Q18,B16:D25)</f>
        <v>10</v>
      </c>
      <c r="C31" s="2">
        <v>175</v>
      </c>
      <c r="D31" s="2">
        <v>1368</v>
      </c>
      <c r="F31" s="2">
        <f t="array" ref="F31:H33">MINVERSE(B31:D33)</f>
        <v>6.770501990549386</v>
      </c>
      <c r="G31" s="2">
        <v>0.1308281856533636</v>
      </c>
      <c r="H31" s="2">
        <v>-6.5497041224292757E-2</v>
      </c>
    </row>
    <row r="32" spans="2:17" x14ac:dyDescent="0.25">
      <c r="B32" s="2">
        <v>175</v>
      </c>
      <c r="C32" s="2">
        <v>4321</v>
      </c>
      <c r="D32" s="2">
        <v>26721</v>
      </c>
      <c r="F32" s="2">
        <v>0.13082818565336377</v>
      </c>
      <c r="G32" s="2">
        <v>4.0538642709641946E-3</v>
      </c>
      <c r="H32" s="2">
        <v>-1.4749328245265876E-3</v>
      </c>
    </row>
    <row r="33" spans="2:15" x14ac:dyDescent="0.25">
      <c r="B33" s="2">
        <v>1368</v>
      </c>
      <c r="C33" s="2">
        <v>26721</v>
      </c>
      <c r="D33" s="2">
        <v>194786</v>
      </c>
      <c r="F33" s="2">
        <v>-6.5497041224292785E-2</v>
      </c>
      <c r="G33" s="2">
        <v>-1.4749328245265863E-3</v>
      </c>
      <c r="H33" s="2">
        <v>6.6745881325663771E-4</v>
      </c>
    </row>
    <row r="36" spans="2:15" x14ac:dyDescent="0.25">
      <c r="B36" s="3" t="s">
        <v>9</v>
      </c>
      <c r="E36" s="5" t="s">
        <v>11</v>
      </c>
    </row>
    <row r="37" spans="2:15" x14ac:dyDescent="0.25">
      <c r="B37" s="2">
        <f t="array" ref="B37:B39">MMULT(H16:Q18,F16:F25)</f>
        <v>360</v>
      </c>
      <c r="E37" s="2">
        <f t="array" ref="E37:E39">MMULT(F31:H33,B37:B39)</f>
        <v>4.7029029181289843</v>
      </c>
      <c r="F37" t="s">
        <v>12</v>
      </c>
      <c r="G37" s="55" t="s">
        <v>15</v>
      </c>
      <c r="H37" s="55"/>
      <c r="I37" s="55"/>
      <c r="J37" s="55"/>
      <c r="K37" s="55"/>
      <c r="L37" s="55"/>
      <c r="M37" s="55"/>
      <c r="N37" s="55"/>
      <c r="O37" s="55"/>
    </row>
    <row r="38" spans="2:15" x14ac:dyDescent="0.25">
      <c r="B38" s="2">
        <v>7816</v>
      </c>
      <c r="E38" s="2">
        <v>0.97454375199149013</v>
      </c>
      <c r="F38" t="s">
        <v>13</v>
      </c>
      <c r="G38" s="55"/>
      <c r="H38" s="55"/>
      <c r="I38" s="55"/>
      <c r="J38" s="55"/>
      <c r="K38" s="55"/>
      <c r="L38" s="55"/>
      <c r="M38" s="55"/>
      <c r="N38" s="55"/>
      <c r="O38" s="55"/>
    </row>
    <row r="39" spans="2:15" x14ac:dyDescent="0.25">
      <c r="B39" s="2">
        <v>52754</v>
      </c>
      <c r="E39" s="2">
        <v>0.10411243729546271</v>
      </c>
      <c r="F39" t="s">
        <v>14</v>
      </c>
      <c r="G39" s="55"/>
      <c r="H39" s="55"/>
      <c r="I39" s="55"/>
      <c r="J39" s="55"/>
      <c r="K39" s="55"/>
      <c r="L39" s="55"/>
      <c r="M39" s="55"/>
      <c r="N39" s="55"/>
      <c r="O39" s="55"/>
    </row>
  </sheetData>
  <mergeCells count="6">
    <mergeCell ref="G37:O39"/>
    <mergeCell ref="B15:D15"/>
    <mergeCell ref="H15:Q15"/>
    <mergeCell ref="B30:D30"/>
    <mergeCell ref="I3:S5"/>
    <mergeCell ref="F30:H30"/>
  </mergeCells>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opLeftCell="A7" workbookViewId="0">
      <selection activeCell="I18" sqref="I18"/>
    </sheetView>
  </sheetViews>
  <sheetFormatPr defaultRowHeight="15" x14ac:dyDescent="0.25"/>
  <cols>
    <col min="2" max="2" width="18.5703125" customWidth="1"/>
    <col min="3" max="3" width="19.140625" customWidth="1"/>
    <col min="4" max="4" width="16.140625" customWidth="1"/>
    <col min="5" max="5" width="11.140625" bestFit="1" customWidth="1"/>
    <col min="7" max="7" width="48.7109375" bestFit="1" customWidth="1"/>
    <col min="9" max="9" width="26.85546875" customWidth="1"/>
  </cols>
  <sheetData>
    <row r="1" spans="1:12" ht="60" x14ac:dyDescent="0.25">
      <c r="A1" t="s">
        <v>3</v>
      </c>
      <c r="B1" s="1" t="s">
        <v>0</v>
      </c>
      <c r="C1" s="1" t="s">
        <v>1</v>
      </c>
      <c r="D1" s="1" t="s">
        <v>2</v>
      </c>
    </row>
    <row r="2" spans="1:12" x14ac:dyDescent="0.25">
      <c r="A2">
        <v>1</v>
      </c>
      <c r="B2">
        <v>22</v>
      </c>
      <c r="C2">
        <v>7</v>
      </c>
      <c r="D2">
        <v>98</v>
      </c>
      <c r="F2" t="s">
        <v>25</v>
      </c>
    </row>
    <row r="3" spans="1:12" ht="14.45" customHeight="1" thickBot="1" x14ac:dyDescent="0.3">
      <c r="A3">
        <v>2</v>
      </c>
      <c r="B3">
        <v>20</v>
      </c>
      <c r="C3">
        <v>5</v>
      </c>
      <c r="D3">
        <v>90</v>
      </c>
    </row>
    <row r="4" spans="1:12" x14ac:dyDescent="0.25">
      <c r="A4">
        <v>3</v>
      </c>
      <c r="B4">
        <v>23</v>
      </c>
      <c r="C4">
        <v>8</v>
      </c>
      <c r="D4">
        <v>110</v>
      </c>
      <c r="F4" s="17" t="s">
        <v>26</v>
      </c>
      <c r="G4" s="17"/>
    </row>
    <row r="5" spans="1:12" x14ac:dyDescent="0.25">
      <c r="A5">
        <v>4</v>
      </c>
      <c r="B5">
        <v>26</v>
      </c>
      <c r="C5">
        <v>9</v>
      </c>
      <c r="D5">
        <v>130</v>
      </c>
      <c r="F5" s="14" t="s">
        <v>27</v>
      </c>
      <c r="G5" s="14">
        <v>0.98943046906933041</v>
      </c>
    </row>
    <row r="6" spans="1:12" x14ac:dyDescent="0.25">
      <c r="A6">
        <v>5</v>
      </c>
      <c r="B6">
        <v>30</v>
      </c>
      <c r="C6">
        <v>12</v>
      </c>
      <c r="D6">
        <v>140</v>
      </c>
      <c r="F6" s="28" t="s">
        <v>28</v>
      </c>
      <c r="G6" s="28">
        <v>0.97897265312275528</v>
      </c>
      <c r="H6" t="s">
        <v>201</v>
      </c>
    </row>
    <row r="7" spans="1:12" x14ac:dyDescent="0.25">
      <c r="A7">
        <v>6</v>
      </c>
      <c r="B7">
        <v>32</v>
      </c>
      <c r="C7">
        <v>15</v>
      </c>
      <c r="D7">
        <v>145</v>
      </c>
      <c r="F7" s="14" t="s">
        <v>29</v>
      </c>
      <c r="G7" s="14">
        <v>0.97296483972925685</v>
      </c>
    </row>
    <row r="8" spans="1:12" x14ac:dyDescent="0.25">
      <c r="A8">
        <v>7</v>
      </c>
      <c r="B8">
        <v>45</v>
      </c>
      <c r="C8">
        <v>22</v>
      </c>
      <c r="D8">
        <v>156</v>
      </c>
      <c r="F8" s="14" t="s">
        <v>30</v>
      </c>
      <c r="G8" s="14">
        <v>2.3776779435579742</v>
      </c>
    </row>
    <row r="9" spans="1:12" ht="15.75" thickBot="1" x14ac:dyDescent="0.3">
      <c r="A9">
        <v>8</v>
      </c>
      <c r="B9">
        <v>50</v>
      </c>
      <c r="C9">
        <v>25</v>
      </c>
      <c r="D9">
        <v>160</v>
      </c>
      <c r="F9" s="15" t="s">
        <v>31</v>
      </c>
      <c r="G9" s="15">
        <v>10</v>
      </c>
    </row>
    <row r="10" spans="1:12" x14ac:dyDescent="0.25">
      <c r="A10">
        <v>9</v>
      </c>
      <c r="B10">
        <v>52</v>
      </c>
      <c r="C10">
        <v>32</v>
      </c>
      <c r="D10">
        <v>164</v>
      </c>
    </row>
    <row r="11" spans="1:12" ht="15.75" thickBot="1" x14ac:dyDescent="0.3">
      <c r="A11">
        <v>10</v>
      </c>
      <c r="B11">
        <v>60</v>
      </c>
      <c r="C11">
        <v>40</v>
      </c>
      <c r="D11">
        <v>175</v>
      </c>
      <c r="F11" t="s">
        <v>32</v>
      </c>
    </row>
    <row r="12" spans="1:12" x14ac:dyDescent="0.25">
      <c r="F12" s="16"/>
      <c r="G12" s="16" t="s">
        <v>37</v>
      </c>
      <c r="H12" s="16" t="s">
        <v>38</v>
      </c>
      <c r="I12" s="16" t="s">
        <v>39</v>
      </c>
      <c r="J12" s="16" t="s">
        <v>40</v>
      </c>
      <c r="K12" s="16" t="s">
        <v>41</v>
      </c>
    </row>
    <row r="13" spans="1:12" x14ac:dyDescent="0.25">
      <c r="E13" t="s">
        <v>210</v>
      </c>
      <c r="F13" s="14" t="s">
        <v>33</v>
      </c>
      <c r="G13" s="14">
        <v>2</v>
      </c>
      <c r="H13" s="14">
        <v>1842.4265331770255</v>
      </c>
      <c r="I13" s="14">
        <v>921.21326658851274</v>
      </c>
      <c r="J13" s="14">
        <v>162.94991022560322</v>
      </c>
      <c r="K13" s="14">
        <v>1.348173160172293E-6</v>
      </c>
      <c r="L13" t="s">
        <v>202</v>
      </c>
    </row>
    <row r="14" spans="1:12" x14ac:dyDescent="0.25">
      <c r="E14" t="s">
        <v>211</v>
      </c>
      <c r="F14" s="14" t="s">
        <v>34</v>
      </c>
      <c r="G14" s="14">
        <v>7</v>
      </c>
      <c r="H14" s="14">
        <v>39.573466822974545</v>
      </c>
      <c r="I14" s="14">
        <v>5.6533524032820779</v>
      </c>
      <c r="J14" s="14"/>
      <c r="K14" s="14"/>
    </row>
    <row r="15" spans="1:12" ht="15.75" thickBot="1" x14ac:dyDescent="0.3">
      <c r="E15" t="s">
        <v>212</v>
      </c>
      <c r="F15" s="15" t="s">
        <v>35</v>
      </c>
      <c r="G15" s="15">
        <v>9</v>
      </c>
      <c r="H15" s="15">
        <v>1882</v>
      </c>
      <c r="I15" s="15"/>
      <c r="J15" s="15"/>
      <c r="K15" s="15"/>
    </row>
    <row r="16" spans="1:12" ht="15.75" thickBot="1" x14ac:dyDescent="0.3"/>
    <row r="17" spans="6:14" x14ac:dyDescent="0.25">
      <c r="F17" s="16"/>
      <c r="G17" s="16" t="s">
        <v>42</v>
      </c>
      <c r="H17" s="16" t="s">
        <v>30</v>
      </c>
      <c r="I17" s="16" t="s">
        <v>43</v>
      </c>
      <c r="J17" s="16" t="s">
        <v>44</v>
      </c>
      <c r="K17" s="16" t="s">
        <v>45</v>
      </c>
      <c r="L17" s="16" t="s">
        <v>46</v>
      </c>
      <c r="M17" s="16" t="s">
        <v>47</v>
      </c>
      <c r="N17" s="16" t="s">
        <v>48</v>
      </c>
    </row>
    <row r="18" spans="6:14" x14ac:dyDescent="0.25">
      <c r="F18" s="28" t="s">
        <v>36</v>
      </c>
      <c r="G18" s="28">
        <v>4.7029029181288937</v>
      </c>
      <c r="H18" s="14">
        <v>6.186762780299448</v>
      </c>
      <c r="I18" s="14">
        <v>0.76015568806102929</v>
      </c>
      <c r="J18" s="28">
        <v>0.47198294038729927</v>
      </c>
      <c r="K18" s="14">
        <v>-9.9264663910187849</v>
      </c>
      <c r="L18" s="14">
        <v>19.332272227276572</v>
      </c>
      <c r="M18" s="14">
        <v>-9.9264663910187849</v>
      </c>
      <c r="N18" s="14">
        <v>19.332272227276572</v>
      </c>
    </row>
    <row r="19" spans="6:14" x14ac:dyDescent="0.25">
      <c r="F19" s="28" t="s">
        <v>1</v>
      </c>
      <c r="G19" s="28">
        <v>0.97454375199150378</v>
      </c>
      <c r="H19" s="14">
        <v>0.15138666823348351</v>
      </c>
      <c r="I19" s="14">
        <v>6.437447652183387</v>
      </c>
      <c r="J19" s="28">
        <v>3.5445440198634355E-4</v>
      </c>
      <c r="K19" s="14">
        <v>0.61657116491877761</v>
      </c>
      <c r="L19" s="14">
        <v>1.3325163390642301</v>
      </c>
      <c r="M19" s="14">
        <v>0.61657116491877761</v>
      </c>
      <c r="N19" s="14">
        <v>1.3325163390642301</v>
      </c>
    </row>
    <row r="20" spans="6:14" ht="15.75" thickBot="1" x14ac:dyDescent="0.3">
      <c r="F20" s="48" t="s">
        <v>2</v>
      </c>
      <c r="G20" s="48">
        <v>0.10411243729546631</v>
      </c>
      <c r="H20" s="15">
        <v>6.1427842921725859E-2</v>
      </c>
      <c r="I20" s="15">
        <v>1.6948737306001627</v>
      </c>
      <c r="J20" s="48">
        <v>0.13392297483952725</v>
      </c>
      <c r="K20" s="15">
        <v>-4.1141329800278861E-2</v>
      </c>
      <c r="L20" s="15">
        <v>0.24936620439121149</v>
      </c>
      <c r="M20" s="15">
        <v>-4.1141329800278861E-2</v>
      </c>
      <c r="N20" s="15">
        <v>0.24936620439121149</v>
      </c>
    </row>
    <row r="22" spans="6:14" x14ac:dyDescent="0.25">
      <c r="G22" t="s">
        <v>204</v>
      </c>
    </row>
    <row r="23" spans="6:14" x14ac:dyDescent="0.25">
      <c r="G23" t="s">
        <v>205</v>
      </c>
    </row>
    <row r="24" spans="6:14" x14ac:dyDescent="0.25">
      <c r="F24" t="s">
        <v>107</v>
      </c>
    </row>
    <row r="25" spans="6:14" ht="15.75" thickBot="1" x14ac:dyDescent="0.3"/>
    <row r="26" spans="6:14" x14ac:dyDescent="0.25">
      <c r="F26" s="16" t="s">
        <v>108</v>
      </c>
      <c r="G26" s="16" t="s">
        <v>109</v>
      </c>
      <c r="H26" s="16" t="s">
        <v>110</v>
      </c>
      <c r="I26" s="49" t="s">
        <v>203</v>
      </c>
    </row>
    <row r="27" spans="6:14" x14ac:dyDescent="0.25">
      <c r="F27" s="14">
        <v>1</v>
      </c>
      <c r="G27" s="14">
        <v>21.727728037025116</v>
      </c>
      <c r="H27" s="14">
        <v>0.27227196297488376</v>
      </c>
      <c r="I27">
        <f>G27+H27</f>
        <v>22</v>
      </c>
    </row>
    <row r="28" spans="6:14" x14ac:dyDescent="0.25">
      <c r="F28" s="14">
        <v>2</v>
      </c>
      <c r="G28" s="14">
        <v>18.945741034678381</v>
      </c>
      <c r="H28" s="14">
        <v>1.054258965321619</v>
      </c>
      <c r="I28">
        <f t="shared" ref="I28:I36" si="0">G28+H28</f>
        <v>20</v>
      </c>
    </row>
    <row r="29" spans="6:14" x14ac:dyDescent="0.25">
      <c r="F29" s="14">
        <v>3</v>
      </c>
      <c r="G29" s="14">
        <v>23.951621036562216</v>
      </c>
      <c r="H29" s="14">
        <v>-0.95162103656221575</v>
      </c>
      <c r="I29">
        <f t="shared" si="0"/>
        <v>23</v>
      </c>
    </row>
    <row r="30" spans="6:14" x14ac:dyDescent="0.25">
      <c r="F30" s="14">
        <v>4</v>
      </c>
      <c r="G30" s="14">
        <v>27.008413534463045</v>
      </c>
      <c r="H30" s="14">
        <v>-1.0084135344630454</v>
      </c>
      <c r="I30">
        <f t="shared" si="0"/>
        <v>26</v>
      </c>
    </row>
    <row r="31" spans="6:14" x14ac:dyDescent="0.25">
      <c r="F31" s="14">
        <v>5</v>
      </c>
      <c r="G31" s="14">
        <v>30.973169163392221</v>
      </c>
      <c r="H31" s="14">
        <v>-0.97316916339222104</v>
      </c>
      <c r="I31">
        <f t="shared" si="0"/>
        <v>30</v>
      </c>
    </row>
    <row r="32" spans="6:14" x14ac:dyDescent="0.25">
      <c r="F32" s="14">
        <v>6</v>
      </c>
      <c r="G32" s="14">
        <v>34.417362605844062</v>
      </c>
      <c r="H32" s="14">
        <v>-2.4173626058440618</v>
      </c>
      <c r="I32">
        <f t="shared" si="0"/>
        <v>32</v>
      </c>
    </row>
    <row r="33" spans="6:9" x14ac:dyDescent="0.25">
      <c r="F33" s="14">
        <v>7</v>
      </c>
      <c r="G33" s="14">
        <v>42.384405680034725</v>
      </c>
      <c r="H33" s="14">
        <v>2.6155943199652754</v>
      </c>
      <c r="I33">
        <f t="shared" si="0"/>
        <v>45</v>
      </c>
    </row>
    <row r="34" spans="6:9" x14ac:dyDescent="0.25">
      <c r="F34" s="14">
        <v>8</v>
      </c>
      <c r="G34" s="14">
        <v>45.724486685191096</v>
      </c>
      <c r="H34" s="14">
        <v>4.2755133148089044</v>
      </c>
      <c r="I34">
        <f t="shared" si="0"/>
        <v>50</v>
      </c>
    </row>
    <row r="35" spans="6:9" x14ac:dyDescent="0.25">
      <c r="F35" s="14">
        <v>9</v>
      </c>
      <c r="G35" s="14">
        <v>52.962742698313491</v>
      </c>
      <c r="H35" s="14">
        <v>-0.96274269831349102</v>
      </c>
      <c r="I35">
        <f t="shared" si="0"/>
        <v>52</v>
      </c>
    </row>
    <row r="36" spans="6:9" ht="15.75" thickBot="1" x14ac:dyDescent="0.3">
      <c r="F36" s="15">
        <v>10</v>
      </c>
      <c r="G36" s="15">
        <v>61.904329524495651</v>
      </c>
      <c r="H36" s="15">
        <v>-1.9043295244956511</v>
      </c>
      <c r="I36">
        <f t="shared" si="0"/>
        <v>60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workbookViewId="0">
      <selection activeCell="B29" sqref="B29"/>
    </sheetView>
  </sheetViews>
  <sheetFormatPr defaultRowHeight="15" x14ac:dyDescent="0.25"/>
  <cols>
    <col min="1" max="1" width="22.140625" customWidth="1"/>
    <col min="4" max="4" width="8.28515625" customWidth="1"/>
  </cols>
  <sheetData>
    <row r="1" spans="1:21" ht="17.25" x14ac:dyDescent="0.25">
      <c r="A1" t="s">
        <v>213</v>
      </c>
      <c r="D1" s="54" t="s">
        <v>10</v>
      </c>
      <c r="E1" s="54"/>
      <c r="F1" s="54"/>
      <c r="I1" s="59" t="s">
        <v>49</v>
      </c>
      <c r="J1" s="60"/>
      <c r="K1" s="61"/>
      <c r="P1" t="s">
        <v>11</v>
      </c>
      <c r="S1" t="s">
        <v>80</v>
      </c>
    </row>
    <row r="2" spans="1:21" x14ac:dyDescent="0.25">
      <c r="A2" s="55">
        <f>B6/(B7-B8-1)</f>
        <v>5.653352403282077</v>
      </c>
      <c r="D2">
        <v>6.770501990549386</v>
      </c>
      <c r="E2">
        <v>0.1308281856533636</v>
      </c>
      <c r="F2">
        <v>-6.5497041224292757E-2</v>
      </c>
      <c r="I2" s="12">
        <f>$A$2*D2</f>
        <v>38.276033699698459</v>
      </c>
      <c r="J2" s="8">
        <f t="shared" ref="J2:K4" si="0">$A$2*E2</f>
        <v>0.73961783778047685</v>
      </c>
      <c r="K2" s="9">
        <f t="shared" si="0"/>
        <v>-0.37027785541322072</v>
      </c>
      <c r="M2" t="s">
        <v>20</v>
      </c>
      <c r="N2">
        <f>SQRT(I2)</f>
        <v>6.18676278029944</v>
      </c>
      <c r="P2">
        <v>4.7029029181289843</v>
      </c>
      <c r="S2">
        <f>P2/N2</f>
        <v>0.76015568806104494</v>
      </c>
      <c r="T2" t="s">
        <v>82</v>
      </c>
      <c r="U2" t="s">
        <v>85</v>
      </c>
    </row>
    <row r="3" spans="1:21" x14ac:dyDescent="0.25">
      <c r="A3" s="55"/>
      <c r="D3">
        <v>0.13082818565336377</v>
      </c>
      <c r="E3">
        <v>4.0538642709641946E-3</v>
      </c>
      <c r="F3">
        <v>-1.4749328245265876E-3</v>
      </c>
      <c r="I3" s="7">
        <f t="shared" ref="I3:I4" si="1">$A$2*D3</f>
        <v>0.73961783778047774</v>
      </c>
      <c r="J3" s="30">
        <f t="shared" si="0"/>
        <v>2.2917923318834774E-2</v>
      </c>
      <c r="K3" s="9">
        <f t="shared" si="0"/>
        <v>-8.3383150282170058E-3</v>
      </c>
      <c r="M3" t="s">
        <v>21</v>
      </c>
      <c r="N3">
        <f>SQRT(J3)</f>
        <v>0.1513866682334834</v>
      </c>
      <c r="P3">
        <v>0.97454375199149013</v>
      </c>
      <c r="S3">
        <f t="shared" ref="S3:S4" si="2">P3/N3</f>
        <v>6.4374476521833017</v>
      </c>
      <c r="T3" t="s">
        <v>83</v>
      </c>
      <c r="U3" t="s">
        <v>84</v>
      </c>
    </row>
    <row r="4" spans="1:21" ht="15.75" thickBot="1" x14ac:dyDescent="0.3">
      <c r="A4" s="55"/>
      <c r="D4">
        <v>-6.5497041224292785E-2</v>
      </c>
      <c r="E4">
        <v>-1.4749328245265863E-3</v>
      </c>
      <c r="F4">
        <v>6.6745881325663771E-4</v>
      </c>
      <c r="I4" s="10">
        <f t="shared" si="1"/>
        <v>-0.37027785541322089</v>
      </c>
      <c r="J4" s="11">
        <f t="shared" si="0"/>
        <v>-8.3383150282169988E-3</v>
      </c>
      <c r="K4" s="13">
        <f t="shared" si="0"/>
        <v>3.773379886016216E-3</v>
      </c>
      <c r="M4" t="s">
        <v>22</v>
      </c>
      <c r="N4">
        <f>SQRT(K4)</f>
        <v>6.1427842921725782E-2</v>
      </c>
      <c r="P4">
        <v>0.10411243729546271</v>
      </c>
      <c r="S4">
        <f t="shared" si="2"/>
        <v>1.6948737306001063</v>
      </c>
      <c r="T4" t="s">
        <v>83</v>
      </c>
      <c r="U4" t="s">
        <v>85</v>
      </c>
    </row>
    <row r="6" spans="1:21" x14ac:dyDescent="0.25">
      <c r="A6" t="s">
        <v>214</v>
      </c>
      <c r="B6">
        <f>MMULT(F11:O11,A12:A21)</f>
        <v>39.573466822974538</v>
      </c>
      <c r="R6" t="s">
        <v>81</v>
      </c>
    </row>
    <row r="7" spans="1:21" x14ac:dyDescent="0.25">
      <c r="A7" t="s">
        <v>17</v>
      </c>
      <c r="B7">
        <v>10</v>
      </c>
    </row>
    <row r="8" spans="1:21" x14ac:dyDescent="0.25">
      <c r="A8" t="s">
        <v>18</v>
      </c>
      <c r="B8">
        <v>2</v>
      </c>
      <c r="S8" t="s">
        <v>142</v>
      </c>
    </row>
    <row r="9" spans="1:21" x14ac:dyDescent="0.25">
      <c r="S9" s="6" t="s">
        <v>143</v>
      </c>
    </row>
    <row r="11" spans="1:21" x14ac:dyDescent="0.25">
      <c r="A11" t="s">
        <v>54</v>
      </c>
      <c r="E11" t="s">
        <v>56</v>
      </c>
      <c r="F11">
        <v>0.27227196297523903</v>
      </c>
      <c r="G11">
        <v>1.054258965321921</v>
      </c>
      <c r="H11">
        <v>-0.95162103656180363</v>
      </c>
      <c r="I11">
        <v>-1.008413534462548</v>
      </c>
      <c r="J11">
        <v>-0.9731691633916455</v>
      </c>
      <c r="K11">
        <v>-2.4173626058434294</v>
      </c>
      <c r="L11">
        <v>2.6155943199660499</v>
      </c>
      <c r="M11">
        <v>4.2755133148097286</v>
      </c>
      <c r="N11">
        <v>-0.9627426983125531</v>
      </c>
      <c r="O11">
        <v>-1.9043295244945639</v>
      </c>
    </row>
    <row r="12" spans="1:21" x14ac:dyDescent="0.25">
      <c r="A12">
        <v>0.27227196297523903</v>
      </c>
    </row>
    <row r="13" spans="1:21" x14ac:dyDescent="0.25">
      <c r="A13">
        <v>1.054258965321921</v>
      </c>
      <c r="E13" t="s">
        <v>19</v>
      </c>
      <c r="F13">
        <f>F11*A12+G11*A13+H11*A14+I11*A15+J11*A16+K11*A17+L11*A18+M11*A19+N11*A20+O11*A21</f>
        <v>39.573466822974538</v>
      </c>
    </row>
    <row r="14" spans="1:21" x14ac:dyDescent="0.25">
      <c r="A14">
        <v>-0.95162103656180363</v>
      </c>
    </row>
    <row r="15" spans="1:21" x14ac:dyDescent="0.25">
      <c r="A15">
        <v>-1.008413534462548</v>
      </c>
    </row>
    <row r="16" spans="1:21" x14ac:dyDescent="0.25">
      <c r="A16">
        <v>-0.9731691633916455</v>
      </c>
    </row>
    <row r="17" spans="1:5" x14ac:dyDescent="0.25">
      <c r="A17">
        <v>-2.4173626058434294</v>
      </c>
    </row>
    <row r="18" spans="1:5" x14ac:dyDescent="0.25">
      <c r="A18">
        <v>2.6155943199660499</v>
      </c>
    </row>
    <row r="19" spans="1:5" x14ac:dyDescent="0.25">
      <c r="A19">
        <v>4.2755133148097286</v>
      </c>
    </row>
    <row r="20" spans="1:5" x14ac:dyDescent="0.25">
      <c r="A20">
        <v>-0.9627426983125531</v>
      </c>
    </row>
    <row r="21" spans="1:5" x14ac:dyDescent="0.25">
      <c r="A21">
        <v>-1.9043295244945639</v>
      </c>
    </row>
    <row r="23" spans="1:5" x14ac:dyDescent="0.25">
      <c r="A23" t="s">
        <v>32</v>
      </c>
    </row>
    <row r="24" spans="1:5" x14ac:dyDescent="0.25">
      <c r="A24" t="s">
        <v>199</v>
      </c>
    </row>
    <row r="25" spans="1:5" x14ac:dyDescent="0.25">
      <c r="A25" s="6" t="s">
        <v>200</v>
      </c>
    </row>
    <row r="26" spans="1:5" x14ac:dyDescent="0.25">
      <c r="B26" t="s">
        <v>37</v>
      </c>
      <c r="C26" t="s">
        <v>38</v>
      </c>
      <c r="D26" t="s">
        <v>39</v>
      </c>
      <c r="E26" t="s">
        <v>40</v>
      </c>
    </row>
    <row r="27" spans="1:5" x14ac:dyDescent="0.25">
      <c r="A27" t="s">
        <v>215</v>
      </c>
      <c r="B27">
        <v>2</v>
      </c>
      <c r="C27">
        <f>C29-C28</f>
        <v>1842.4265331770255</v>
      </c>
      <c r="D27">
        <f>C27/B27</f>
        <v>921.21326658851274</v>
      </c>
      <c r="E27" s="6">
        <f>D27/D28</f>
        <v>162.94991022560325</v>
      </c>
    </row>
    <row r="28" spans="1:5" x14ac:dyDescent="0.25">
      <c r="A28" t="s">
        <v>34</v>
      </c>
      <c r="B28">
        <f>B29-B27</f>
        <v>7</v>
      </c>
      <c r="C28">
        <f>B6</f>
        <v>39.573466822974538</v>
      </c>
      <c r="D28">
        <f>C28/B28</f>
        <v>5.653352403282077</v>
      </c>
    </row>
    <row r="29" spans="1:5" x14ac:dyDescent="0.25">
      <c r="A29" t="s">
        <v>35</v>
      </c>
      <c r="B29">
        <f>10-1</f>
        <v>9</v>
      </c>
      <c r="C29">
        <f>M1.Coefficients!H12</f>
        <v>1882</v>
      </c>
    </row>
  </sheetData>
  <mergeCells count="3">
    <mergeCell ref="A2:A4"/>
    <mergeCell ref="D1:F1"/>
    <mergeCell ref="I1:K1"/>
  </mergeCells>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5"/>
  <sheetViews>
    <sheetView topLeftCell="A25" workbookViewId="0">
      <selection activeCell="O52" sqref="O52"/>
    </sheetView>
  </sheetViews>
  <sheetFormatPr defaultRowHeight="15" x14ac:dyDescent="0.25"/>
  <cols>
    <col min="13" max="13" width="8.85546875" style="31"/>
  </cols>
  <sheetData>
    <row r="1" spans="1:27" x14ac:dyDescent="0.25">
      <c r="A1" t="s">
        <v>57</v>
      </c>
      <c r="N1" t="s">
        <v>70</v>
      </c>
      <c r="W1" t="s">
        <v>73</v>
      </c>
      <c r="Y1" t="s">
        <v>74</v>
      </c>
      <c r="AA1" t="s">
        <v>75</v>
      </c>
    </row>
    <row r="3" spans="1:27" x14ac:dyDescent="0.25">
      <c r="A3" t="s">
        <v>1</v>
      </c>
      <c r="B3" t="s">
        <v>2</v>
      </c>
      <c r="N3" t="s">
        <v>66</v>
      </c>
    </row>
    <row r="4" spans="1:27" ht="14.45" customHeight="1" x14ac:dyDescent="0.25">
      <c r="A4">
        <v>7</v>
      </c>
      <c r="B4">
        <v>98</v>
      </c>
      <c r="N4" t="s">
        <v>68</v>
      </c>
    </row>
    <row r="5" spans="1:27" ht="14.45" customHeight="1" x14ac:dyDescent="0.25">
      <c r="A5">
        <v>5</v>
      </c>
      <c r="B5">
        <v>90</v>
      </c>
    </row>
    <row r="6" spans="1:27" x14ac:dyDescent="0.25">
      <c r="A6">
        <v>8</v>
      </c>
      <c r="B6">
        <v>110</v>
      </c>
      <c r="N6" t="s">
        <v>67</v>
      </c>
      <c r="T6" t="s">
        <v>71</v>
      </c>
      <c r="U6" t="s">
        <v>72</v>
      </c>
    </row>
    <row r="7" spans="1:27" ht="15.75" thickBot="1" x14ac:dyDescent="0.3">
      <c r="A7">
        <v>9</v>
      </c>
      <c r="B7">
        <v>130</v>
      </c>
    </row>
    <row r="8" spans="1:27" x14ac:dyDescent="0.25">
      <c r="A8">
        <v>12</v>
      </c>
      <c r="B8">
        <v>140</v>
      </c>
      <c r="O8" s="18" t="s">
        <v>69</v>
      </c>
      <c r="P8" s="19"/>
      <c r="Q8" s="19"/>
      <c r="R8" s="19"/>
      <c r="S8" s="19"/>
      <c r="T8" s="19"/>
      <c r="U8" s="19"/>
      <c r="V8" s="19"/>
      <c r="W8" s="20"/>
    </row>
    <row r="9" spans="1:27" x14ac:dyDescent="0.25">
      <c r="A9">
        <v>15</v>
      </c>
      <c r="B9">
        <v>145</v>
      </c>
      <c r="O9" s="7"/>
      <c r="P9" s="8"/>
      <c r="Q9" s="8"/>
      <c r="R9" s="8"/>
      <c r="S9" s="8"/>
      <c r="T9" s="8"/>
      <c r="U9" s="8"/>
      <c r="V9" s="8"/>
      <c r="W9" s="9"/>
    </row>
    <row r="10" spans="1:27" x14ac:dyDescent="0.25">
      <c r="A10">
        <v>22</v>
      </c>
      <c r="B10">
        <v>156</v>
      </c>
      <c r="O10" s="7" t="s">
        <v>25</v>
      </c>
      <c r="P10" s="8"/>
      <c r="Q10" s="8"/>
      <c r="R10" s="8"/>
      <c r="S10" s="8"/>
      <c r="T10" s="8"/>
      <c r="U10" s="8"/>
      <c r="V10" s="8"/>
      <c r="W10" s="9"/>
    </row>
    <row r="11" spans="1:27" ht="15.75" thickBot="1" x14ac:dyDescent="0.3">
      <c r="A11">
        <v>25</v>
      </c>
      <c r="B11">
        <v>160</v>
      </c>
      <c r="O11" s="7"/>
      <c r="P11" s="8"/>
      <c r="Q11" s="8"/>
      <c r="R11" s="8"/>
      <c r="S11" s="8"/>
      <c r="T11" s="8"/>
      <c r="U11" s="8"/>
      <c r="V11" s="8"/>
      <c r="W11" s="9"/>
    </row>
    <row r="12" spans="1:27" x14ac:dyDescent="0.25">
      <c r="A12">
        <v>32</v>
      </c>
      <c r="B12">
        <v>164</v>
      </c>
      <c r="O12" s="21" t="s">
        <v>26</v>
      </c>
      <c r="P12" s="17"/>
      <c r="Q12" s="8"/>
      <c r="R12" s="8"/>
      <c r="S12" s="8"/>
      <c r="T12" s="8"/>
      <c r="U12" s="8"/>
      <c r="V12" s="8"/>
      <c r="W12" s="9"/>
    </row>
    <row r="13" spans="1:27" x14ac:dyDescent="0.25">
      <c r="A13">
        <v>40</v>
      </c>
      <c r="B13">
        <v>175</v>
      </c>
      <c r="O13" s="22" t="s">
        <v>27</v>
      </c>
      <c r="P13" s="14">
        <v>0.89665505877940943</v>
      </c>
      <c r="Q13" s="8"/>
      <c r="R13" s="8"/>
      <c r="S13" s="8"/>
      <c r="T13" s="8"/>
      <c r="U13" s="8"/>
      <c r="V13" s="8"/>
      <c r="W13" s="9"/>
    </row>
    <row r="14" spans="1:27" x14ac:dyDescent="0.25">
      <c r="O14" s="29" t="s">
        <v>28</v>
      </c>
      <c r="P14" s="28">
        <v>0.80399029443470615</v>
      </c>
      <c r="Q14" s="8" t="s">
        <v>77</v>
      </c>
      <c r="R14" s="8"/>
      <c r="S14" s="8"/>
      <c r="T14" s="8"/>
      <c r="U14" s="8"/>
      <c r="V14" s="8"/>
      <c r="W14" s="9"/>
    </row>
    <row r="15" spans="1:27" x14ac:dyDescent="0.25">
      <c r="A15" t="s">
        <v>58</v>
      </c>
      <c r="O15" s="22" t="s">
        <v>29</v>
      </c>
      <c r="P15" s="14">
        <v>0.77948908123904448</v>
      </c>
      <c r="Q15" s="8"/>
      <c r="R15" s="8"/>
      <c r="S15" s="8"/>
      <c r="T15" s="8"/>
      <c r="U15" s="8"/>
      <c r="V15" s="8"/>
      <c r="W15" s="9"/>
    </row>
    <row r="16" spans="1:27" x14ac:dyDescent="0.25">
      <c r="O16" s="22" t="s">
        <v>30</v>
      </c>
      <c r="P16" s="14">
        <v>5.5529070590763787</v>
      </c>
      <c r="Q16" s="8"/>
      <c r="R16" s="8"/>
      <c r="S16" s="8"/>
      <c r="T16" s="8"/>
      <c r="U16" s="8"/>
      <c r="V16" s="8"/>
      <c r="W16" s="9"/>
    </row>
    <row r="17" spans="1:23" ht="15.75" thickBot="1" x14ac:dyDescent="0.3">
      <c r="A17" t="s">
        <v>59</v>
      </c>
      <c r="B17" t="s">
        <v>50</v>
      </c>
      <c r="C17">
        <f>1-B19/B20</f>
        <v>0.97897265312275528</v>
      </c>
      <c r="E17" t="s">
        <v>61</v>
      </c>
      <c r="O17" s="23" t="s">
        <v>31</v>
      </c>
      <c r="P17" s="15">
        <v>10</v>
      </c>
      <c r="Q17" s="8"/>
      <c r="R17" s="8"/>
      <c r="S17" s="8"/>
      <c r="T17" s="8"/>
      <c r="U17" s="8"/>
      <c r="V17" s="8"/>
      <c r="W17" s="9"/>
    </row>
    <row r="18" spans="1:23" x14ac:dyDescent="0.25">
      <c r="O18" s="7"/>
      <c r="P18" s="8"/>
      <c r="Q18" s="8"/>
      <c r="R18" s="8"/>
      <c r="S18" s="8"/>
      <c r="T18" s="8"/>
      <c r="U18" s="8"/>
      <c r="V18" s="8"/>
      <c r="W18" s="9"/>
    </row>
    <row r="19" spans="1:23" ht="15.75" thickBot="1" x14ac:dyDescent="0.3">
      <c r="A19" t="s">
        <v>16</v>
      </c>
      <c r="B19">
        <f>'M1.Test the coefficients&amp;ANOVA'!B6</f>
        <v>39.573466822974538</v>
      </c>
      <c r="O19" s="7" t="s">
        <v>32</v>
      </c>
      <c r="P19" s="8"/>
      <c r="Q19" s="8"/>
      <c r="R19" s="8"/>
      <c r="S19" s="8"/>
      <c r="T19" s="8"/>
      <c r="U19" s="8"/>
      <c r="V19" s="8"/>
      <c r="W19" s="9"/>
    </row>
    <row r="20" spans="1:23" x14ac:dyDescent="0.25">
      <c r="A20" t="s">
        <v>23</v>
      </c>
      <c r="B20">
        <f>M1.Coefficients!H12</f>
        <v>1882</v>
      </c>
      <c r="O20" s="24"/>
      <c r="P20" s="16" t="s">
        <v>37</v>
      </c>
      <c r="Q20" s="16" t="s">
        <v>38</v>
      </c>
      <c r="R20" s="16" t="s">
        <v>39</v>
      </c>
      <c r="S20" s="16" t="s">
        <v>40</v>
      </c>
      <c r="T20" s="16" t="s">
        <v>41</v>
      </c>
      <c r="U20" s="8"/>
      <c r="V20" s="8"/>
      <c r="W20" s="9"/>
    </row>
    <row r="21" spans="1:23" x14ac:dyDescent="0.25">
      <c r="O21" s="22" t="s">
        <v>33</v>
      </c>
      <c r="P21" s="14">
        <v>1</v>
      </c>
      <c r="Q21" s="14">
        <v>1011.8217855460778</v>
      </c>
      <c r="R21" s="14">
        <v>1011.8217855460778</v>
      </c>
      <c r="S21" s="14">
        <v>32.814305480067574</v>
      </c>
      <c r="T21" s="14">
        <v>4.3977724779172635E-4</v>
      </c>
      <c r="U21" s="8"/>
      <c r="V21" s="8"/>
      <c r="W21" s="9"/>
    </row>
    <row r="22" spans="1:23" x14ac:dyDescent="0.25">
      <c r="A22" t="s">
        <v>62</v>
      </c>
      <c r="O22" s="22" t="s">
        <v>34</v>
      </c>
      <c r="P22" s="14">
        <v>8</v>
      </c>
      <c r="Q22" s="14">
        <v>246.67821445392218</v>
      </c>
      <c r="R22" s="14">
        <v>30.834776806740273</v>
      </c>
      <c r="S22" s="14"/>
      <c r="T22" s="14"/>
      <c r="U22" s="8"/>
      <c r="V22" s="8"/>
      <c r="W22" s="9"/>
    </row>
    <row r="23" spans="1:23" ht="15.75" thickBot="1" x14ac:dyDescent="0.3">
      <c r="O23" s="23" t="s">
        <v>35</v>
      </c>
      <c r="P23" s="15">
        <v>9</v>
      </c>
      <c r="Q23" s="15">
        <v>1258.5</v>
      </c>
      <c r="R23" s="15"/>
      <c r="S23" s="15"/>
      <c r="T23" s="15"/>
      <c r="U23" s="8"/>
      <c r="V23" s="8"/>
      <c r="W23" s="9"/>
    </row>
    <row r="24" spans="1:23" ht="15.75" thickBot="1" x14ac:dyDescent="0.3">
      <c r="A24" t="s">
        <v>63</v>
      </c>
      <c r="D24" s="16"/>
      <c r="E24" s="16" t="s">
        <v>1</v>
      </c>
      <c r="F24" s="16" t="s">
        <v>2</v>
      </c>
      <c r="O24" s="7"/>
      <c r="P24" s="8"/>
      <c r="Q24" s="8"/>
      <c r="R24" s="8"/>
      <c r="S24" s="8"/>
      <c r="T24" s="8"/>
      <c r="U24" s="8"/>
      <c r="V24" s="8"/>
      <c r="W24" s="9"/>
    </row>
    <row r="25" spans="1:23" x14ac:dyDescent="0.25">
      <c r="D25" s="14" t="s">
        <v>1</v>
      </c>
      <c r="E25" s="14">
        <v>1</v>
      </c>
      <c r="F25" s="14"/>
      <c r="O25" s="24"/>
      <c r="P25" s="16" t="s">
        <v>42</v>
      </c>
      <c r="Q25" s="16" t="s">
        <v>30</v>
      </c>
      <c r="R25" s="16" t="s">
        <v>43</v>
      </c>
      <c r="S25" s="16" t="s">
        <v>44</v>
      </c>
      <c r="T25" s="16" t="s">
        <v>45</v>
      </c>
      <c r="U25" s="16" t="s">
        <v>46</v>
      </c>
      <c r="V25" s="16" t="s">
        <v>47</v>
      </c>
      <c r="W25" s="25" t="s">
        <v>48</v>
      </c>
    </row>
    <row r="26" spans="1:23" ht="15.75" thickBot="1" x14ac:dyDescent="0.3">
      <c r="D26" s="15" t="s">
        <v>2</v>
      </c>
      <c r="E26" s="15">
        <v>0.89665505877940954</v>
      </c>
      <c r="F26" s="15">
        <v>1</v>
      </c>
      <c r="O26" s="22" t="s">
        <v>36</v>
      </c>
      <c r="P26" s="14">
        <v>-32.272463237218091</v>
      </c>
      <c r="Q26" s="14">
        <v>8.8644194577807802</v>
      </c>
      <c r="R26" s="14">
        <v>-3.6406742021769745</v>
      </c>
      <c r="S26" s="14">
        <v>6.5825404501234632E-3</v>
      </c>
      <c r="T26" s="14">
        <v>-52.713851163044851</v>
      </c>
      <c r="U26" s="14">
        <v>-11.831075311391331</v>
      </c>
      <c r="V26" s="14">
        <v>-52.713851163044851</v>
      </c>
      <c r="W26" s="26">
        <v>-11.831075311391331</v>
      </c>
    </row>
    <row r="27" spans="1:23" ht="15.75" thickBot="1" x14ac:dyDescent="0.3">
      <c r="O27" s="23" t="s">
        <v>2</v>
      </c>
      <c r="P27" s="15">
        <v>0.36383379559369944</v>
      </c>
      <c r="Q27" s="15">
        <v>6.3514287230870187E-2</v>
      </c>
      <c r="R27" s="15">
        <v>5.7283772117474596</v>
      </c>
      <c r="S27" s="15">
        <v>4.3977724779172505E-4</v>
      </c>
      <c r="T27" s="15">
        <v>0.21736958659476754</v>
      </c>
      <c r="U27" s="15">
        <v>0.5102980045926313</v>
      </c>
      <c r="V27" s="15">
        <v>0.21736958659476754</v>
      </c>
      <c r="W27" s="27">
        <v>0.5102980045926313</v>
      </c>
    </row>
    <row r="29" spans="1:23" ht="15.75" thickBot="1" x14ac:dyDescent="0.3">
      <c r="A29" t="s">
        <v>64</v>
      </c>
    </row>
    <row r="30" spans="1:23" x14ac:dyDescent="0.25">
      <c r="O30" s="18" t="s">
        <v>76</v>
      </c>
      <c r="P30" s="19"/>
      <c r="Q30" s="19"/>
      <c r="R30" s="19"/>
      <c r="S30" s="19"/>
      <c r="T30" s="19"/>
      <c r="U30" s="19"/>
      <c r="V30" s="19"/>
      <c r="W30" s="20"/>
    </row>
    <row r="31" spans="1:23" x14ac:dyDescent="0.25">
      <c r="A31" t="s">
        <v>65</v>
      </c>
      <c r="O31" s="7"/>
      <c r="P31" s="8"/>
      <c r="Q31" s="8"/>
      <c r="R31" s="8"/>
      <c r="S31" s="8"/>
      <c r="T31" s="8"/>
      <c r="U31" s="8"/>
      <c r="V31" s="8"/>
      <c r="W31" s="9"/>
    </row>
    <row r="32" spans="1:23" x14ac:dyDescent="0.25">
      <c r="O32" s="7" t="s">
        <v>25</v>
      </c>
      <c r="P32" s="8"/>
      <c r="Q32" s="8"/>
      <c r="R32" s="8"/>
      <c r="S32" s="8"/>
      <c r="T32" s="8"/>
      <c r="U32" s="8"/>
      <c r="V32" s="8"/>
      <c r="W32" s="9"/>
    </row>
    <row r="33" spans="15:23" ht="15.75" thickBot="1" x14ac:dyDescent="0.3">
      <c r="O33" s="7"/>
      <c r="P33" s="8"/>
      <c r="Q33" s="8"/>
      <c r="R33" s="8"/>
      <c r="S33" s="8"/>
      <c r="T33" s="8"/>
      <c r="U33" s="8"/>
      <c r="V33" s="8"/>
      <c r="W33" s="9"/>
    </row>
    <row r="34" spans="15:23" x14ac:dyDescent="0.25">
      <c r="O34" s="21" t="s">
        <v>26</v>
      </c>
      <c r="P34" s="17"/>
      <c r="Q34" s="8"/>
      <c r="R34" s="8"/>
      <c r="S34" s="8"/>
      <c r="T34" s="8"/>
      <c r="U34" s="8"/>
      <c r="V34" s="8"/>
      <c r="W34" s="9"/>
    </row>
    <row r="35" spans="15:23" x14ac:dyDescent="0.25">
      <c r="O35" s="22" t="s">
        <v>27</v>
      </c>
      <c r="P35" s="14">
        <v>0.89665505877940954</v>
      </c>
      <c r="Q35" s="8"/>
      <c r="R35" s="8"/>
      <c r="S35" s="8"/>
      <c r="T35" s="8"/>
      <c r="U35" s="8"/>
      <c r="V35" s="8"/>
      <c r="W35" s="9"/>
    </row>
    <row r="36" spans="15:23" x14ac:dyDescent="0.25">
      <c r="O36" s="29" t="s">
        <v>28</v>
      </c>
      <c r="P36" s="28">
        <v>0.80399029443470638</v>
      </c>
      <c r="Q36" s="8" t="s">
        <v>78</v>
      </c>
      <c r="R36" s="8"/>
      <c r="S36" s="8"/>
      <c r="T36" s="8"/>
      <c r="U36" s="8"/>
      <c r="V36" s="8"/>
      <c r="W36" s="9"/>
    </row>
    <row r="37" spans="15:23" x14ac:dyDescent="0.25">
      <c r="O37" s="22" t="s">
        <v>29</v>
      </c>
      <c r="P37" s="14">
        <v>0.7794890812390447</v>
      </c>
      <c r="Q37" s="8"/>
      <c r="R37" s="8"/>
      <c r="S37" s="8"/>
      <c r="T37" s="8"/>
      <c r="U37" s="8"/>
      <c r="V37" s="8"/>
      <c r="W37" s="9"/>
    </row>
    <row r="38" spans="15:23" x14ac:dyDescent="0.25">
      <c r="O38" s="22" t="s">
        <v>30</v>
      </c>
      <c r="P38" s="14">
        <v>13.684935994821453</v>
      </c>
      <c r="Q38" s="8"/>
      <c r="R38" s="8"/>
      <c r="S38" s="8"/>
      <c r="T38" s="8"/>
      <c r="U38" s="8"/>
      <c r="V38" s="8"/>
      <c r="W38" s="9"/>
    </row>
    <row r="39" spans="15:23" ht="15.75" thickBot="1" x14ac:dyDescent="0.3">
      <c r="O39" s="23" t="s">
        <v>31</v>
      </c>
      <c r="P39" s="15">
        <v>10</v>
      </c>
      <c r="Q39" s="8"/>
      <c r="R39" s="8"/>
      <c r="S39" s="8"/>
      <c r="T39" s="8"/>
      <c r="U39" s="8"/>
      <c r="V39" s="8"/>
      <c r="W39" s="9"/>
    </row>
    <row r="40" spans="15:23" x14ac:dyDescent="0.25">
      <c r="O40" s="7"/>
      <c r="P40" s="8"/>
      <c r="Q40" s="8"/>
      <c r="R40" s="8"/>
      <c r="S40" s="8"/>
      <c r="T40" s="8"/>
      <c r="U40" s="8"/>
      <c r="V40" s="8"/>
      <c r="W40" s="9"/>
    </row>
    <row r="41" spans="15:23" ht="15.75" thickBot="1" x14ac:dyDescent="0.3">
      <c r="O41" s="7" t="s">
        <v>32</v>
      </c>
      <c r="P41" s="8"/>
      <c r="Q41" s="8"/>
      <c r="R41" s="8"/>
      <c r="S41" s="8"/>
      <c r="T41" s="8"/>
      <c r="U41" s="8"/>
      <c r="V41" s="8"/>
      <c r="W41" s="9"/>
    </row>
    <row r="42" spans="15:23" x14ac:dyDescent="0.25">
      <c r="O42" s="24"/>
      <c r="P42" s="16" t="s">
        <v>37</v>
      </c>
      <c r="Q42" s="16" t="s">
        <v>38</v>
      </c>
      <c r="R42" s="16" t="s">
        <v>39</v>
      </c>
      <c r="S42" s="16" t="s">
        <v>40</v>
      </c>
      <c r="T42" s="16" t="s">
        <v>41</v>
      </c>
      <c r="U42" s="8"/>
      <c r="V42" s="8"/>
      <c r="W42" s="9"/>
    </row>
    <row r="43" spans="15:23" x14ac:dyDescent="0.25">
      <c r="O43" s="22" t="s">
        <v>33</v>
      </c>
      <c r="P43" s="14">
        <v>1</v>
      </c>
      <c r="Q43" s="14">
        <v>6145.3802145411209</v>
      </c>
      <c r="R43" s="14">
        <v>6145.3802145411209</v>
      </c>
      <c r="S43" s="14">
        <v>32.814305480067588</v>
      </c>
      <c r="T43" s="14">
        <v>4.3977724779172597E-4</v>
      </c>
      <c r="U43" s="8"/>
      <c r="V43" s="8"/>
      <c r="W43" s="9"/>
    </row>
    <row r="44" spans="15:23" x14ac:dyDescent="0.25">
      <c r="O44" s="22" t="s">
        <v>34</v>
      </c>
      <c r="P44" s="14">
        <v>8</v>
      </c>
      <c r="Q44" s="14">
        <v>1498.2197854588785</v>
      </c>
      <c r="R44" s="14">
        <v>187.27747318235981</v>
      </c>
      <c r="S44" s="14"/>
      <c r="T44" s="14"/>
      <c r="U44" s="8"/>
      <c r="V44" s="8"/>
      <c r="W44" s="9"/>
    </row>
    <row r="45" spans="15:23" ht="15.75" thickBot="1" x14ac:dyDescent="0.3">
      <c r="O45" s="23" t="s">
        <v>35</v>
      </c>
      <c r="P45" s="15">
        <v>9</v>
      </c>
      <c r="Q45" s="15">
        <v>7643.5999999999995</v>
      </c>
      <c r="R45" s="15"/>
      <c r="S45" s="15"/>
      <c r="T45" s="15"/>
      <c r="U45" s="8"/>
      <c r="V45" s="8"/>
      <c r="W45" s="9"/>
    </row>
    <row r="46" spans="15:23" ht="15.75" thickBot="1" x14ac:dyDescent="0.3">
      <c r="O46" s="7"/>
      <c r="P46" s="8"/>
      <c r="Q46" s="8"/>
      <c r="R46" s="8"/>
      <c r="S46" s="8"/>
      <c r="T46" s="8"/>
      <c r="U46" s="8"/>
      <c r="V46" s="8"/>
      <c r="W46" s="9"/>
    </row>
    <row r="47" spans="15:23" x14ac:dyDescent="0.25">
      <c r="O47" s="24"/>
      <c r="P47" s="16" t="s">
        <v>42</v>
      </c>
      <c r="Q47" s="16" t="s">
        <v>30</v>
      </c>
      <c r="R47" s="16" t="s">
        <v>43</v>
      </c>
      <c r="S47" s="16" t="s">
        <v>44</v>
      </c>
      <c r="T47" s="16" t="s">
        <v>45</v>
      </c>
      <c r="U47" s="16" t="s">
        <v>46</v>
      </c>
      <c r="V47" s="16" t="s">
        <v>47</v>
      </c>
      <c r="W47" s="25" t="s">
        <v>48</v>
      </c>
    </row>
    <row r="48" spans="15:23" x14ac:dyDescent="0.25">
      <c r="O48" s="22" t="s">
        <v>36</v>
      </c>
      <c r="P48" s="14">
        <v>98.128963051251503</v>
      </c>
      <c r="Q48" s="14">
        <v>8.0187799119937555</v>
      </c>
      <c r="R48" s="14">
        <v>12.237393235407197</v>
      </c>
      <c r="S48" s="14">
        <v>1.8463076721711389E-6</v>
      </c>
      <c r="T48" s="14">
        <v>79.637623414901796</v>
      </c>
      <c r="U48" s="14">
        <v>116.62030268760121</v>
      </c>
      <c r="V48" s="14">
        <v>79.637623414901796</v>
      </c>
      <c r="W48" s="26">
        <v>116.62030268760121</v>
      </c>
    </row>
    <row r="49" spans="14:23" ht="15.75" thickBot="1" x14ac:dyDescent="0.3">
      <c r="O49" s="23" t="s">
        <v>1</v>
      </c>
      <c r="P49" s="15">
        <v>2.2097735399284857</v>
      </c>
      <c r="Q49" s="15">
        <v>0.38575908293832278</v>
      </c>
      <c r="R49" s="15">
        <v>5.7283772117474578</v>
      </c>
      <c r="S49" s="15">
        <v>4.3977724779172635E-4</v>
      </c>
      <c r="T49" s="15">
        <v>1.3202114994801462</v>
      </c>
      <c r="U49" s="15">
        <v>3.0993355803768252</v>
      </c>
      <c r="V49" s="15">
        <v>1.3202114994801462</v>
      </c>
      <c r="W49" s="27">
        <v>3.0993355803768252</v>
      </c>
    </row>
    <row r="52" spans="14:23" x14ac:dyDescent="0.25">
      <c r="N52" t="s">
        <v>77</v>
      </c>
      <c r="O52">
        <f>P14</f>
        <v>0.80399029443470615</v>
      </c>
      <c r="Q52" t="s">
        <v>51</v>
      </c>
      <c r="R52">
        <f>1/(1-O52)</f>
        <v>5.1017881850084441</v>
      </c>
      <c r="S52" s="55" t="s">
        <v>79</v>
      </c>
      <c r="T52" s="55"/>
      <c r="U52" s="55"/>
      <c r="V52" s="55"/>
      <c r="W52" s="55"/>
    </row>
    <row r="53" spans="14:23" x14ac:dyDescent="0.25">
      <c r="N53" t="s">
        <v>78</v>
      </c>
      <c r="O53">
        <f>P36</f>
        <v>0.80399029443470638</v>
      </c>
      <c r="Q53" t="s">
        <v>52</v>
      </c>
      <c r="R53">
        <f>1/(1-O53)</f>
        <v>5.1017881850084494</v>
      </c>
      <c r="S53" s="55"/>
      <c r="T53" s="55"/>
      <c r="U53" s="55"/>
      <c r="V53" s="55"/>
      <c r="W53" s="55"/>
    </row>
    <row r="65" ht="14.45" customHeight="1" x14ac:dyDescent="0.25"/>
  </sheetData>
  <mergeCells count="1">
    <mergeCell ref="S52:W5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7"/>
  <sheetViews>
    <sheetView topLeftCell="B1" zoomScale="130" zoomScaleNormal="130" workbookViewId="0">
      <selection activeCell="R4" sqref="R4"/>
    </sheetView>
  </sheetViews>
  <sheetFormatPr defaultRowHeight="15" x14ac:dyDescent="0.25"/>
  <cols>
    <col min="3" max="3" width="14.28515625" customWidth="1"/>
    <col min="4" max="4" width="11.28515625" customWidth="1"/>
    <col min="14" max="14" width="3.5703125" style="31" customWidth="1"/>
  </cols>
  <sheetData>
    <row r="1" spans="1:24" x14ac:dyDescent="0.25">
      <c r="A1" t="s">
        <v>94</v>
      </c>
      <c r="B1" t="s">
        <v>95</v>
      </c>
      <c r="C1" t="s">
        <v>105</v>
      </c>
      <c r="D1" t="s">
        <v>96</v>
      </c>
      <c r="E1" t="s">
        <v>97</v>
      </c>
      <c r="O1" s="6" t="s">
        <v>86</v>
      </c>
    </row>
    <row r="2" spans="1:24" x14ac:dyDescent="0.25">
      <c r="A2">
        <v>1</v>
      </c>
      <c r="B2">
        <v>0.27227196297523903</v>
      </c>
      <c r="E2">
        <f>B2^2</f>
        <v>7.413202182238994E-2</v>
      </c>
    </row>
    <row r="3" spans="1:24" x14ac:dyDescent="0.25">
      <c r="A3">
        <v>2</v>
      </c>
      <c r="B3">
        <v>1.054258965321921</v>
      </c>
      <c r="C3">
        <f>B3-B2</f>
        <v>0.78198700234668195</v>
      </c>
      <c r="D3">
        <f>C3^2</f>
        <v>0.61150367183914955</v>
      </c>
      <c r="E3">
        <f t="shared" ref="E3:E11" si="0">B3^2</f>
        <v>1.1114619659616474</v>
      </c>
      <c r="O3" s="55" t="s">
        <v>111</v>
      </c>
      <c r="P3" s="55"/>
      <c r="Q3" s="55"/>
      <c r="R3" s="6" t="s">
        <v>87</v>
      </c>
    </row>
    <row r="4" spans="1:24" x14ac:dyDescent="0.25">
      <c r="A4">
        <v>3</v>
      </c>
      <c r="B4">
        <v>-0.95162103656180363</v>
      </c>
      <c r="C4">
        <f>B4-B3</f>
        <v>-2.0058800018837246</v>
      </c>
      <c r="D4">
        <f t="shared" ref="D4:D11" si="1">C4^2</f>
        <v>4.0235545819570513</v>
      </c>
      <c r="E4">
        <f t="shared" si="0"/>
        <v>0.90558259722696166</v>
      </c>
      <c r="G4" t="s">
        <v>112</v>
      </c>
      <c r="H4">
        <f>D12/E12</f>
        <v>1.5954406796277985</v>
      </c>
      <c r="J4" t="s">
        <v>98</v>
      </c>
      <c r="K4">
        <v>1.6</v>
      </c>
      <c r="O4" s="55"/>
      <c r="P4" s="55"/>
      <c r="Q4" s="55"/>
      <c r="R4" t="s">
        <v>88</v>
      </c>
    </row>
    <row r="5" spans="1:24" x14ac:dyDescent="0.25">
      <c r="A5">
        <v>4</v>
      </c>
      <c r="B5">
        <v>-1.008413534462548</v>
      </c>
      <c r="C5">
        <f>B5-B4</f>
        <v>-5.6792497900744365E-2</v>
      </c>
      <c r="D5">
        <f t="shared" si="1"/>
        <v>3.225387817806053E-3</v>
      </c>
      <c r="E5">
        <f t="shared" si="0"/>
        <v>1.0168978564872484</v>
      </c>
    </row>
    <row r="6" spans="1:24" x14ac:dyDescent="0.25">
      <c r="A6">
        <v>5</v>
      </c>
      <c r="B6">
        <v>-0.9731691633916455</v>
      </c>
      <c r="C6">
        <f t="shared" ref="C6:C11" si="2">B6-B5</f>
        <v>3.5244371070902503E-2</v>
      </c>
      <c r="D6">
        <f t="shared" si="1"/>
        <v>1.2421656921834691E-3</v>
      </c>
      <c r="E6">
        <f t="shared" si="0"/>
        <v>0.94705822057639522</v>
      </c>
      <c r="G6" t="s">
        <v>113</v>
      </c>
      <c r="J6" t="s">
        <v>99</v>
      </c>
      <c r="K6">
        <v>0.7</v>
      </c>
      <c r="O6" s="55" t="s">
        <v>89</v>
      </c>
      <c r="P6" s="55"/>
      <c r="Q6" s="55"/>
    </row>
    <row r="7" spans="1:24" x14ac:dyDescent="0.25">
      <c r="A7">
        <v>6</v>
      </c>
      <c r="B7">
        <v>-2.4173626058434294</v>
      </c>
      <c r="C7">
        <f t="shared" si="2"/>
        <v>-1.4441934424517839</v>
      </c>
      <c r="D7">
        <f t="shared" si="1"/>
        <v>2.0856946992207344</v>
      </c>
      <c r="E7">
        <f t="shared" si="0"/>
        <v>5.8436419681301359</v>
      </c>
      <c r="J7" t="s">
        <v>100</v>
      </c>
      <c r="K7">
        <v>1.64</v>
      </c>
      <c r="O7" s="55"/>
      <c r="P7" s="55"/>
      <c r="Q7" s="55"/>
    </row>
    <row r="8" spans="1:24" x14ac:dyDescent="0.25">
      <c r="A8">
        <v>7</v>
      </c>
      <c r="B8">
        <v>2.6155943199660499</v>
      </c>
      <c r="C8">
        <f>B8-B7</f>
        <v>5.0329569258094793</v>
      </c>
      <c r="D8">
        <f t="shared" si="1"/>
        <v>25.330655417053606</v>
      </c>
      <c r="E8">
        <f t="shared" si="0"/>
        <v>6.8413336466386632</v>
      </c>
    </row>
    <row r="9" spans="1:24" x14ac:dyDescent="0.25">
      <c r="A9">
        <v>8</v>
      </c>
      <c r="B9">
        <v>4.2755133148097286</v>
      </c>
      <c r="C9">
        <f>B9-B8</f>
        <v>1.6599189948436788</v>
      </c>
      <c r="D9">
        <f t="shared" si="1"/>
        <v>2.7553310694428488</v>
      </c>
      <c r="E9">
        <f t="shared" si="0"/>
        <v>18.280014105115274</v>
      </c>
    </row>
    <row r="10" spans="1:24" x14ac:dyDescent="0.25">
      <c r="A10">
        <v>9</v>
      </c>
      <c r="B10">
        <v>-0.9627426983125531</v>
      </c>
      <c r="C10">
        <f>B10-B9</f>
        <v>-5.2382560131222817</v>
      </c>
      <c r="D10">
        <f t="shared" si="1"/>
        <v>27.439326059011741</v>
      </c>
      <c r="E10">
        <f t="shared" si="0"/>
        <v>0.92687350315413564</v>
      </c>
    </row>
    <row r="11" spans="1:24" x14ac:dyDescent="0.25">
      <c r="A11">
        <v>10</v>
      </c>
      <c r="B11">
        <v>-1.9043295244945639</v>
      </c>
      <c r="C11">
        <f t="shared" si="2"/>
        <v>-0.94158682618201084</v>
      </c>
      <c r="D11">
        <f t="shared" si="1"/>
        <v>0.88658575123951233</v>
      </c>
      <c r="E11">
        <f t="shared" si="0"/>
        <v>3.6264709378616922</v>
      </c>
    </row>
    <row r="12" spans="1:24" x14ac:dyDescent="0.25">
      <c r="A12" s="54"/>
      <c r="B12" s="54"/>
      <c r="C12" t="s">
        <v>106</v>
      </c>
      <c r="D12">
        <f>SUM(D3:D11)</f>
        <v>63.137118803274632</v>
      </c>
      <c r="E12">
        <f>SUM(E2:E11)</f>
        <v>39.573466822974538</v>
      </c>
      <c r="O12" s="55" t="s">
        <v>90</v>
      </c>
      <c r="P12" s="55"/>
      <c r="Q12" s="55"/>
      <c r="R12" s="62" t="s">
        <v>131</v>
      </c>
      <c r="S12" s="55"/>
      <c r="T12" s="55"/>
      <c r="U12" s="55"/>
      <c r="V12" s="55"/>
      <c r="W12" s="55"/>
      <c r="X12" s="55"/>
    </row>
    <row r="13" spans="1:24" x14ac:dyDescent="0.25">
      <c r="O13" s="55"/>
      <c r="P13" s="55"/>
      <c r="Q13" s="55"/>
      <c r="R13" s="55"/>
      <c r="S13" s="55"/>
      <c r="T13" s="55"/>
      <c r="U13" s="55"/>
      <c r="V13" s="55"/>
      <c r="W13" s="55"/>
      <c r="X13" s="55"/>
    </row>
    <row r="15" spans="1:24" x14ac:dyDescent="0.25">
      <c r="P15" t="s">
        <v>101</v>
      </c>
    </row>
    <row r="17" spans="2:17" x14ac:dyDescent="0.25">
      <c r="O17" s="55" t="s">
        <v>91</v>
      </c>
      <c r="P17" s="55"/>
      <c r="Q17" s="55"/>
    </row>
    <row r="18" spans="2:17" x14ac:dyDescent="0.25">
      <c r="O18" s="55"/>
      <c r="P18" s="55"/>
      <c r="Q18" s="55"/>
    </row>
    <row r="22" spans="2:17" x14ac:dyDescent="0.25">
      <c r="B22" s="6"/>
    </row>
    <row r="23" spans="2:17" x14ac:dyDescent="0.25">
      <c r="B23" s="6">
        <v>0</v>
      </c>
      <c r="D23">
        <v>0.7</v>
      </c>
      <c r="E23">
        <v>1.64</v>
      </c>
      <c r="I23">
        <f>4-E23</f>
        <v>2.3600000000000003</v>
      </c>
      <c r="K23">
        <f>4-D23</f>
        <v>3.3</v>
      </c>
      <c r="L23">
        <v>4</v>
      </c>
    </row>
    <row r="24" spans="2:17" x14ac:dyDescent="0.25">
      <c r="B24" s="6"/>
      <c r="F24" s="6"/>
      <c r="G24" s="6"/>
    </row>
    <row r="25" spans="2:17" x14ac:dyDescent="0.25">
      <c r="B25" s="6"/>
      <c r="F25" s="32"/>
      <c r="G25" s="32"/>
      <c r="H25" s="32"/>
      <c r="I25" s="32"/>
      <c r="J25" s="32"/>
      <c r="K25" s="32"/>
      <c r="L25" s="32"/>
    </row>
    <row r="26" spans="2:17" x14ac:dyDescent="0.25">
      <c r="B26" s="6"/>
      <c r="F26" s="32"/>
      <c r="G26" s="32"/>
      <c r="H26" s="32"/>
      <c r="I26" s="32"/>
      <c r="J26" s="32"/>
      <c r="K26" s="32"/>
      <c r="L26" s="32"/>
    </row>
    <row r="27" spans="2:17" x14ac:dyDescent="0.25">
      <c r="B27" s="6"/>
      <c r="C27" t="s">
        <v>114</v>
      </c>
      <c r="F27" s="32"/>
      <c r="G27" s="32"/>
      <c r="H27" s="32"/>
      <c r="I27" s="32"/>
      <c r="J27" s="32"/>
      <c r="K27" s="32"/>
      <c r="L27" s="32"/>
    </row>
  </sheetData>
  <mergeCells count="6">
    <mergeCell ref="R12:X13"/>
    <mergeCell ref="O17:Q18"/>
    <mergeCell ref="A12:B12"/>
    <mergeCell ref="O3:Q4"/>
    <mergeCell ref="O6:Q7"/>
    <mergeCell ref="O12:Q13"/>
  </mergeCells>
  <hyperlinks>
    <hyperlink ref="R12" r:id="rId1"/>
  </hyperlinks>
  <pageMargins left="0.7" right="0.7" top="0.75" bottom="0.75" header="0.3" footer="0.3"/>
  <pageSetup paperSize="9" orientation="portrait"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topLeftCell="A28" workbookViewId="0">
      <selection activeCell="G45" sqref="G45"/>
    </sheetView>
  </sheetViews>
  <sheetFormatPr defaultRowHeight="15" x14ac:dyDescent="0.25"/>
  <cols>
    <col min="12" max="12" width="25.7109375" customWidth="1"/>
    <col min="13" max="13" width="3" customWidth="1"/>
    <col min="21" max="21" width="9.7109375" customWidth="1"/>
  </cols>
  <sheetData>
    <row r="1" spans="1:24" x14ac:dyDescent="0.25">
      <c r="A1" t="s">
        <v>54</v>
      </c>
      <c r="E1" s="6" t="s">
        <v>134</v>
      </c>
    </row>
    <row r="2" spans="1:24" x14ac:dyDescent="0.25">
      <c r="A2">
        <v>0.27227196297523903</v>
      </c>
      <c r="E2" t="s">
        <v>135</v>
      </c>
    </row>
    <row r="3" spans="1:24" x14ac:dyDescent="0.25">
      <c r="A3">
        <v>1.054258965321921</v>
      </c>
    </row>
    <row r="4" spans="1:24" x14ac:dyDescent="0.25">
      <c r="A4">
        <v>-0.95162103656180363</v>
      </c>
      <c r="E4" t="s">
        <v>136</v>
      </c>
    </row>
    <row r="5" spans="1:24" x14ac:dyDescent="0.25">
      <c r="A5">
        <v>-1.008413534462548</v>
      </c>
    </row>
    <row r="6" spans="1:24" x14ac:dyDescent="0.25">
      <c r="A6">
        <v>-0.9731691633916455</v>
      </c>
    </row>
    <row r="7" spans="1:24" x14ac:dyDescent="0.25">
      <c r="A7">
        <v>-2.4173626058434294</v>
      </c>
    </row>
    <row r="8" spans="1:24" x14ac:dyDescent="0.25">
      <c r="A8">
        <v>2.6155943199660499</v>
      </c>
    </row>
    <row r="9" spans="1:24" x14ac:dyDescent="0.25">
      <c r="A9">
        <v>4.2755133148097286</v>
      </c>
    </row>
    <row r="10" spans="1:24" x14ac:dyDescent="0.25">
      <c r="A10">
        <v>-0.9627426983125531</v>
      </c>
    </row>
    <row r="11" spans="1:24" x14ac:dyDescent="0.25">
      <c r="A11">
        <v>-1.9043295244945639</v>
      </c>
    </row>
    <row r="13" spans="1:24" x14ac:dyDescent="0.25">
      <c r="A13" s="63" t="s">
        <v>138</v>
      </c>
      <c r="B13" s="64"/>
      <c r="C13" s="64"/>
      <c r="D13" s="64"/>
      <c r="E13" s="64"/>
      <c r="F13" s="64"/>
      <c r="G13" s="64"/>
      <c r="H13" s="64"/>
      <c r="I13" s="64"/>
      <c r="J13" s="64"/>
      <c r="K13" s="64"/>
      <c r="L13" s="65"/>
      <c r="M13" s="31"/>
      <c r="N13" s="63" t="s">
        <v>144</v>
      </c>
      <c r="O13" s="64"/>
      <c r="P13" s="64"/>
      <c r="Q13" s="64"/>
      <c r="R13" s="64"/>
      <c r="S13" s="64"/>
      <c r="T13" s="64"/>
      <c r="U13" s="64"/>
      <c r="V13" s="64"/>
      <c r="W13" s="64"/>
      <c r="X13" s="65"/>
    </row>
    <row r="14" spans="1:24" x14ac:dyDescent="0.25">
      <c r="M14" s="31"/>
    </row>
    <row r="15" spans="1:24" x14ac:dyDescent="0.25">
      <c r="A15" t="s">
        <v>54</v>
      </c>
      <c r="B15" t="s">
        <v>137</v>
      </c>
      <c r="C15" t="s">
        <v>1</v>
      </c>
      <c r="D15" t="s">
        <v>2</v>
      </c>
      <c r="M15" s="31"/>
      <c r="N15" t="s">
        <v>54</v>
      </c>
      <c r="O15" t="s">
        <v>55</v>
      </c>
      <c r="P15" t="s">
        <v>1</v>
      </c>
      <c r="Q15" t="s">
        <v>2</v>
      </c>
      <c r="R15" t="s">
        <v>145</v>
      </c>
      <c r="S15" t="s">
        <v>146</v>
      </c>
    </row>
    <row r="16" spans="1:24" x14ac:dyDescent="0.25">
      <c r="A16">
        <v>0.27227196297523903</v>
      </c>
      <c r="B16">
        <f>ABS(A16)</f>
        <v>0.27227196297523903</v>
      </c>
      <c r="C16">
        <v>7</v>
      </c>
      <c r="D16">
        <v>98</v>
      </c>
      <c r="M16" s="31"/>
      <c r="N16">
        <v>0.27227196297523903</v>
      </c>
      <c r="O16">
        <f>N16^2</f>
        <v>7.413202182238994E-2</v>
      </c>
      <c r="P16">
        <v>7</v>
      </c>
      <c r="Q16">
        <v>98</v>
      </c>
      <c r="R16">
        <f>P16^2</f>
        <v>49</v>
      </c>
      <c r="S16">
        <f>Q16^2</f>
        <v>9604</v>
      </c>
    </row>
    <row r="17" spans="1:24" x14ac:dyDescent="0.25">
      <c r="A17">
        <v>1.054258965321921</v>
      </c>
      <c r="B17">
        <f t="shared" ref="B17:B25" si="0">ABS(A17)</f>
        <v>1.054258965321921</v>
      </c>
      <c r="C17">
        <v>5</v>
      </c>
      <c r="D17">
        <v>90</v>
      </c>
      <c r="M17" s="31"/>
      <c r="N17">
        <v>1.054258965321921</v>
      </c>
      <c r="O17">
        <f t="shared" ref="O17:O25" si="1">N17^2</f>
        <v>1.1114619659616474</v>
      </c>
      <c r="P17">
        <v>5</v>
      </c>
      <c r="Q17">
        <v>90</v>
      </c>
      <c r="R17">
        <f t="shared" ref="R17:R25" si="2">P17^2</f>
        <v>25</v>
      </c>
      <c r="S17">
        <f t="shared" ref="S17:S25" si="3">Q17^2</f>
        <v>8100</v>
      </c>
    </row>
    <row r="18" spans="1:24" x14ac:dyDescent="0.25">
      <c r="A18">
        <v>-0.95162103656180363</v>
      </c>
      <c r="B18">
        <f t="shared" si="0"/>
        <v>0.95162103656180363</v>
      </c>
      <c r="C18">
        <v>8</v>
      </c>
      <c r="D18">
        <v>110</v>
      </c>
      <c r="M18" s="31"/>
      <c r="N18">
        <v>-0.95162103656180363</v>
      </c>
      <c r="O18">
        <f t="shared" si="1"/>
        <v>0.90558259722696166</v>
      </c>
      <c r="P18">
        <v>8</v>
      </c>
      <c r="Q18">
        <v>110</v>
      </c>
      <c r="R18">
        <f t="shared" si="2"/>
        <v>64</v>
      </c>
      <c r="S18">
        <f t="shared" si="3"/>
        <v>12100</v>
      </c>
    </row>
    <row r="19" spans="1:24" x14ac:dyDescent="0.25">
      <c r="A19">
        <v>-1.008413534462548</v>
      </c>
      <c r="B19">
        <f t="shared" si="0"/>
        <v>1.008413534462548</v>
      </c>
      <c r="C19">
        <v>9</v>
      </c>
      <c r="D19">
        <v>130</v>
      </c>
      <c r="M19" s="31"/>
      <c r="N19">
        <v>-1.008413534462548</v>
      </c>
      <c r="O19">
        <f t="shared" si="1"/>
        <v>1.0168978564872484</v>
      </c>
      <c r="P19">
        <v>9</v>
      </c>
      <c r="Q19">
        <v>130</v>
      </c>
      <c r="R19">
        <f t="shared" si="2"/>
        <v>81</v>
      </c>
      <c r="S19">
        <f t="shared" si="3"/>
        <v>16900</v>
      </c>
    </row>
    <row r="20" spans="1:24" x14ac:dyDescent="0.25">
      <c r="A20">
        <v>-0.9731691633916455</v>
      </c>
      <c r="B20">
        <f t="shared" si="0"/>
        <v>0.9731691633916455</v>
      </c>
      <c r="C20">
        <v>12</v>
      </c>
      <c r="D20">
        <v>140</v>
      </c>
      <c r="M20" s="31"/>
      <c r="N20">
        <v>-0.9731691633916455</v>
      </c>
      <c r="O20">
        <f t="shared" si="1"/>
        <v>0.94705822057639522</v>
      </c>
      <c r="P20">
        <v>12</v>
      </c>
      <c r="Q20">
        <v>140</v>
      </c>
      <c r="R20">
        <f t="shared" si="2"/>
        <v>144</v>
      </c>
      <c r="S20">
        <f t="shared" si="3"/>
        <v>19600</v>
      </c>
    </row>
    <row r="21" spans="1:24" x14ac:dyDescent="0.25">
      <c r="A21">
        <v>-2.4173626058434294</v>
      </c>
      <c r="B21">
        <f t="shared" si="0"/>
        <v>2.4173626058434294</v>
      </c>
      <c r="C21">
        <v>15</v>
      </c>
      <c r="D21">
        <v>145</v>
      </c>
      <c r="M21" s="31"/>
      <c r="N21">
        <v>-2.4173626058434294</v>
      </c>
      <c r="O21">
        <f t="shared" si="1"/>
        <v>5.8436419681301359</v>
      </c>
      <c r="P21">
        <v>15</v>
      </c>
      <c r="Q21">
        <v>145</v>
      </c>
      <c r="R21">
        <f t="shared" si="2"/>
        <v>225</v>
      </c>
      <c r="S21">
        <f t="shared" si="3"/>
        <v>21025</v>
      </c>
    </row>
    <row r="22" spans="1:24" x14ac:dyDescent="0.25">
      <c r="A22">
        <v>2.6155943199660499</v>
      </c>
      <c r="B22">
        <f t="shared" si="0"/>
        <v>2.6155943199660499</v>
      </c>
      <c r="C22">
        <v>22</v>
      </c>
      <c r="D22">
        <v>156</v>
      </c>
      <c r="M22" s="31"/>
      <c r="N22">
        <v>2.6155943199660499</v>
      </c>
      <c r="O22">
        <f t="shared" si="1"/>
        <v>6.8413336466386632</v>
      </c>
      <c r="P22">
        <v>22</v>
      </c>
      <c r="Q22">
        <v>156</v>
      </c>
      <c r="R22">
        <f t="shared" si="2"/>
        <v>484</v>
      </c>
      <c r="S22">
        <f t="shared" si="3"/>
        <v>24336</v>
      </c>
    </row>
    <row r="23" spans="1:24" x14ac:dyDescent="0.25">
      <c r="A23">
        <v>4.2755133148097286</v>
      </c>
      <c r="B23">
        <f t="shared" si="0"/>
        <v>4.2755133148097286</v>
      </c>
      <c r="C23">
        <v>25</v>
      </c>
      <c r="D23">
        <v>160</v>
      </c>
      <c r="M23" s="31"/>
      <c r="N23">
        <v>4.2755133148097286</v>
      </c>
      <c r="O23">
        <f t="shared" si="1"/>
        <v>18.280014105115274</v>
      </c>
      <c r="P23">
        <v>25</v>
      </c>
      <c r="Q23">
        <v>160</v>
      </c>
      <c r="R23">
        <f t="shared" si="2"/>
        <v>625</v>
      </c>
      <c r="S23">
        <f t="shared" si="3"/>
        <v>25600</v>
      </c>
    </row>
    <row r="24" spans="1:24" x14ac:dyDescent="0.25">
      <c r="A24">
        <v>-0.9627426983125531</v>
      </c>
      <c r="B24">
        <f t="shared" si="0"/>
        <v>0.9627426983125531</v>
      </c>
      <c r="C24">
        <v>32</v>
      </c>
      <c r="D24">
        <v>164</v>
      </c>
      <c r="M24" s="31"/>
      <c r="N24">
        <v>-0.9627426983125531</v>
      </c>
      <c r="O24">
        <f t="shared" si="1"/>
        <v>0.92687350315413564</v>
      </c>
      <c r="P24">
        <v>32</v>
      </c>
      <c r="Q24">
        <v>164</v>
      </c>
      <c r="R24">
        <f t="shared" si="2"/>
        <v>1024</v>
      </c>
      <c r="S24">
        <f t="shared" si="3"/>
        <v>26896</v>
      </c>
    </row>
    <row r="25" spans="1:24" x14ac:dyDescent="0.25">
      <c r="A25">
        <v>-1.9043295244945639</v>
      </c>
      <c r="B25">
        <f t="shared" si="0"/>
        <v>1.9043295244945639</v>
      </c>
      <c r="C25">
        <v>40</v>
      </c>
      <c r="D25">
        <v>175</v>
      </c>
      <c r="M25" s="31"/>
      <c r="N25">
        <v>-1.9043295244945639</v>
      </c>
      <c r="O25">
        <f t="shared" si="1"/>
        <v>3.6264709378616922</v>
      </c>
      <c r="P25">
        <v>40</v>
      </c>
      <c r="Q25">
        <v>175</v>
      </c>
      <c r="R25">
        <f t="shared" si="2"/>
        <v>1600</v>
      </c>
      <c r="S25">
        <f t="shared" si="3"/>
        <v>30625</v>
      </c>
    </row>
    <row r="26" spans="1:24" x14ac:dyDescent="0.25">
      <c r="M26" s="31"/>
    </row>
    <row r="27" spans="1:24" x14ac:dyDescent="0.25">
      <c r="A27" t="s">
        <v>139</v>
      </c>
      <c r="M27" s="31"/>
    </row>
    <row r="28" spans="1:24" x14ac:dyDescent="0.25">
      <c r="A28" t="s">
        <v>25</v>
      </c>
      <c r="M28" s="31"/>
      <c r="N28" s="66" t="s">
        <v>147</v>
      </c>
      <c r="O28" s="66"/>
      <c r="P28" s="66"/>
      <c r="Q28" s="66"/>
      <c r="R28" s="66"/>
      <c r="S28" s="66"/>
      <c r="T28" s="66"/>
      <c r="U28" s="66"/>
      <c r="V28" s="66"/>
      <c r="W28" s="66"/>
      <c r="X28" s="66"/>
    </row>
    <row r="29" spans="1:24" ht="15.75" thickBot="1" x14ac:dyDescent="0.3">
      <c r="M29" s="31"/>
      <c r="N29" s="66"/>
      <c r="O29" s="66"/>
      <c r="P29" s="66"/>
      <c r="Q29" s="66"/>
      <c r="R29" s="66"/>
      <c r="S29" s="66"/>
      <c r="T29" s="66"/>
      <c r="U29" s="66"/>
      <c r="V29" s="66"/>
      <c r="W29" s="66"/>
      <c r="X29" s="66"/>
    </row>
    <row r="30" spans="1:24" x14ac:dyDescent="0.25">
      <c r="A30" s="17" t="s">
        <v>26</v>
      </c>
      <c r="B30" s="17"/>
      <c r="M30" s="31"/>
    </row>
    <row r="31" spans="1:24" x14ac:dyDescent="0.25">
      <c r="A31" s="14" t="s">
        <v>27</v>
      </c>
      <c r="B31" s="14">
        <v>0.60257079212687603</v>
      </c>
      <c r="M31" s="31"/>
      <c r="N31" t="s">
        <v>25</v>
      </c>
    </row>
    <row r="32" spans="1:24" ht="15.75" thickBot="1" x14ac:dyDescent="0.3">
      <c r="A32" s="14" t="s">
        <v>28</v>
      </c>
      <c r="B32" s="14">
        <v>0.3630915595244108</v>
      </c>
      <c r="M32" s="31"/>
    </row>
    <row r="33" spans="1:22" x14ac:dyDescent="0.25">
      <c r="A33" s="14" t="s">
        <v>29</v>
      </c>
      <c r="B33" s="14">
        <v>0.18111771938852814</v>
      </c>
      <c r="M33" s="31"/>
      <c r="N33" s="17" t="s">
        <v>26</v>
      </c>
      <c r="O33" s="17"/>
    </row>
    <row r="34" spans="1:22" x14ac:dyDescent="0.25">
      <c r="A34" s="14" t="s">
        <v>30</v>
      </c>
      <c r="B34" s="14">
        <v>1.0690857469075667</v>
      </c>
      <c r="M34" s="31"/>
      <c r="N34" s="14" t="s">
        <v>27</v>
      </c>
      <c r="O34" s="14">
        <v>0.77127731957983936</v>
      </c>
    </row>
    <row r="35" spans="1:22" ht="15.75" thickBot="1" x14ac:dyDescent="0.3">
      <c r="A35" s="15" t="s">
        <v>31</v>
      </c>
      <c r="B35" s="15">
        <v>10</v>
      </c>
      <c r="M35" s="31"/>
      <c r="N35" s="14" t="s">
        <v>28</v>
      </c>
      <c r="O35" s="14">
        <v>0.59486870369826161</v>
      </c>
    </row>
    <row r="36" spans="1:22" x14ac:dyDescent="0.25">
      <c r="M36" s="31"/>
      <c r="N36" s="14" t="s">
        <v>29</v>
      </c>
      <c r="O36" s="14">
        <v>0.27076366665687085</v>
      </c>
    </row>
    <row r="37" spans="1:22" ht="15.75" thickBot="1" x14ac:dyDescent="0.3">
      <c r="A37" t="s">
        <v>32</v>
      </c>
      <c r="M37" s="31"/>
      <c r="N37" s="14" t="s">
        <v>30</v>
      </c>
      <c r="O37" s="14">
        <v>4.7333235451594886</v>
      </c>
    </row>
    <row r="38" spans="1:22" ht="15.75" thickBot="1" x14ac:dyDescent="0.3">
      <c r="A38" s="16"/>
      <c r="B38" s="16" t="s">
        <v>37</v>
      </c>
      <c r="C38" s="16" t="s">
        <v>38</v>
      </c>
      <c r="D38" s="16" t="s">
        <v>39</v>
      </c>
      <c r="E38" s="16" t="s">
        <v>40</v>
      </c>
      <c r="F38" s="16" t="s">
        <v>41</v>
      </c>
      <c r="M38" s="31"/>
      <c r="N38" s="15" t="s">
        <v>31</v>
      </c>
      <c r="O38" s="15">
        <v>10</v>
      </c>
    </row>
    <row r="39" spans="1:22" x14ac:dyDescent="0.25">
      <c r="A39" s="14" t="s">
        <v>33</v>
      </c>
      <c r="B39" s="14">
        <v>2</v>
      </c>
      <c r="C39" s="14">
        <v>4.5610230619878056</v>
      </c>
      <c r="D39" s="14">
        <v>2.2805115309939028</v>
      </c>
      <c r="E39" s="14">
        <v>1.9952953636263586</v>
      </c>
      <c r="F39" s="14">
        <v>0.20619090987257313</v>
      </c>
      <c r="M39" s="31"/>
    </row>
    <row r="40" spans="1:22" ht="15.75" thickBot="1" x14ac:dyDescent="0.3">
      <c r="A40" s="14" t="s">
        <v>34</v>
      </c>
      <c r="B40" s="14">
        <v>7</v>
      </c>
      <c r="C40" s="14">
        <v>8.0006103396863697</v>
      </c>
      <c r="D40" s="14">
        <v>1.14294433424091</v>
      </c>
      <c r="E40" s="14"/>
      <c r="F40" s="14"/>
      <c r="M40" s="31"/>
      <c r="N40" t="s">
        <v>32</v>
      </c>
    </row>
    <row r="41" spans="1:22" ht="15.75" thickBot="1" x14ac:dyDescent="0.3">
      <c r="A41" s="15" t="s">
        <v>35</v>
      </c>
      <c r="B41" s="15">
        <v>9</v>
      </c>
      <c r="C41" s="15">
        <v>12.561633401674175</v>
      </c>
      <c r="D41" s="15"/>
      <c r="E41" s="15"/>
      <c r="F41" s="15"/>
      <c r="M41" s="31"/>
      <c r="N41" s="16"/>
      <c r="O41" s="16" t="s">
        <v>37</v>
      </c>
      <c r="P41" s="16" t="s">
        <v>38</v>
      </c>
      <c r="Q41" s="16" t="s">
        <v>39</v>
      </c>
      <c r="R41" s="16" t="s">
        <v>40</v>
      </c>
      <c r="S41" s="16" t="s">
        <v>41</v>
      </c>
    </row>
    <row r="42" spans="1:22" ht="15.75" thickBot="1" x14ac:dyDescent="0.3">
      <c r="M42" s="31"/>
      <c r="N42" s="14" t="s">
        <v>33</v>
      </c>
      <c r="O42" s="14">
        <v>4</v>
      </c>
      <c r="P42" s="14">
        <v>164.48553622135643</v>
      </c>
      <c r="Q42" s="14">
        <v>41.121384055339107</v>
      </c>
      <c r="R42" s="14">
        <v>1.8354194958787156</v>
      </c>
      <c r="S42" s="14">
        <v>0.25983357091959475</v>
      </c>
    </row>
    <row r="43" spans="1:22" x14ac:dyDescent="0.25">
      <c r="A43" s="16"/>
      <c r="B43" s="16" t="s">
        <v>42</v>
      </c>
      <c r="C43" s="16" t="s">
        <v>30</v>
      </c>
      <c r="D43" s="16" t="s">
        <v>43</v>
      </c>
      <c r="E43" s="16" t="s">
        <v>44</v>
      </c>
      <c r="F43" s="16" t="s">
        <v>45</v>
      </c>
      <c r="G43" s="16" t="s">
        <v>46</v>
      </c>
      <c r="H43" s="16" t="s">
        <v>47</v>
      </c>
      <c r="I43" s="16" t="s">
        <v>48</v>
      </c>
      <c r="M43" s="31"/>
      <c r="N43" s="14" t="s">
        <v>34</v>
      </c>
      <c r="O43" s="14">
        <v>5</v>
      </c>
      <c r="P43" s="14">
        <v>112.02175891580593</v>
      </c>
      <c r="Q43" s="14">
        <v>22.404351783161186</v>
      </c>
      <c r="R43" s="14"/>
      <c r="S43" s="14"/>
    </row>
    <row r="44" spans="1:22" ht="15.75" thickBot="1" x14ac:dyDescent="0.3">
      <c r="A44" s="14" t="s">
        <v>36</v>
      </c>
      <c r="B44" s="14">
        <v>-2.8075723191297683</v>
      </c>
      <c r="C44" s="14">
        <v>2.781781244106956</v>
      </c>
      <c r="D44" s="14">
        <v>-1.0092714245871954</v>
      </c>
      <c r="E44" s="14">
        <v>0.34645139042501888</v>
      </c>
      <c r="F44" s="14">
        <v>-9.3854397115710242</v>
      </c>
      <c r="G44" s="14">
        <v>3.7702950733114884</v>
      </c>
      <c r="H44" s="14">
        <v>-9.3854397115710242</v>
      </c>
      <c r="I44" s="14">
        <v>3.7702950733114884</v>
      </c>
      <c r="M44" s="31"/>
      <c r="N44" s="15" t="s">
        <v>35</v>
      </c>
      <c r="O44" s="15">
        <v>9</v>
      </c>
      <c r="P44" s="15">
        <v>276.50729513716237</v>
      </c>
      <c r="Q44" s="15"/>
      <c r="R44" s="15"/>
      <c r="S44" s="15"/>
    </row>
    <row r="45" spans="1:22" ht="15.75" thickBot="1" x14ac:dyDescent="0.3">
      <c r="A45" s="14" t="s">
        <v>1</v>
      </c>
      <c r="B45" s="14">
        <v>-3.8645881229387356E-2</v>
      </c>
      <c r="C45" s="14">
        <v>6.8068650642422679E-2</v>
      </c>
      <c r="D45" s="14">
        <v>-0.56774860181085973</v>
      </c>
      <c r="E45" s="14">
        <v>0.58794455782645882</v>
      </c>
      <c r="F45" s="14">
        <v>-0.19960266331165682</v>
      </c>
      <c r="G45" s="14">
        <v>0.1223109008528821</v>
      </c>
      <c r="H45" s="14">
        <v>-0.19960266331165682</v>
      </c>
      <c r="I45" s="14">
        <v>0.1223109008528821</v>
      </c>
      <c r="M45" s="31"/>
    </row>
    <row r="46" spans="1:22" ht="15.75" thickBot="1" x14ac:dyDescent="0.3">
      <c r="A46" s="15" t="s">
        <v>2</v>
      </c>
      <c r="B46" s="15">
        <v>3.748101574019002E-2</v>
      </c>
      <c r="C46" s="15">
        <v>2.7620070038847429E-2</v>
      </c>
      <c r="D46" s="15">
        <v>1.3570210244750736</v>
      </c>
      <c r="E46" s="15">
        <v>0.2169043232414235</v>
      </c>
      <c r="F46" s="15">
        <v>-2.7830071704359881E-2</v>
      </c>
      <c r="G46" s="15">
        <v>0.10279210318473991</v>
      </c>
      <c r="H46" s="15">
        <v>-2.7830071704359881E-2</v>
      </c>
      <c r="I46" s="15">
        <v>0.10279210318473991</v>
      </c>
      <c r="M46" s="31"/>
      <c r="N46" s="16"/>
      <c r="O46" s="16" t="s">
        <v>42</v>
      </c>
      <c r="P46" s="16" t="s">
        <v>30</v>
      </c>
      <c r="Q46" s="16" t="s">
        <v>43</v>
      </c>
      <c r="R46" s="16" t="s">
        <v>44</v>
      </c>
      <c r="S46" s="16" t="s">
        <v>45</v>
      </c>
      <c r="T46" s="16" t="s">
        <v>46</v>
      </c>
      <c r="U46" s="16" t="s">
        <v>47</v>
      </c>
      <c r="V46" s="16" t="s">
        <v>48</v>
      </c>
    </row>
    <row r="47" spans="1:22" x14ac:dyDescent="0.25">
      <c r="M47" s="31"/>
      <c r="N47" s="14" t="s">
        <v>36</v>
      </c>
      <c r="O47" s="14">
        <v>122.96791949960897</v>
      </c>
      <c r="P47" s="14">
        <v>93.964456350863159</v>
      </c>
      <c r="Q47" s="14">
        <v>1.3086641936228196</v>
      </c>
      <c r="R47" s="14">
        <v>0.24756832685872793</v>
      </c>
      <c r="S47" s="14">
        <v>-118.57540519136126</v>
      </c>
      <c r="T47" s="14">
        <v>364.51124419057919</v>
      </c>
      <c r="U47" s="14">
        <v>-118.57540519136126</v>
      </c>
      <c r="V47" s="14">
        <v>364.51124419057919</v>
      </c>
    </row>
    <row r="48" spans="1:22" x14ac:dyDescent="0.25">
      <c r="M48" s="31"/>
      <c r="N48" s="14" t="s">
        <v>1</v>
      </c>
      <c r="O48" s="14">
        <v>0.84023535362118629</v>
      </c>
      <c r="P48" s="14">
        <v>1.5383048829834778</v>
      </c>
      <c r="Q48" s="14">
        <v>0.54620859812366007</v>
      </c>
      <c r="R48" s="14">
        <v>0.60840102052967149</v>
      </c>
      <c r="S48" s="14">
        <v>-3.1141032362467889</v>
      </c>
      <c r="T48" s="14">
        <v>4.7945739434891612</v>
      </c>
      <c r="U48" s="14">
        <v>-3.1141032362467889</v>
      </c>
      <c r="V48" s="14">
        <v>4.7945739434891612</v>
      </c>
    </row>
    <row r="49" spans="1:23" x14ac:dyDescent="0.25">
      <c r="A49" t="s">
        <v>140</v>
      </c>
      <c r="M49" s="31"/>
      <c r="N49" s="14" t="s">
        <v>2</v>
      </c>
      <c r="O49" s="14">
        <v>-2.2559245899561433</v>
      </c>
      <c r="P49" s="14">
        <v>1.6285926899309491</v>
      </c>
      <c r="Q49" s="14">
        <v>-1.3851987694061139</v>
      </c>
      <c r="R49" s="14">
        <v>0.22460749298282159</v>
      </c>
      <c r="S49" s="14">
        <v>-6.4423553763427268</v>
      </c>
      <c r="T49" s="14">
        <v>1.9305061964304397</v>
      </c>
      <c r="U49" s="14">
        <v>-6.4423553763427268</v>
      </c>
      <c r="V49" s="14">
        <v>1.9305061964304397</v>
      </c>
    </row>
    <row r="50" spans="1:23" x14ac:dyDescent="0.25">
      <c r="M50" s="31"/>
      <c r="N50" s="14" t="s">
        <v>145</v>
      </c>
      <c r="O50" s="14">
        <v>-3.7234419117377598E-2</v>
      </c>
      <c r="P50" s="14">
        <v>2.2153860759422443E-2</v>
      </c>
      <c r="Q50" s="14">
        <v>-1.6807191993179391</v>
      </c>
      <c r="R50" s="14">
        <v>0.15364891248937268</v>
      </c>
      <c r="S50" s="14">
        <v>-9.4182731174765069E-2</v>
      </c>
      <c r="T50" s="14">
        <v>1.9713892940009872E-2</v>
      </c>
      <c r="U50" s="14">
        <v>-9.4182731174765069E-2</v>
      </c>
      <c r="V50" s="14">
        <v>1.9713892940009872E-2</v>
      </c>
    </row>
    <row r="51" spans="1:23" ht="15.75" thickBot="1" x14ac:dyDescent="0.3">
      <c r="A51" s="66" t="s">
        <v>141</v>
      </c>
      <c r="B51" s="66"/>
      <c r="C51" s="66"/>
      <c r="D51" s="66"/>
      <c r="E51" s="66"/>
      <c r="F51" s="66"/>
      <c r="G51" s="66"/>
      <c r="H51" s="66"/>
      <c r="I51" s="66"/>
      <c r="J51" s="66"/>
      <c r="K51" s="66"/>
      <c r="L51" s="66"/>
      <c r="M51" s="31"/>
      <c r="N51" s="15" t="s">
        <v>146</v>
      </c>
      <c r="O51" s="15">
        <v>9.8048517296385283E-3</v>
      </c>
      <c r="P51" s="15">
        <v>7.3338491902132218E-3</v>
      </c>
      <c r="Q51" s="15">
        <v>1.3369311906117154</v>
      </c>
      <c r="R51" s="15">
        <v>0.23884472501341383</v>
      </c>
      <c r="S51" s="15">
        <v>-9.0474077840196777E-3</v>
      </c>
      <c r="T51" s="15">
        <v>2.8657111243296736E-2</v>
      </c>
      <c r="U51" s="15">
        <v>-9.0474077840196777E-3</v>
      </c>
      <c r="V51" s="15">
        <v>2.8657111243296736E-2</v>
      </c>
    </row>
    <row r="52" spans="1:23" x14ac:dyDescent="0.25">
      <c r="A52" s="66"/>
      <c r="B52" s="66"/>
      <c r="C52" s="66"/>
      <c r="D52" s="66"/>
      <c r="E52" s="66"/>
      <c r="F52" s="66"/>
      <c r="G52" s="66"/>
      <c r="H52" s="66"/>
      <c r="I52" s="66"/>
      <c r="J52" s="66"/>
      <c r="K52" s="66"/>
      <c r="L52" s="66"/>
      <c r="M52" s="31"/>
    </row>
    <row r="53" spans="1:23" x14ac:dyDescent="0.25">
      <c r="A53" s="66"/>
      <c r="B53" s="66"/>
      <c r="C53" s="66"/>
      <c r="D53" s="66"/>
      <c r="E53" s="66"/>
      <c r="F53" s="66"/>
      <c r="G53" s="66"/>
      <c r="H53" s="66"/>
      <c r="I53" s="66"/>
      <c r="J53" s="66"/>
      <c r="K53" s="66"/>
      <c r="L53" s="66"/>
      <c r="M53" s="31"/>
      <c r="N53" t="s">
        <v>148</v>
      </c>
      <c r="S53" t="s">
        <v>149</v>
      </c>
    </row>
    <row r="54" spans="1:23" x14ac:dyDescent="0.25">
      <c r="M54" s="31"/>
    </row>
    <row r="55" spans="1:23" x14ac:dyDescent="0.25">
      <c r="M55" s="31"/>
      <c r="N55" t="s">
        <v>59</v>
      </c>
      <c r="O55">
        <f>O35</f>
        <v>0.59486870369826161</v>
      </c>
    </row>
    <row r="56" spans="1:23" ht="18.75" x14ac:dyDescent="0.35">
      <c r="M56" s="31"/>
      <c r="N56" t="s">
        <v>17</v>
      </c>
      <c r="O56">
        <v>10</v>
      </c>
      <c r="R56" t="s">
        <v>151</v>
      </c>
      <c r="T56" s="37" t="s">
        <v>152</v>
      </c>
      <c r="U56" t="s">
        <v>155</v>
      </c>
      <c r="V56">
        <v>9.4879999999999995</v>
      </c>
    </row>
    <row r="57" spans="1:23" x14ac:dyDescent="0.25">
      <c r="M57" s="31"/>
      <c r="N57" t="s">
        <v>150</v>
      </c>
      <c r="O57">
        <f>O56*O55</f>
        <v>5.9486870369826157</v>
      </c>
      <c r="R57" t="s">
        <v>157</v>
      </c>
      <c r="T57" t="s">
        <v>154</v>
      </c>
      <c r="U57" s="67" t="s">
        <v>153</v>
      </c>
      <c r="V57" s="67"/>
      <c r="W57" s="67"/>
    </row>
    <row r="58" spans="1:23" x14ac:dyDescent="0.25">
      <c r="M58" s="31"/>
      <c r="U58" s="67"/>
      <c r="V58" s="67"/>
      <c r="W58" s="67"/>
    </row>
    <row r="59" spans="1:23" ht="18.75" x14ac:dyDescent="0.35">
      <c r="M59" s="31"/>
      <c r="N59" t="s">
        <v>156</v>
      </c>
      <c r="U59" s="67"/>
      <c r="V59" s="67"/>
      <c r="W59" s="67"/>
    </row>
    <row r="60" spans="1:23" x14ac:dyDescent="0.25">
      <c r="M60" s="31"/>
    </row>
    <row r="61" spans="1:23" x14ac:dyDescent="0.25">
      <c r="M61" s="31"/>
      <c r="N61" t="s">
        <v>174</v>
      </c>
      <c r="Q61" s="47" t="s">
        <v>175</v>
      </c>
    </row>
  </sheetData>
  <mergeCells count="5">
    <mergeCell ref="A13:L13"/>
    <mergeCell ref="N13:X13"/>
    <mergeCell ref="A51:L53"/>
    <mergeCell ref="N28:X29"/>
    <mergeCell ref="U57:W59"/>
  </mergeCells>
  <hyperlinks>
    <hyperlink ref="Q61" r:id="rId1"/>
  </hyperlinks>
  <pageMargins left="0.7" right="0.7" top="0.75" bottom="0.75" header="0.3" footer="0.3"/>
  <pageSetup paperSize="9" orientation="portrait" horizontalDpi="90" verticalDpi="9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activeCell="H8" sqref="H8"/>
    </sheetView>
  </sheetViews>
  <sheetFormatPr defaultRowHeight="15" x14ac:dyDescent="0.25"/>
  <cols>
    <col min="2" max="2" width="12" bestFit="1" customWidth="1"/>
    <col min="3" max="5" width="11.7109375" bestFit="1" customWidth="1"/>
    <col min="6" max="6" width="12.140625" bestFit="1" customWidth="1"/>
    <col min="8" max="8" width="12.140625" bestFit="1" customWidth="1"/>
    <col min="9" max="9" width="10.7109375" customWidth="1"/>
    <col min="10" max="10" width="11.7109375" bestFit="1" customWidth="1"/>
  </cols>
  <sheetData>
    <row r="1" spans="1:15" x14ac:dyDescent="0.25">
      <c r="A1" t="s">
        <v>54</v>
      </c>
      <c r="B1" t="s">
        <v>191</v>
      </c>
      <c r="C1" t="s">
        <v>193</v>
      </c>
      <c r="D1" t="s">
        <v>194</v>
      </c>
      <c r="E1" t="s">
        <v>195</v>
      </c>
    </row>
    <row r="2" spans="1:15" x14ac:dyDescent="0.25">
      <c r="A2">
        <v>0.27227196297523903</v>
      </c>
      <c r="B2">
        <f t="shared" ref="B2:B11" si="0">A2-$B$15</f>
        <v>0.27227196297459955</v>
      </c>
      <c r="C2">
        <f t="shared" ref="C2:C11" si="1">B2^2</f>
        <v>7.4132021822041705E-2</v>
      </c>
      <c r="D2">
        <f t="shared" ref="D2:D11" si="2">B2^3</f>
        <v>2.0184071100763146E-2</v>
      </c>
      <c r="E2">
        <f t="shared" ref="E2:E11" si="3">B2^4</f>
        <v>5.4955566594236671E-3</v>
      </c>
    </row>
    <row r="3" spans="1:15" ht="18" x14ac:dyDescent="0.35">
      <c r="A3">
        <v>1.054258965321921</v>
      </c>
      <c r="B3">
        <f t="shared" si="0"/>
        <v>1.0542589653212815</v>
      </c>
      <c r="C3">
        <f t="shared" si="1"/>
        <v>1.1114619659602991</v>
      </c>
      <c r="D3">
        <f t="shared" si="2"/>
        <v>1.1717687422272622</v>
      </c>
      <c r="E3">
        <f t="shared" si="3"/>
        <v>1.235347701776333</v>
      </c>
      <c r="H3" t="s">
        <v>186</v>
      </c>
      <c r="I3">
        <f>(1/10*D12)/(1/10*C12)^(3/2)</f>
        <v>0.92105719962878985</v>
      </c>
      <c r="J3">
        <f>_xlfn.SKEW.P(A2:A11)</f>
        <v>0.92105719962878985</v>
      </c>
    </row>
    <row r="4" spans="1:15" ht="18" x14ac:dyDescent="0.35">
      <c r="A4">
        <v>-0.95162103656180363</v>
      </c>
      <c r="B4">
        <f t="shared" si="0"/>
        <v>-0.95162103656244312</v>
      </c>
      <c r="C4">
        <f t="shared" si="1"/>
        <v>0.90558259722817869</v>
      </c>
      <c r="D4">
        <f t="shared" si="2"/>
        <v>-0.86177144986718879</v>
      </c>
      <c r="E4">
        <f t="shared" si="3"/>
        <v>0.82007984040253368</v>
      </c>
      <c r="H4" t="s">
        <v>187</v>
      </c>
      <c r="I4">
        <f>(1/10*E12)/(1/10*C12)^2</f>
        <v>2.7656247072239313</v>
      </c>
    </row>
    <row r="5" spans="1:15" x14ac:dyDescent="0.25">
      <c r="A5">
        <v>-1.008413534462548</v>
      </c>
      <c r="B5">
        <f t="shared" si="0"/>
        <v>-1.0084135344631875</v>
      </c>
      <c r="C5">
        <f t="shared" si="1"/>
        <v>1.0168978564885383</v>
      </c>
      <c r="D5">
        <f t="shared" si="2"/>
        <v>-1.0254535616496461</v>
      </c>
      <c r="E5">
        <f t="shared" si="3"/>
        <v>1.0340812505309838</v>
      </c>
    </row>
    <row r="6" spans="1:15" x14ac:dyDescent="0.25">
      <c r="A6">
        <v>-0.9731691633916455</v>
      </c>
      <c r="B6">
        <f t="shared" si="0"/>
        <v>-0.97316916339228499</v>
      </c>
      <c r="C6">
        <f t="shared" si="1"/>
        <v>0.94705822057763989</v>
      </c>
      <c r="D6">
        <f t="shared" si="2"/>
        <v>-0.9216478562033279</v>
      </c>
      <c r="E6">
        <f t="shared" si="3"/>
        <v>0.89691927316368558</v>
      </c>
      <c r="H6" t="s">
        <v>185</v>
      </c>
      <c r="I6">
        <f>10/6*(I3^2+(I4-3)^2/4)</f>
        <v>1.4367988490899923</v>
      </c>
    </row>
    <row r="7" spans="1:15" x14ac:dyDescent="0.25">
      <c r="A7">
        <v>-2.4173626058434294</v>
      </c>
      <c r="B7">
        <f t="shared" si="0"/>
        <v>-2.4173626058440689</v>
      </c>
      <c r="C7">
        <f t="shared" si="1"/>
        <v>5.8436419681332277</v>
      </c>
      <c r="D7">
        <f t="shared" si="2"/>
        <v>-14.126201575706302</v>
      </c>
      <c r="E7">
        <f t="shared" si="3"/>
        <v>34.148151451727983</v>
      </c>
    </row>
    <row r="8" spans="1:15" x14ac:dyDescent="0.25">
      <c r="A8">
        <v>2.6155943199660499</v>
      </c>
      <c r="B8">
        <f t="shared" si="0"/>
        <v>2.6155943199654104</v>
      </c>
      <c r="C8">
        <f t="shared" si="1"/>
        <v>6.8413336466353174</v>
      </c>
      <c r="D8">
        <f t="shared" si="2"/>
        <v>17.894153427127584</v>
      </c>
      <c r="E8">
        <f t="shared" si="3"/>
        <v>46.803846064584491</v>
      </c>
    </row>
    <row r="9" spans="1:15" x14ac:dyDescent="0.25">
      <c r="A9">
        <v>4.2755133148097286</v>
      </c>
      <c r="B9">
        <f t="shared" si="0"/>
        <v>4.2755133148090891</v>
      </c>
      <c r="C9">
        <f t="shared" si="1"/>
        <v>18.280014105109807</v>
      </c>
      <c r="D9">
        <f t="shared" si="2"/>
        <v>78.156443701294933</v>
      </c>
      <c r="E9">
        <f t="shared" si="3"/>
        <v>334.1589156830135</v>
      </c>
      <c r="H9" t="s">
        <v>197</v>
      </c>
      <c r="J9" t="s">
        <v>198</v>
      </c>
    </row>
    <row r="10" spans="1:15" x14ac:dyDescent="0.25">
      <c r="A10">
        <v>-0.9627426983125531</v>
      </c>
      <c r="B10">
        <f t="shared" si="0"/>
        <v>-0.96274269831319259</v>
      </c>
      <c r="C10">
        <f t="shared" si="1"/>
        <v>0.92687350315536698</v>
      </c>
      <c r="D10">
        <f t="shared" si="2"/>
        <v>-0.89234069742279942</v>
      </c>
      <c r="E10">
        <f t="shared" si="3"/>
        <v>0.85909449085150213</v>
      </c>
      <c r="N10" t="s">
        <v>178</v>
      </c>
      <c r="O10" t="s">
        <v>180</v>
      </c>
    </row>
    <row r="11" spans="1:15" x14ac:dyDescent="0.25">
      <c r="A11">
        <v>-1.9043295244945639</v>
      </c>
      <c r="B11">
        <f t="shared" si="0"/>
        <v>-1.9043295244952034</v>
      </c>
      <c r="C11">
        <f t="shared" si="1"/>
        <v>3.6264709378641276</v>
      </c>
      <c r="D11">
        <f t="shared" si="2"/>
        <v>-6.9059956766984687</v>
      </c>
      <c r="E11">
        <f t="shared" si="3"/>
        <v>13.151291463173125</v>
      </c>
      <c r="N11" t="s">
        <v>179</v>
      </c>
      <c r="O11" t="s">
        <v>181</v>
      </c>
    </row>
    <row r="12" spans="1:15" x14ac:dyDescent="0.25">
      <c r="A12" s="54" t="s">
        <v>35</v>
      </c>
      <c r="B12" s="54"/>
      <c r="C12">
        <f>SUM(C2:C11)</f>
        <v>39.573466822974545</v>
      </c>
      <c r="D12">
        <f>SUM(D2:D11)</f>
        <v>72.509139124202818</v>
      </c>
      <c r="E12">
        <f>SUM(E2:E11)</f>
        <v>433.11322277588357</v>
      </c>
    </row>
    <row r="13" spans="1:15" ht="18.75" x14ac:dyDescent="0.35">
      <c r="N13" t="s">
        <v>182</v>
      </c>
      <c r="O13" t="s">
        <v>183</v>
      </c>
    </row>
    <row r="15" spans="1:15" ht="18.75" x14ac:dyDescent="0.35">
      <c r="A15" t="s">
        <v>184</v>
      </c>
      <c r="B15">
        <f>AVERAGE(A2:A11)</f>
        <v>6.3948846218409017E-13</v>
      </c>
      <c r="N15" t="s">
        <v>196</v>
      </c>
    </row>
  </sheetData>
  <mergeCells count="1">
    <mergeCell ref="A12:B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M2.Dummy_variable</vt:lpstr>
      <vt:lpstr>M2.Dummy_variable_solved</vt:lpstr>
      <vt:lpstr>M2.Dummy_DataAnalysis</vt:lpstr>
      <vt:lpstr>M1.Coefficients</vt:lpstr>
      <vt:lpstr>M1.DataAnalysis</vt:lpstr>
      <vt:lpstr>M1.Test the coefficients&amp;ANOVA</vt:lpstr>
      <vt:lpstr>M1.Multicollinearity</vt:lpstr>
      <vt:lpstr>M1.Autocorrelation</vt:lpstr>
      <vt:lpstr>M1.Homoscedasticity</vt:lpstr>
      <vt:lpstr>M1.Normality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Elena Prada</cp:lastModifiedBy>
  <dcterms:created xsi:type="dcterms:W3CDTF">2019-11-27T06:15:30Z</dcterms:created>
  <dcterms:modified xsi:type="dcterms:W3CDTF">2023-12-14T15:32:53Z</dcterms:modified>
</cp:coreProperties>
</file>