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b8fc246640d213/Рабочий стол/Лабы 1 сем/"/>
    </mc:Choice>
  </mc:AlternateContent>
  <xr:revisionPtr revIDLastSave="372" documentId="8_{9D9C57ED-D5BA-4C1A-9B2C-8664DC843EC1}" xr6:coauthVersionLast="47" xr6:coauthVersionMax="47" xr10:uidLastSave="{6029EE52-6316-4709-8F33-8F3CF767785F}"/>
  <bookViews>
    <workbookView xWindow="828" yWindow="-108" windowWidth="22320" windowHeight="13176" xr2:uid="{91CEDC9C-D802-434A-A97A-27221992580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9" i="1" l="1"/>
  <c r="U21" i="1"/>
  <c r="U20" i="1"/>
  <c r="Z3" i="1"/>
  <c r="X2" i="1"/>
  <c r="M18" i="1"/>
  <c r="M17" i="1"/>
  <c r="M16" i="1"/>
  <c r="K16" i="1"/>
  <c r="K17" i="1"/>
  <c r="K18" i="1"/>
  <c r="G17" i="1"/>
  <c r="G16" i="1"/>
  <c r="T20" i="1"/>
  <c r="Z7" i="1" s="1"/>
  <c r="I2" i="1"/>
  <c r="W2" i="1"/>
  <c r="Y7" i="1"/>
  <c r="Y8" i="1"/>
  <c r="Y9" i="1"/>
  <c r="Y10" i="1"/>
  <c r="Y11" i="1"/>
  <c r="T21" i="1"/>
  <c r="Z12" i="1" s="1"/>
  <c r="X8" i="1"/>
  <c r="X9" i="1"/>
  <c r="X10" i="1"/>
  <c r="X11" i="1"/>
  <c r="X7" i="1"/>
  <c r="G18" i="1"/>
  <c r="F7" i="1"/>
  <c r="H3" i="1"/>
  <c r="H2" i="1"/>
  <c r="C17" i="1"/>
  <c r="D17" i="1" s="1"/>
  <c r="C18" i="1"/>
  <c r="D18" i="1" s="1"/>
  <c r="C16" i="1"/>
  <c r="D16" i="1" s="1"/>
  <c r="T2" i="1"/>
  <c r="S13" i="1"/>
  <c r="S14" i="1"/>
  <c r="S15" i="1"/>
  <c r="S16" i="1"/>
  <c r="S12" i="1"/>
  <c r="S11" i="1"/>
  <c r="S10" i="1"/>
  <c r="S8" i="1"/>
  <c r="S9" i="1"/>
  <c r="S7" i="1"/>
  <c r="S3" i="1"/>
  <c r="S4" i="1"/>
  <c r="S5" i="1"/>
  <c r="S6" i="1"/>
  <c r="S2" i="1"/>
  <c r="X3" i="1" l="1"/>
  <c r="Y3" i="1" s="1"/>
  <c r="Z11" i="1"/>
  <c r="X12" i="1"/>
  <c r="X13" i="1"/>
  <c r="Y13" i="1" s="1"/>
  <c r="X14" i="1"/>
  <c r="Y14" i="1" s="1"/>
  <c r="X16" i="1"/>
  <c r="Y16" i="1" s="1"/>
  <c r="X15" i="1"/>
  <c r="Y15" i="1" s="1"/>
  <c r="T19" i="1"/>
  <c r="X6" i="1"/>
  <c r="Y6" i="1" s="1"/>
  <c r="X5" i="1"/>
  <c r="Y5" i="1" s="1"/>
  <c r="X4" i="1"/>
  <c r="Y4" i="1" s="1"/>
  <c r="Z15" i="1"/>
  <c r="Z13" i="1"/>
  <c r="Z16" i="1"/>
  <c r="Z14" i="1"/>
  <c r="Z10" i="1"/>
  <c r="Z9" i="1"/>
  <c r="Z8" i="1"/>
  <c r="T7" i="1"/>
  <c r="T11" i="1"/>
  <c r="T15" i="1"/>
  <c r="U15" i="1" s="1"/>
  <c r="T12" i="1"/>
  <c r="U12" i="1" s="1"/>
  <c r="T16" i="1"/>
  <c r="U16" i="1" s="1"/>
  <c r="T8" i="1"/>
  <c r="T14" i="1"/>
  <c r="U14" i="1" s="1"/>
  <c r="T9" i="1"/>
  <c r="T5" i="1"/>
  <c r="T13" i="1"/>
  <c r="U13" i="1" s="1"/>
  <c r="T4" i="1"/>
  <c r="T10" i="1"/>
  <c r="T3" i="1"/>
  <c r="T6" i="1"/>
  <c r="U2" i="1"/>
  <c r="M10" i="1"/>
  <c r="M6" i="1"/>
  <c r="M2" i="1"/>
  <c r="F3" i="1"/>
  <c r="F4" i="1"/>
  <c r="F5" i="1"/>
  <c r="F6" i="1"/>
  <c r="F8" i="1"/>
  <c r="F9" i="1"/>
  <c r="F10" i="1"/>
  <c r="F11" i="1"/>
  <c r="F12" i="1"/>
  <c r="F13" i="1"/>
  <c r="F2" i="1"/>
  <c r="H4" i="1"/>
  <c r="H5" i="1"/>
  <c r="H6" i="1"/>
  <c r="H7" i="1"/>
  <c r="H8" i="1"/>
  <c r="H9" i="1"/>
  <c r="H10" i="1"/>
  <c r="H11" i="1"/>
  <c r="H12" i="1"/>
  <c r="H13" i="1"/>
  <c r="V20" i="1" l="1"/>
  <c r="V21" i="1"/>
  <c r="Y12" i="1"/>
  <c r="Z5" i="1"/>
  <c r="Z4" i="1"/>
  <c r="Z6" i="1"/>
  <c r="Z2" i="1"/>
  <c r="I9" i="1"/>
  <c r="U10" i="1"/>
  <c r="U8" i="1"/>
  <c r="U9" i="1"/>
  <c r="U11" i="1"/>
  <c r="U7" i="1"/>
  <c r="U5" i="1"/>
  <c r="U4" i="1"/>
  <c r="U6" i="1"/>
  <c r="U3" i="1"/>
  <c r="G4" i="1"/>
  <c r="G6" i="1"/>
  <c r="G5" i="1"/>
  <c r="G3" i="1"/>
  <c r="G7" i="1"/>
  <c r="F18" i="1"/>
  <c r="I11" i="1" s="1"/>
  <c r="F16" i="1"/>
  <c r="I6" i="1" s="1"/>
  <c r="F17" i="1"/>
  <c r="I3" i="1" s="1"/>
  <c r="G12" i="1"/>
  <c r="G11" i="1"/>
  <c r="G10" i="1"/>
  <c r="G2" i="1"/>
  <c r="G13" i="1"/>
  <c r="G9" i="1"/>
  <c r="G8" i="1"/>
  <c r="V19" i="1" l="1"/>
  <c r="I5" i="1"/>
  <c r="I7" i="1"/>
  <c r="I8" i="1"/>
  <c r="I12" i="1"/>
  <c r="I10" i="1"/>
  <c r="I13" i="1"/>
  <c r="I4" i="1"/>
  <c r="W9" i="1"/>
  <c r="W7" i="1"/>
  <c r="W10" i="1"/>
  <c r="W11" i="1"/>
  <c r="W8" i="1"/>
  <c r="W14" i="1"/>
  <c r="W12" i="1"/>
  <c r="W13" i="1"/>
  <c r="W15" i="1"/>
  <c r="W16" i="1"/>
  <c r="W4" i="1"/>
  <c r="W5" i="1"/>
  <c r="W6" i="1"/>
  <c r="W3" i="1"/>
  <c r="H17" i="1" l="1"/>
  <c r="H16" i="1"/>
  <c r="Y2" i="1"/>
  <c r="H18" i="1"/>
</calcChain>
</file>

<file path=xl/sharedStrings.xml><?xml version="1.0" encoding="utf-8"?>
<sst xmlns="http://schemas.openxmlformats.org/spreadsheetml/2006/main" count="75" uniqueCount="32">
  <si>
    <t>h, mm</t>
  </si>
  <si>
    <t>d, mm</t>
  </si>
  <si>
    <t>M, g</t>
  </si>
  <si>
    <t xml:space="preserve"> </t>
  </si>
  <si>
    <t>sigm ro</t>
  </si>
  <si>
    <t>ro</t>
  </si>
  <si>
    <t>eps ro</t>
  </si>
  <si>
    <t>D, mm</t>
  </si>
  <si>
    <t>медь</t>
  </si>
  <si>
    <t>сталь</t>
  </si>
  <si>
    <t>дюраль</t>
  </si>
  <si>
    <t>L, mm</t>
  </si>
  <si>
    <t>sigm L, mm</t>
  </si>
  <si>
    <t>eps L, %</t>
  </si>
  <si>
    <t xml:space="preserve">f n, Hz </t>
  </si>
  <si>
    <t>n</t>
  </si>
  <si>
    <t xml:space="preserve">u, m/s </t>
  </si>
  <si>
    <t>E, Pa</t>
  </si>
  <si>
    <t>avg ro</t>
  </si>
  <si>
    <t>sigm E</t>
  </si>
  <si>
    <t>sigm u</t>
  </si>
  <si>
    <t>eps u</t>
  </si>
  <si>
    <t>avg D</t>
  </si>
  <si>
    <t>eps E</t>
  </si>
  <si>
    <t>avg sigm ro</t>
  </si>
  <si>
    <t>avg eps ro</t>
  </si>
  <si>
    <t>(X - Xi)^2</t>
  </si>
  <si>
    <t>avg E</t>
  </si>
  <si>
    <t>avg sigm E</t>
  </si>
  <si>
    <t>avg eps E</t>
  </si>
  <si>
    <t>lambda, m</t>
  </si>
  <si>
    <t>lambda min /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</si>
</sst>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793E7-9666-4376-96B7-B85C0BDD2426}">
  <dimension ref="A1:Z21"/>
  <sheetViews>
    <sheetView tabSelected="1" topLeftCell="H1" workbookViewId="0">
      <selection activeCell="U5" sqref="U5"/>
    </sheetView>
  </sheetViews>
  <sheetFormatPr defaultRowHeight="14.4" x14ac:dyDescent="0.3"/>
  <cols>
    <col min="3" max="3" width="11.21875" customWidth="1"/>
    <col min="6" max="6" width="12" bestFit="1" customWidth="1"/>
    <col min="7" max="7" width="12" customWidth="1"/>
    <col min="13" max="13" width="12.6640625" customWidth="1"/>
    <col min="20" max="21" width="12" bestFit="1" customWidth="1"/>
    <col min="23" max="24" width="12" bestFit="1" customWidth="1"/>
    <col min="26" max="26" width="12" bestFit="1" customWidth="1"/>
  </cols>
  <sheetData>
    <row r="1" spans="1:26" x14ac:dyDescent="0.3">
      <c r="B1" t="s">
        <v>0</v>
      </c>
      <c r="C1" t="s">
        <v>1</v>
      </c>
      <c r="D1" t="s">
        <v>2</v>
      </c>
      <c r="F1" t="s">
        <v>4</v>
      </c>
      <c r="G1" t="s">
        <v>6</v>
      </c>
      <c r="H1" t="s">
        <v>5</v>
      </c>
      <c r="I1" t="s">
        <v>26</v>
      </c>
      <c r="L1" t="s">
        <v>7</v>
      </c>
      <c r="M1" t="s">
        <v>22</v>
      </c>
      <c r="P1" t="s">
        <v>14</v>
      </c>
      <c r="Q1" t="s">
        <v>15</v>
      </c>
      <c r="S1" t="s">
        <v>16</v>
      </c>
      <c r="T1" t="s">
        <v>20</v>
      </c>
      <c r="U1" t="s">
        <v>21</v>
      </c>
      <c r="W1" t="s">
        <v>17</v>
      </c>
      <c r="X1" t="s">
        <v>19</v>
      </c>
      <c r="Y1" t="s">
        <v>23</v>
      </c>
      <c r="Z1" t="s">
        <v>26</v>
      </c>
    </row>
    <row r="2" spans="1:26" x14ac:dyDescent="0.3">
      <c r="A2" t="s">
        <v>9</v>
      </c>
      <c r="B2">
        <v>41.3</v>
      </c>
      <c r="C2">
        <v>12</v>
      </c>
      <c r="D2">
        <v>37.1</v>
      </c>
      <c r="F2">
        <f>((4*D2/PI()/C2^2/B2^2)^2+(8*D2/PI()/C2^3/B2)^2)^0.5 * 10^5</f>
        <v>133.76904039240895</v>
      </c>
      <c r="G2">
        <f xml:space="preserve"> 100 * F2 / H2</f>
        <v>1.6841630200685667</v>
      </c>
      <c r="H2">
        <f xml:space="preserve"> D2/1000 * 4 / PI() / B2 * 1000000000 / C2^2</f>
        <v>7942.7608134373395</v>
      </c>
      <c r="I2">
        <f xml:space="preserve"> (H2 - F$17)^2</f>
        <v>816.6364946581192</v>
      </c>
      <c r="K2" t="s">
        <v>8</v>
      </c>
      <c r="L2">
        <v>12</v>
      </c>
      <c r="M2">
        <f xml:space="preserve"> SUM(L2:L5) / 4</f>
        <v>12.05</v>
      </c>
      <c r="O2" t="s">
        <v>8</v>
      </c>
      <c r="P2">
        <v>3219</v>
      </c>
      <c r="Q2">
        <v>1</v>
      </c>
      <c r="S2">
        <f xml:space="preserve"> 2*B$16 / 1000 * P2 / Q2</f>
        <v>3888.5519999999997</v>
      </c>
      <c r="T2">
        <f xml:space="preserve"> 2 *P2 / Q2 * C$16/ 1000</f>
        <v>32.19</v>
      </c>
      <c r="U2">
        <f xml:space="preserve"> T2 / S2 * 100</f>
        <v>0.82781456953642385</v>
      </c>
      <c r="W2">
        <f xml:space="preserve"> F$16 * S2^2</f>
        <v>136656534771.46524</v>
      </c>
      <c r="X2">
        <f>((S2^2)^2*G$16^2 + (2*S2*F$16)^2*T2^2)^0.5</f>
        <v>3420826645.1252789</v>
      </c>
      <c r="Y2">
        <f xml:space="preserve"> X2 / W2 *100</f>
        <v>2.5032294656424798</v>
      </c>
      <c r="Z2">
        <f xml:space="preserve"> (W2 - T$19)^2</f>
        <v>2.0549461288702096E+17</v>
      </c>
    </row>
    <row r="3" spans="1:26" x14ac:dyDescent="0.3">
      <c r="A3" t="s">
        <v>9</v>
      </c>
      <c r="B3">
        <v>29.6</v>
      </c>
      <c r="C3">
        <v>12</v>
      </c>
      <c r="D3">
        <v>26.04</v>
      </c>
      <c r="F3">
        <f t="shared" ref="F3:F13" si="0">((4*D3/PI()/C3^2/B3^2)^2+(8*D3/PI()/C3^3/B3)^2)^0.5 * 10^5</f>
        <v>132.27855612472692</v>
      </c>
      <c r="G3">
        <f t="shared" ref="G3:G13" si="1" xml:space="preserve"> 100 * F3 / H3</f>
        <v>1.7005623136047447</v>
      </c>
      <c r="H3">
        <f xml:space="preserve"> D3/1000 * 4 / PI() / B3 * 1000000000 / C3^2</f>
        <v>7778.5186150768668</v>
      </c>
      <c r="I3">
        <f xml:space="preserve"> (H3 - F$17)^2</f>
        <v>18405.086087136853</v>
      </c>
      <c r="K3" t="s">
        <v>8</v>
      </c>
      <c r="L3">
        <v>12.1</v>
      </c>
      <c r="O3" t="s">
        <v>8</v>
      </c>
      <c r="P3">
        <v>6441</v>
      </c>
      <c r="Q3">
        <v>2</v>
      </c>
      <c r="S3">
        <f xml:space="preserve"> 2*B$16 / 1000 * P3 / Q3</f>
        <v>3890.364</v>
      </c>
      <c r="T3">
        <f xml:space="preserve"> 2 *P3 / Q3 * C$16/ 1000</f>
        <v>32.204999999999998</v>
      </c>
      <c r="U3">
        <f t="shared" ref="U3:U16" si="2" xml:space="preserve"> T3 / S3 * 100</f>
        <v>0.82781456953642374</v>
      </c>
      <c r="W3">
        <f xml:space="preserve"> F$16 * S3^2</f>
        <v>136783923750.5872</v>
      </c>
      <c r="X3">
        <f t="shared" ref="X3:X6" si="3">((S3^2)^2*G$16^2 + (2*S3*F$16)^2*T3^2)^0.5</f>
        <v>3424015483.5866404</v>
      </c>
      <c r="Y3">
        <f t="shared" ref="Y3:Y16" si="4" xml:space="preserve"> X3 / W3 *100</f>
        <v>2.5032294656424794</v>
      </c>
      <c r="Z3">
        <f xml:space="preserve"> (W3 - T$19)^2</f>
        <v>1.062278599963524E+17</v>
      </c>
    </row>
    <row r="4" spans="1:26" x14ac:dyDescent="0.3">
      <c r="A4" t="s">
        <v>9</v>
      </c>
      <c r="B4">
        <v>41</v>
      </c>
      <c r="C4">
        <v>12</v>
      </c>
      <c r="D4">
        <v>36.94</v>
      </c>
      <c r="E4" t="s">
        <v>3</v>
      </c>
      <c r="F4">
        <f t="shared" si="0"/>
        <v>134.18707967292482</v>
      </c>
      <c r="G4">
        <f t="shared" si="1"/>
        <v>1.6844186467561511</v>
      </c>
      <c r="H4">
        <f t="shared" ref="H4:H13" si="5" xml:space="preserve"> D4/1000 * 4 / PI() / B4 * 1000000000 / C4^2</f>
        <v>7966.3734387731902</v>
      </c>
      <c r="I4">
        <f t="shared" ref="I4:I5" si="6" xml:space="preserve"> (H4 - F$17)^2</f>
        <v>2723.7415892021559</v>
      </c>
      <c r="K4" t="s">
        <v>8</v>
      </c>
      <c r="L4">
        <v>12.1</v>
      </c>
      <c r="O4" t="s">
        <v>8</v>
      </c>
      <c r="P4">
        <v>9655</v>
      </c>
      <c r="Q4">
        <v>3</v>
      </c>
      <c r="S4">
        <f xml:space="preserve"> 2*B$16 / 1000 * P4 / Q4</f>
        <v>3887.7466666666664</v>
      </c>
      <c r="T4">
        <f xml:space="preserve"> 2 *P4 / Q4 * C$16/ 1000</f>
        <v>32.183333333333337</v>
      </c>
      <c r="U4">
        <f t="shared" si="2"/>
        <v>0.82781456953642385</v>
      </c>
      <c r="W4">
        <f xml:space="preserve"> F$16 * S4^2</f>
        <v>136599936497.16162</v>
      </c>
      <c r="X4">
        <f t="shared" si="3"/>
        <v>3419409860.4458656</v>
      </c>
      <c r="Y4">
        <f t="shared" si="4"/>
        <v>2.5032294656424798</v>
      </c>
      <c r="Z4">
        <f t="shared" ref="Z3:Z6" si="7" xml:space="preserve"> (W4 - T$19)^2</f>
        <v>2.600116864127775E+17</v>
      </c>
    </row>
    <row r="5" spans="1:26" x14ac:dyDescent="0.3">
      <c r="A5" t="s">
        <v>9</v>
      </c>
      <c r="B5">
        <v>31.2</v>
      </c>
      <c r="C5">
        <v>12</v>
      </c>
      <c r="D5">
        <v>28.12</v>
      </c>
      <c r="F5">
        <f t="shared" si="0"/>
        <v>135.25170839856614</v>
      </c>
      <c r="G5">
        <f t="shared" si="1"/>
        <v>1.6972054224197086</v>
      </c>
      <c r="H5">
        <f t="shared" si="5"/>
        <v>7969.0829767523101</v>
      </c>
      <c r="I5">
        <f t="shared" si="6"/>
        <v>3013.9019294824384</v>
      </c>
      <c r="K5" t="s">
        <v>8</v>
      </c>
      <c r="L5">
        <v>12</v>
      </c>
      <c r="O5" t="s">
        <v>8</v>
      </c>
      <c r="P5">
        <v>12983</v>
      </c>
      <c r="Q5">
        <v>4</v>
      </c>
      <c r="S5">
        <f xml:space="preserve"> 2*B$16 / 1000 * P5 / Q5</f>
        <v>3920.866</v>
      </c>
      <c r="T5">
        <f xml:space="preserve"> 2 *P5 / Q5 * C$16/ 1000</f>
        <v>32.457500000000003</v>
      </c>
      <c r="U5">
        <f t="shared" si="2"/>
        <v>0.82781456953642385</v>
      </c>
      <c r="W5">
        <f xml:space="preserve"> F$16 * S5^2</f>
        <v>138937212763.99316</v>
      </c>
      <c r="X5">
        <f t="shared" si="3"/>
        <v>3477917248.650661</v>
      </c>
      <c r="Y5">
        <f t="shared" si="4"/>
        <v>2.5032294656424798</v>
      </c>
      <c r="Z5">
        <f t="shared" si="7"/>
        <v>3.3392550079653934E+18</v>
      </c>
    </row>
    <row r="6" spans="1:26" x14ac:dyDescent="0.3">
      <c r="A6" t="s">
        <v>8</v>
      </c>
      <c r="B6">
        <v>40.4</v>
      </c>
      <c r="C6">
        <v>11.8</v>
      </c>
      <c r="D6">
        <v>40.39</v>
      </c>
      <c r="F6">
        <f t="shared" si="0"/>
        <v>156.5918328283461</v>
      </c>
      <c r="G6">
        <f t="shared" si="1"/>
        <v>1.7128941070989137</v>
      </c>
      <c r="H6">
        <f t="shared" si="5"/>
        <v>9141.9447459926068</v>
      </c>
      <c r="I6">
        <f xml:space="preserve"> (H6 - F$16)^2</f>
        <v>10881.458918563056</v>
      </c>
      <c r="K6" t="s">
        <v>9</v>
      </c>
      <c r="L6">
        <v>12.2</v>
      </c>
      <c r="M6">
        <f xml:space="preserve"> SUM(L6:L9) / 4</f>
        <v>12.074999999999999</v>
      </c>
      <c r="O6" t="s">
        <v>8</v>
      </c>
      <c r="P6">
        <v>16090</v>
      </c>
      <c r="Q6">
        <v>5</v>
      </c>
      <c r="S6">
        <f xml:space="preserve"> 2*B$16 / 1000 * P6 / Q6</f>
        <v>3887.3440000000001</v>
      </c>
      <c r="T6">
        <f xml:space="preserve"> 2 *P6 / Q6 * C$16/ 1000</f>
        <v>32.18</v>
      </c>
      <c r="U6">
        <f t="shared" si="2"/>
        <v>0.82781456953642385</v>
      </c>
      <c r="W6">
        <f xml:space="preserve"> F$16 * S6^2</f>
        <v>136571641756.10612</v>
      </c>
      <c r="X6">
        <f t="shared" si="3"/>
        <v>3418701578.1505365</v>
      </c>
      <c r="Y6">
        <f t="shared" si="4"/>
        <v>2.5032294656424794</v>
      </c>
      <c r="Z6">
        <f t="shared" si="7"/>
        <v>2.8966801461719725E+17</v>
      </c>
    </row>
    <row r="7" spans="1:26" x14ac:dyDescent="0.3">
      <c r="A7" t="s">
        <v>8</v>
      </c>
      <c r="B7">
        <v>41.4</v>
      </c>
      <c r="C7">
        <v>11.9</v>
      </c>
      <c r="D7">
        <v>41.98</v>
      </c>
      <c r="F7">
        <f>((4*D7/PI()/C7^2/B7^2)^2+(8*D7/PI()/C7^3/B7)^2)^0.5 * 10^5</f>
        <v>154.80354022980779</v>
      </c>
      <c r="G7">
        <f t="shared" si="1"/>
        <v>1.6979410161274144</v>
      </c>
      <c r="H7">
        <f t="shared" si="5"/>
        <v>9117.1329721969123</v>
      </c>
      <c r="I7">
        <f t="shared" ref="I7:I9" si="8" xml:space="preserve"> (H7 - F$16)^2</f>
        <v>6320.6408001756236</v>
      </c>
      <c r="K7" t="s">
        <v>9</v>
      </c>
      <c r="L7">
        <v>12.2</v>
      </c>
      <c r="O7" t="s">
        <v>10</v>
      </c>
      <c r="P7">
        <v>4262</v>
      </c>
      <c r="Q7">
        <v>1</v>
      </c>
      <c r="S7">
        <f xml:space="preserve"> 2*B$18 / 1000 * P7 / Q7</f>
        <v>5157.0199999999995</v>
      </c>
      <c r="T7">
        <f xml:space="preserve"> 2 *P7 / Q7 * C$18/ 1000</f>
        <v>42.62</v>
      </c>
      <c r="U7">
        <f t="shared" si="2"/>
        <v>0.82644628099173556</v>
      </c>
      <c r="W7">
        <f xml:space="preserve"> F$18 * S7^2</f>
        <v>75284947376.657669</v>
      </c>
      <c r="X7">
        <f>((S7^2)^2*G$18^2 + (2*S7*F$18)^2*T7^2)^0.5</f>
        <v>1871556445.6363332</v>
      </c>
      <c r="Y7">
        <f t="shared" si="4"/>
        <v>2.4859636764740771</v>
      </c>
      <c r="Z7">
        <f xml:space="preserve"> (W7 - T$20)^2</f>
        <v>2591387676481722.5</v>
      </c>
    </row>
    <row r="8" spans="1:26" x14ac:dyDescent="0.3">
      <c r="A8" t="s">
        <v>8</v>
      </c>
      <c r="B8">
        <v>40</v>
      </c>
      <c r="C8">
        <v>12</v>
      </c>
      <c r="D8">
        <v>41.02</v>
      </c>
      <c r="F8">
        <f t="shared" si="0"/>
        <v>152.81419542820927</v>
      </c>
      <c r="G8">
        <f t="shared" si="1"/>
        <v>1.6853123680130571</v>
      </c>
      <c r="H8">
        <f t="shared" si="5"/>
        <v>9067.4107855965922</v>
      </c>
      <c r="I8">
        <f t="shared" si="8"/>
        <v>886.8645542004075</v>
      </c>
      <c r="K8" t="s">
        <v>9</v>
      </c>
      <c r="L8">
        <v>12</v>
      </c>
      <c r="O8" t="s">
        <v>10</v>
      </c>
      <c r="P8">
        <v>8522</v>
      </c>
      <c r="Q8">
        <v>2</v>
      </c>
      <c r="S8">
        <f xml:space="preserve"> 2*B$18 / 1000 * P8 / Q8</f>
        <v>5155.8099999999995</v>
      </c>
      <c r="T8">
        <f xml:space="preserve"> 2 *P8 / Q8 * C$18/ 1000</f>
        <v>42.61</v>
      </c>
      <c r="U8">
        <f t="shared" si="2"/>
        <v>0.82644628099173556</v>
      </c>
      <c r="W8">
        <f xml:space="preserve"> F$18 * S8^2</f>
        <v>75249623061.65918</v>
      </c>
      <c r="X8">
        <f t="shared" ref="X8:X11" si="9">((S8^2)^2*G$18^2 + (2*S8*F$18)^2*T8^2)^0.5</f>
        <v>1870678295.9965076</v>
      </c>
      <c r="Y8">
        <f t="shared" si="4"/>
        <v>2.4859636764740771</v>
      </c>
      <c r="Z8">
        <f t="shared" ref="Z8:Z10" si="10" xml:space="preserve"> (W8 - T$20)^2</f>
        <v>7435611055339155</v>
      </c>
    </row>
    <row r="9" spans="1:26" x14ac:dyDescent="0.3">
      <c r="A9" t="s">
        <v>8</v>
      </c>
      <c r="B9">
        <v>39.5</v>
      </c>
      <c r="C9">
        <v>12</v>
      </c>
      <c r="D9">
        <v>39.42</v>
      </c>
      <c r="F9">
        <f t="shared" si="0"/>
        <v>148.75420798798342</v>
      </c>
      <c r="G9">
        <f t="shared" si="1"/>
        <v>1.6857847047234582</v>
      </c>
      <c r="H9">
        <f t="shared" si="5"/>
        <v>8824.0335537025512</v>
      </c>
      <c r="I9">
        <f t="shared" si="8"/>
        <v>45623.66160729681</v>
      </c>
      <c r="K9" t="s">
        <v>9</v>
      </c>
      <c r="L9">
        <v>11.9</v>
      </c>
      <c r="O9" t="s">
        <v>10</v>
      </c>
      <c r="P9">
        <v>12804</v>
      </c>
      <c r="Q9">
        <v>3</v>
      </c>
      <c r="S9">
        <f xml:space="preserve"> 2*B$18 / 1000 * P9 / Q9</f>
        <v>5164.28</v>
      </c>
      <c r="T9">
        <f xml:space="preserve"> 2 *P9 / Q9 * C$18/ 1000</f>
        <v>42.68</v>
      </c>
      <c r="U9">
        <f t="shared" si="2"/>
        <v>0.82644628099173556</v>
      </c>
      <c r="W9">
        <f xml:space="preserve"> F$18 * S9^2</f>
        <v>75497067339.302536</v>
      </c>
      <c r="X9">
        <f t="shared" si="9"/>
        <v>1876829670.8582354</v>
      </c>
      <c r="Y9">
        <f t="shared" si="4"/>
        <v>2.4859636764740776</v>
      </c>
      <c r="Z9">
        <f t="shared" si="10"/>
        <v>2.5990046764818964E+16</v>
      </c>
    </row>
    <row r="10" spans="1:26" x14ac:dyDescent="0.3">
      <c r="A10" t="s">
        <v>10</v>
      </c>
      <c r="B10">
        <v>30</v>
      </c>
      <c r="C10">
        <v>12</v>
      </c>
      <c r="D10">
        <v>9.49</v>
      </c>
      <c r="F10">
        <f t="shared" si="0"/>
        <v>47.539871501499817</v>
      </c>
      <c r="G10">
        <f t="shared" si="1"/>
        <v>1.6996731711975948</v>
      </c>
      <c r="H10">
        <f t="shared" si="5"/>
        <v>2797.000759152013</v>
      </c>
      <c r="I10">
        <f xml:space="preserve"> (H10 - F$18)^2</f>
        <v>1142.9760346816149</v>
      </c>
      <c r="K10" t="s">
        <v>10</v>
      </c>
      <c r="L10">
        <v>11.6</v>
      </c>
      <c r="M10">
        <f xml:space="preserve"> SUM(L10:L13) / 4</f>
        <v>11.625</v>
      </c>
      <c r="O10" t="s">
        <v>10</v>
      </c>
      <c r="P10">
        <v>17052</v>
      </c>
      <c r="Q10">
        <v>4</v>
      </c>
      <c r="S10">
        <f xml:space="preserve"> 2*B$18 / 1000 * P10 / Q10</f>
        <v>5158.2299999999996</v>
      </c>
      <c r="T10">
        <f xml:space="preserve"> 2 *P10 / Q10 * C$18/ 1000</f>
        <v>42.63</v>
      </c>
      <c r="U10">
        <f t="shared" si="2"/>
        <v>0.82644628099173578</v>
      </c>
      <c r="W10">
        <f xml:space="preserve"> F$18 * S10^2</f>
        <v>75320279980.830139</v>
      </c>
      <c r="X10">
        <f t="shared" si="9"/>
        <v>1872434801.3420134</v>
      </c>
      <c r="Y10">
        <f t="shared" si="4"/>
        <v>2.4859636764740771</v>
      </c>
      <c r="Z10">
        <f t="shared" si="10"/>
        <v>242520513363397.75</v>
      </c>
    </row>
    <row r="11" spans="1:26" x14ac:dyDescent="0.3">
      <c r="A11" t="s">
        <v>10</v>
      </c>
      <c r="B11">
        <v>40</v>
      </c>
      <c r="C11">
        <v>11.6</v>
      </c>
      <c r="D11">
        <v>12.19</v>
      </c>
      <c r="F11">
        <f t="shared" si="0"/>
        <v>50.237503436653455</v>
      </c>
      <c r="G11">
        <f t="shared" si="1"/>
        <v>1.7421686500542553</v>
      </c>
      <c r="H11">
        <f t="shared" si="5"/>
        <v>2883.6188410972118</v>
      </c>
      <c r="I11">
        <f t="shared" ref="I11:I13" si="11" xml:space="preserve"> (H11 - F$18)^2</f>
        <v>2788.9122987506839</v>
      </c>
      <c r="K11" t="s">
        <v>10</v>
      </c>
      <c r="L11">
        <v>11.6</v>
      </c>
      <c r="O11" t="s">
        <v>10</v>
      </c>
      <c r="P11">
        <v>21316</v>
      </c>
      <c r="Q11">
        <v>5</v>
      </c>
      <c r="S11">
        <f xml:space="preserve"> 2*B$18 / 1000 * P11 / Q11</f>
        <v>5158.4719999999998</v>
      </c>
      <c r="T11">
        <f xml:space="preserve"> 2 *P11 / Q11 * C$18/ 1000</f>
        <v>42.631999999999998</v>
      </c>
      <c r="U11">
        <f t="shared" si="2"/>
        <v>0.82644628099173556</v>
      </c>
      <c r="W11">
        <f xml:space="preserve"> F$18 * S11^2</f>
        <v>75327347496.365524</v>
      </c>
      <c r="X11">
        <f t="shared" si="9"/>
        <v>1872610497.2110519</v>
      </c>
      <c r="Y11">
        <f t="shared" si="4"/>
        <v>2.4859636764740767</v>
      </c>
      <c r="Z11">
        <f xml:space="preserve"> (W11 - T$20)^2</f>
        <v>72344459010856.109</v>
      </c>
    </row>
    <row r="12" spans="1:26" x14ac:dyDescent="0.3">
      <c r="A12" t="s">
        <v>10</v>
      </c>
      <c r="B12">
        <v>30</v>
      </c>
      <c r="C12">
        <v>11.8</v>
      </c>
      <c r="D12">
        <v>9.19</v>
      </c>
      <c r="F12">
        <f t="shared" si="0"/>
        <v>48.387008074212453</v>
      </c>
      <c r="G12">
        <f t="shared" si="1"/>
        <v>1.7273820741681214</v>
      </c>
      <c r="H12">
        <f t="shared" si="5"/>
        <v>2801.1757675275653</v>
      </c>
      <c r="I12">
        <f t="shared" si="11"/>
        <v>878.10995967770668</v>
      </c>
      <c r="K12" t="s">
        <v>10</v>
      </c>
      <c r="L12">
        <v>11.7</v>
      </c>
      <c r="O12" t="s">
        <v>9</v>
      </c>
      <c r="P12">
        <v>4176</v>
      </c>
      <c r="Q12">
        <v>1</v>
      </c>
      <c r="S12">
        <f xml:space="preserve"> 2*B$17 / 1000 * P12 / Q12</f>
        <v>5052.96</v>
      </c>
      <c r="T12">
        <f xml:space="preserve"> 2 *P12 / Q12 * C$17/ 1000</f>
        <v>41.76</v>
      </c>
      <c r="U12">
        <f t="shared" si="2"/>
        <v>0.82644628099173556</v>
      </c>
      <c r="W12">
        <f xml:space="preserve"> F$17 * S12^2</f>
        <v>202068148250.26819</v>
      </c>
      <c r="X12">
        <f>((S12^2)^2*G$17^2 + (2*S12*F$17)^2*T12^2)^0.5</f>
        <v>4918788548.4586658</v>
      </c>
      <c r="Y12">
        <f t="shared" si="4"/>
        <v>2.4342226080909009</v>
      </c>
      <c r="Z12">
        <f xml:space="preserve"> (W12 - T$21)^2</f>
        <v>7.821538989805013E+18</v>
      </c>
    </row>
    <row r="13" spans="1:26" x14ac:dyDescent="0.3">
      <c r="A13" t="s">
        <v>10</v>
      </c>
      <c r="B13">
        <v>41.2</v>
      </c>
      <c r="C13">
        <v>12</v>
      </c>
      <c r="D13">
        <v>13.24</v>
      </c>
      <c r="F13">
        <f t="shared" si="0"/>
        <v>47.856874987086613</v>
      </c>
      <c r="G13">
        <f t="shared" si="1"/>
        <v>1.6842476130600981</v>
      </c>
      <c r="H13">
        <f t="shared" si="5"/>
        <v>2841.4393831400944</v>
      </c>
      <c r="I13">
        <f t="shared" si="11"/>
        <v>113.01168491875964</v>
      </c>
      <c r="K13" t="s">
        <v>10</v>
      </c>
      <c r="L13">
        <v>11.6</v>
      </c>
      <c r="O13" t="s">
        <v>9</v>
      </c>
      <c r="P13">
        <v>8317</v>
      </c>
      <c r="Q13">
        <v>2</v>
      </c>
      <c r="S13">
        <f t="shared" ref="S13:S16" si="12" xml:space="preserve"> 2*B$17 / 1000 * P13 / Q13</f>
        <v>5031.7849999999999</v>
      </c>
      <c r="T13">
        <f xml:space="preserve"> 2 *P13 / Q13 * C$17/ 1000</f>
        <v>41.585000000000001</v>
      </c>
      <c r="U13">
        <f t="shared" si="2"/>
        <v>0.82644628099173556</v>
      </c>
      <c r="W13">
        <f xml:space="preserve"> F$17 * S13^2</f>
        <v>200378117988.29309</v>
      </c>
      <c r="X13">
        <f t="shared" ref="X13:X16" si="13">((S13^2)^2*G$17^2 + (2*S13*F$17)^2*T13^2)^0.5</f>
        <v>4877649449.7380896</v>
      </c>
      <c r="Y13">
        <f t="shared" si="4"/>
        <v>2.4342226080909004</v>
      </c>
      <c r="Z13">
        <f t="shared" ref="Z13:Z16" si="14" xml:space="preserve"> (W13 - T$21)^2</f>
        <v>1.2247211141992468E+18</v>
      </c>
    </row>
    <row r="14" spans="1:26" x14ac:dyDescent="0.3">
      <c r="O14" t="s">
        <v>9</v>
      </c>
      <c r="P14">
        <v>12410</v>
      </c>
      <c r="Q14">
        <v>3</v>
      </c>
      <c r="S14">
        <f t="shared" si="12"/>
        <v>5005.3666666666668</v>
      </c>
      <c r="T14">
        <f xml:space="preserve"> 2 *P14 / Q14 * C$17/ 1000</f>
        <v>41.366666666666674</v>
      </c>
      <c r="U14">
        <f t="shared" si="2"/>
        <v>0.82644628099173578</v>
      </c>
      <c r="W14">
        <f xml:space="preserve"> F$17 * S14^2</f>
        <v>198279554835.11398</v>
      </c>
      <c r="X14">
        <f t="shared" si="13"/>
        <v>4826565751.0183392</v>
      </c>
      <c r="Y14">
        <f t="shared" si="4"/>
        <v>2.4342226080909009</v>
      </c>
      <c r="Z14">
        <f t="shared" si="14"/>
        <v>9.8384967430652749E+17</v>
      </c>
    </row>
    <row r="15" spans="1:26" x14ac:dyDescent="0.3">
      <c r="B15" t="s">
        <v>11</v>
      </c>
      <c r="C15" t="s">
        <v>12</v>
      </c>
      <c r="D15" t="s">
        <v>13</v>
      </c>
      <c r="F15" t="s">
        <v>18</v>
      </c>
      <c r="G15" t="s">
        <v>24</v>
      </c>
      <c r="H15" t="s">
        <v>25</v>
      </c>
      <c r="K15" t="s">
        <v>30</v>
      </c>
      <c r="M15" t="s">
        <v>31</v>
      </c>
      <c r="O15" t="s">
        <v>9</v>
      </c>
      <c r="P15">
        <v>16533</v>
      </c>
      <c r="Q15">
        <v>4</v>
      </c>
      <c r="S15">
        <f t="shared" si="12"/>
        <v>5001.2325000000001</v>
      </c>
      <c r="T15">
        <f xml:space="preserve"> 2 *P15 / Q15 * C$17/ 1000</f>
        <v>41.332500000000003</v>
      </c>
      <c r="U15">
        <f t="shared" si="2"/>
        <v>0.82644628099173556</v>
      </c>
      <c r="W15">
        <f xml:space="preserve"> F$17 * S15^2</f>
        <v>197952153364.65823</v>
      </c>
      <c r="X15">
        <f t="shared" si="13"/>
        <v>4818596070.405283</v>
      </c>
      <c r="Y15">
        <f t="shared" si="4"/>
        <v>2.4342226080909009</v>
      </c>
      <c r="Z15">
        <f t="shared" si="14"/>
        <v>1.7405351742566559E+18</v>
      </c>
    </row>
    <row r="16" spans="1:26" x14ac:dyDescent="0.3">
      <c r="A16" t="s">
        <v>8</v>
      </c>
      <c r="B16">
        <v>604</v>
      </c>
      <c r="C16">
        <f>5</f>
        <v>5</v>
      </c>
      <c r="D16">
        <f xml:space="preserve"> C16 / B16 *100</f>
        <v>0.82781456953642385</v>
      </c>
      <c r="F16">
        <f xml:space="preserve"> SUM(H6:H9)/4</f>
        <v>9037.6305143721656</v>
      </c>
      <c r="G16">
        <f>(((SUM(I6:I9)/12))+((SUM(F6:F9)/4)^2))^0.5</f>
        <v>169.68256376061581</v>
      </c>
      <c r="H16">
        <f>G16/F16*100</f>
        <v>1.8775116275308745</v>
      </c>
      <c r="K16">
        <f xml:space="preserve"> S6 / P6</f>
        <v>0.24160000000000001</v>
      </c>
      <c r="M16">
        <f xml:space="preserve"> 2*K16 / M2 *1000</f>
        <v>40.099585062240664</v>
      </c>
      <c r="O16" t="s">
        <v>9</v>
      </c>
      <c r="P16">
        <v>20652</v>
      </c>
      <c r="Q16">
        <v>5</v>
      </c>
      <c r="S16">
        <f t="shared" si="12"/>
        <v>4997.7839999999997</v>
      </c>
      <c r="T16">
        <f xml:space="preserve"> 2 *P16 / Q16 * C$17/ 1000</f>
        <v>41.304000000000002</v>
      </c>
      <c r="U16">
        <f t="shared" si="2"/>
        <v>0.82644628099173556</v>
      </c>
      <c r="W16">
        <f xml:space="preserve"> F$17 * S16^2</f>
        <v>197679259572.50714</v>
      </c>
      <c r="X16">
        <f t="shared" si="13"/>
        <v>4811953228.0206642</v>
      </c>
      <c r="Y16">
        <f t="shared" si="4"/>
        <v>2.4342226080909004</v>
      </c>
      <c r="Z16">
        <f t="shared" si="14"/>
        <v>2.5350601742955069E+18</v>
      </c>
    </row>
    <row r="17" spans="1:22" x14ac:dyDescent="0.3">
      <c r="A17" t="s">
        <v>9</v>
      </c>
      <c r="B17">
        <v>605</v>
      </c>
      <c r="C17">
        <f>5</f>
        <v>5</v>
      </c>
      <c r="D17">
        <f t="shared" ref="D17:D18" si="15" xml:space="preserve"> C17 / B17 *100</f>
        <v>0.82644628099173556</v>
      </c>
      <c r="F17">
        <f xml:space="preserve"> SUM(H2:H5)/4</f>
        <v>7914.1839610099269</v>
      </c>
      <c r="G17">
        <f>(((SUM(I2:I5)/12))+((SUM(F2:F5)/4)^2))^0.5</f>
        <v>141.42684126440562</v>
      </c>
      <c r="H17">
        <f>G17/F17*100</f>
        <v>1.7870047241908966</v>
      </c>
      <c r="K17">
        <f>S16/P16</f>
        <v>0.24199999999999999</v>
      </c>
      <c r="M17">
        <f xml:space="preserve"> 2*K17 / M6 *1000</f>
        <v>40.082815734989644</v>
      </c>
    </row>
    <row r="18" spans="1:22" x14ac:dyDescent="0.3">
      <c r="A18" t="s">
        <v>10</v>
      </c>
      <c r="B18">
        <v>605</v>
      </c>
      <c r="C18">
        <f>5</f>
        <v>5</v>
      </c>
      <c r="D18">
        <f t="shared" si="15"/>
        <v>0.82644628099173556</v>
      </c>
      <c r="F18">
        <f xml:space="preserve"> SUM(H10:H13)/4</f>
        <v>2830.8086877292212</v>
      </c>
      <c r="G18">
        <f>(((SUM(I10:I13)/12))+((SUM(F10:F13)/4)^2))^0.5</f>
        <v>52.564402081951101</v>
      </c>
      <c r="H18">
        <f t="shared" ref="H18" si="16">G18/F18*100</f>
        <v>1.8568687566137321</v>
      </c>
      <c r="K18">
        <f>S11/P11</f>
        <v>0.24199999999999999</v>
      </c>
      <c r="M18">
        <f xml:space="preserve"> 2*K18 / M10 *1000</f>
        <v>41.634408602150536</v>
      </c>
      <c r="T18" t="s">
        <v>27</v>
      </c>
      <c r="U18" t="s">
        <v>28</v>
      </c>
      <c r="V18" t="s">
        <v>29</v>
      </c>
    </row>
    <row r="19" spans="1:22" x14ac:dyDescent="0.3">
      <c r="S19" t="s">
        <v>8</v>
      </c>
      <c r="T19">
        <f xml:space="preserve"> SUM(W2:W6)/5</f>
        <v>137109849907.86267</v>
      </c>
      <c r="U19">
        <f>(((SUM(Z2:Z6)/20))+((SUM(X2:X6)/5)^2))^0.5</f>
        <v>3462636617.6044588</v>
      </c>
      <c r="V19">
        <f>U19 / T19 * 100</f>
        <v>2.5254470192559748</v>
      </c>
    </row>
    <row r="20" spans="1:22" x14ac:dyDescent="0.3">
      <c r="S20" t="s">
        <v>10</v>
      </c>
      <c r="T20">
        <f xml:space="preserve"> SUM(W7:W11)/5</f>
        <v>75335853050.963013</v>
      </c>
      <c r="U20">
        <f>(((SUM(Z7:Z11)/20))+((SUM(X7:X11)/5)^2))^0.5</f>
        <v>1873306868.2792735</v>
      </c>
      <c r="V20">
        <f>U20 / T20 * 100</f>
        <v>2.4866073621175078</v>
      </c>
    </row>
    <row r="21" spans="1:22" x14ac:dyDescent="0.3">
      <c r="S21" t="s">
        <v>9</v>
      </c>
      <c r="T21">
        <f xml:space="preserve"> SUM(W12:W16)/5</f>
        <v>199271446802.16812</v>
      </c>
      <c r="U21">
        <f>(((SUM(Z12:Z16)/20))+((SUM(X12:X16)/5)^2))^0.5</f>
        <v>4923888572.4326324</v>
      </c>
      <c r="V21">
        <f>U21 / T21 * 100</f>
        <v>2.4709453619418693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Rogozin</dc:creator>
  <cp:lastModifiedBy>Vladimir Rogozin</cp:lastModifiedBy>
  <dcterms:created xsi:type="dcterms:W3CDTF">2021-11-30T20:29:20Z</dcterms:created>
  <dcterms:modified xsi:type="dcterms:W3CDTF">2021-12-02T09:04:10Z</dcterms:modified>
</cp:coreProperties>
</file>