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dge Dakota" sheetId="1" r:id="rId4"/>
    <sheet state="visible" name="VW beetle Conversion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<sst xmlns="http://schemas.openxmlformats.org/spreadsheetml/2006/main" count="206" uniqueCount="105">
  <si>
    <t>Temp.</t>
  </si>
  <si>
    <t>A</t>
  </si>
  <si>
    <t>Turbine Compression</t>
  </si>
  <si>
    <t>Compression eff.</t>
  </si>
  <si>
    <t>Turbine efficiency</t>
  </si>
  <si>
    <t>Temp (k)</t>
  </si>
  <si>
    <t>h (kJ/kg)</t>
  </si>
  <si>
    <t>p_r</t>
  </si>
  <si>
    <t>v_r</t>
  </si>
  <si>
    <t>Press.</t>
  </si>
  <si>
    <t>Piston Compression</t>
  </si>
  <si>
    <t>eff.</t>
  </si>
  <si>
    <t>h_1</t>
  </si>
  <si>
    <t>h_a</t>
  </si>
  <si>
    <t>Ambient press. (bar)</t>
  </si>
  <si>
    <t>pr_1</t>
  </si>
  <si>
    <t>pr_a</t>
  </si>
  <si>
    <t>Ambient temp. (C</t>
  </si>
  <si>
    <t>pr_2s</t>
  </si>
  <si>
    <t>B</t>
  </si>
  <si>
    <t>pr_bs</t>
  </si>
  <si>
    <t>Fuel (kj/kg)</t>
  </si>
  <si>
    <t>P_2</t>
  </si>
  <si>
    <t>P_b</t>
  </si>
  <si>
    <t>cp</t>
  </si>
  <si>
    <t>h_2s</t>
  </si>
  <si>
    <t>h_bs</t>
  </si>
  <si>
    <t>k</t>
  </si>
  <si>
    <t>h_2</t>
  </si>
  <si>
    <t>h_b</t>
  </si>
  <si>
    <t>Combustion temp. (C)</t>
  </si>
  <si>
    <t>Mass flow (Kg/s)</t>
  </si>
  <si>
    <t>2002 dodge dakota v6 3.9 L</t>
  </si>
  <si>
    <t>.65 L per cylinder</t>
  </si>
  <si>
    <t>.65 l for normal cylinders</t>
  </si>
  <si>
    <t>1.3 for converted cylinders</t>
  </si>
  <si>
    <t>C(combustion)</t>
  </si>
  <si>
    <t>temp0</t>
  </si>
  <si>
    <t>lower bound(liters/2 rev)</t>
  </si>
  <si>
    <t>temp1</t>
  </si>
  <si>
    <t>desnity air(Kg/L)</t>
  </si>
  <si>
    <t>Normal Vals</t>
  </si>
  <si>
    <t>Pr0c</t>
  </si>
  <si>
    <t>h from fuel</t>
  </si>
  <si>
    <t>mass flow (Kg/2rev)</t>
  </si>
  <si>
    <t>175 hp @ 4800 rpm</t>
  </si>
  <si>
    <t>Pr1c</t>
  </si>
  <si>
    <t>rpm</t>
  </si>
  <si>
    <t>130.497 Kw @ 4800 rpm</t>
  </si>
  <si>
    <t>h_c</t>
  </si>
  <si>
    <t>mass flow @ 4800 rpm (kg/min)</t>
  </si>
  <si>
    <t>no regen yet, doesnt look like outlet temps high enough</t>
  </si>
  <si>
    <t>pr_c</t>
  </si>
  <si>
    <t>m-dot @ 4800 rpm (kg/s)</t>
  </si>
  <si>
    <t>expected kw @5.2L is 174kw</t>
  </si>
  <si>
    <t>magic regen here</t>
  </si>
  <si>
    <t>P5</t>
  </si>
  <si>
    <t>pr_5s</t>
  </si>
  <si>
    <t>h_5s</t>
  </si>
  <si>
    <t>h_5</t>
  </si>
  <si>
    <t>Work Engine air</t>
  </si>
  <si>
    <t>kj/kg</t>
  </si>
  <si>
    <t>sanity check: should be close to actual Kw</t>
  </si>
  <si>
    <t>temp.5</t>
  </si>
  <si>
    <t>work output</t>
  </si>
  <si>
    <t>(kj/s) or (Kw) @4800 rpm</t>
  </si>
  <si>
    <t>of stcck motor when turb. comp. = 1</t>
  </si>
  <si>
    <t>P6</t>
  </si>
  <si>
    <t>pr_6s</t>
  </si>
  <si>
    <t xml:space="preserve">According to calcs, system should get a </t>
  </si>
  <si>
    <t>fairly close to 130 we expect</t>
  </si>
  <si>
    <t>h_6s</t>
  </si>
  <si>
    <t>very small boost to power from trubo system</t>
  </si>
  <si>
    <t>used this value to get combustion temp close.</t>
  </si>
  <si>
    <t>h_6</t>
  </si>
  <si>
    <t>most of the power comes from increasing m-dot</t>
  </si>
  <si>
    <t>Temp.6</t>
  </si>
  <si>
    <t>should result in ~ 30-40% less fuel use for same power as stock</t>
  </si>
  <si>
    <t>Regen here, but not thermodynamically possible</t>
  </si>
  <si>
    <t>mpg might reach 25-27mpg</t>
  </si>
  <si>
    <t>might have problems with temperature since</t>
  </si>
  <si>
    <t>Donor car reqs.</t>
  </si>
  <si>
    <t>Possible Cars</t>
  </si>
  <si>
    <t>model year</t>
  </si>
  <si>
    <t>deisel motor</t>
  </si>
  <si>
    <t>VW beetle deisel TDI</t>
  </si>
  <si>
    <t>1990-2006</t>
  </si>
  <si>
    <t>20:1</t>
  </si>
  <si>
    <t>VW jetta deisel TDI</t>
  </si>
  <si>
    <t>inline 4 cylinder</t>
  </si>
  <si>
    <t>Volvo S60</t>
  </si>
  <si>
    <t>2000-2006</t>
  </si>
  <si>
    <t>90-140hp</t>
  </si>
  <si>
    <t>Volvo S80</t>
  </si>
  <si>
    <t>67-104KW</t>
  </si>
  <si>
    <t>Susuki D13A DDIS</t>
  </si>
  <si>
    <t>2005-2006</t>
  </si>
  <si>
    <t>before 2006</t>
  </si>
  <si>
    <t>SAAB 9-3</t>
  </si>
  <si>
    <t>1999-2006</t>
  </si>
  <si>
    <t>weight&lt;3000lbs</t>
  </si>
  <si>
    <t>torque&gt;119lb-ft</t>
  </si>
  <si>
    <t>manual transmission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</si>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</sst>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Font="1"/>
    <xf borderId="6" fillId="0" fontId="1" numFmtId="0" xfId="0" applyBorder="1" applyFont="1"/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0" fillId="2" fontId="2" numFmtId="0" xfId="0" applyFill="1" applyFont="1"/>
    <xf borderId="9" fillId="0" fontId="1" numFmtId="0" xfId="0" applyAlignment="1" applyBorder="1" applyFont="1">
      <alignment readingOrder="0"/>
    </xf>
    <xf borderId="0" fillId="2" fontId="2" numFmtId="0" xfId="0" applyAlignment="1" applyFont="1">
      <alignment horizontal="left"/>
    </xf>
    <xf borderId="10" fillId="0" fontId="1" numFmtId="0" xfId="0" applyAlignment="1" applyBorder="1" applyFont="1">
      <alignment readingOrder="0"/>
    </xf>
    <xf borderId="5" fillId="0" fontId="1" numFmtId="0" xfId="0" applyBorder="1" applyFont="1"/>
    <xf borderId="1" fillId="0" fontId="3" numFmtId="0" xfId="0" applyAlignment="1" applyBorder="1" applyFont="1">
      <alignment readingOrder="0"/>
    </xf>
    <xf borderId="12" fillId="0" fontId="3" numFmtId="0" xfId="0" applyBorder="1" applyFont="1"/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15</xdr:row>
      <xdr:rowOff>95250</xdr:rowOff>
    </xdr:from>
    <xdr:ext cx="7153275" cy="11553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15</xdr:row>
      <xdr:rowOff>95250</xdr:rowOff>
    </xdr:from>
    <xdr:ext cx="7153275" cy="11553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86"/>
    <col customWidth="1" min="10" max="10" width="21.57"/>
    <col customWidth="1" min="11" max="11" width="29.71"/>
    <col customWidth="1" min="13" max="13" width="21.57"/>
    <col customWidth="1" min="15" max="15" width="16.43"/>
    <col customWidth="1" min="16" max="16" width="24.29"/>
    <col hidden="1" min="26" max="26" width="14.43"/>
  </cols>
  <sheetData>
    <row r="1">
      <c r="B1" s="1">
        <v>1.0</v>
      </c>
      <c r="C1" s="2" t="s">
        <v>0</v>
      </c>
      <c r="D1" s="3">
        <f>K4+273.3</f>
        <v>294.3</v>
      </c>
      <c r="E1" s="4"/>
      <c r="F1" s="1" t="s">
        <v>1</v>
      </c>
      <c r="G1" s="2" t="s">
        <v>0</v>
      </c>
      <c r="H1" s="3">
        <f>K4+273</f>
        <v>294</v>
      </c>
      <c r="I1" s="4"/>
      <c r="J1" s="1" t="s">
        <v>2</v>
      </c>
      <c r="K1" s="1">
        <v>2.0</v>
      </c>
      <c r="M1" s="1" t="s">
        <v>3</v>
      </c>
      <c r="N1" s="1">
        <v>0.84</v>
      </c>
      <c r="O1" s="1" t="s">
        <v>4</v>
      </c>
      <c r="P1" s="1">
        <v>0.84</v>
      </c>
      <c r="U1" s="5" t="s">
        <v>5</v>
      </c>
      <c r="V1" s="6" t="s">
        <v>6</v>
      </c>
      <c r="W1" s="6" t="s">
        <v>7</v>
      </c>
      <c r="X1" s="7" t="s">
        <v>8</v>
      </c>
    </row>
    <row r="2">
      <c r="C2" s="8" t="s">
        <v>9</v>
      </c>
      <c r="D2" s="9">
        <f>K3</f>
        <v>0.97</v>
      </c>
      <c r="E2" s="10"/>
      <c r="G2" s="8" t="s">
        <v>9</v>
      </c>
      <c r="H2" s="9">
        <f>K3</f>
        <v>0.97</v>
      </c>
      <c r="I2" s="10"/>
      <c r="J2" s="1" t="s">
        <v>10</v>
      </c>
      <c r="K2" s="1">
        <v>9.1</v>
      </c>
      <c r="M2" s="1" t="s">
        <v>11</v>
      </c>
      <c r="N2" s="1">
        <v>0.85</v>
      </c>
      <c r="U2" s="11">
        <v>200.0</v>
      </c>
      <c r="V2" s="1">
        <v>199.97</v>
      </c>
      <c r="W2" s="1">
        <v>0.3363</v>
      </c>
      <c r="X2" s="12">
        <v>1707.0</v>
      </c>
    </row>
    <row r="3">
      <c r="C3" s="8" t="s">
        <v>12</v>
      </c>
      <c r="D3" s="9">
        <f t="array" ref="D3">FORECAST(D1, INDEX(V2:V79,MATCH(D1,U2:U79,1)):INDEX(V2:V79,MATCH(D1,U2:U79,1)+1), INDEX(U2:U79,MATCH(D1,U2:U79,1)):INDEX(U2:U79,MATCH(D1,U2:U79,1)+1))</f>
        <v>294.4686</v>
      </c>
      <c r="E3" s="10"/>
      <c r="G3" s="8" t="s">
        <v>13</v>
      </c>
      <c r="H3" s="9">
        <f t="array" ref="H3">FORECAST(D1, INDEX(V2:V79,MATCH(D1,U2:U79,1)):INDEX(V2:V79,MATCH(D1,U2:U79,1)+1), INDEX(U2:U79,MATCH(D1,U2:U79,1)):INDEX(U2:U79,MATCH(D1,U2:U79,1)+1))</f>
        <v>294.4686</v>
      </c>
      <c r="I3" s="10"/>
      <c r="J3" s="1" t="s">
        <v>14</v>
      </c>
      <c r="K3" s="1">
        <v>0.97</v>
      </c>
      <c r="N3" s="13"/>
      <c r="O3" s="14"/>
      <c r="P3" s="14"/>
      <c r="U3" s="11">
        <v>210.0</v>
      </c>
      <c r="V3" s="1">
        <v>209.97</v>
      </c>
      <c r="W3" s="1">
        <v>0.3987</v>
      </c>
      <c r="X3" s="12">
        <v>1512.0</v>
      </c>
    </row>
    <row r="4">
      <c r="C4" s="15" t="s">
        <v>15</v>
      </c>
      <c r="D4" s="16">
        <f t="array" ref="D4">FORECAST(D1, INDEX(W2:W79,MATCH(D1,U2:U79,1)):INDEX(W2:W79,MATCH(D1,U2:U79,1)+1), INDEX(U2:U79,MATCH(D1,U2:U79,1)):INDEX(U2:U79,MATCH(D1,U2:U79,1)+1))</f>
        <v>1.296202</v>
      </c>
      <c r="E4" s="17"/>
      <c r="G4" s="15" t="s">
        <v>16</v>
      </c>
      <c r="H4" s="16">
        <f t="array" ref="H4">FORECAST(D1, INDEX(W2:W79,MATCH(D1,U2:U79,1)):INDEX(W2:W79,MATCH(D1,U2:U79,1)+1), INDEX(U2:U79,MATCH(D1,U2:U79,1)):INDEX(U2:U79,MATCH(D1,U2:U79,1)+1))</f>
        <v>1.296202</v>
      </c>
      <c r="I4" s="17"/>
      <c r="J4" s="1" t="s">
        <v>17</v>
      </c>
      <c r="K4" s="1">
        <v>21.0</v>
      </c>
      <c r="N4" s="13"/>
      <c r="O4" s="14"/>
      <c r="P4" s="14"/>
      <c r="U4" s="11">
        <v>220.0</v>
      </c>
      <c r="V4" s="1">
        <v>219.97</v>
      </c>
      <c r="W4" s="1">
        <v>0.469</v>
      </c>
      <c r="X4" s="12">
        <v>1346.0</v>
      </c>
    </row>
    <row r="5">
      <c r="B5" s="1">
        <v>2.0</v>
      </c>
      <c r="C5" s="2" t="s">
        <v>18</v>
      </c>
      <c r="D5" s="3">
        <f>D4*K1</f>
        <v>2.592404</v>
      </c>
      <c r="E5" s="4"/>
      <c r="F5" s="1" t="s">
        <v>19</v>
      </c>
      <c r="G5" s="2" t="s">
        <v>20</v>
      </c>
      <c r="H5" s="3">
        <f>H4*K2</f>
        <v>11.7954382</v>
      </c>
      <c r="I5" s="4"/>
      <c r="J5" s="1" t="s">
        <v>21</v>
      </c>
      <c r="K5" s="1">
        <v>42612.32</v>
      </c>
      <c r="N5" s="13"/>
      <c r="O5" s="14"/>
      <c r="P5" s="14"/>
      <c r="U5" s="11">
        <v>230.0</v>
      </c>
      <c r="V5" s="1">
        <v>230.02</v>
      </c>
      <c r="W5" s="1">
        <v>0.5477</v>
      </c>
      <c r="X5" s="12">
        <v>1205.0</v>
      </c>
    </row>
    <row r="6">
      <c r="C6" s="8" t="s">
        <v>22</v>
      </c>
      <c r="D6" s="9">
        <f>D2*K1</f>
        <v>1.94</v>
      </c>
      <c r="E6" s="10"/>
      <c r="F6" s="1"/>
      <c r="G6" s="8" t="s">
        <v>23</v>
      </c>
      <c r="H6" s="9">
        <f>H2*K2</f>
        <v>8.827</v>
      </c>
      <c r="I6" s="10"/>
      <c r="J6" s="9" t="s">
        <v>24</v>
      </c>
      <c r="K6" s="9">
        <v>0.24</v>
      </c>
      <c r="U6" s="11">
        <v>240.0</v>
      </c>
      <c r="V6" s="1">
        <v>240.02</v>
      </c>
      <c r="W6" s="1">
        <v>0.6355</v>
      </c>
      <c r="X6" s="12">
        <v>1084.0</v>
      </c>
    </row>
    <row r="7">
      <c r="C7" s="8" t="s">
        <v>25</v>
      </c>
      <c r="D7" s="9">
        <f t="array" ref="D7">FORECAST(D5, INDEX(V2:V79,MATCH(D5,W2:W79,1)):INDEX(V2:V79,MATCH(D5,W2:W79,1)+1), INDEX(W2:W79,MATCH(D5,W2:W79,1)):INDEX(W2:W79,MATCH(D5,W2:W79,1)+1))</f>
        <v>359.2075966</v>
      </c>
      <c r="E7" s="10"/>
      <c r="G7" s="8" t="s">
        <v>26</v>
      </c>
      <c r="H7" s="9">
        <f t="array" ref="H7">FORECAST(H5, INDEX(V2:V79,MATCH(H5,W2:W79,1)):INDEX(V2:V79,MATCH(H5,W2:W79,1)+1), INDEX(W2:W79,MATCH(H5,W2:W79,1)):INDEX(W2:W79,MATCH(H5,W2:W79,1)+1))</f>
        <v>553.8573722</v>
      </c>
      <c r="I7" s="10"/>
      <c r="J7" s="9" t="s">
        <v>27</v>
      </c>
      <c r="K7" s="9">
        <v>1.385</v>
      </c>
      <c r="U7" s="11">
        <v>250.0</v>
      </c>
      <c r="V7" s="1">
        <v>250.05</v>
      </c>
      <c r="W7" s="1">
        <v>0.7329</v>
      </c>
      <c r="X7" s="12">
        <v>979.0</v>
      </c>
    </row>
    <row r="8">
      <c r="C8" s="15" t="s">
        <v>28</v>
      </c>
      <c r="D8" s="16">
        <f>D3+((D7-D3)/N1)</f>
        <v>371.538834</v>
      </c>
      <c r="E8" s="17"/>
      <c r="G8" s="15" t="s">
        <v>29</v>
      </c>
      <c r="H8" s="16">
        <f>H3+((H7-H3)/N2)</f>
        <v>599.6318615</v>
      </c>
      <c r="I8" s="17"/>
      <c r="J8" s="1" t="s">
        <v>30</v>
      </c>
      <c r="K8" s="1">
        <v>1000.0</v>
      </c>
      <c r="U8" s="11">
        <v>260.0</v>
      </c>
      <c r="V8" s="1">
        <v>260.09</v>
      </c>
      <c r="W8" s="1">
        <v>0.8405</v>
      </c>
      <c r="X8" s="12">
        <v>887.8</v>
      </c>
    </row>
    <row r="9">
      <c r="J9" s="1" t="s">
        <v>31</v>
      </c>
      <c r="K9" s="1">
        <v>0.5443</v>
      </c>
      <c r="M9" s="2" t="s">
        <v>32</v>
      </c>
      <c r="N9" s="3"/>
      <c r="O9" s="6" t="s">
        <v>33</v>
      </c>
      <c r="P9" s="6" t="s">
        <v>34</v>
      </c>
      <c r="Q9" s="6" t="s">
        <v>35</v>
      </c>
      <c r="R9" s="4"/>
      <c r="U9" s="11">
        <v>270.0</v>
      </c>
      <c r="V9" s="1">
        <v>270.11</v>
      </c>
      <c r="W9" s="1">
        <v>0.959</v>
      </c>
      <c r="X9" s="12">
        <v>808.0</v>
      </c>
    </row>
    <row r="10">
      <c r="B10" s="1">
        <v>3.0</v>
      </c>
      <c r="C10" s="2" t="s">
        <v>18</v>
      </c>
      <c r="D10" s="3">
        <f>D5*K2</f>
        <v>23.5908764</v>
      </c>
      <c r="E10" s="4"/>
      <c r="F10" s="1" t="s">
        <v>36</v>
      </c>
      <c r="G10" s="2" t="s">
        <v>37</v>
      </c>
      <c r="H10" s="4">
        <f t="array" ref="H10">FORECAST(H8, INDEX(U2:U79,MATCH(H8,V2:V79,1)):INDEX(U2:U79,MATCH(H8,V2:V79,1)+1), INDEX(V2:V79,MATCH(H8,V2:V79,1)):INDEX(V2:V79,MATCH(H8,V2:V79,1)+1))</f>
        <v>592.9636776</v>
      </c>
      <c r="M10" s="8" t="s">
        <v>38</v>
      </c>
      <c r="N10" s="12">
        <v>5.2</v>
      </c>
      <c r="O10" s="3"/>
      <c r="P10" s="3"/>
      <c r="Q10" s="3"/>
      <c r="R10" s="3"/>
      <c r="U10" s="11">
        <v>280.0</v>
      </c>
      <c r="V10" s="1">
        <v>280.13</v>
      </c>
      <c r="W10" s="1">
        <v>1.0889</v>
      </c>
      <c r="X10" s="12">
        <v>738.0</v>
      </c>
    </row>
    <row r="11">
      <c r="C11" s="8" t="s">
        <v>22</v>
      </c>
      <c r="D11" s="9">
        <f>D6*9.1</f>
        <v>17.654</v>
      </c>
      <c r="E11" s="10"/>
      <c r="G11" s="8" t="s">
        <v>39</v>
      </c>
      <c r="H11" s="10">
        <f>H10*(H13/H12)</f>
        <v>1185.927355</v>
      </c>
      <c r="M11" s="8" t="s">
        <v>40</v>
      </c>
      <c r="N11" s="12">
        <v>0.0026168</v>
      </c>
      <c r="P11" s="5" t="s">
        <v>41</v>
      </c>
      <c r="U11" s="11">
        <v>285.0</v>
      </c>
      <c r="V11" s="1">
        <v>285.14</v>
      </c>
      <c r="W11" s="1">
        <v>1.1584</v>
      </c>
      <c r="X11" s="12">
        <v>706.1</v>
      </c>
    </row>
    <row r="12">
      <c r="C12" s="8" t="s">
        <v>25</v>
      </c>
      <c r="D12" s="9">
        <f t="array" ref="D12">FORECAST(D10, INDEX(V2:V79,MATCH(D10,W2:W79,1)):INDEX(V2:V79,MATCH(D10,W2:W79,1)+1), INDEX(W2:W79,MATCH(D10,W2:W79,1)):INDEX(W2:W79,MATCH(D10,W2:W79,1)+1))</f>
        <v>674.1674069</v>
      </c>
      <c r="E12" s="10"/>
      <c r="G12" s="8" t="s">
        <v>42</v>
      </c>
      <c r="H12" s="10">
        <f>H5</f>
        <v>11.7954382</v>
      </c>
      <c r="J12" s="1" t="s">
        <v>43</v>
      </c>
      <c r="K12" s="1">
        <v>453.0</v>
      </c>
      <c r="M12" s="8" t="s">
        <v>44</v>
      </c>
      <c r="N12" s="10">
        <f>(N10*N11)</f>
        <v>0.01360736</v>
      </c>
      <c r="P12" s="11" t="s">
        <v>45</v>
      </c>
      <c r="U12" s="11">
        <v>290.0</v>
      </c>
      <c r="V12" s="1">
        <v>290.16</v>
      </c>
      <c r="W12" s="1">
        <v>1.2311</v>
      </c>
      <c r="X12" s="12">
        <v>676.1</v>
      </c>
    </row>
    <row r="13">
      <c r="C13" s="15" t="s">
        <v>28</v>
      </c>
      <c r="D13" s="16">
        <f>D8+((D12-D8)/N2)</f>
        <v>727.5724492</v>
      </c>
      <c r="E13" s="17"/>
      <c r="G13" s="8" t="s">
        <v>46</v>
      </c>
      <c r="H13" s="10">
        <f>D10</f>
        <v>23.5908764</v>
      </c>
      <c r="M13" s="8" t="s">
        <v>47</v>
      </c>
      <c r="N13" s="12">
        <v>4800.0</v>
      </c>
      <c r="P13" s="18" t="s">
        <v>48</v>
      </c>
      <c r="U13" s="11">
        <v>295.0</v>
      </c>
      <c r="V13" s="1">
        <v>295.17</v>
      </c>
      <c r="W13" s="1">
        <v>1.3068</v>
      </c>
      <c r="X13" s="12">
        <v>647.9</v>
      </c>
    </row>
    <row r="14">
      <c r="G14" s="8" t="s">
        <v>49</v>
      </c>
      <c r="H14" s="10">
        <f>H11+K12</f>
        <v>1638.927355</v>
      </c>
      <c r="J14" s="19"/>
      <c r="M14" s="8" t="s">
        <v>50</v>
      </c>
      <c r="N14" s="10">
        <f>N13*N12*0.5</f>
        <v>32.657664</v>
      </c>
      <c r="U14" s="11">
        <v>300.0</v>
      </c>
      <c r="V14" s="1">
        <v>300.19</v>
      </c>
      <c r="W14" s="1">
        <v>1.386</v>
      </c>
      <c r="X14" s="12">
        <v>621.2</v>
      </c>
    </row>
    <row r="15">
      <c r="B15" s="1">
        <v>4.0</v>
      </c>
      <c r="C15" s="1" t="s">
        <v>51</v>
      </c>
      <c r="G15" s="15" t="s">
        <v>52</v>
      </c>
      <c r="H15" s="19">
        <f t="array" ref="H15">FORECAST(H11, INDEX(W2:W121,MATCH(H11,U2:U121,1)):INDEX(W2:W121,MATCH(H11,U2:U121,1)+1), INDEX(U2:U121,MATCH(H11,U2:U121,1)):INDEX(U2:U121,MATCH(H11,U2:U121,1)+1))</f>
        <v>226.8826106</v>
      </c>
      <c r="J15" s="19"/>
      <c r="M15" s="8" t="s">
        <v>53</v>
      </c>
      <c r="N15" s="17">
        <f>N14/60</f>
        <v>0.5442944</v>
      </c>
      <c r="O15" s="1" t="s">
        <v>54</v>
      </c>
      <c r="U15" s="11">
        <v>305.0</v>
      </c>
      <c r="V15" s="1">
        <v>305.22</v>
      </c>
      <c r="W15" s="1">
        <v>1.4686</v>
      </c>
      <c r="X15" s="12">
        <v>596.0</v>
      </c>
    </row>
    <row r="16">
      <c r="C16" s="2" t="s">
        <v>18</v>
      </c>
      <c r="D16" s="3">
        <f t="shared" ref="D16:D17" si="1">D10</f>
        <v>23.5908764</v>
      </c>
      <c r="E16" s="4"/>
      <c r="M16" s="3"/>
      <c r="N16" s="3"/>
      <c r="U16" s="11">
        <v>310.0</v>
      </c>
      <c r="V16" s="1">
        <v>310.24</v>
      </c>
      <c r="W16" s="1">
        <v>1.5546</v>
      </c>
      <c r="X16" s="12">
        <v>572.3</v>
      </c>
    </row>
    <row r="17">
      <c r="C17" s="8" t="s">
        <v>22</v>
      </c>
      <c r="D17" s="9">
        <f t="shared" si="1"/>
        <v>17.654</v>
      </c>
      <c r="E17" s="10"/>
      <c r="U17" s="11">
        <v>315.0</v>
      </c>
      <c r="V17" s="1">
        <v>315.27</v>
      </c>
      <c r="W17" s="1">
        <v>1.6442</v>
      </c>
      <c r="X17" s="12">
        <v>549.8</v>
      </c>
    </row>
    <row r="18">
      <c r="C18" s="15" t="s">
        <v>28</v>
      </c>
      <c r="D18" s="20" t="s">
        <v>55</v>
      </c>
      <c r="E18" s="17"/>
      <c r="U18" s="11">
        <v>320.0</v>
      </c>
      <c r="V18" s="1">
        <v>320.29</v>
      </c>
      <c r="W18" s="1">
        <v>1.7375</v>
      </c>
      <c r="X18" s="12">
        <v>528.6</v>
      </c>
    </row>
    <row r="19">
      <c r="E19" s="21"/>
      <c r="U19" s="11">
        <v>325.0</v>
      </c>
      <c r="V19" s="1">
        <v>325.31</v>
      </c>
      <c r="W19" s="1">
        <v>1.8345</v>
      </c>
      <c r="X19" s="12">
        <v>508.4</v>
      </c>
    </row>
    <row r="20">
      <c r="B20" s="1">
        <v>5.0</v>
      </c>
      <c r="C20" s="2" t="s">
        <v>56</v>
      </c>
      <c r="D20" s="3">
        <f>H13/9.1</f>
        <v>2.592404</v>
      </c>
      <c r="E20" s="4"/>
      <c r="U20" s="11">
        <v>330.0</v>
      </c>
      <c r="V20" s="1">
        <v>330.34</v>
      </c>
      <c r="W20" s="1">
        <v>1.9352</v>
      </c>
      <c r="X20" s="12">
        <v>489.4</v>
      </c>
    </row>
    <row r="21">
      <c r="C21" s="8" t="s">
        <v>57</v>
      </c>
      <c r="D21" s="9">
        <f>H15/9.81</f>
        <v>23.12768711</v>
      </c>
      <c r="E21" s="10"/>
      <c r="U21" s="11">
        <v>340.0</v>
      </c>
      <c r="V21" s="1">
        <v>340.42</v>
      </c>
      <c r="W21" s="1">
        <v>2.149</v>
      </c>
      <c r="X21" s="12">
        <v>454.1</v>
      </c>
    </row>
    <row r="22">
      <c r="C22" s="8" t="s">
        <v>58</v>
      </c>
      <c r="D22" s="1">
        <f t="array" ref="D22">FORECAST(D21, INDEX(V2:V79,MATCH(D21,W2:W79,1)):INDEX(V2:V79,MATCH(D21,W2:W79,1)+1), INDEX(W2:W79,MATCH(D21,W2:W79,1)):INDEX(W2:W79,MATCH(D21,W2:W79,1)+1))</f>
        <v>670.4506409</v>
      </c>
      <c r="E22" s="12"/>
      <c r="U22" s="11">
        <v>350.0</v>
      </c>
      <c r="V22" s="1">
        <v>350.49</v>
      </c>
      <c r="W22" s="1">
        <v>2.379</v>
      </c>
      <c r="X22" s="12">
        <v>422.2</v>
      </c>
    </row>
    <row r="23">
      <c r="C23" s="8" t="s">
        <v>59</v>
      </c>
      <c r="D23" s="9">
        <f>H14+((D22-H14)*N2)</f>
        <v>815.7221481</v>
      </c>
      <c r="E23" s="10"/>
      <c r="G23" s="2" t="s">
        <v>60</v>
      </c>
      <c r="H23" s="3">
        <f>(H14-D23)+(D23-D28)-(H8-H3)-(D13-D8)-(D8-D3)</f>
        <v>347.3079268</v>
      </c>
      <c r="I23" s="7" t="s">
        <v>61</v>
      </c>
      <c r="K23" s="2" t="s">
        <v>62</v>
      </c>
      <c r="L23" s="4"/>
      <c r="U23" s="11">
        <v>360.0</v>
      </c>
      <c r="V23" s="1">
        <v>360.58</v>
      </c>
      <c r="W23" s="1">
        <v>2.626</v>
      </c>
      <c r="X23" s="12">
        <v>393.4</v>
      </c>
    </row>
    <row r="24">
      <c r="C24" s="15" t="s">
        <v>63</v>
      </c>
      <c r="D24" s="16">
        <f t="array" ref="D24">FORECAST(D23, INDEX(U2:U79,MATCH(D23,V2:V79,1)):INDEX(U2:U79,MATCH(D23,V2:V79,1)+1), INDEX(V2:V79,MATCH(D23,V2:V79,1)):INDEX(V2:V79,MATCH(D23,V2:V79,1)+1))</f>
        <v>794.3176534</v>
      </c>
      <c r="E24" s="17"/>
      <c r="G24" s="15" t="s">
        <v>64</v>
      </c>
      <c r="H24" s="16">
        <f>H23*N15</f>
        <v>189.0377596</v>
      </c>
      <c r="I24" s="22" t="s">
        <v>65</v>
      </c>
      <c r="K24" s="8" t="s">
        <v>66</v>
      </c>
      <c r="L24" s="10"/>
      <c r="U24" s="11">
        <v>370.0</v>
      </c>
      <c r="V24" s="1">
        <v>370.67</v>
      </c>
      <c r="W24" s="1">
        <v>2.892</v>
      </c>
      <c r="X24" s="12">
        <v>367.2</v>
      </c>
    </row>
    <row r="25">
      <c r="B25" s="1">
        <v>6.0</v>
      </c>
      <c r="C25" s="2" t="s">
        <v>67</v>
      </c>
      <c r="D25" s="3">
        <f>K3</f>
        <v>0.97</v>
      </c>
      <c r="E25" s="4"/>
      <c r="K25" s="23">
        <f>H23*0.40822</f>
        <v>141.7780419</v>
      </c>
      <c r="L25" s="10"/>
      <c r="U25" s="11">
        <v>380.0</v>
      </c>
      <c r="V25" s="1">
        <v>380.77</v>
      </c>
      <c r="W25" s="1">
        <v>3.176</v>
      </c>
      <c r="X25" s="12">
        <v>343.4</v>
      </c>
    </row>
    <row r="26">
      <c r="C26" s="8" t="s">
        <v>68</v>
      </c>
      <c r="D26" s="9">
        <f>D21/(D20/H2)</f>
        <v>8.653688429</v>
      </c>
      <c r="E26" s="10"/>
      <c r="G26" s="1" t="s">
        <v>69</v>
      </c>
      <c r="K26" s="8" t="s">
        <v>70</v>
      </c>
      <c r="L26" s="10"/>
      <c r="U26" s="11">
        <v>390.0</v>
      </c>
      <c r="V26" s="1">
        <v>390.88</v>
      </c>
      <c r="W26" s="1">
        <v>3.481</v>
      </c>
      <c r="X26" s="12">
        <v>321.5</v>
      </c>
    </row>
    <row r="27">
      <c r="C27" s="8" t="s">
        <v>71</v>
      </c>
      <c r="D27" s="9">
        <f t="array" ref="D27">FORECAST(D26, INDEX(V2:V79,MATCH(D26,W2:W79,1)):INDEX(V2:V79,MATCH(D26,W2:W79,1)+1), INDEX(W2:W79,MATCH(D26,W2:W79,1)):INDEX(W2:W79,MATCH(D26,W2:W79,1)+1))</f>
        <v>507.0517594</v>
      </c>
      <c r="E27" s="10"/>
      <c r="G27" s="1" t="s">
        <v>72</v>
      </c>
      <c r="K27" s="15" t="s">
        <v>73</v>
      </c>
      <c r="L27" s="17"/>
      <c r="U27" s="11">
        <v>400.0</v>
      </c>
      <c r="V27" s="1">
        <v>400.98</v>
      </c>
      <c r="W27" s="1">
        <v>3.806</v>
      </c>
      <c r="X27" s="12">
        <v>301.6</v>
      </c>
    </row>
    <row r="28">
      <c r="C28" s="8" t="s">
        <v>74</v>
      </c>
      <c r="D28" s="9">
        <f>D23+((D27-D23)*N2)</f>
        <v>553.3523177</v>
      </c>
      <c r="E28" s="10"/>
      <c r="G28" s="1" t="s">
        <v>75</v>
      </c>
      <c r="U28" s="11">
        <v>410.0</v>
      </c>
      <c r="V28" s="1">
        <v>411.12</v>
      </c>
      <c r="W28" s="1">
        <v>4.153</v>
      </c>
      <c r="X28" s="12">
        <v>283.3</v>
      </c>
    </row>
    <row r="29">
      <c r="C29" s="15" t="s">
        <v>76</v>
      </c>
      <c r="D29" s="16">
        <f t="array" ref="D29">FORECAST(D28, INDEX(U2:U79,MATCH(D28,V2:V79,1)):INDEX(U2:U79,MATCH(D28,V2:V79,1)+1), INDEX(V2:V79,MATCH(D28,V2:V79,1)):INDEX(V2:V79,MATCH(D28,V2:V79,1)+1))</f>
        <v>548.6644059</v>
      </c>
      <c r="E29" s="17"/>
      <c r="G29" s="1" t="s">
        <v>77</v>
      </c>
      <c r="U29" s="11">
        <v>420.0</v>
      </c>
      <c r="V29" s="1">
        <v>421.26</v>
      </c>
      <c r="W29" s="1">
        <v>4.522</v>
      </c>
      <c r="X29" s="12">
        <v>266.6</v>
      </c>
    </row>
    <row r="30">
      <c r="B30" s="1">
        <v>7.0</v>
      </c>
      <c r="C30" s="1" t="s">
        <v>78</v>
      </c>
      <c r="G30" s="1" t="s">
        <v>79</v>
      </c>
      <c r="U30" s="11">
        <v>430.0</v>
      </c>
      <c r="V30" s="1">
        <v>431.43</v>
      </c>
      <c r="W30" s="1">
        <v>4.915</v>
      </c>
      <c r="X30" s="12">
        <v>251.1</v>
      </c>
    </row>
    <row r="31">
      <c r="G31" s="1" t="s">
        <v>80</v>
      </c>
      <c r="U31" s="11">
        <v>440.0</v>
      </c>
      <c r="V31" s="1">
        <v>441.61</v>
      </c>
      <c r="W31" s="1">
        <v>5.332</v>
      </c>
      <c r="X31" s="12">
        <v>236.8</v>
      </c>
    </row>
    <row r="32">
      <c r="U32" s="11">
        <v>450.0</v>
      </c>
      <c r="V32" s="1">
        <v>451.8</v>
      </c>
      <c r="W32" s="1">
        <v>5.775</v>
      </c>
      <c r="X32" s="12">
        <v>223.6</v>
      </c>
    </row>
    <row r="33">
      <c r="U33" s="11">
        <v>460.0</v>
      </c>
      <c r="V33" s="1">
        <v>462.02</v>
      </c>
      <c r="W33" s="1">
        <v>6.245</v>
      </c>
      <c r="X33" s="12">
        <v>211.4</v>
      </c>
    </row>
    <row r="34">
      <c r="U34" s="11">
        <v>470.0</v>
      </c>
      <c r="V34" s="1">
        <v>472.24</v>
      </c>
      <c r="W34" s="1">
        <v>6.742</v>
      </c>
      <c r="X34" s="12">
        <v>200.1</v>
      </c>
    </row>
    <row r="35">
      <c r="U35" s="11">
        <v>480.0</v>
      </c>
      <c r="V35" s="1">
        <v>482.49</v>
      </c>
      <c r="W35" s="1">
        <v>7.268</v>
      </c>
      <c r="X35" s="12">
        <v>189.5</v>
      </c>
    </row>
    <row r="36">
      <c r="U36" s="11">
        <v>490.0</v>
      </c>
      <c r="V36" s="1">
        <v>492.74</v>
      </c>
      <c r="W36" s="1">
        <v>7.824</v>
      </c>
      <c r="X36" s="12">
        <v>179.7</v>
      </c>
    </row>
    <row r="37">
      <c r="U37" s="11">
        <v>500.0</v>
      </c>
      <c r="V37" s="1">
        <v>503.02</v>
      </c>
      <c r="W37" s="1">
        <v>8.411</v>
      </c>
      <c r="X37" s="12">
        <v>170.6</v>
      </c>
    </row>
    <row r="38">
      <c r="U38" s="11">
        <v>510.0</v>
      </c>
      <c r="V38" s="1">
        <v>513.32</v>
      </c>
      <c r="W38" s="1">
        <v>9.031</v>
      </c>
      <c r="X38" s="12">
        <v>162.1</v>
      </c>
    </row>
    <row r="39">
      <c r="U39" s="11">
        <v>520.0</v>
      </c>
      <c r="V39" s="1">
        <v>523.63</v>
      </c>
      <c r="W39" s="1">
        <v>9.684</v>
      </c>
      <c r="X39" s="12">
        <v>154.1</v>
      </c>
    </row>
    <row r="40">
      <c r="U40" s="11">
        <v>530.0</v>
      </c>
      <c r="V40" s="1">
        <v>533.98</v>
      </c>
      <c r="W40" s="1">
        <v>10.37</v>
      </c>
      <c r="X40" s="12">
        <v>146.7</v>
      </c>
    </row>
    <row r="41">
      <c r="U41" s="11">
        <v>540.0</v>
      </c>
      <c r="V41" s="1">
        <v>544.35</v>
      </c>
      <c r="W41" s="1">
        <v>11.1</v>
      </c>
      <c r="X41" s="12">
        <v>139.7</v>
      </c>
    </row>
    <row r="42">
      <c r="U42" s="11">
        <v>550.0</v>
      </c>
      <c r="V42" s="1">
        <v>554.74</v>
      </c>
      <c r="W42" s="1">
        <v>11.86</v>
      </c>
      <c r="X42" s="12">
        <v>133.1</v>
      </c>
    </row>
    <row r="43">
      <c r="U43" s="11">
        <v>560.0</v>
      </c>
      <c r="V43" s="1">
        <v>565.17</v>
      </c>
      <c r="W43" s="1">
        <v>12.66</v>
      </c>
      <c r="X43" s="12">
        <v>127.0</v>
      </c>
    </row>
    <row r="44">
      <c r="U44" s="11">
        <v>570.0</v>
      </c>
      <c r="V44" s="1">
        <v>575.59</v>
      </c>
      <c r="W44" s="1">
        <v>13.5</v>
      </c>
      <c r="X44" s="12">
        <v>121.2</v>
      </c>
    </row>
    <row r="45">
      <c r="U45" s="11">
        <v>580.0</v>
      </c>
      <c r="V45" s="1">
        <v>586.04</v>
      </c>
      <c r="W45" s="1">
        <v>14.38</v>
      </c>
      <c r="X45" s="12">
        <v>115.7</v>
      </c>
    </row>
    <row r="46">
      <c r="U46" s="11">
        <v>590.0</v>
      </c>
      <c r="V46" s="1">
        <v>596.52</v>
      </c>
      <c r="W46" s="1">
        <v>15.31</v>
      </c>
      <c r="X46" s="12">
        <v>110.6</v>
      </c>
    </row>
    <row r="47">
      <c r="U47" s="11">
        <v>600.0</v>
      </c>
      <c r="V47" s="1">
        <v>607.02</v>
      </c>
      <c r="W47" s="1">
        <v>16.28</v>
      </c>
      <c r="X47" s="12">
        <v>105.8</v>
      </c>
    </row>
    <row r="48">
      <c r="U48" s="11">
        <v>610.0</v>
      </c>
      <c r="V48" s="1">
        <v>617.53</v>
      </c>
      <c r="W48" s="1">
        <v>17.3</v>
      </c>
      <c r="X48" s="12">
        <v>101.2</v>
      </c>
    </row>
    <row r="49">
      <c r="U49" s="11">
        <v>620.0</v>
      </c>
      <c r="V49" s="1">
        <v>628.07</v>
      </c>
      <c r="W49" s="1">
        <v>18.36</v>
      </c>
      <c r="X49" s="12">
        <v>96.92</v>
      </c>
    </row>
    <row r="50">
      <c r="U50" s="11">
        <v>630.0</v>
      </c>
      <c r="V50" s="1">
        <v>638.63</v>
      </c>
      <c r="W50" s="1">
        <v>19.84</v>
      </c>
      <c r="X50" s="12">
        <v>92.84</v>
      </c>
    </row>
    <row r="51">
      <c r="U51" s="11">
        <v>640.0</v>
      </c>
      <c r="V51" s="1">
        <v>649.22</v>
      </c>
      <c r="W51" s="1">
        <v>20.64</v>
      </c>
      <c r="X51" s="12">
        <v>88.99</v>
      </c>
    </row>
    <row r="52">
      <c r="U52" s="11">
        <v>650.0</v>
      </c>
      <c r="V52" s="1">
        <v>659.84</v>
      </c>
      <c r="W52" s="1">
        <v>21.86</v>
      </c>
      <c r="X52" s="12">
        <v>85.34</v>
      </c>
    </row>
    <row r="53">
      <c r="U53" s="11">
        <v>660.0</v>
      </c>
      <c r="V53" s="1">
        <v>670.47</v>
      </c>
      <c r="W53" s="1">
        <v>23.13</v>
      </c>
      <c r="X53" s="12">
        <v>81.89</v>
      </c>
    </row>
    <row r="54">
      <c r="U54" s="11">
        <v>670.0</v>
      </c>
      <c r="V54" s="1">
        <v>681.14</v>
      </c>
      <c r="W54" s="1">
        <v>24.46</v>
      </c>
      <c r="X54" s="12">
        <v>78.61</v>
      </c>
    </row>
    <row r="55">
      <c r="U55" s="11">
        <v>680.0</v>
      </c>
      <c r="V55" s="1">
        <v>691.82</v>
      </c>
      <c r="W55" s="1">
        <v>25.85</v>
      </c>
      <c r="X55" s="12">
        <v>75.5</v>
      </c>
    </row>
    <row r="56">
      <c r="U56" s="11">
        <v>690.0</v>
      </c>
      <c r="V56" s="1">
        <v>702.52</v>
      </c>
      <c r="W56" s="1">
        <v>27.29</v>
      </c>
      <c r="X56" s="12">
        <v>72.56</v>
      </c>
    </row>
    <row r="57">
      <c r="U57" s="11">
        <v>700.0</v>
      </c>
      <c r="V57" s="1">
        <v>713.27</v>
      </c>
      <c r="W57" s="1">
        <v>28.8</v>
      </c>
      <c r="X57" s="12">
        <v>69.76</v>
      </c>
    </row>
    <row r="58">
      <c r="U58" s="11">
        <v>710.0</v>
      </c>
      <c r="V58" s="1">
        <v>724.04</v>
      </c>
      <c r="W58" s="1">
        <v>30.38</v>
      </c>
      <c r="X58" s="12">
        <v>67.07</v>
      </c>
    </row>
    <row r="59">
      <c r="U59" s="11">
        <v>720.0</v>
      </c>
      <c r="V59" s="1">
        <v>734.82</v>
      </c>
      <c r="W59" s="1">
        <v>32.02</v>
      </c>
      <c r="X59" s="12">
        <v>64.53</v>
      </c>
    </row>
    <row r="60">
      <c r="U60" s="11">
        <v>730.0</v>
      </c>
      <c r="V60" s="1">
        <v>745.62</v>
      </c>
      <c r="W60" s="1">
        <v>33.72</v>
      </c>
      <c r="X60" s="12">
        <v>62.13</v>
      </c>
    </row>
    <row r="61">
      <c r="U61" s="11">
        <v>740.0</v>
      </c>
      <c r="V61" s="1">
        <v>756.44</v>
      </c>
      <c r="W61" s="1">
        <v>35.5</v>
      </c>
      <c r="X61" s="12">
        <v>59.82</v>
      </c>
    </row>
    <row r="62">
      <c r="U62" s="11">
        <v>750.0</v>
      </c>
      <c r="V62" s="1">
        <v>767.29</v>
      </c>
      <c r="W62" s="1">
        <v>37.35</v>
      </c>
      <c r="X62" s="12">
        <v>57.63</v>
      </c>
    </row>
    <row r="63">
      <c r="U63" s="11">
        <v>760.0</v>
      </c>
      <c r="V63" s="1">
        <v>778.18</v>
      </c>
      <c r="W63" s="1">
        <v>39.27</v>
      </c>
      <c r="X63" s="12">
        <v>55.54</v>
      </c>
    </row>
    <row r="64">
      <c r="U64" s="11">
        <v>770.0</v>
      </c>
      <c r="V64" s="1">
        <v>789.11</v>
      </c>
      <c r="W64" s="1">
        <v>41.31</v>
      </c>
      <c r="X64" s="12">
        <v>53.39</v>
      </c>
    </row>
    <row r="65">
      <c r="U65" s="11">
        <v>780.0</v>
      </c>
      <c r="V65" s="1">
        <v>800.03</v>
      </c>
      <c r="W65" s="1">
        <v>43.35</v>
      </c>
      <c r="X65" s="12">
        <v>51.64</v>
      </c>
    </row>
    <row r="66">
      <c r="U66" s="11">
        <v>790.0</v>
      </c>
      <c r="V66" s="1">
        <v>810.99</v>
      </c>
      <c r="W66" s="1">
        <v>45.55</v>
      </c>
      <c r="X66" s="12">
        <v>49.86</v>
      </c>
    </row>
    <row r="67">
      <c r="U67" s="11">
        <v>800.0</v>
      </c>
      <c r="V67" s="1">
        <v>821.95</v>
      </c>
      <c r="W67" s="1">
        <v>47.75</v>
      </c>
      <c r="X67" s="12">
        <v>48.08</v>
      </c>
    </row>
    <row r="68">
      <c r="U68" s="11">
        <v>820.0</v>
      </c>
      <c r="V68" s="1">
        <v>843.98</v>
      </c>
      <c r="W68" s="1">
        <v>52.59</v>
      </c>
      <c r="X68" s="12">
        <v>44.84</v>
      </c>
    </row>
    <row r="69">
      <c r="U69" s="11">
        <v>840.0</v>
      </c>
      <c r="V69" s="1">
        <v>866.08</v>
      </c>
      <c r="W69" s="1">
        <v>57.6</v>
      </c>
      <c r="X69" s="12">
        <v>41.85</v>
      </c>
    </row>
    <row r="70">
      <c r="U70" s="11">
        <v>860.0</v>
      </c>
      <c r="V70" s="1">
        <v>888.27</v>
      </c>
      <c r="W70" s="1">
        <v>63.09</v>
      </c>
      <c r="X70" s="12">
        <v>39.12</v>
      </c>
    </row>
    <row r="71">
      <c r="U71" s="11">
        <v>880.0</v>
      </c>
      <c r="V71" s="1">
        <v>910.56</v>
      </c>
      <c r="W71" s="1">
        <v>68.98</v>
      </c>
      <c r="X71" s="12">
        <v>36.61</v>
      </c>
    </row>
    <row r="72">
      <c r="U72" s="11">
        <v>900.0</v>
      </c>
      <c r="V72" s="1">
        <v>932.93</v>
      </c>
      <c r="W72" s="1">
        <v>75.29</v>
      </c>
      <c r="X72" s="12">
        <v>34.31</v>
      </c>
    </row>
    <row r="73">
      <c r="U73" s="11">
        <v>920.0</v>
      </c>
      <c r="V73" s="1">
        <v>955.38</v>
      </c>
      <c r="W73" s="1">
        <v>82.05</v>
      </c>
      <c r="X73" s="12">
        <v>32.18</v>
      </c>
    </row>
    <row r="74">
      <c r="U74" s="11">
        <v>940.0</v>
      </c>
      <c r="V74" s="1">
        <v>977.92</v>
      </c>
      <c r="W74" s="1">
        <v>89.28</v>
      </c>
      <c r="X74" s="12">
        <v>30.22</v>
      </c>
    </row>
    <row r="75">
      <c r="U75" s="11">
        <v>960.0</v>
      </c>
      <c r="V75" s="1">
        <v>1000.55</v>
      </c>
      <c r="W75" s="1">
        <v>97.0</v>
      </c>
      <c r="X75" s="12">
        <v>28.4</v>
      </c>
    </row>
    <row r="76">
      <c r="U76" s="11">
        <v>980.0</v>
      </c>
      <c r="V76" s="1">
        <v>1023.25</v>
      </c>
      <c r="W76" s="1">
        <v>105.2</v>
      </c>
      <c r="X76" s="12">
        <v>26.73</v>
      </c>
    </row>
    <row r="77">
      <c r="U77" s="11">
        <v>1000.0</v>
      </c>
      <c r="V77" s="1">
        <v>1046.04</v>
      </c>
      <c r="W77" s="1">
        <v>114.0</v>
      </c>
      <c r="X77" s="12">
        <v>25.17</v>
      </c>
    </row>
    <row r="78">
      <c r="U78" s="11">
        <v>1020.0</v>
      </c>
      <c r="V78" s="1">
        <v>1068.89</v>
      </c>
      <c r="W78" s="1">
        <v>123.4</v>
      </c>
      <c r="X78" s="12">
        <v>23.72</v>
      </c>
    </row>
    <row r="79">
      <c r="U79" s="11">
        <v>1040.0</v>
      </c>
      <c r="V79" s="1">
        <v>1091.85</v>
      </c>
      <c r="W79" s="1">
        <v>133.3</v>
      </c>
      <c r="X79" s="12">
        <v>22.39</v>
      </c>
    </row>
    <row r="80">
      <c r="U80" s="11">
        <v>1060.0</v>
      </c>
      <c r="V80" s="1">
        <v>1114.86</v>
      </c>
      <c r="W80" s="1">
        <v>143.9</v>
      </c>
      <c r="X80" s="12">
        <v>21.14</v>
      </c>
    </row>
    <row r="81">
      <c r="U81" s="11">
        <v>1080.0</v>
      </c>
      <c r="V81" s="1">
        <v>1137.89</v>
      </c>
      <c r="W81" s="1">
        <v>155.2</v>
      </c>
      <c r="X81" s="12">
        <v>19.98</v>
      </c>
    </row>
    <row r="82">
      <c r="U82" s="11">
        <v>1100.0</v>
      </c>
      <c r="V82" s="1">
        <v>1161.07</v>
      </c>
      <c r="W82" s="1">
        <v>167.1</v>
      </c>
      <c r="X82" s="12">
        <v>18.896</v>
      </c>
    </row>
    <row r="83">
      <c r="U83" s="11">
        <v>1120.0</v>
      </c>
      <c r="V83" s="1">
        <v>1184.28</v>
      </c>
      <c r="W83" s="1">
        <v>179.7</v>
      </c>
      <c r="X83" s="12">
        <v>17.886</v>
      </c>
    </row>
    <row r="84">
      <c r="U84" s="11">
        <v>1140.0</v>
      </c>
      <c r="V84" s="1">
        <v>1207.57</v>
      </c>
      <c r="W84" s="1">
        <v>193.1</v>
      </c>
      <c r="X84" s="12">
        <v>16.946</v>
      </c>
    </row>
    <row r="85">
      <c r="U85" s="11">
        <v>1160.0</v>
      </c>
      <c r="V85" s="1">
        <v>1230.92</v>
      </c>
      <c r="W85" s="1">
        <v>207.2</v>
      </c>
      <c r="X85" s="12">
        <v>16.064</v>
      </c>
    </row>
    <row r="86">
      <c r="U86" s="11">
        <v>1180.0</v>
      </c>
      <c r="V86" s="1">
        <v>1254.34</v>
      </c>
      <c r="W86" s="1">
        <v>222.2</v>
      </c>
      <c r="X86" s="12">
        <v>15.241</v>
      </c>
    </row>
    <row r="87">
      <c r="U87" s="11">
        <v>1200.0</v>
      </c>
      <c r="V87" s="1">
        <v>1277.79</v>
      </c>
      <c r="W87" s="1">
        <v>238.0</v>
      </c>
      <c r="X87" s="12">
        <v>14.47</v>
      </c>
    </row>
    <row r="88">
      <c r="U88" s="11">
        <v>1220.0</v>
      </c>
      <c r="V88" s="1">
        <v>1301.31</v>
      </c>
      <c r="W88" s="1">
        <v>254.7</v>
      </c>
      <c r="X88" s="12">
        <v>13.747</v>
      </c>
    </row>
    <row r="89">
      <c r="U89" s="11">
        <v>1240.0</v>
      </c>
      <c r="V89" s="1">
        <v>1324.93</v>
      </c>
      <c r="W89" s="1">
        <v>272.3</v>
      </c>
      <c r="X89" s="12">
        <v>13.069</v>
      </c>
    </row>
    <row r="90">
      <c r="U90" s="11">
        <v>1260.0</v>
      </c>
      <c r="V90" s="1">
        <v>1348.55</v>
      </c>
      <c r="W90" s="1">
        <v>290.8</v>
      </c>
      <c r="X90" s="12">
        <v>12.435</v>
      </c>
    </row>
    <row r="91">
      <c r="U91" s="11">
        <v>1280.0</v>
      </c>
      <c r="V91" s="1">
        <v>1372.24</v>
      </c>
      <c r="W91" s="1">
        <v>310.4</v>
      </c>
      <c r="X91" s="12">
        <v>11.835</v>
      </c>
    </row>
    <row r="92">
      <c r="U92" s="11">
        <v>1300.0</v>
      </c>
      <c r="V92" s="1">
        <v>1395.97</v>
      </c>
      <c r="W92" s="1">
        <v>330.9</v>
      </c>
      <c r="X92" s="12">
        <v>11.275</v>
      </c>
    </row>
    <row r="93">
      <c r="U93" s="11">
        <v>1320.0</v>
      </c>
      <c r="V93" s="1">
        <v>1419.76</v>
      </c>
      <c r="W93" s="1">
        <v>352.5</v>
      </c>
      <c r="X93" s="12">
        <v>10.747</v>
      </c>
    </row>
    <row r="94">
      <c r="U94" s="11">
        <v>1340.0</v>
      </c>
      <c r="V94" s="1">
        <v>1443.6</v>
      </c>
      <c r="W94" s="1">
        <v>375.3</v>
      </c>
      <c r="X94" s="12">
        <v>10.247</v>
      </c>
    </row>
    <row r="95">
      <c r="U95" s="11">
        <v>1360.0</v>
      </c>
      <c r="V95" s="1">
        <v>1467.49</v>
      </c>
      <c r="W95" s="1">
        <v>399.1</v>
      </c>
      <c r="X95" s="12">
        <v>9.78</v>
      </c>
    </row>
    <row r="96">
      <c r="U96" s="11">
        <v>1380.0</v>
      </c>
      <c r="V96" s="1">
        <v>1491.44</v>
      </c>
      <c r="W96" s="1">
        <v>424.2</v>
      </c>
      <c r="X96" s="12">
        <v>9.337</v>
      </c>
    </row>
    <row r="97">
      <c r="U97" s="11">
        <v>1400.0</v>
      </c>
      <c r="V97" s="1">
        <v>1515.42</v>
      </c>
      <c r="W97" s="1">
        <v>450.5</v>
      </c>
      <c r="X97" s="12">
        <v>8.919</v>
      </c>
    </row>
    <row r="98">
      <c r="U98" s="11">
        <v>1420.0</v>
      </c>
      <c r="V98" s="1">
        <v>1539.44</v>
      </c>
      <c r="W98" s="1">
        <v>478.0</v>
      </c>
      <c r="X98" s="12">
        <v>8.526</v>
      </c>
    </row>
    <row r="99">
      <c r="U99" s="11">
        <v>1440.0</v>
      </c>
      <c r="V99" s="1">
        <v>1563.51</v>
      </c>
      <c r="W99" s="1">
        <v>506.9</v>
      </c>
      <c r="X99" s="12">
        <v>8.153</v>
      </c>
    </row>
    <row r="100">
      <c r="U100" s="11">
        <v>1460.0</v>
      </c>
      <c r="V100" s="1">
        <v>1587.63</v>
      </c>
      <c r="W100" s="1">
        <v>537.1</v>
      </c>
      <c r="X100" s="12">
        <v>7.801</v>
      </c>
    </row>
    <row r="101">
      <c r="U101" s="11">
        <v>1480.0</v>
      </c>
      <c r="V101" s="1">
        <v>1611.79</v>
      </c>
      <c r="W101" s="1">
        <v>568.8</v>
      </c>
      <c r="X101" s="12">
        <v>7.468</v>
      </c>
    </row>
    <row r="102">
      <c r="U102" s="11">
        <v>1500.0</v>
      </c>
      <c r="V102" s="1">
        <v>1635.97</v>
      </c>
      <c r="W102" s="1">
        <v>601.9</v>
      </c>
      <c r="X102" s="12">
        <v>7.152</v>
      </c>
    </row>
    <row r="103">
      <c r="U103" s="11">
        <v>1520.0</v>
      </c>
      <c r="V103" s="1">
        <v>1660.23</v>
      </c>
      <c r="W103" s="1">
        <v>636.5</v>
      </c>
      <c r="X103" s="12">
        <v>6.854</v>
      </c>
    </row>
    <row r="104">
      <c r="U104" s="11">
        <v>1540.0</v>
      </c>
      <c r="V104" s="1">
        <v>1684.51</v>
      </c>
      <c r="W104" s="1">
        <v>672.8</v>
      </c>
      <c r="X104" s="12">
        <v>6.569</v>
      </c>
    </row>
    <row r="105">
      <c r="U105" s="11">
        <v>1560.0</v>
      </c>
      <c r="V105" s="1">
        <v>1708.82</v>
      </c>
      <c r="W105" s="1">
        <v>710.5</v>
      </c>
      <c r="X105" s="12">
        <v>6.301</v>
      </c>
    </row>
    <row r="106">
      <c r="U106" s="11">
        <v>1580.0</v>
      </c>
      <c r="V106" s="1">
        <v>1733.17</v>
      </c>
      <c r="W106" s="1">
        <v>750.0</v>
      </c>
      <c r="X106" s="12">
        <v>6.046</v>
      </c>
    </row>
    <row r="107">
      <c r="U107" s="11">
        <v>1600.0</v>
      </c>
      <c r="V107" s="1">
        <v>1757.57</v>
      </c>
      <c r="W107" s="1">
        <v>791.2</v>
      </c>
      <c r="X107" s="12">
        <v>5.804</v>
      </c>
    </row>
    <row r="108">
      <c r="U108" s="11">
        <v>1620.0</v>
      </c>
      <c r="V108" s="1">
        <v>1782.0</v>
      </c>
      <c r="W108" s="1">
        <v>834.1</v>
      </c>
      <c r="X108" s="12">
        <v>5.574</v>
      </c>
    </row>
    <row r="109">
      <c r="U109" s="11">
        <v>1640.0</v>
      </c>
      <c r="V109" s="1">
        <v>1806.46</v>
      </c>
      <c r="W109" s="1">
        <v>878.9</v>
      </c>
      <c r="X109" s="12">
        <v>5.355</v>
      </c>
    </row>
    <row r="110">
      <c r="U110" s="11">
        <v>1660.0</v>
      </c>
      <c r="V110" s="1">
        <v>1830.96</v>
      </c>
      <c r="W110" s="1">
        <v>925.6</v>
      </c>
      <c r="X110" s="12">
        <v>5.147</v>
      </c>
    </row>
    <row r="111">
      <c r="U111" s="11">
        <v>1680.0</v>
      </c>
      <c r="V111" s="1">
        <v>1855.5</v>
      </c>
      <c r="W111" s="1">
        <v>974.2</v>
      </c>
      <c r="X111" s="12">
        <v>4.949</v>
      </c>
    </row>
    <row r="112">
      <c r="U112" s="11">
        <v>1700.0</v>
      </c>
      <c r="V112" s="1">
        <v>1880.1</v>
      </c>
      <c r="W112" s="1">
        <v>1025.0</v>
      </c>
      <c r="X112" s="12">
        <v>4.761</v>
      </c>
    </row>
    <row r="113">
      <c r="U113" s="11">
        <v>1750.0</v>
      </c>
      <c r="V113" s="1">
        <v>1941.6</v>
      </c>
      <c r="W113" s="1">
        <v>1161.0</v>
      </c>
      <c r="X113" s="12">
        <v>4.328</v>
      </c>
    </row>
    <row r="114">
      <c r="U114" s="11">
        <v>1800.0</v>
      </c>
      <c r="V114" s="1">
        <v>2003.3</v>
      </c>
      <c r="W114" s="1">
        <v>1310.0</v>
      </c>
      <c r="X114" s="12">
        <v>3.944</v>
      </c>
    </row>
    <row r="115">
      <c r="U115" s="11">
        <v>1850.0</v>
      </c>
      <c r="V115" s="1">
        <v>2065.3</v>
      </c>
      <c r="W115" s="1">
        <v>1475.0</v>
      </c>
      <c r="X115" s="12">
        <v>3.601</v>
      </c>
    </row>
    <row r="116">
      <c r="U116" s="11">
        <v>1900.0</v>
      </c>
      <c r="V116" s="1">
        <v>2127.4</v>
      </c>
      <c r="W116" s="1">
        <v>1655.0</v>
      </c>
      <c r="X116" s="12">
        <v>3.295</v>
      </c>
    </row>
    <row r="117">
      <c r="U117" s="11">
        <v>1950.0</v>
      </c>
      <c r="V117" s="1">
        <v>2189.7</v>
      </c>
      <c r="W117" s="1">
        <v>1852.0</v>
      </c>
      <c r="X117" s="12">
        <v>3.022</v>
      </c>
    </row>
    <row r="118">
      <c r="U118" s="11">
        <v>2000.0</v>
      </c>
      <c r="V118" s="1">
        <v>2252.1</v>
      </c>
      <c r="W118" s="1">
        <v>2068.0</v>
      </c>
      <c r="X118" s="12">
        <v>2.776</v>
      </c>
    </row>
    <row r="119">
      <c r="U119" s="11">
        <v>2050.0</v>
      </c>
      <c r="V119" s="1">
        <v>2314.6</v>
      </c>
      <c r="W119" s="1">
        <v>2303.0</v>
      </c>
      <c r="X119" s="12">
        <v>2.555</v>
      </c>
    </row>
    <row r="120">
      <c r="U120" s="11">
        <v>2100.0</v>
      </c>
      <c r="V120" s="1">
        <v>2377.4</v>
      </c>
      <c r="W120" s="1">
        <v>2559.0</v>
      </c>
      <c r="X120" s="12">
        <v>2.356</v>
      </c>
    </row>
    <row r="121">
      <c r="U121" s="18">
        <v>2150.0</v>
      </c>
      <c r="V121" s="20">
        <v>2440.3</v>
      </c>
      <c r="W121" s="20">
        <v>2837.0</v>
      </c>
      <c r="X121" s="22">
        <v>2.175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86"/>
    <col customWidth="1" min="10" max="10" width="21.57"/>
    <col customWidth="1" min="11" max="11" width="29.71"/>
    <col customWidth="1" min="13" max="13" width="21.57"/>
    <col customWidth="1" min="15" max="15" width="16.43"/>
    <col customWidth="1" min="16" max="16" width="24.29"/>
    <col hidden="1" min="26" max="26" width="14.43"/>
  </cols>
  <sheetData>
    <row r="1">
      <c r="B1" s="1">
        <v>1.0</v>
      </c>
      <c r="C1" s="2" t="s">
        <v>0</v>
      </c>
      <c r="D1" s="3">
        <f>K4+273.3</f>
        <v>294.3</v>
      </c>
      <c r="E1" s="4"/>
      <c r="F1" s="1" t="s">
        <v>1</v>
      </c>
      <c r="G1" s="2" t="s">
        <v>0</v>
      </c>
      <c r="H1" s="3">
        <f>K4+273</f>
        <v>294</v>
      </c>
      <c r="I1" s="4"/>
      <c r="J1" s="1" t="s">
        <v>2</v>
      </c>
      <c r="K1" s="1">
        <v>2.0</v>
      </c>
      <c r="M1" s="1" t="s">
        <v>3</v>
      </c>
      <c r="N1" s="1">
        <v>0.84</v>
      </c>
      <c r="O1" s="1" t="s">
        <v>4</v>
      </c>
      <c r="P1" s="1">
        <v>0.84</v>
      </c>
      <c r="U1" s="5" t="s">
        <v>5</v>
      </c>
      <c r="V1" s="6" t="s">
        <v>6</v>
      </c>
      <c r="W1" s="6" t="s">
        <v>7</v>
      </c>
      <c r="X1" s="7" t="s">
        <v>8</v>
      </c>
    </row>
    <row r="2">
      <c r="C2" s="8" t="s">
        <v>9</v>
      </c>
      <c r="D2" s="9">
        <f>K3</f>
        <v>0.97</v>
      </c>
      <c r="E2" s="10"/>
      <c r="G2" s="8" t="s">
        <v>9</v>
      </c>
      <c r="H2" s="9">
        <f>K3</f>
        <v>0.97</v>
      </c>
      <c r="I2" s="10"/>
      <c r="J2" s="1" t="s">
        <v>10</v>
      </c>
      <c r="K2" s="1">
        <v>9.1</v>
      </c>
      <c r="M2" s="1" t="s">
        <v>11</v>
      </c>
      <c r="N2" s="1">
        <v>0.85</v>
      </c>
      <c r="U2" s="11">
        <v>200.0</v>
      </c>
      <c r="V2" s="1">
        <v>199.97</v>
      </c>
      <c r="W2" s="1">
        <v>0.3363</v>
      </c>
      <c r="X2" s="12">
        <v>1707.0</v>
      </c>
    </row>
    <row r="3">
      <c r="C3" s="8" t="s">
        <v>12</v>
      </c>
      <c r="D3" s="9">
        <f t="array" ref="D3">FORECAST(D1, INDEX(V2:V79,MATCH(D1,U2:U79,1)):INDEX(V2:V79,MATCH(D1,U2:U79,1)+1), INDEX(U2:U79,MATCH(D1,U2:U79,1)):INDEX(U2:U79,MATCH(D1,U2:U79,1)+1))</f>
        <v>294.4686</v>
      </c>
      <c r="E3" s="10"/>
      <c r="G3" s="8" t="s">
        <v>13</v>
      </c>
      <c r="H3" s="9">
        <f t="array" ref="H3">FORECAST(D1, INDEX(V2:V79,MATCH(D1,U2:U79,1)):INDEX(V2:V79,MATCH(D1,U2:U79,1)+1), INDEX(U2:U79,MATCH(D1,U2:U79,1)):INDEX(U2:U79,MATCH(D1,U2:U79,1)+1))</f>
        <v>294.4686</v>
      </c>
      <c r="I3" s="10"/>
      <c r="J3" s="1" t="s">
        <v>14</v>
      </c>
      <c r="K3" s="1">
        <v>0.97</v>
      </c>
      <c r="N3" s="13"/>
      <c r="O3" s="14"/>
      <c r="P3" s="14"/>
      <c r="U3" s="11">
        <v>210.0</v>
      </c>
      <c r="V3" s="1">
        <v>209.97</v>
      </c>
      <c r="W3" s="1">
        <v>0.3987</v>
      </c>
      <c r="X3" s="12">
        <v>1512.0</v>
      </c>
    </row>
    <row r="4">
      <c r="C4" s="15" t="s">
        <v>15</v>
      </c>
      <c r="D4" s="16">
        <f t="array" ref="D4">FORECAST(D1, INDEX(W2:W79,MATCH(D1,U2:U79,1)):INDEX(W2:W79,MATCH(D1,U2:U79,1)+1), INDEX(U2:U79,MATCH(D1,U2:U79,1)):INDEX(U2:U79,MATCH(D1,U2:U79,1)+1))</f>
        <v>1.296202</v>
      </c>
      <c r="E4" s="17"/>
      <c r="G4" s="15" t="s">
        <v>16</v>
      </c>
      <c r="H4" s="16">
        <f t="array" ref="H4">FORECAST(D1, INDEX(W2:W79,MATCH(D1,U2:U79,1)):INDEX(W2:W79,MATCH(D1,U2:U79,1)+1), INDEX(U2:U79,MATCH(D1,U2:U79,1)):INDEX(U2:U79,MATCH(D1,U2:U79,1)+1))</f>
        <v>1.296202</v>
      </c>
      <c r="I4" s="17"/>
      <c r="J4" s="1" t="s">
        <v>17</v>
      </c>
      <c r="K4" s="1">
        <v>21.0</v>
      </c>
      <c r="N4" s="13"/>
      <c r="O4" s="14"/>
      <c r="P4" s="14"/>
      <c r="U4" s="11">
        <v>220.0</v>
      </c>
      <c r="V4" s="1">
        <v>219.97</v>
      </c>
      <c r="W4" s="1">
        <v>0.469</v>
      </c>
      <c r="X4" s="12">
        <v>1346.0</v>
      </c>
    </row>
    <row r="5">
      <c r="B5" s="1">
        <v>2.0</v>
      </c>
      <c r="C5" s="2" t="s">
        <v>18</v>
      </c>
      <c r="D5" s="3">
        <f>D4*K1</f>
        <v>2.592404</v>
      </c>
      <c r="E5" s="4"/>
      <c r="F5" s="1" t="s">
        <v>19</v>
      </c>
      <c r="G5" s="2" t="s">
        <v>20</v>
      </c>
      <c r="H5" s="3">
        <f>H4*K2</f>
        <v>11.7954382</v>
      </c>
      <c r="I5" s="4"/>
      <c r="J5" s="1" t="s">
        <v>21</v>
      </c>
      <c r="K5" s="1">
        <v>42612.32</v>
      </c>
      <c r="N5" s="13"/>
      <c r="O5" s="14"/>
      <c r="P5" s="14"/>
      <c r="U5" s="11">
        <v>230.0</v>
      </c>
      <c r="V5" s="1">
        <v>230.02</v>
      </c>
      <c r="W5" s="1">
        <v>0.5477</v>
      </c>
      <c r="X5" s="12">
        <v>1205.0</v>
      </c>
    </row>
    <row r="6">
      <c r="C6" s="8" t="s">
        <v>22</v>
      </c>
      <c r="D6" s="9">
        <f>D2*K1</f>
        <v>1.94</v>
      </c>
      <c r="E6" s="10"/>
      <c r="F6" s="1"/>
      <c r="G6" s="8" t="s">
        <v>23</v>
      </c>
      <c r="H6" s="9">
        <f>H2*K2</f>
        <v>8.827</v>
      </c>
      <c r="I6" s="10"/>
      <c r="J6" s="9" t="s">
        <v>24</v>
      </c>
      <c r="K6" s="9">
        <v>0.24</v>
      </c>
      <c r="U6" s="11">
        <v>240.0</v>
      </c>
      <c r="V6" s="1">
        <v>240.02</v>
      </c>
      <c r="W6" s="1">
        <v>0.6355</v>
      </c>
      <c r="X6" s="12">
        <v>1084.0</v>
      </c>
    </row>
    <row r="7">
      <c r="C7" s="8" t="s">
        <v>25</v>
      </c>
      <c r="D7" s="9">
        <f t="array" ref="D7">FORECAST(D5, INDEX(V2:V79,MATCH(D5,W2:W79,1)):INDEX(V2:V79,MATCH(D5,W2:W79,1)+1), INDEX(W2:W79,MATCH(D5,W2:W79,1)):INDEX(W2:W79,MATCH(D5,W2:W79,1)+1))</f>
        <v>359.2075966</v>
      </c>
      <c r="E7" s="10"/>
      <c r="G7" s="8" t="s">
        <v>26</v>
      </c>
      <c r="H7" s="9">
        <f t="array" ref="H7">FORECAST(H5, INDEX(V2:V79,MATCH(H5,W2:W79,1)):INDEX(V2:V79,MATCH(H5,W2:W79,1)+1), INDEX(W2:W79,MATCH(H5,W2:W79,1)):INDEX(W2:W79,MATCH(H5,W2:W79,1)+1))</f>
        <v>553.8573722</v>
      </c>
      <c r="I7" s="10"/>
      <c r="J7" s="9" t="s">
        <v>27</v>
      </c>
      <c r="K7" s="9">
        <v>1.385</v>
      </c>
      <c r="U7" s="11">
        <v>250.0</v>
      </c>
      <c r="V7" s="1">
        <v>250.05</v>
      </c>
      <c r="W7" s="1">
        <v>0.7329</v>
      </c>
      <c r="X7" s="12">
        <v>979.0</v>
      </c>
    </row>
    <row r="8">
      <c r="C8" s="15" t="s">
        <v>28</v>
      </c>
      <c r="D8" s="16">
        <f>D3+((D7-D3)/N1)</f>
        <v>371.538834</v>
      </c>
      <c r="E8" s="17"/>
      <c r="G8" s="15" t="s">
        <v>29</v>
      </c>
      <c r="H8" s="16">
        <f>H3+((H7-H3)/N2)</f>
        <v>599.6318615</v>
      </c>
      <c r="I8" s="17"/>
      <c r="J8" s="1" t="s">
        <v>30</v>
      </c>
      <c r="K8" s="1">
        <v>1000.0</v>
      </c>
      <c r="U8" s="11">
        <v>260.0</v>
      </c>
      <c r="V8" s="1">
        <v>260.09</v>
      </c>
      <c r="W8" s="1">
        <v>0.8405</v>
      </c>
      <c r="X8" s="12">
        <v>887.8</v>
      </c>
    </row>
    <row r="9">
      <c r="J9" s="1" t="s">
        <v>31</v>
      </c>
      <c r="K9" s="1">
        <v>0.5443</v>
      </c>
      <c r="M9" s="2" t="s">
        <v>32</v>
      </c>
      <c r="N9" s="3"/>
      <c r="O9" s="6" t="s">
        <v>33</v>
      </c>
      <c r="P9" s="6" t="s">
        <v>34</v>
      </c>
      <c r="Q9" s="6" t="s">
        <v>35</v>
      </c>
      <c r="R9" s="4"/>
      <c r="U9" s="11">
        <v>270.0</v>
      </c>
      <c r="V9" s="1">
        <v>270.11</v>
      </c>
      <c r="W9" s="1">
        <v>0.959</v>
      </c>
      <c r="X9" s="12">
        <v>808.0</v>
      </c>
    </row>
    <row r="10">
      <c r="B10" s="1">
        <v>3.0</v>
      </c>
      <c r="C10" s="2" t="s">
        <v>18</v>
      </c>
      <c r="D10" s="3">
        <f>D5*K2</f>
        <v>23.5908764</v>
      </c>
      <c r="E10" s="4"/>
      <c r="F10" s="1" t="s">
        <v>36</v>
      </c>
      <c r="G10" s="2" t="s">
        <v>37</v>
      </c>
      <c r="H10" s="4">
        <f t="array" ref="H10">FORECAST(H8, INDEX(U2:U79,MATCH(H8,V2:V79,1)):INDEX(U2:U79,MATCH(H8,V2:V79,1)+1), INDEX(V2:V79,MATCH(H8,V2:V79,1)):INDEX(V2:V79,MATCH(H8,V2:V79,1)+1))</f>
        <v>592.9636776</v>
      </c>
      <c r="M10" s="8" t="s">
        <v>38</v>
      </c>
      <c r="N10" s="12">
        <v>5.2</v>
      </c>
      <c r="O10" s="3"/>
      <c r="P10" s="3"/>
      <c r="Q10" s="3"/>
      <c r="R10" s="3"/>
      <c r="U10" s="11">
        <v>280.0</v>
      </c>
      <c r="V10" s="1">
        <v>280.13</v>
      </c>
      <c r="W10" s="1">
        <v>1.0889</v>
      </c>
      <c r="X10" s="12">
        <v>738.0</v>
      </c>
    </row>
    <row r="11">
      <c r="C11" s="8" t="s">
        <v>22</v>
      </c>
      <c r="D11" s="9">
        <f>D6*9.1</f>
        <v>17.654</v>
      </c>
      <c r="E11" s="10"/>
      <c r="G11" s="8" t="s">
        <v>39</v>
      </c>
      <c r="H11" s="10">
        <f>H10*(H13/H12)</f>
        <v>1185.927355</v>
      </c>
      <c r="M11" s="8" t="s">
        <v>40</v>
      </c>
      <c r="N11" s="12">
        <v>0.0026168</v>
      </c>
      <c r="P11" s="5" t="s">
        <v>41</v>
      </c>
      <c r="U11" s="11">
        <v>285.0</v>
      </c>
      <c r="V11" s="1">
        <v>285.14</v>
      </c>
      <c r="W11" s="1">
        <v>1.1584</v>
      </c>
      <c r="X11" s="12">
        <v>706.1</v>
      </c>
    </row>
    <row r="12">
      <c r="C12" s="8" t="s">
        <v>25</v>
      </c>
      <c r="D12" s="9">
        <f t="array" ref="D12">FORECAST(D10, INDEX(V2:V79,MATCH(D10,W2:W79,1)):INDEX(V2:V79,MATCH(D10,W2:W79,1)+1), INDEX(W2:W79,MATCH(D10,W2:W79,1)):INDEX(W2:W79,MATCH(D10,W2:W79,1)+1))</f>
        <v>674.1674069</v>
      </c>
      <c r="E12" s="10"/>
      <c r="G12" s="8" t="s">
        <v>42</v>
      </c>
      <c r="H12" s="10">
        <f>H5</f>
        <v>11.7954382</v>
      </c>
      <c r="J12" s="1" t="s">
        <v>43</v>
      </c>
      <c r="K12" s="1">
        <v>453.0</v>
      </c>
      <c r="M12" s="8" t="s">
        <v>44</v>
      </c>
      <c r="N12" s="10">
        <f>(N10*N11)</f>
        <v>0.01360736</v>
      </c>
      <c r="P12" s="11" t="s">
        <v>45</v>
      </c>
      <c r="U12" s="11">
        <v>290.0</v>
      </c>
      <c r="V12" s="1">
        <v>290.16</v>
      </c>
      <c r="W12" s="1">
        <v>1.2311</v>
      </c>
      <c r="X12" s="12">
        <v>676.1</v>
      </c>
    </row>
    <row r="13">
      <c r="C13" s="15" t="s">
        <v>28</v>
      </c>
      <c r="D13" s="16">
        <f>D8+((D12-D8)/N2)</f>
        <v>727.5724492</v>
      </c>
      <c r="E13" s="17"/>
      <c r="G13" s="8" t="s">
        <v>46</v>
      </c>
      <c r="H13" s="10">
        <f>D10</f>
        <v>23.5908764</v>
      </c>
      <c r="M13" s="8" t="s">
        <v>47</v>
      </c>
      <c r="N13" s="12">
        <v>4800.0</v>
      </c>
      <c r="P13" s="18" t="s">
        <v>48</v>
      </c>
      <c r="U13" s="11">
        <v>295.0</v>
      </c>
      <c r="V13" s="1">
        <v>295.17</v>
      </c>
      <c r="W13" s="1">
        <v>1.3068</v>
      </c>
      <c r="X13" s="12">
        <v>647.9</v>
      </c>
    </row>
    <row r="14">
      <c r="G14" s="8" t="s">
        <v>49</v>
      </c>
      <c r="H14" s="10">
        <f>H11+K12</f>
        <v>1638.927355</v>
      </c>
      <c r="J14" s="19"/>
      <c r="M14" s="8" t="s">
        <v>50</v>
      </c>
      <c r="N14" s="10">
        <f>N13*N12*0.5</f>
        <v>32.657664</v>
      </c>
      <c r="U14" s="11">
        <v>300.0</v>
      </c>
      <c r="V14" s="1">
        <v>300.19</v>
      </c>
      <c r="W14" s="1">
        <v>1.386</v>
      </c>
      <c r="X14" s="12">
        <v>621.2</v>
      </c>
    </row>
    <row r="15">
      <c r="B15" s="1">
        <v>4.0</v>
      </c>
      <c r="C15" s="1" t="s">
        <v>51</v>
      </c>
      <c r="G15" s="15" t="s">
        <v>52</v>
      </c>
      <c r="H15" s="19">
        <f t="array" ref="H15">FORECAST(H11, INDEX(W2:W121,MATCH(H11,U2:U121,1)):INDEX(W2:W121,MATCH(H11,U2:U121,1)+1), INDEX(U2:U121,MATCH(H11,U2:U121,1)):INDEX(U2:U121,MATCH(H11,U2:U121,1)+1))</f>
        <v>226.8826106</v>
      </c>
      <c r="J15" s="19"/>
      <c r="M15" s="8" t="s">
        <v>53</v>
      </c>
      <c r="N15" s="17">
        <f>N14/60</f>
        <v>0.5442944</v>
      </c>
      <c r="O15" s="1" t="s">
        <v>54</v>
      </c>
      <c r="U15" s="11">
        <v>305.0</v>
      </c>
      <c r="V15" s="1">
        <v>305.22</v>
      </c>
      <c r="W15" s="1">
        <v>1.4686</v>
      </c>
      <c r="X15" s="12">
        <v>596.0</v>
      </c>
    </row>
    <row r="16">
      <c r="C16" s="2" t="s">
        <v>18</v>
      </c>
      <c r="D16" s="3">
        <f t="shared" ref="D16:D17" si="1">D10</f>
        <v>23.5908764</v>
      </c>
      <c r="E16" s="4"/>
      <c r="M16" s="3"/>
      <c r="N16" s="3"/>
      <c r="U16" s="11">
        <v>310.0</v>
      </c>
      <c r="V16" s="1">
        <v>310.24</v>
      </c>
      <c r="W16" s="1">
        <v>1.5546</v>
      </c>
      <c r="X16" s="12">
        <v>572.3</v>
      </c>
    </row>
    <row r="17">
      <c r="C17" s="8" t="s">
        <v>22</v>
      </c>
      <c r="D17" s="9">
        <f t="shared" si="1"/>
        <v>17.654</v>
      </c>
      <c r="E17" s="10"/>
      <c r="U17" s="11">
        <v>315.0</v>
      </c>
      <c r="V17" s="1">
        <v>315.27</v>
      </c>
      <c r="W17" s="1">
        <v>1.6442</v>
      </c>
      <c r="X17" s="12">
        <v>549.8</v>
      </c>
    </row>
    <row r="18">
      <c r="C18" s="15" t="s">
        <v>28</v>
      </c>
      <c r="D18" s="20" t="s">
        <v>55</v>
      </c>
      <c r="E18" s="17"/>
      <c r="U18" s="11">
        <v>320.0</v>
      </c>
      <c r="V18" s="1">
        <v>320.29</v>
      </c>
      <c r="W18" s="1">
        <v>1.7375</v>
      </c>
      <c r="X18" s="12">
        <v>528.6</v>
      </c>
    </row>
    <row r="19">
      <c r="E19" s="21"/>
      <c r="U19" s="11">
        <v>325.0</v>
      </c>
      <c r="V19" s="1">
        <v>325.31</v>
      </c>
      <c r="W19" s="1">
        <v>1.8345</v>
      </c>
      <c r="X19" s="12">
        <v>508.4</v>
      </c>
    </row>
    <row r="20">
      <c r="B20" s="1">
        <v>5.0</v>
      </c>
      <c r="C20" s="2" t="s">
        <v>56</v>
      </c>
      <c r="D20" s="3">
        <f>H13/9.1</f>
        <v>2.592404</v>
      </c>
      <c r="E20" s="4"/>
      <c r="U20" s="11">
        <v>330.0</v>
      </c>
      <c r="V20" s="1">
        <v>330.34</v>
      </c>
      <c r="W20" s="1">
        <v>1.9352</v>
      </c>
      <c r="X20" s="12">
        <v>489.4</v>
      </c>
    </row>
    <row r="21">
      <c r="C21" s="8" t="s">
        <v>57</v>
      </c>
      <c r="D21" s="9">
        <f>H15/9.81</f>
        <v>23.12768711</v>
      </c>
      <c r="E21" s="10"/>
      <c r="U21" s="11">
        <v>340.0</v>
      </c>
      <c r="V21" s="1">
        <v>340.42</v>
      </c>
      <c r="W21" s="1">
        <v>2.149</v>
      </c>
      <c r="X21" s="12">
        <v>454.1</v>
      </c>
    </row>
    <row r="22">
      <c r="C22" s="8" t="s">
        <v>58</v>
      </c>
      <c r="D22" s="1">
        <f t="array" ref="D22">FORECAST(D21, INDEX(V2:V79,MATCH(D21,W2:W79,1)):INDEX(V2:V79,MATCH(D21,W2:W79,1)+1), INDEX(W2:W79,MATCH(D21,W2:W79,1)):INDEX(W2:W79,MATCH(D21,W2:W79,1)+1))</f>
        <v>670.4506409</v>
      </c>
      <c r="E22" s="12"/>
      <c r="U22" s="11">
        <v>350.0</v>
      </c>
      <c r="V22" s="1">
        <v>350.49</v>
      </c>
      <c r="W22" s="1">
        <v>2.379</v>
      </c>
      <c r="X22" s="12">
        <v>422.2</v>
      </c>
    </row>
    <row r="23">
      <c r="C23" s="8" t="s">
        <v>59</v>
      </c>
      <c r="D23" s="9">
        <f>H14+((D22-H14)*N2)</f>
        <v>815.7221481</v>
      </c>
      <c r="E23" s="10"/>
      <c r="G23" s="2" t="s">
        <v>60</v>
      </c>
      <c r="H23" s="3">
        <f>(H14-D23)+(D23-D28)-(H8-H3)-(D13-D8)-(D8-D3)</f>
        <v>347.3079268</v>
      </c>
      <c r="I23" s="7" t="s">
        <v>61</v>
      </c>
      <c r="K23" s="2" t="s">
        <v>62</v>
      </c>
      <c r="L23" s="4"/>
      <c r="U23" s="11">
        <v>360.0</v>
      </c>
      <c r="V23" s="1">
        <v>360.58</v>
      </c>
      <c r="W23" s="1">
        <v>2.626</v>
      </c>
      <c r="X23" s="12">
        <v>393.4</v>
      </c>
    </row>
    <row r="24">
      <c r="C24" s="15" t="s">
        <v>63</v>
      </c>
      <c r="D24" s="16">
        <f t="array" ref="D24">FORECAST(D23, INDEX(U2:U79,MATCH(D23,V2:V79,1)):INDEX(U2:U79,MATCH(D23,V2:V79,1)+1), INDEX(V2:V79,MATCH(D23,V2:V79,1)):INDEX(V2:V79,MATCH(D23,V2:V79,1)+1))</f>
        <v>794.3176534</v>
      </c>
      <c r="E24" s="17"/>
      <c r="G24" s="15" t="s">
        <v>64</v>
      </c>
      <c r="H24" s="16">
        <f>H23*N15</f>
        <v>189.0377596</v>
      </c>
      <c r="I24" s="22" t="s">
        <v>65</v>
      </c>
      <c r="K24" s="8" t="s">
        <v>66</v>
      </c>
      <c r="L24" s="10"/>
      <c r="U24" s="11">
        <v>370.0</v>
      </c>
      <c r="V24" s="1">
        <v>370.67</v>
      </c>
      <c r="W24" s="1">
        <v>2.892</v>
      </c>
      <c r="X24" s="12">
        <v>367.2</v>
      </c>
    </row>
    <row r="25">
      <c r="B25" s="1">
        <v>6.0</v>
      </c>
      <c r="C25" s="2" t="s">
        <v>67</v>
      </c>
      <c r="D25" s="3">
        <f>K3</f>
        <v>0.97</v>
      </c>
      <c r="E25" s="4"/>
      <c r="K25" s="23">
        <f>H23*0.40822</f>
        <v>141.7780419</v>
      </c>
      <c r="L25" s="10"/>
      <c r="U25" s="11">
        <v>380.0</v>
      </c>
      <c r="V25" s="1">
        <v>380.77</v>
      </c>
      <c r="W25" s="1">
        <v>3.176</v>
      </c>
      <c r="X25" s="12">
        <v>343.4</v>
      </c>
    </row>
    <row r="26">
      <c r="C26" s="8" t="s">
        <v>68</v>
      </c>
      <c r="D26" s="9">
        <f>D21/(D20/H2)</f>
        <v>8.653688429</v>
      </c>
      <c r="E26" s="10"/>
      <c r="G26" s="1" t="s">
        <v>69</v>
      </c>
      <c r="K26" s="8" t="s">
        <v>70</v>
      </c>
      <c r="L26" s="10"/>
      <c r="U26" s="11">
        <v>390.0</v>
      </c>
      <c r="V26" s="1">
        <v>390.88</v>
      </c>
      <c r="W26" s="1">
        <v>3.481</v>
      </c>
      <c r="X26" s="12">
        <v>321.5</v>
      </c>
    </row>
    <row r="27">
      <c r="C27" s="8" t="s">
        <v>71</v>
      </c>
      <c r="D27" s="9">
        <f t="array" ref="D27">FORECAST(D26, INDEX(V2:V79,MATCH(D26,W2:W79,1)):INDEX(V2:V79,MATCH(D26,W2:W79,1)+1), INDEX(W2:W79,MATCH(D26,W2:W79,1)):INDEX(W2:W79,MATCH(D26,W2:W79,1)+1))</f>
        <v>507.0517594</v>
      </c>
      <c r="E27" s="10"/>
      <c r="G27" s="1" t="s">
        <v>72</v>
      </c>
      <c r="K27" s="15" t="s">
        <v>73</v>
      </c>
      <c r="L27" s="17"/>
      <c r="U27" s="11">
        <v>400.0</v>
      </c>
      <c r="V27" s="1">
        <v>400.98</v>
      </c>
      <c r="W27" s="1">
        <v>3.806</v>
      </c>
      <c r="X27" s="12">
        <v>301.6</v>
      </c>
    </row>
    <row r="28">
      <c r="C28" s="8" t="s">
        <v>74</v>
      </c>
      <c r="D28" s="9">
        <f>D23+((D27-D23)*N2)</f>
        <v>553.3523177</v>
      </c>
      <c r="E28" s="10"/>
      <c r="G28" s="1" t="s">
        <v>75</v>
      </c>
      <c r="U28" s="11">
        <v>410.0</v>
      </c>
      <c r="V28" s="1">
        <v>411.12</v>
      </c>
      <c r="W28" s="1">
        <v>4.153</v>
      </c>
      <c r="X28" s="12">
        <v>283.3</v>
      </c>
    </row>
    <row r="29">
      <c r="C29" s="15" t="s">
        <v>76</v>
      </c>
      <c r="D29" s="16">
        <f t="array" ref="D29">FORECAST(D28, INDEX(U2:U79,MATCH(D28,V2:V79,1)):INDEX(U2:U79,MATCH(D28,V2:V79,1)+1), INDEX(V2:V79,MATCH(D28,V2:V79,1)):INDEX(V2:V79,MATCH(D28,V2:V79,1)+1))</f>
        <v>548.6644059</v>
      </c>
      <c r="E29" s="17"/>
      <c r="G29" s="1" t="s">
        <v>77</v>
      </c>
      <c r="U29" s="11">
        <v>420.0</v>
      </c>
      <c r="V29" s="1">
        <v>421.26</v>
      </c>
      <c r="W29" s="1">
        <v>4.522</v>
      </c>
      <c r="X29" s="12">
        <v>266.6</v>
      </c>
    </row>
    <row r="30">
      <c r="B30" s="1">
        <v>7.0</v>
      </c>
      <c r="C30" s="1" t="s">
        <v>78</v>
      </c>
      <c r="G30" s="1" t="s">
        <v>79</v>
      </c>
      <c r="U30" s="11">
        <v>430.0</v>
      </c>
      <c r="V30" s="1">
        <v>431.43</v>
      </c>
      <c r="W30" s="1">
        <v>4.915</v>
      </c>
      <c r="X30" s="12">
        <v>251.1</v>
      </c>
    </row>
    <row r="31">
      <c r="G31" s="1" t="s">
        <v>80</v>
      </c>
      <c r="U31" s="11">
        <v>440.0</v>
      </c>
      <c r="V31" s="1">
        <v>441.61</v>
      </c>
      <c r="W31" s="1">
        <v>5.332</v>
      </c>
      <c r="X31" s="12">
        <v>236.8</v>
      </c>
    </row>
    <row r="32">
      <c r="U32" s="11">
        <v>450.0</v>
      </c>
      <c r="V32" s="1">
        <v>451.8</v>
      </c>
      <c r="W32" s="1">
        <v>5.775</v>
      </c>
      <c r="X32" s="12">
        <v>223.6</v>
      </c>
    </row>
    <row r="33">
      <c r="U33" s="11">
        <v>460.0</v>
      </c>
      <c r="V33" s="1">
        <v>462.02</v>
      </c>
      <c r="W33" s="1">
        <v>6.245</v>
      </c>
      <c r="X33" s="12">
        <v>211.4</v>
      </c>
    </row>
    <row r="34">
      <c r="U34" s="11">
        <v>470.0</v>
      </c>
      <c r="V34" s="1">
        <v>472.24</v>
      </c>
      <c r="W34" s="1">
        <v>6.742</v>
      </c>
      <c r="X34" s="12">
        <v>200.1</v>
      </c>
    </row>
    <row r="35">
      <c r="U35" s="11">
        <v>480.0</v>
      </c>
      <c r="V35" s="1">
        <v>482.49</v>
      </c>
      <c r="W35" s="1">
        <v>7.268</v>
      </c>
      <c r="X35" s="12">
        <v>189.5</v>
      </c>
    </row>
    <row r="36">
      <c r="B36" s="24" t="s">
        <v>81</v>
      </c>
      <c r="C36" s="25"/>
      <c r="D36" s="26" t="s">
        <v>82</v>
      </c>
      <c r="E36" s="25"/>
      <c r="F36" s="27" t="s">
        <v>83</v>
      </c>
      <c r="U36" s="11">
        <v>490.0</v>
      </c>
      <c r="V36" s="1">
        <v>492.74</v>
      </c>
      <c r="W36" s="1">
        <v>7.824</v>
      </c>
      <c r="X36" s="12">
        <v>179.7</v>
      </c>
    </row>
    <row r="37">
      <c r="B37" s="28" t="s">
        <v>84</v>
      </c>
      <c r="D37" s="1" t="s">
        <v>85</v>
      </c>
      <c r="F37" s="1" t="s">
        <v>86</v>
      </c>
      <c r="U37" s="11">
        <v>500.0</v>
      </c>
      <c r="V37" s="1">
        <v>503.02</v>
      </c>
      <c r="W37" s="1">
        <v>8.411</v>
      </c>
      <c r="X37" s="12">
        <v>170.6</v>
      </c>
    </row>
    <row r="38">
      <c r="B38" s="29" t="s">
        <v>87</v>
      </c>
      <c r="D38" s="1" t="s">
        <v>88</v>
      </c>
      <c r="F38" s="1" t="s">
        <v>86</v>
      </c>
      <c r="U38" s="11">
        <v>510.0</v>
      </c>
      <c r="V38" s="1">
        <v>513.32</v>
      </c>
      <c r="W38" s="1">
        <v>9.031</v>
      </c>
      <c r="X38" s="12">
        <v>162.1</v>
      </c>
    </row>
    <row r="39">
      <c r="B39" s="29" t="s">
        <v>89</v>
      </c>
      <c r="D39" s="30" t="s">
        <v>90</v>
      </c>
      <c r="F39" s="31" t="s">
        <v>91</v>
      </c>
      <c r="U39" s="11">
        <v>520.0</v>
      </c>
      <c r="V39" s="1">
        <v>523.63</v>
      </c>
      <c r="W39" s="1">
        <v>9.684</v>
      </c>
      <c r="X39" s="12">
        <v>154.1</v>
      </c>
    </row>
    <row r="40">
      <c r="B40" s="29" t="s">
        <v>92</v>
      </c>
      <c r="D40" s="30" t="s">
        <v>93</v>
      </c>
      <c r="F40" s="31" t="s">
        <v>91</v>
      </c>
      <c r="U40" s="11">
        <v>530.0</v>
      </c>
      <c r="V40" s="1">
        <v>533.98</v>
      </c>
      <c r="W40" s="1">
        <v>10.37</v>
      </c>
      <c r="X40" s="12">
        <v>146.7</v>
      </c>
    </row>
    <row r="41">
      <c r="B41" s="29" t="s">
        <v>94</v>
      </c>
      <c r="D41" s="1" t="s">
        <v>95</v>
      </c>
      <c r="F41" s="1" t="s">
        <v>96</v>
      </c>
      <c r="U41" s="11">
        <v>540.0</v>
      </c>
      <c r="V41" s="1">
        <v>544.35</v>
      </c>
      <c r="W41" s="1">
        <v>11.1</v>
      </c>
      <c r="X41" s="12">
        <v>139.7</v>
      </c>
    </row>
    <row r="42">
      <c r="B42" s="29" t="s">
        <v>97</v>
      </c>
      <c r="D42" s="1" t="s">
        <v>98</v>
      </c>
      <c r="F42" s="1" t="s">
        <v>99</v>
      </c>
      <c r="U42" s="11">
        <v>550.0</v>
      </c>
      <c r="V42" s="1">
        <v>554.74</v>
      </c>
      <c r="W42" s="1">
        <v>11.86</v>
      </c>
      <c r="X42" s="12">
        <v>133.1</v>
      </c>
    </row>
    <row r="43">
      <c r="B43" s="29" t="s">
        <v>100</v>
      </c>
      <c r="U43" s="11">
        <v>560.0</v>
      </c>
      <c r="V43" s="1">
        <v>565.17</v>
      </c>
      <c r="W43" s="1">
        <v>12.66</v>
      </c>
      <c r="X43" s="12">
        <v>127.0</v>
      </c>
    </row>
    <row r="44">
      <c r="B44" s="29" t="s">
        <v>101</v>
      </c>
      <c r="U44" s="11">
        <v>570.0</v>
      </c>
      <c r="V44" s="1">
        <v>575.59</v>
      </c>
      <c r="W44" s="1">
        <v>13.5</v>
      </c>
      <c r="X44" s="12">
        <v>121.2</v>
      </c>
    </row>
    <row r="45">
      <c r="B45" s="32" t="s">
        <v>102</v>
      </c>
      <c r="U45" s="11">
        <v>580.0</v>
      </c>
      <c r="V45" s="1">
        <v>586.04</v>
      </c>
      <c r="W45" s="1">
        <v>14.38</v>
      </c>
      <c r="X45" s="12">
        <v>115.7</v>
      </c>
    </row>
    <row r="46">
      <c r="U46" s="11">
        <v>590.0</v>
      </c>
      <c r="V46" s="1">
        <v>596.52</v>
      </c>
      <c r="W46" s="1">
        <v>15.31</v>
      </c>
      <c r="X46" s="12">
        <v>110.6</v>
      </c>
    </row>
    <row r="47">
      <c r="U47" s="11">
        <v>600.0</v>
      </c>
      <c r="V47" s="1">
        <v>607.02</v>
      </c>
      <c r="W47" s="1">
        <v>16.28</v>
      </c>
      <c r="X47" s="12">
        <v>105.8</v>
      </c>
    </row>
    <row r="48">
      <c r="U48" s="11">
        <v>610.0</v>
      </c>
      <c r="V48" s="1">
        <v>617.53</v>
      </c>
      <c r="W48" s="1">
        <v>17.3</v>
      </c>
      <c r="X48" s="12">
        <v>101.2</v>
      </c>
    </row>
    <row r="49">
      <c r="U49" s="11">
        <v>620.0</v>
      </c>
      <c r="V49" s="1">
        <v>628.07</v>
      </c>
      <c r="W49" s="1">
        <v>18.36</v>
      </c>
      <c r="X49" s="12">
        <v>96.92</v>
      </c>
    </row>
    <row r="50">
      <c r="U50" s="11">
        <v>630.0</v>
      </c>
      <c r="V50" s="1">
        <v>638.63</v>
      </c>
      <c r="W50" s="1">
        <v>19.84</v>
      </c>
      <c r="X50" s="12">
        <v>92.84</v>
      </c>
    </row>
    <row r="51">
      <c r="U51" s="11">
        <v>640.0</v>
      </c>
      <c r="V51" s="1">
        <v>649.22</v>
      </c>
      <c r="W51" s="1">
        <v>20.64</v>
      </c>
      <c r="X51" s="12">
        <v>88.99</v>
      </c>
    </row>
    <row r="52">
      <c r="U52" s="11">
        <v>650.0</v>
      </c>
      <c r="V52" s="1">
        <v>659.84</v>
      </c>
      <c r="W52" s="1">
        <v>21.86</v>
      </c>
      <c r="X52" s="12">
        <v>85.34</v>
      </c>
    </row>
    <row r="53">
      <c r="U53" s="11">
        <v>660.0</v>
      </c>
      <c r="V53" s="1">
        <v>670.47</v>
      </c>
      <c r="W53" s="1">
        <v>23.13</v>
      </c>
      <c r="X53" s="12">
        <v>81.89</v>
      </c>
    </row>
    <row r="54">
      <c r="U54" s="11">
        <v>670.0</v>
      </c>
      <c r="V54" s="1">
        <v>681.14</v>
      </c>
      <c r="W54" s="1">
        <v>24.46</v>
      </c>
      <c r="X54" s="12">
        <v>78.61</v>
      </c>
    </row>
    <row r="55">
      <c r="U55" s="11">
        <v>680.0</v>
      </c>
      <c r="V55" s="1">
        <v>691.82</v>
      </c>
      <c r="W55" s="1">
        <v>25.85</v>
      </c>
      <c r="X55" s="12">
        <v>75.5</v>
      </c>
    </row>
    <row r="56">
      <c r="U56" s="11">
        <v>690.0</v>
      </c>
      <c r="V56" s="1">
        <v>702.52</v>
      </c>
      <c r="W56" s="1">
        <v>27.29</v>
      </c>
      <c r="X56" s="12">
        <v>72.56</v>
      </c>
    </row>
    <row r="57">
      <c r="U57" s="11">
        <v>700.0</v>
      </c>
      <c r="V57" s="1">
        <v>713.27</v>
      </c>
      <c r="W57" s="1">
        <v>28.8</v>
      </c>
      <c r="X57" s="12">
        <v>69.76</v>
      </c>
    </row>
    <row r="58">
      <c r="U58" s="11">
        <v>710.0</v>
      </c>
      <c r="V58" s="1">
        <v>724.04</v>
      </c>
      <c r="W58" s="1">
        <v>30.38</v>
      </c>
      <c r="X58" s="12">
        <v>67.07</v>
      </c>
    </row>
    <row r="59">
      <c r="U59" s="11">
        <v>720.0</v>
      </c>
      <c r="V59" s="1">
        <v>734.82</v>
      </c>
      <c r="W59" s="1">
        <v>32.02</v>
      </c>
      <c r="X59" s="12">
        <v>64.53</v>
      </c>
    </row>
    <row r="60">
      <c r="U60" s="11">
        <v>730.0</v>
      </c>
      <c r="V60" s="1">
        <v>745.62</v>
      </c>
      <c r="W60" s="1">
        <v>33.72</v>
      </c>
      <c r="X60" s="12">
        <v>62.13</v>
      </c>
    </row>
    <row r="61">
      <c r="U61" s="11">
        <v>740.0</v>
      </c>
      <c r="V61" s="1">
        <v>756.44</v>
      </c>
      <c r="W61" s="1">
        <v>35.5</v>
      </c>
      <c r="X61" s="12">
        <v>59.82</v>
      </c>
    </row>
    <row r="62">
      <c r="U62" s="11">
        <v>750.0</v>
      </c>
      <c r="V62" s="1">
        <v>767.29</v>
      </c>
      <c r="W62" s="1">
        <v>37.35</v>
      </c>
      <c r="X62" s="12">
        <v>57.63</v>
      </c>
    </row>
    <row r="63">
      <c r="U63" s="11">
        <v>760.0</v>
      </c>
      <c r="V63" s="1">
        <v>778.18</v>
      </c>
      <c r="W63" s="1">
        <v>39.27</v>
      </c>
      <c r="X63" s="12">
        <v>55.54</v>
      </c>
    </row>
    <row r="64">
      <c r="U64" s="11">
        <v>770.0</v>
      </c>
      <c r="V64" s="1">
        <v>789.11</v>
      </c>
      <c r="W64" s="1">
        <v>41.31</v>
      </c>
      <c r="X64" s="12">
        <v>53.39</v>
      </c>
    </row>
    <row r="65">
      <c r="U65" s="11">
        <v>780.0</v>
      </c>
      <c r="V65" s="1">
        <v>800.03</v>
      </c>
      <c r="W65" s="1">
        <v>43.35</v>
      </c>
      <c r="X65" s="12">
        <v>51.64</v>
      </c>
    </row>
    <row r="66">
      <c r="U66" s="11">
        <v>790.0</v>
      </c>
      <c r="V66" s="1">
        <v>810.99</v>
      </c>
      <c r="W66" s="1">
        <v>45.55</v>
      </c>
      <c r="X66" s="12">
        <v>49.86</v>
      </c>
    </row>
    <row r="67">
      <c r="U67" s="11">
        <v>800.0</v>
      </c>
      <c r="V67" s="1">
        <v>821.95</v>
      </c>
      <c r="W67" s="1">
        <v>47.75</v>
      </c>
      <c r="X67" s="12">
        <v>48.08</v>
      </c>
    </row>
    <row r="68">
      <c r="U68" s="11">
        <v>820.0</v>
      </c>
      <c r="V68" s="1">
        <v>843.98</v>
      </c>
      <c r="W68" s="1">
        <v>52.59</v>
      </c>
      <c r="X68" s="12">
        <v>44.84</v>
      </c>
    </row>
    <row r="69">
      <c r="U69" s="11">
        <v>840.0</v>
      </c>
      <c r="V69" s="1">
        <v>866.08</v>
      </c>
      <c r="W69" s="1">
        <v>57.6</v>
      </c>
      <c r="X69" s="12">
        <v>41.85</v>
      </c>
    </row>
    <row r="70">
      <c r="U70" s="11">
        <v>860.0</v>
      </c>
      <c r="V70" s="1">
        <v>888.27</v>
      </c>
      <c r="W70" s="1">
        <v>63.09</v>
      </c>
      <c r="X70" s="12">
        <v>39.12</v>
      </c>
    </row>
    <row r="71">
      <c r="U71" s="11">
        <v>880.0</v>
      </c>
      <c r="V71" s="1">
        <v>910.56</v>
      </c>
      <c r="W71" s="1">
        <v>68.98</v>
      </c>
      <c r="X71" s="12">
        <v>36.61</v>
      </c>
    </row>
    <row r="72">
      <c r="U72" s="11">
        <v>900.0</v>
      </c>
      <c r="V72" s="1">
        <v>932.93</v>
      </c>
      <c r="W72" s="1">
        <v>75.29</v>
      </c>
      <c r="X72" s="12">
        <v>34.31</v>
      </c>
    </row>
    <row r="73">
      <c r="U73" s="11">
        <v>920.0</v>
      </c>
      <c r="V73" s="1">
        <v>955.38</v>
      </c>
      <c r="W73" s="1">
        <v>82.05</v>
      </c>
      <c r="X73" s="12">
        <v>32.18</v>
      </c>
    </row>
    <row r="74">
      <c r="U74" s="11">
        <v>940.0</v>
      </c>
      <c r="V74" s="1">
        <v>977.92</v>
      </c>
      <c r="W74" s="1">
        <v>89.28</v>
      </c>
      <c r="X74" s="12">
        <v>30.22</v>
      </c>
    </row>
    <row r="75">
      <c r="U75" s="11">
        <v>960.0</v>
      </c>
      <c r="V75" s="1">
        <v>1000.55</v>
      </c>
      <c r="W75" s="1">
        <v>97.0</v>
      </c>
      <c r="X75" s="12">
        <v>28.4</v>
      </c>
    </row>
    <row r="76">
      <c r="U76" s="11">
        <v>980.0</v>
      </c>
      <c r="V76" s="1">
        <v>1023.25</v>
      </c>
      <c r="W76" s="1">
        <v>105.2</v>
      </c>
      <c r="X76" s="12">
        <v>26.73</v>
      </c>
    </row>
    <row r="77">
      <c r="U77" s="11">
        <v>1000.0</v>
      </c>
      <c r="V77" s="1">
        <v>1046.04</v>
      </c>
      <c r="W77" s="1">
        <v>114.0</v>
      </c>
      <c r="X77" s="12">
        <v>25.17</v>
      </c>
    </row>
    <row r="78">
      <c r="U78" s="11">
        <v>1020.0</v>
      </c>
      <c r="V78" s="1">
        <v>1068.89</v>
      </c>
      <c r="W78" s="1">
        <v>123.4</v>
      </c>
      <c r="X78" s="12">
        <v>23.72</v>
      </c>
    </row>
    <row r="79">
      <c r="U79" s="11">
        <v>1040.0</v>
      </c>
      <c r="V79" s="1">
        <v>1091.85</v>
      </c>
      <c r="W79" s="1">
        <v>133.3</v>
      </c>
      <c r="X79" s="12">
        <v>22.39</v>
      </c>
    </row>
    <row r="80">
      <c r="U80" s="11">
        <v>1060.0</v>
      </c>
      <c r="V80" s="1">
        <v>1114.86</v>
      </c>
      <c r="W80" s="1">
        <v>143.9</v>
      </c>
      <c r="X80" s="12">
        <v>21.14</v>
      </c>
    </row>
    <row r="81">
      <c r="U81" s="11">
        <v>1080.0</v>
      </c>
      <c r="V81" s="1">
        <v>1137.89</v>
      </c>
      <c r="W81" s="1">
        <v>155.2</v>
      </c>
      <c r="X81" s="12">
        <v>19.98</v>
      </c>
    </row>
    <row r="82">
      <c r="U82" s="11">
        <v>1100.0</v>
      </c>
      <c r="V82" s="1">
        <v>1161.07</v>
      </c>
      <c r="W82" s="1">
        <v>167.1</v>
      </c>
      <c r="X82" s="12">
        <v>18.896</v>
      </c>
    </row>
    <row r="83">
      <c r="U83" s="11">
        <v>1120.0</v>
      </c>
      <c r="V83" s="1">
        <v>1184.28</v>
      </c>
      <c r="W83" s="1">
        <v>179.7</v>
      </c>
      <c r="X83" s="12">
        <v>17.886</v>
      </c>
    </row>
    <row r="84">
      <c r="U84" s="11">
        <v>1140.0</v>
      </c>
      <c r="V84" s="1">
        <v>1207.57</v>
      </c>
      <c r="W84" s="1">
        <v>193.1</v>
      </c>
      <c r="X84" s="12">
        <v>16.946</v>
      </c>
    </row>
    <row r="85">
      <c r="U85" s="11">
        <v>1160.0</v>
      </c>
      <c r="V85" s="1">
        <v>1230.92</v>
      </c>
      <c r="W85" s="1">
        <v>207.2</v>
      </c>
      <c r="X85" s="12">
        <v>16.064</v>
      </c>
    </row>
    <row r="86">
      <c r="U86" s="11">
        <v>1180.0</v>
      </c>
      <c r="V86" s="1">
        <v>1254.34</v>
      </c>
      <c r="W86" s="1">
        <v>222.2</v>
      </c>
      <c r="X86" s="12">
        <v>15.241</v>
      </c>
    </row>
    <row r="87">
      <c r="U87" s="11">
        <v>1200.0</v>
      </c>
      <c r="V87" s="1">
        <v>1277.79</v>
      </c>
      <c r="W87" s="1">
        <v>238.0</v>
      </c>
      <c r="X87" s="12">
        <v>14.47</v>
      </c>
    </row>
    <row r="88">
      <c r="U88" s="11">
        <v>1220.0</v>
      </c>
      <c r="V88" s="1">
        <v>1301.31</v>
      </c>
      <c r="W88" s="1">
        <v>254.7</v>
      </c>
      <c r="X88" s="12">
        <v>13.747</v>
      </c>
    </row>
    <row r="89">
      <c r="U89" s="11">
        <v>1240.0</v>
      </c>
      <c r="V89" s="1">
        <v>1324.93</v>
      </c>
      <c r="W89" s="1">
        <v>272.3</v>
      </c>
      <c r="X89" s="12">
        <v>13.069</v>
      </c>
    </row>
    <row r="90">
      <c r="U90" s="11">
        <v>1260.0</v>
      </c>
      <c r="V90" s="1">
        <v>1348.55</v>
      </c>
      <c r="W90" s="1">
        <v>290.8</v>
      </c>
      <c r="X90" s="12">
        <v>12.435</v>
      </c>
    </row>
    <row r="91">
      <c r="U91" s="11">
        <v>1280.0</v>
      </c>
      <c r="V91" s="1">
        <v>1372.24</v>
      </c>
      <c r="W91" s="1">
        <v>310.4</v>
      </c>
      <c r="X91" s="12">
        <v>11.835</v>
      </c>
    </row>
    <row r="92">
      <c r="U92" s="11">
        <v>1300.0</v>
      </c>
      <c r="V92" s="1">
        <v>1395.97</v>
      </c>
      <c r="W92" s="1">
        <v>330.9</v>
      </c>
      <c r="X92" s="12">
        <v>11.275</v>
      </c>
    </row>
    <row r="93">
      <c r="U93" s="11">
        <v>1320.0</v>
      </c>
      <c r="V93" s="1">
        <v>1419.76</v>
      </c>
      <c r="W93" s="1">
        <v>352.5</v>
      </c>
      <c r="X93" s="12">
        <v>10.747</v>
      </c>
    </row>
    <row r="94">
      <c r="U94" s="11">
        <v>1340.0</v>
      </c>
      <c r="V94" s="1">
        <v>1443.6</v>
      </c>
      <c r="W94" s="1">
        <v>375.3</v>
      </c>
      <c r="X94" s="12">
        <v>10.247</v>
      </c>
    </row>
    <row r="95">
      <c r="U95" s="11">
        <v>1360.0</v>
      </c>
      <c r="V95" s="1">
        <v>1467.49</v>
      </c>
      <c r="W95" s="1">
        <v>399.1</v>
      </c>
      <c r="X95" s="12">
        <v>9.78</v>
      </c>
    </row>
    <row r="96">
      <c r="U96" s="11">
        <v>1380.0</v>
      </c>
      <c r="V96" s="1">
        <v>1491.44</v>
      </c>
      <c r="W96" s="1">
        <v>424.2</v>
      </c>
      <c r="X96" s="12">
        <v>9.337</v>
      </c>
    </row>
    <row r="97">
      <c r="U97" s="11">
        <v>1400.0</v>
      </c>
      <c r="V97" s="1">
        <v>1515.42</v>
      </c>
      <c r="W97" s="1">
        <v>450.5</v>
      </c>
      <c r="X97" s="12">
        <v>8.919</v>
      </c>
    </row>
    <row r="98">
      <c r="U98" s="11">
        <v>1420.0</v>
      </c>
      <c r="V98" s="1">
        <v>1539.44</v>
      </c>
      <c r="W98" s="1">
        <v>478.0</v>
      </c>
      <c r="X98" s="12">
        <v>8.526</v>
      </c>
    </row>
    <row r="99">
      <c r="U99" s="11">
        <v>1440.0</v>
      </c>
      <c r="V99" s="1">
        <v>1563.51</v>
      </c>
      <c r="W99" s="1">
        <v>506.9</v>
      </c>
      <c r="X99" s="12">
        <v>8.153</v>
      </c>
    </row>
    <row r="100">
      <c r="U100" s="11">
        <v>1460.0</v>
      </c>
      <c r="V100" s="1">
        <v>1587.63</v>
      </c>
      <c r="W100" s="1">
        <v>537.1</v>
      </c>
      <c r="X100" s="12">
        <v>7.801</v>
      </c>
    </row>
    <row r="101">
      <c r="U101" s="11">
        <v>1480.0</v>
      </c>
      <c r="V101" s="1">
        <v>1611.79</v>
      </c>
      <c r="W101" s="1">
        <v>568.8</v>
      </c>
      <c r="X101" s="12">
        <v>7.468</v>
      </c>
    </row>
    <row r="102">
      <c r="U102" s="11">
        <v>1500.0</v>
      </c>
      <c r="V102" s="1">
        <v>1635.97</v>
      </c>
      <c r="W102" s="1">
        <v>601.9</v>
      </c>
      <c r="X102" s="12">
        <v>7.152</v>
      </c>
    </row>
    <row r="103">
      <c r="U103" s="11">
        <v>1520.0</v>
      </c>
      <c r="V103" s="1">
        <v>1660.23</v>
      </c>
      <c r="W103" s="1">
        <v>636.5</v>
      </c>
      <c r="X103" s="12">
        <v>6.854</v>
      </c>
    </row>
    <row r="104">
      <c r="U104" s="11">
        <v>1540.0</v>
      </c>
      <c r="V104" s="1">
        <v>1684.51</v>
      </c>
      <c r="W104" s="1">
        <v>672.8</v>
      </c>
      <c r="X104" s="12">
        <v>6.569</v>
      </c>
    </row>
    <row r="105">
      <c r="U105" s="11">
        <v>1560.0</v>
      </c>
      <c r="V105" s="1">
        <v>1708.82</v>
      </c>
      <c r="W105" s="1">
        <v>710.5</v>
      </c>
      <c r="X105" s="12">
        <v>6.301</v>
      </c>
    </row>
    <row r="106">
      <c r="U106" s="11">
        <v>1580.0</v>
      </c>
      <c r="V106" s="1">
        <v>1733.17</v>
      </c>
      <c r="W106" s="1">
        <v>750.0</v>
      </c>
      <c r="X106" s="12">
        <v>6.046</v>
      </c>
    </row>
    <row r="107">
      <c r="U107" s="11">
        <v>1600.0</v>
      </c>
      <c r="V107" s="1">
        <v>1757.57</v>
      </c>
      <c r="W107" s="1">
        <v>791.2</v>
      </c>
      <c r="X107" s="12">
        <v>5.804</v>
      </c>
    </row>
    <row r="108">
      <c r="U108" s="11">
        <v>1620.0</v>
      </c>
      <c r="V108" s="1">
        <v>1782.0</v>
      </c>
      <c r="W108" s="1">
        <v>834.1</v>
      </c>
      <c r="X108" s="12">
        <v>5.574</v>
      </c>
    </row>
    <row r="109">
      <c r="U109" s="11">
        <v>1640.0</v>
      </c>
      <c r="V109" s="1">
        <v>1806.46</v>
      </c>
      <c r="W109" s="1">
        <v>878.9</v>
      </c>
      <c r="X109" s="12">
        <v>5.355</v>
      </c>
    </row>
    <row r="110">
      <c r="U110" s="11">
        <v>1660.0</v>
      </c>
      <c r="V110" s="1">
        <v>1830.96</v>
      </c>
      <c r="W110" s="1">
        <v>925.6</v>
      </c>
      <c r="X110" s="12">
        <v>5.147</v>
      </c>
    </row>
    <row r="111">
      <c r="U111" s="11">
        <v>1680.0</v>
      </c>
      <c r="V111" s="1">
        <v>1855.5</v>
      </c>
      <c r="W111" s="1">
        <v>974.2</v>
      </c>
      <c r="X111" s="12">
        <v>4.949</v>
      </c>
    </row>
    <row r="112">
      <c r="U112" s="11">
        <v>1700.0</v>
      </c>
      <c r="V112" s="1">
        <v>1880.1</v>
      </c>
      <c r="W112" s="1">
        <v>1025.0</v>
      </c>
      <c r="X112" s="12">
        <v>4.761</v>
      </c>
    </row>
    <row r="113">
      <c r="U113" s="11">
        <v>1750.0</v>
      </c>
      <c r="V113" s="1">
        <v>1941.6</v>
      </c>
      <c r="W113" s="1">
        <v>1161.0</v>
      </c>
      <c r="X113" s="12">
        <v>4.328</v>
      </c>
    </row>
    <row r="114">
      <c r="U114" s="11">
        <v>1800.0</v>
      </c>
      <c r="V114" s="1">
        <v>2003.3</v>
      </c>
      <c r="W114" s="1">
        <v>1310.0</v>
      </c>
      <c r="X114" s="12">
        <v>3.944</v>
      </c>
    </row>
    <row r="115">
      <c r="U115" s="11">
        <v>1850.0</v>
      </c>
      <c r="V115" s="1">
        <v>2065.3</v>
      </c>
      <c r="W115" s="1">
        <v>1475.0</v>
      </c>
      <c r="X115" s="12">
        <v>3.601</v>
      </c>
    </row>
    <row r="116">
      <c r="U116" s="11">
        <v>1900.0</v>
      </c>
      <c r="V116" s="1">
        <v>2127.4</v>
      </c>
      <c r="W116" s="1">
        <v>1655.0</v>
      </c>
      <c r="X116" s="12">
        <v>3.295</v>
      </c>
    </row>
    <row r="117">
      <c r="U117" s="11">
        <v>1950.0</v>
      </c>
      <c r="V117" s="1">
        <v>2189.7</v>
      </c>
      <c r="W117" s="1">
        <v>1852.0</v>
      </c>
      <c r="X117" s="12">
        <v>3.022</v>
      </c>
    </row>
    <row r="118">
      <c r="U118" s="11">
        <v>2000.0</v>
      </c>
      <c r="V118" s="1">
        <v>2252.1</v>
      </c>
      <c r="W118" s="1">
        <v>2068.0</v>
      </c>
      <c r="X118" s="12">
        <v>2.776</v>
      </c>
    </row>
    <row r="119">
      <c r="U119" s="11">
        <v>2050.0</v>
      </c>
      <c r="V119" s="1">
        <v>2314.6</v>
      </c>
      <c r="W119" s="1">
        <v>2303.0</v>
      </c>
      <c r="X119" s="12">
        <v>2.555</v>
      </c>
    </row>
    <row r="120">
      <c r="U120" s="11">
        <v>2100.0</v>
      </c>
      <c r="V120" s="1">
        <v>2377.4</v>
      </c>
      <c r="W120" s="1">
        <v>2559.0</v>
      </c>
      <c r="X120" s="12">
        <v>2.356</v>
      </c>
    </row>
    <row r="121">
      <c r="U121" s="18">
        <v>2150.0</v>
      </c>
      <c r="V121" s="20">
        <v>2440.3</v>
      </c>
      <c r="W121" s="20">
        <v>2837.0</v>
      </c>
      <c r="X121" s="22">
        <v>2.175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9" t="s">
        <v>103</v>
      </c>
      <c r="B1" s="1" t="s">
        <v>104</v>
      </c>
    </row>
  </sheetData>
  <drawing r:id="rId1"/>
</worksheet>
</file>