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o\Desktop\"/>
    </mc:Choice>
  </mc:AlternateContent>
  <xr:revisionPtr revIDLastSave="0" documentId="13_ncr:1_{52B75AC5-B894-4C4B-BE73-B12E1D3F7A17}" xr6:coauthVersionLast="47" xr6:coauthVersionMax="47" xr10:uidLastSave="{00000000-0000-0000-0000-000000000000}"/>
  <bookViews>
    <workbookView xWindow="-120" yWindow="-120" windowWidth="38640" windowHeight="15840" activeTab="4" xr2:uid="{E00ED005-5933-4BAB-80CD-BF232AF8BC6B}"/>
  </bookViews>
  <sheets>
    <sheet name="KS Exemplo" sheetId="1" r:id="rId1"/>
    <sheet name="PSI Exemplo" sheetId="2" r:id="rId2"/>
    <sheet name="IV Exemplo" sheetId="3" r:id="rId3"/>
    <sheet name="ODDS Exemplo" sheetId="4" r:id="rId4"/>
    <sheet name="ODDS Vs Temp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C15" i="1"/>
  <c r="F3" i="1"/>
  <c r="F4" i="1"/>
  <c r="F5" i="1"/>
  <c r="F6" i="1"/>
  <c r="F7" i="1"/>
  <c r="F8" i="1"/>
  <c r="F9" i="1"/>
  <c r="F10" i="1"/>
  <c r="F11" i="1"/>
  <c r="F12" i="1"/>
  <c r="C29" i="2"/>
  <c r="D28" i="2"/>
  <c r="D27" i="2"/>
  <c r="D26" i="2"/>
  <c r="D25" i="2"/>
  <c r="D24" i="2"/>
  <c r="D23" i="2"/>
  <c r="D22" i="2"/>
  <c r="O21" i="2"/>
  <c r="N21" i="2"/>
  <c r="M21" i="2"/>
  <c r="L21" i="2"/>
  <c r="J21" i="2"/>
  <c r="I21" i="2"/>
  <c r="H21" i="2"/>
  <c r="G21" i="2"/>
  <c r="F21" i="2"/>
  <c r="E21" i="2"/>
  <c r="D21" i="2"/>
  <c r="O20" i="2"/>
  <c r="N20" i="2"/>
  <c r="L20" i="2"/>
  <c r="K20" i="2"/>
  <c r="J20" i="2"/>
  <c r="I20" i="2"/>
  <c r="H20" i="2"/>
  <c r="G20" i="2"/>
  <c r="F20" i="2"/>
  <c r="E20" i="2"/>
  <c r="D20" i="2"/>
  <c r="P19" i="2"/>
  <c r="O19" i="2"/>
  <c r="K19" i="2"/>
  <c r="I19" i="2"/>
  <c r="H19" i="2"/>
  <c r="G19" i="2"/>
  <c r="F19" i="2"/>
  <c r="E19" i="2"/>
  <c r="D19" i="2"/>
  <c r="D29" i="2" s="1"/>
  <c r="P14" i="2"/>
  <c r="O14" i="2"/>
  <c r="N14" i="2"/>
  <c r="M14" i="2"/>
  <c r="L14" i="2"/>
  <c r="K14" i="2"/>
  <c r="J14" i="2"/>
  <c r="I14" i="2"/>
  <c r="H14" i="2"/>
  <c r="G14" i="2"/>
  <c r="F14" i="2"/>
  <c r="E14" i="2"/>
  <c r="C14" i="2"/>
  <c r="D13" i="2"/>
  <c r="N28" i="2" s="1"/>
  <c r="D12" i="2"/>
  <c r="K27" i="2" s="1"/>
  <c r="D11" i="2"/>
  <c r="H26" i="2" s="1"/>
  <c r="D10" i="2"/>
  <c r="E25" i="2" s="1"/>
  <c r="D9" i="2"/>
  <c r="P24" i="2" s="1"/>
  <c r="D8" i="2"/>
  <c r="O23" i="2" s="1"/>
  <c r="D7" i="2"/>
  <c r="L22" i="2" s="1"/>
  <c r="D6" i="2"/>
  <c r="P21" i="2" s="1"/>
  <c r="D5" i="2"/>
  <c r="P20" i="2" s="1"/>
  <c r="D4" i="2"/>
  <c r="N19" i="2" s="1"/>
  <c r="F71" i="5"/>
  <c r="E71" i="5"/>
  <c r="N70" i="5"/>
  <c r="M70" i="5"/>
  <c r="L70" i="5"/>
  <c r="K70" i="5"/>
  <c r="J70" i="5"/>
  <c r="I70" i="5"/>
  <c r="H70" i="5"/>
  <c r="G70" i="5"/>
  <c r="F70" i="5"/>
  <c r="E70" i="5"/>
  <c r="N69" i="5"/>
  <c r="M69" i="5"/>
  <c r="E69" i="5"/>
  <c r="F69" i="5" s="1"/>
  <c r="N68" i="5"/>
  <c r="M68" i="5"/>
  <c r="G68" i="5"/>
  <c r="F68" i="5"/>
  <c r="H68" i="5" s="1"/>
  <c r="I68" i="5" s="1"/>
  <c r="J68" i="5" s="1"/>
  <c r="E68" i="5"/>
  <c r="N67" i="5"/>
  <c r="M67" i="5"/>
  <c r="E67" i="5"/>
  <c r="F67" i="5" s="1"/>
  <c r="N66" i="5"/>
  <c r="M66" i="5"/>
  <c r="G66" i="5"/>
  <c r="F66" i="5"/>
  <c r="H66" i="5" s="1"/>
  <c r="I66" i="5" s="1"/>
  <c r="J66" i="5" s="1"/>
  <c r="E66" i="5"/>
  <c r="N65" i="5"/>
  <c r="M65" i="5"/>
  <c r="E65" i="5"/>
  <c r="F65" i="5" s="1"/>
  <c r="N64" i="5"/>
  <c r="M64" i="5"/>
  <c r="F64" i="5"/>
  <c r="H64" i="5" s="1"/>
  <c r="I64" i="5" s="1"/>
  <c r="J64" i="5" s="1"/>
  <c r="E64" i="5"/>
  <c r="N63" i="5"/>
  <c r="M63" i="5"/>
  <c r="E63" i="5"/>
  <c r="F63" i="5" s="1"/>
  <c r="M43" i="5"/>
  <c r="I43" i="5"/>
  <c r="J43" i="5" s="1"/>
  <c r="E43" i="5"/>
  <c r="F43" i="5" s="1"/>
  <c r="G43" i="5" s="1"/>
  <c r="N42" i="5"/>
  <c r="M42" i="5"/>
  <c r="F42" i="5"/>
  <c r="G42" i="5" s="1"/>
  <c r="E42" i="5"/>
  <c r="N41" i="5"/>
  <c r="M41" i="5"/>
  <c r="E41" i="5"/>
  <c r="F41" i="5" s="1"/>
  <c r="N40" i="5"/>
  <c r="M40" i="5"/>
  <c r="F40" i="5"/>
  <c r="G40" i="5" s="1"/>
  <c r="E40" i="5"/>
  <c r="N39" i="5"/>
  <c r="M39" i="5"/>
  <c r="E39" i="5"/>
  <c r="F39" i="5" s="1"/>
  <c r="N38" i="5"/>
  <c r="M38" i="5"/>
  <c r="F38" i="5"/>
  <c r="H38" i="5" s="1"/>
  <c r="I38" i="5" s="1"/>
  <c r="J38" i="5" s="1"/>
  <c r="E38" i="5"/>
  <c r="N37" i="5"/>
  <c r="M37" i="5"/>
  <c r="E37" i="5"/>
  <c r="F37" i="5" s="1"/>
  <c r="N36" i="5"/>
  <c r="M36" i="5"/>
  <c r="F36" i="5"/>
  <c r="G36" i="5" s="1"/>
  <c r="E36" i="5"/>
  <c r="N35" i="5"/>
  <c r="M35" i="5"/>
  <c r="E35" i="5"/>
  <c r="F35" i="5" s="1"/>
  <c r="N15" i="5"/>
  <c r="M15" i="5"/>
  <c r="F15" i="5"/>
  <c r="G15" i="5" s="1"/>
  <c r="E15" i="5"/>
  <c r="N14" i="5"/>
  <c r="M14" i="5"/>
  <c r="E14" i="5"/>
  <c r="F14" i="5" s="1"/>
  <c r="N13" i="5"/>
  <c r="M13" i="5"/>
  <c r="F13" i="5"/>
  <c r="H13" i="5" s="1"/>
  <c r="I13" i="5" s="1"/>
  <c r="J13" i="5" s="1"/>
  <c r="E13" i="5"/>
  <c r="N12" i="5"/>
  <c r="M12" i="5"/>
  <c r="E12" i="5"/>
  <c r="F12" i="5" s="1"/>
  <c r="N11" i="5"/>
  <c r="M11" i="5"/>
  <c r="F11" i="5"/>
  <c r="G11" i="5" s="1"/>
  <c r="E11" i="5"/>
  <c r="N10" i="5"/>
  <c r="M10" i="5"/>
  <c r="E10" i="5"/>
  <c r="F10" i="5" s="1"/>
  <c r="N9" i="5"/>
  <c r="M9" i="5"/>
  <c r="F9" i="5"/>
  <c r="H9" i="5" s="1"/>
  <c r="I9" i="5" s="1"/>
  <c r="J9" i="5" s="1"/>
  <c r="E9" i="5"/>
  <c r="N8" i="5"/>
  <c r="M8" i="5"/>
  <c r="E8" i="5"/>
  <c r="F8" i="5" s="1"/>
  <c r="N7" i="5"/>
  <c r="M7" i="5"/>
  <c r="F7" i="5"/>
  <c r="H7" i="5" s="1"/>
  <c r="I7" i="5" s="1"/>
  <c r="J7" i="5" s="1"/>
  <c r="E7" i="5"/>
  <c r="E14" i="4"/>
  <c r="O11" i="4" s="1"/>
  <c r="C14" i="4"/>
  <c r="G13" i="4"/>
  <c r="F13" i="4"/>
  <c r="D13" i="4"/>
  <c r="G12" i="4"/>
  <c r="F12" i="4"/>
  <c r="I12" i="4" s="1"/>
  <c r="D12" i="4"/>
  <c r="G11" i="4"/>
  <c r="F11" i="4"/>
  <c r="I11" i="4" s="1"/>
  <c r="D11" i="4"/>
  <c r="G10" i="4"/>
  <c r="F10" i="4"/>
  <c r="D10" i="4"/>
  <c r="H9" i="4"/>
  <c r="G9" i="4"/>
  <c r="F9" i="4"/>
  <c r="D9" i="4"/>
  <c r="G8" i="4"/>
  <c r="F8" i="4"/>
  <c r="D8" i="4"/>
  <c r="H7" i="4"/>
  <c r="G7" i="4"/>
  <c r="F7" i="4"/>
  <c r="D7" i="4"/>
  <c r="O6" i="4"/>
  <c r="G6" i="4"/>
  <c r="F6" i="4"/>
  <c r="I6" i="4" s="1"/>
  <c r="D6" i="4"/>
  <c r="G5" i="4"/>
  <c r="F5" i="4"/>
  <c r="D5" i="4"/>
  <c r="D14" i="4" s="1"/>
  <c r="O4" i="4"/>
  <c r="H4" i="4"/>
  <c r="G4" i="4"/>
  <c r="F4" i="4"/>
  <c r="F14" i="4" s="1"/>
  <c r="D4" i="4"/>
  <c r="H18" i="3"/>
  <c r="E18" i="3"/>
  <c r="H15" i="3" s="1"/>
  <c r="C18" i="3"/>
  <c r="G18" i="3" s="1"/>
  <c r="O17" i="3"/>
  <c r="G17" i="3"/>
  <c r="F17" i="3"/>
  <c r="D17" i="3"/>
  <c r="O16" i="3"/>
  <c r="G16" i="3"/>
  <c r="F16" i="3"/>
  <c r="D16" i="3"/>
  <c r="O15" i="3"/>
  <c r="G15" i="3"/>
  <c r="F15" i="3"/>
  <c r="D15" i="3"/>
  <c r="H14" i="3"/>
  <c r="G14" i="3"/>
  <c r="F14" i="3"/>
  <c r="D14" i="3"/>
  <c r="H13" i="3"/>
  <c r="G13" i="3"/>
  <c r="F13" i="3"/>
  <c r="D13" i="3"/>
  <c r="H12" i="3"/>
  <c r="G12" i="3"/>
  <c r="F12" i="3"/>
  <c r="D12" i="3"/>
  <c r="O11" i="3"/>
  <c r="G11" i="3"/>
  <c r="F11" i="3"/>
  <c r="D11" i="3"/>
  <c r="O10" i="3"/>
  <c r="G10" i="3"/>
  <c r="F10" i="3"/>
  <c r="D10" i="3"/>
  <c r="O9" i="3"/>
  <c r="H9" i="3"/>
  <c r="G9" i="3"/>
  <c r="F9" i="3"/>
  <c r="D9" i="3"/>
  <c r="H8" i="3"/>
  <c r="G8" i="3"/>
  <c r="F8" i="3"/>
  <c r="D8" i="3"/>
  <c r="D18" i="3" s="1"/>
  <c r="E13" i="1"/>
  <c r="H10" i="1" s="1"/>
  <c r="C13" i="1"/>
  <c r="G12" i="1"/>
  <c r="D12" i="1"/>
  <c r="G11" i="1"/>
  <c r="D11" i="1"/>
  <c r="G10" i="1"/>
  <c r="D10" i="1"/>
  <c r="G9" i="1"/>
  <c r="D9" i="1"/>
  <c r="D8" i="1"/>
  <c r="G7" i="1"/>
  <c r="D7" i="1"/>
  <c r="G6" i="1"/>
  <c r="D6" i="1"/>
  <c r="G5" i="1"/>
  <c r="D5" i="1"/>
  <c r="G4" i="1"/>
  <c r="D4" i="1"/>
  <c r="G3" i="1"/>
  <c r="D3" i="1"/>
  <c r="D13" i="1" s="1"/>
  <c r="H11" i="1" l="1"/>
  <c r="H6" i="1"/>
  <c r="H7" i="1"/>
  <c r="H12" i="1"/>
  <c r="F13" i="1"/>
  <c r="I6" i="1" s="1"/>
  <c r="H3" i="1"/>
  <c r="H8" i="1"/>
  <c r="G13" i="1"/>
  <c r="H9" i="1"/>
  <c r="H5" i="1"/>
  <c r="H4" i="1"/>
  <c r="H37" i="5"/>
  <c r="I37" i="5" s="1"/>
  <c r="J37" i="5" s="1"/>
  <c r="G37" i="5"/>
  <c r="H69" i="5"/>
  <c r="I69" i="5" s="1"/>
  <c r="J69" i="5" s="1"/>
  <c r="G69" i="5"/>
  <c r="J12" i="4"/>
  <c r="H14" i="5"/>
  <c r="I14" i="5" s="1"/>
  <c r="J14" i="5" s="1"/>
  <c r="G14" i="5"/>
  <c r="H41" i="5"/>
  <c r="I41" i="5" s="1"/>
  <c r="J41" i="5" s="1"/>
  <c r="G41" i="5"/>
  <c r="H10" i="5"/>
  <c r="I10" i="5" s="1"/>
  <c r="J10" i="5" s="1"/>
  <c r="G10" i="5"/>
  <c r="I8" i="4"/>
  <c r="M6" i="4"/>
  <c r="N6" i="4" s="1"/>
  <c r="K6" i="4"/>
  <c r="H8" i="5"/>
  <c r="I8" i="5" s="1"/>
  <c r="J8" i="5" s="1"/>
  <c r="G8" i="5"/>
  <c r="I9" i="4"/>
  <c r="P6" i="4"/>
  <c r="Q6" i="4" s="1"/>
  <c r="I4" i="4"/>
  <c r="P12" i="4"/>
  <c r="I10" i="4"/>
  <c r="P7" i="4"/>
  <c r="I5" i="4"/>
  <c r="P13" i="4"/>
  <c r="P8" i="4"/>
  <c r="P9" i="4"/>
  <c r="I7" i="4"/>
  <c r="P4" i="4"/>
  <c r="P10" i="4"/>
  <c r="I14" i="4"/>
  <c r="P5" i="4"/>
  <c r="P11" i="4"/>
  <c r="Q11" i="4" s="1"/>
  <c r="H63" i="5"/>
  <c r="I63" i="5" s="1"/>
  <c r="J63" i="5" s="1"/>
  <c r="G63" i="5"/>
  <c r="H65" i="5"/>
  <c r="I65" i="5" s="1"/>
  <c r="J65" i="5" s="1"/>
  <c r="G65" i="5"/>
  <c r="I14" i="3"/>
  <c r="I13" i="4"/>
  <c r="I11" i="3"/>
  <c r="H67" i="5"/>
  <c r="I67" i="5" s="1"/>
  <c r="J67" i="5" s="1"/>
  <c r="G67" i="5"/>
  <c r="Q4" i="4"/>
  <c r="I8" i="3"/>
  <c r="I12" i="3"/>
  <c r="I16" i="3"/>
  <c r="H39" i="5"/>
  <c r="I39" i="5" s="1"/>
  <c r="J39" i="5" s="1"/>
  <c r="G39" i="5"/>
  <c r="H35" i="5"/>
  <c r="I35" i="5" s="1"/>
  <c r="J35" i="5" s="1"/>
  <c r="G35" i="5"/>
  <c r="H12" i="5"/>
  <c r="I12" i="5" s="1"/>
  <c r="J12" i="5" s="1"/>
  <c r="G12" i="5"/>
  <c r="G14" i="4"/>
  <c r="M22" i="2"/>
  <c r="P23" i="2"/>
  <c r="F25" i="2"/>
  <c r="I26" i="2"/>
  <c r="L27" i="2"/>
  <c r="O28" i="2"/>
  <c r="O5" i="4"/>
  <c r="H8" i="4"/>
  <c r="H14" i="4"/>
  <c r="K21" i="2"/>
  <c r="N22" i="2"/>
  <c r="N29" i="2" s="1"/>
  <c r="G25" i="2"/>
  <c r="J26" i="2"/>
  <c r="M27" i="2"/>
  <c r="P28" i="2"/>
  <c r="O10" i="4"/>
  <c r="Q10" i="4" s="1"/>
  <c r="H13" i="4"/>
  <c r="O22" i="2"/>
  <c r="O29" i="2" s="1"/>
  <c r="E24" i="2"/>
  <c r="H25" i="2"/>
  <c r="K26" i="2"/>
  <c r="N27" i="2"/>
  <c r="F18" i="3"/>
  <c r="D14" i="2"/>
  <c r="P22" i="2"/>
  <c r="F24" i="2"/>
  <c r="I25" i="2"/>
  <c r="L26" i="2"/>
  <c r="O27" i="2"/>
  <c r="G24" i="2"/>
  <c r="J25" i="2"/>
  <c r="M26" i="2"/>
  <c r="P27" i="2"/>
  <c r="E23" i="2"/>
  <c r="H24" i="2"/>
  <c r="H29" i="2" s="1"/>
  <c r="K25" i="2"/>
  <c r="N26" i="2"/>
  <c r="O9" i="4"/>
  <c r="Q9" i="4" s="1"/>
  <c r="H12" i="4"/>
  <c r="M12" i="4" s="1"/>
  <c r="N12" i="4" s="1"/>
  <c r="O14" i="3"/>
  <c r="H17" i="3"/>
  <c r="J19" i="2"/>
  <c r="M20" i="2"/>
  <c r="F23" i="2"/>
  <c r="I24" i="2"/>
  <c r="L25" i="2"/>
  <c r="O26" i="2"/>
  <c r="E28" i="2"/>
  <c r="G23" i="2"/>
  <c r="J24" i="2"/>
  <c r="M25" i="2"/>
  <c r="P26" i="2"/>
  <c r="F28" i="2"/>
  <c r="E22" i="2"/>
  <c r="E29" i="2" s="1"/>
  <c r="H23" i="2"/>
  <c r="K24" i="2"/>
  <c r="N25" i="2"/>
  <c r="G28" i="2"/>
  <c r="H6" i="4"/>
  <c r="J6" i="4" s="1"/>
  <c r="L6" i="4" s="1"/>
  <c r="G7" i="5"/>
  <c r="G9" i="5"/>
  <c r="G13" i="5"/>
  <c r="G38" i="5"/>
  <c r="L19" i="2"/>
  <c r="O13" i="3"/>
  <c r="H16" i="3"/>
  <c r="O13" i="4"/>
  <c r="Q13" i="4" s="1"/>
  <c r="H11" i="5"/>
  <c r="I11" i="5" s="1"/>
  <c r="J11" i="5" s="1"/>
  <c r="H15" i="5"/>
  <c r="I15" i="5" s="1"/>
  <c r="J15" i="5" s="1"/>
  <c r="H36" i="5"/>
  <c r="I36" i="5" s="1"/>
  <c r="J36" i="5" s="1"/>
  <c r="H40" i="5"/>
  <c r="I40" i="5" s="1"/>
  <c r="J40" i="5" s="1"/>
  <c r="H42" i="5"/>
  <c r="I42" i="5" s="1"/>
  <c r="J42" i="5" s="1"/>
  <c r="M19" i="2"/>
  <c r="F22" i="2"/>
  <c r="F29" i="2" s="1"/>
  <c r="I23" i="2"/>
  <c r="L24" i="2"/>
  <c r="O25" i="2"/>
  <c r="E27" i="2"/>
  <c r="H28" i="2"/>
  <c r="O8" i="3"/>
  <c r="H11" i="3"/>
  <c r="O8" i="4"/>
  <c r="Q8" i="4" s="1"/>
  <c r="H11" i="4"/>
  <c r="M11" i="4" s="1"/>
  <c r="N11" i="4" s="1"/>
  <c r="H5" i="4"/>
  <c r="G22" i="2"/>
  <c r="G29" i="2" s="1"/>
  <c r="J23" i="2"/>
  <c r="M24" i="2"/>
  <c r="P25" i="2"/>
  <c r="F27" i="2"/>
  <c r="I28" i="2"/>
  <c r="H10" i="3"/>
  <c r="O7" i="4"/>
  <c r="Q7" i="4" s="1"/>
  <c r="H10" i="4"/>
  <c r="H22" i="2"/>
  <c r="K23" i="2"/>
  <c r="N24" i="2"/>
  <c r="G27" i="2"/>
  <c r="J28" i="2"/>
  <c r="O12" i="3"/>
  <c r="O12" i="4"/>
  <c r="Q12" i="4" s="1"/>
  <c r="I22" i="2"/>
  <c r="I29" i="2" s="1"/>
  <c r="L23" i="2"/>
  <c r="O24" i="2"/>
  <c r="E26" i="2"/>
  <c r="H27" i="2"/>
  <c r="K28" i="2"/>
  <c r="J22" i="2"/>
  <c r="M23" i="2"/>
  <c r="F26" i="2"/>
  <c r="I27" i="2"/>
  <c r="L28" i="2"/>
  <c r="G64" i="5"/>
  <c r="K22" i="2"/>
  <c r="K29" i="2" s="1"/>
  <c r="N23" i="2"/>
  <c r="G26" i="2"/>
  <c r="J27" i="2"/>
  <c r="M28" i="2"/>
  <c r="P29" i="2" l="1"/>
  <c r="J6" i="1"/>
  <c r="I7" i="1"/>
  <c r="J7" i="1" s="1"/>
  <c r="I10" i="1"/>
  <c r="J10" i="1" s="1"/>
  <c r="I5" i="1"/>
  <c r="J5" i="1" s="1"/>
  <c r="I9" i="1"/>
  <c r="J9" i="1" s="1"/>
  <c r="I8" i="1"/>
  <c r="J8" i="1" s="1"/>
  <c r="I12" i="1"/>
  <c r="J12" i="1" s="1"/>
  <c r="I4" i="1"/>
  <c r="J4" i="1" s="1"/>
  <c r="I3" i="1"/>
  <c r="J3" i="1" s="1"/>
  <c r="I11" i="1"/>
  <c r="J11" i="1" s="1"/>
  <c r="M14" i="3"/>
  <c r="N14" i="3" s="1"/>
  <c r="K14" i="3"/>
  <c r="J14" i="3"/>
  <c r="L14" i="3" s="1"/>
  <c r="M5" i="4"/>
  <c r="N5" i="4" s="1"/>
  <c r="K5" i="4"/>
  <c r="J5" i="4"/>
  <c r="L5" i="4" s="1"/>
  <c r="K8" i="4"/>
  <c r="M8" i="4"/>
  <c r="N8" i="4" s="1"/>
  <c r="J8" i="4"/>
  <c r="L8" i="4" s="1"/>
  <c r="K10" i="4"/>
  <c r="J10" i="4"/>
  <c r="L10" i="4" s="1"/>
  <c r="M10" i="4"/>
  <c r="N10" i="4" s="1"/>
  <c r="Q12" i="3"/>
  <c r="M16" i="3"/>
  <c r="N16" i="3" s="1"/>
  <c r="K16" i="3"/>
  <c r="J16" i="3"/>
  <c r="L29" i="2"/>
  <c r="M12" i="3"/>
  <c r="N12" i="3" s="1"/>
  <c r="K12" i="3"/>
  <c r="J12" i="3"/>
  <c r="L12" i="3" s="1"/>
  <c r="J4" i="4"/>
  <c r="M4" i="4"/>
  <c r="N4" i="4" s="1"/>
  <c r="K4" i="4"/>
  <c r="M8" i="3"/>
  <c r="N8" i="3" s="1"/>
  <c r="K8" i="3"/>
  <c r="J8" i="3"/>
  <c r="L8" i="3" s="1"/>
  <c r="M9" i="4"/>
  <c r="N9" i="4" s="1"/>
  <c r="K9" i="4"/>
  <c r="J9" i="4"/>
  <c r="L9" i="4" s="1"/>
  <c r="M11" i="3"/>
  <c r="N11" i="3" s="1"/>
  <c r="K11" i="3"/>
  <c r="J11" i="3"/>
  <c r="L11" i="3" s="1"/>
  <c r="M13" i="4"/>
  <c r="N13" i="4" s="1"/>
  <c r="K13" i="4"/>
  <c r="J13" i="4"/>
  <c r="L13" i="4" s="1"/>
  <c r="J11" i="4"/>
  <c r="K12" i="4"/>
  <c r="L12" i="4" s="1"/>
  <c r="K11" i="4"/>
  <c r="J29" i="2"/>
  <c r="M29" i="2"/>
  <c r="Q14" i="3"/>
  <c r="M7" i="4"/>
  <c r="N7" i="4" s="1"/>
  <c r="K7" i="4"/>
  <c r="J7" i="4"/>
  <c r="I9" i="3"/>
  <c r="P17" i="3"/>
  <c r="Q17" i="3" s="1"/>
  <c r="I15" i="3"/>
  <c r="P12" i="3"/>
  <c r="I10" i="3"/>
  <c r="P15" i="3"/>
  <c r="Q15" i="3" s="1"/>
  <c r="P13" i="3"/>
  <c r="Q13" i="3" s="1"/>
  <c r="P8" i="3"/>
  <c r="Q8" i="3" s="1"/>
  <c r="C20" i="3" s="1"/>
  <c r="P14" i="3"/>
  <c r="I18" i="3"/>
  <c r="P9" i="3"/>
  <c r="Q9" i="3" s="1"/>
  <c r="P10" i="3"/>
  <c r="Q10" i="3" s="1"/>
  <c r="P16" i="3"/>
  <c r="Q16" i="3" s="1"/>
  <c r="P11" i="3"/>
  <c r="Q11" i="3" s="1"/>
  <c r="Q5" i="4"/>
  <c r="C16" i="4" s="1"/>
  <c r="I17" i="3"/>
  <c r="I13" i="3"/>
  <c r="L16" i="3" l="1"/>
  <c r="K10" i="3"/>
  <c r="J10" i="3"/>
  <c r="L10" i="3" s="1"/>
  <c r="M10" i="3"/>
  <c r="N10" i="3" s="1"/>
  <c r="L4" i="4"/>
  <c r="L11" i="4"/>
  <c r="K15" i="3"/>
  <c r="J15" i="3"/>
  <c r="L15" i="3" s="1"/>
  <c r="M15" i="3"/>
  <c r="N15" i="3" s="1"/>
  <c r="M9" i="3"/>
  <c r="N9" i="3" s="1"/>
  <c r="K9" i="3"/>
  <c r="J9" i="3"/>
  <c r="L9" i="3" s="1"/>
  <c r="M13" i="3"/>
  <c r="N13" i="3" s="1"/>
  <c r="K13" i="3"/>
  <c r="J13" i="3"/>
  <c r="M17" i="3"/>
  <c r="N17" i="3" s="1"/>
  <c r="J17" i="3"/>
  <c r="K17" i="3"/>
  <c r="L7" i="4"/>
  <c r="C17" i="4" l="1"/>
  <c r="L14" i="4"/>
  <c r="L17" i="3"/>
  <c r="L13" i="3"/>
  <c r="C21" i="3" s="1"/>
  <c r="L18" i="3" l="1"/>
</calcChain>
</file>

<file path=xl/sharedStrings.xml><?xml version="1.0" encoding="utf-8"?>
<sst xmlns="http://schemas.openxmlformats.org/spreadsheetml/2006/main" count="169" uniqueCount="45">
  <si>
    <t>Score</t>
  </si>
  <si>
    <t>Total</t>
  </si>
  <si>
    <t>% Total</t>
  </si>
  <si>
    <t># Mau</t>
  </si>
  <si>
    <t># Bom</t>
  </si>
  <si>
    <t>% Mau Acum</t>
  </si>
  <si>
    <t>% Bom Acum</t>
  </si>
  <si>
    <t>Dif. Abs</t>
  </si>
  <si>
    <t>Fx1</t>
  </si>
  <si>
    <t>Fx2</t>
  </si>
  <si>
    <t>Fx3</t>
  </si>
  <si>
    <t>Fx4</t>
  </si>
  <si>
    <t>Fx5</t>
  </si>
  <si>
    <t>Fx6</t>
  </si>
  <si>
    <t>Fx7</t>
  </si>
  <si>
    <t>Fx8</t>
  </si>
  <si>
    <t>Fx9</t>
  </si>
  <si>
    <t>Fx10</t>
  </si>
  <si>
    <t>% Mau</t>
  </si>
  <si>
    <t>NA</t>
  </si>
  <si>
    <t>ks</t>
  </si>
  <si>
    <t>Categoria</t>
  </si>
  <si>
    <t>Não Sucesso</t>
  </si>
  <si>
    <t>Sucesso</t>
  </si>
  <si>
    <t>% Relativo Maus (Não Sucesso)</t>
  </si>
  <si>
    <t>% Relativo Bons (Sucesso)</t>
  </si>
  <si>
    <t>a</t>
  </si>
  <si>
    <t>b</t>
  </si>
  <si>
    <t>IV Categoria</t>
  </si>
  <si>
    <t>IV</t>
  </si>
  <si>
    <t>ODDS</t>
  </si>
  <si>
    <t>WoE</t>
  </si>
  <si>
    <t>Cenário 1: Ótimo</t>
  </si>
  <si>
    <t>Cenário 2: Atenção, porém não é um indicativo de gravidade</t>
  </si>
  <si>
    <t>Cenário 2: Atenção! A característica que indicava um cliente bom (Mais chance de sucesso) Inverteu</t>
  </si>
  <si>
    <t>Referencia</t>
  </si>
  <si>
    <t>PSI</t>
  </si>
  <si>
    <t>Referencias:</t>
  </si>
  <si>
    <t>Abaixo de 0.1</t>
  </si>
  <si>
    <t>Estável</t>
  </si>
  <si>
    <t>Entre 0.10001 e 0.2</t>
  </si>
  <si>
    <t>Princípo de instabilidade</t>
  </si>
  <si>
    <t>Acima de 0.20001</t>
  </si>
  <si>
    <t>Instabilidade</t>
  </si>
  <si>
    <t>Novas invormações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</si>
</sst>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20"/>
      <color theme="1"/>
      <name val="Arial"/>
      <family val="2"/>
    </font>
    <font>
      <b/>
      <sz val="11"/>
      <color rgb="FF00B050"/>
      <name val="Arial"/>
      <family val="2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/>
    </xf>
    <xf numFmtId="9" fontId="5" fillId="2" borderId="6" xfId="2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9" fontId="5" fillId="2" borderId="3" xfId="2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 wrapText="1"/>
    </xf>
    <xf numFmtId="4" fontId="5" fillId="2" borderId="13" xfId="0" applyNumberFormat="1" applyFont="1" applyFill="1" applyBorder="1" applyAlignment="1">
      <alignment horizontal="center" wrapText="1"/>
    </xf>
    <xf numFmtId="3" fontId="5" fillId="2" borderId="12" xfId="0" applyNumberFormat="1" applyFont="1" applyFill="1" applyBorder="1" applyAlignment="1">
      <alignment horizontal="center" wrapText="1"/>
    </xf>
    <xf numFmtId="3" fontId="5" fillId="2" borderId="13" xfId="0" applyNumberFormat="1" applyFont="1" applyFill="1" applyBorder="1" applyAlignment="1">
      <alignment horizontal="center" wrapText="1"/>
    </xf>
    <xf numFmtId="3" fontId="5" fillId="2" borderId="6" xfId="0" applyNumberFormat="1" applyFont="1" applyFill="1" applyBorder="1" applyAlignment="1">
      <alignment horizontal="center" wrapText="1"/>
    </xf>
    <xf numFmtId="3" fontId="5" fillId="2" borderId="3" xfId="0" applyNumberFormat="1" applyFont="1" applyFill="1" applyBorder="1" applyAlignment="1">
      <alignment horizontal="center" wrapText="1"/>
    </xf>
    <xf numFmtId="9" fontId="4" fillId="3" borderId="9" xfId="2" applyFont="1" applyFill="1" applyBorder="1" applyAlignment="1">
      <alignment horizontal="center" vertical="center"/>
    </xf>
    <xf numFmtId="3" fontId="5" fillId="2" borderId="18" xfId="0" applyNumberFormat="1" applyFont="1" applyFill="1" applyBorder="1" applyAlignment="1">
      <alignment horizontal="center" wrapText="1"/>
    </xf>
    <xf numFmtId="9" fontId="5" fillId="2" borderId="19" xfId="2" applyFont="1" applyFill="1" applyBorder="1" applyAlignment="1">
      <alignment horizontal="center"/>
    </xf>
    <xf numFmtId="3" fontId="5" fillId="2" borderId="19" xfId="0" applyNumberFormat="1" applyFont="1" applyFill="1" applyBorder="1" applyAlignment="1">
      <alignment horizontal="center" wrapText="1"/>
    </xf>
    <xf numFmtId="3" fontId="5" fillId="2" borderId="8" xfId="0" applyNumberFormat="1" applyFont="1" applyFill="1" applyBorder="1" applyAlignment="1">
      <alignment horizontal="center" wrapText="1"/>
    </xf>
    <xf numFmtId="9" fontId="5" fillId="2" borderId="9" xfId="2" applyFont="1" applyFill="1" applyBorder="1" applyAlignment="1">
      <alignment horizontal="center"/>
    </xf>
    <xf numFmtId="3" fontId="5" fillId="2" borderId="9" xfId="0" applyNumberFormat="1" applyFont="1" applyFill="1" applyBorder="1" applyAlignment="1">
      <alignment horizontal="center" wrapText="1"/>
    </xf>
    <xf numFmtId="0" fontId="5" fillId="2" borderId="10" xfId="0" applyFont="1" applyFill="1" applyBorder="1"/>
    <xf numFmtId="9" fontId="5" fillId="2" borderId="20" xfId="2" applyFont="1" applyFill="1" applyBorder="1" applyAlignment="1">
      <alignment horizontal="center"/>
    </xf>
    <xf numFmtId="9" fontId="0" fillId="2" borderId="0" xfId="2" applyFont="1" applyFill="1" applyAlignment="1">
      <alignment horizontal="center" vertical="center"/>
    </xf>
    <xf numFmtId="9" fontId="5" fillId="2" borderId="6" xfId="2" applyFont="1" applyFill="1" applyBorder="1" applyAlignment="1">
      <alignment horizontal="center" vertical="center"/>
    </xf>
    <xf numFmtId="9" fontId="5" fillId="2" borderId="20" xfId="2" applyFont="1" applyFill="1" applyBorder="1" applyAlignment="1">
      <alignment horizontal="center" vertical="center"/>
    </xf>
    <xf numFmtId="9" fontId="5" fillId="2" borderId="9" xfId="2" applyFont="1" applyFill="1" applyBorder="1" applyAlignment="1">
      <alignment horizontal="center" vertical="center"/>
    </xf>
    <xf numFmtId="9" fontId="5" fillId="2" borderId="7" xfId="2" applyFont="1" applyFill="1" applyBorder="1"/>
    <xf numFmtId="9" fontId="5" fillId="2" borderId="4" xfId="2" applyFont="1" applyFill="1" applyBorder="1"/>
    <xf numFmtId="9" fontId="5" fillId="2" borderId="21" xfId="2" applyFont="1" applyFill="1" applyBorder="1"/>
    <xf numFmtId="0" fontId="4" fillId="3" borderId="1" xfId="0" applyFont="1" applyFill="1" applyBorder="1" applyAlignment="1">
      <alignment horizontal="center"/>
    </xf>
    <xf numFmtId="3" fontId="5" fillId="4" borderId="6" xfId="0" applyNumberFormat="1" applyFont="1" applyFill="1" applyBorder="1" applyAlignment="1">
      <alignment horizontal="center" wrapText="1"/>
    </xf>
    <xf numFmtId="3" fontId="5" fillId="4" borderId="3" xfId="0" applyNumberFormat="1" applyFont="1" applyFill="1" applyBorder="1" applyAlignment="1">
      <alignment horizontal="center" wrapText="1"/>
    </xf>
    <xf numFmtId="3" fontId="5" fillId="4" borderId="19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4" fontId="5" fillId="2" borderId="18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 vertical="center"/>
    </xf>
    <xf numFmtId="0" fontId="5" fillId="2" borderId="0" xfId="0" applyFont="1" applyFill="1"/>
    <xf numFmtId="9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wrapText="1"/>
    </xf>
    <xf numFmtId="4" fontId="5" fillId="2" borderId="11" xfId="0" applyNumberFormat="1" applyFont="1" applyFill="1" applyBorder="1" applyAlignment="1">
      <alignment horizontal="center" wrapText="1"/>
    </xf>
    <xf numFmtId="9" fontId="5" fillId="2" borderId="10" xfId="2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9" fontId="5" fillId="2" borderId="7" xfId="2" applyFont="1" applyFill="1" applyBorder="1" applyAlignment="1">
      <alignment horizontal="center" vertical="center"/>
    </xf>
    <xf numFmtId="9" fontId="5" fillId="2" borderId="4" xfId="2" applyFont="1" applyFill="1" applyBorder="1" applyAlignment="1">
      <alignment horizontal="center" vertical="center"/>
    </xf>
    <xf numFmtId="9" fontId="5" fillId="2" borderId="21" xfId="2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4" fontId="5" fillId="2" borderId="22" xfId="0" applyNumberFormat="1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vertical="center"/>
    </xf>
    <xf numFmtId="17" fontId="6" fillId="5" borderId="0" xfId="0" applyNumberFormat="1" applyFont="1" applyFill="1" applyAlignment="1">
      <alignment horizontal="center"/>
    </xf>
    <xf numFmtId="9" fontId="5" fillId="2" borderId="0" xfId="2" applyFont="1" applyFill="1" applyAlignment="1">
      <alignment horizontal="center"/>
    </xf>
    <xf numFmtId="0" fontId="4" fillId="3" borderId="30" xfId="0" applyFont="1" applyFill="1" applyBorder="1" applyAlignment="1">
      <alignment horizontal="center" vertical="center"/>
    </xf>
    <xf numFmtId="3" fontId="5" fillId="2" borderId="31" xfId="0" applyNumberFormat="1" applyFont="1" applyFill="1" applyBorder="1" applyAlignment="1">
      <alignment horizontal="center" wrapText="1"/>
    </xf>
    <xf numFmtId="3" fontId="5" fillId="2" borderId="32" xfId="0" applyNumberFormat="1" applyFont="1" applyFill="1" applyBorder="1" applyAlignment="1">
      <alignment horizontal="center" wrapText="1"/>
    </xf>
    <xf numFmtId="3" fontId="5" fillId="2" borderId="33" xfId="0" applyNumberFormat="1" applyFont="1" applyFill="1" applyBorder="1" applyAlignment="1">
      <alignment horizontal="center" wrapText="1"/>
    </xf>
    <xf numFmtId="3" fontId="5" fillId="2" borderId="34" xfId="0" applyNumberFormat="1" applyFont="1" applyFill="1" applyBorder="1" applyAlignment="1">
      <alignment horizontal="center" wrapText="1"/>
    </xf>
    <xf numFmtId="9" fontId="5" fillId="2" borderId="15" xfId="2" applyFont="1" applyFill="1" applyBorder="1" applyAlignment="1">
      <alignment horizontal="center"/>
    </xf>
    <xf numFmtId="9" fontId="5" fillId="2" borderId="16" xfId="2" applyFont="1" applyFill="1" applyBorder="1" applyAlignment="1">
      <alignment horizontal="center"/>
    </xf>
    <xf numFmtId="9" fontId="5" fillId="2" borderId="36" xfId="2" applyFont="1" applyFill="1" applyBorder="1" applyAlignment="1">
      <alignment horizontal="center"/>
    </xf>
    <xf numFmtId="9" fontId="5" fillId="2" borderId="1" xfId="2" applyFont="1" applyFill="1" applyBorder="1" applyAlignment="1">
      <alignment horizontal="center"/>
    </xf>
    <xf numFmtId="17" fontId="4" fillId="5" borderId="1" xfId="0" applyNumberFormat="1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9" fontId="5" fillId="6" borderId="15" xfId="2" applyFont="1" applyFill="1" applyBorder="1" applyAlignment="1">
      <alignment horizontal="center" vertical="center"/>
    </xf>
    <xf numFmtId="9" fontId="5" fillId="6" borderId="16" xfId="2" applyFont="1" applyFill="1" applyBorder="1" applyAlignment="1">
      <alignment horizontal="center" vertical="center"/>
    </xf>
    <xf numFmtId="9" fontId="5" fillId="6" borderId="36" xfId="2" applyFont="1" applyFill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43" fontId="5" fillId="6" borderId="15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43" fontId="12" fillId="2" borderId="1" xfId="1" applyFont="1" applyFill="1" applyBorder="1" applyAlignment="1">
      <alignment horizontal="center" vertical="center"/>
    </xf>
    <xf numFmtId="43" fontId="12" fillId="6" borderId="15" xfId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9" fontId="5" fillId="7" borderId="4" xfId="2" applyFont="1" applyFill="1" applyBorder="1"/>
    <xf numFmtId="0" fontId="4" fillId="7" borderId="16" xfId="0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9" fontId="5" fillId="8" borderId="3" xfId="2" applyFont="1" applyFill="1" applyBorder="1" applyAlignment="1">
      <alignment horizontal="center"/>
    </xf>
    <xf numFmtId="9" fontId="5" fillId="8" borderId="19" xfId="2" applyFont="1" applyFill="1" applyBorder="1" applyAlignment="1">
      <alignment horizontal="center"/>
    </xf>
    <xf numFmtId="9" fontId="5" fillId="8" borderId="4" xfId="2" applyFont="1" applyFill="1" applyBorder="1"/>
    <xf numFmtId="9" fontId="5" fillId="8" borderId="16" xfId="2" applyFont="1" applyFill="1" applyBorder="1" applyAlignment="1">
      <alignment horizontal="center"/>
    </xf>
    <xf numFmtId="9" fontId="5" fillId="8" borderId="36" xfId="2" applyFont="1" applyFill="1" applyBorder="1" applyAlignment="1">
      <alignment horizontal="center"/>
    </xf>
    <xf numFmtId="9" fontId="5" fillId="8" borderId="16" xfId="2" applyFont="1" applyFill="1" applyBorder="1" applyAlignment="1">
      <alignment horizontal="center" vertical="center"/>
    </xf>
    <xf numFmtId="9" fontId="5" fillId="8" borderId="36" xfId="2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9" fontId="4" fillId="3" borderId="23" xfId="2" applyFont="1" applyFill="1" applyBorder="1" applyAlignment="1">
      <alignment horizontal="center" vertical="center"/>
    </xf>
    <xf numFmtId="9" fontId="4" fillId="3" borderId="0" xfId="2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00B050"/>
                </a:solidFill>
              </a:rPr>
              <a:t>Risco / Taxa de sucesso / Evento </a:t>
            </a:r>
            <a:r>
              <a:rPr lang="pt-BR"/>
              <a:t>vs </a:t>
            </a:r>
            <a:r>
              <a:rPr lang="pt-BR" b="1">
                <a:solidFill>
                  <a:srgbClr val="FF0000"/>
                </a:solidFill>
              </a:rPr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'KS Exemplo'!$B$3:$B$12</c:f>
              <c:strCache>
                <c:ptCount val="10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  <c:pt idx="9">
                  <c:v>Fx10</c:v>
                </c:pt>
              </c:strCache>
            </c:strRef>
          </c:cat>
          <c:val>
            <c:numRef>
              <c:f>'KS Exemplo'!$G$3:$G$12</c:f>
              <c:numCache>
                <c:formatCode>0%</c:formatCode>
                <c:ptCount val="10"/>
                <c:pt idx="0">
                  <c:v>0.2</c:v>
                </c:pt>
                <c:pt idx="1">
                  <c:v>0.14000000000000001</c:v>
                </c:pt>
                <c:pt idx="2">
                  <c:v>0.1</c:v>
                </c:pt>
                <c:pt idx="3">
                  <c:v>7.2400000000000006E-2</c:v>
                </c:pt>
                <c:pt idx="4">
                  <c:v>6.7799999999999999E-2</c:v>
                </c:pt>
                <c:pt idx="5">
                  <c:v>5.6000000000000001E-2</c:v>
                </c:pt>
                <c:pt idx="6">
                  <c:v>5.4399999999999997E-2</c:v>
                </c:pt>
                <c:pt idx="7">
                  <c:v>4.4400000000000002E-2</c:v>
                </c:pt>
                <c:pt idx="8">
                  <c:v>3.4200000000000001E-2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E-49C6-ACD8-6611D1F6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39257855"/>
        <c:axId val="1638548399"/>
      </c:lineChart>
      <c:catAx>
        <c:axId val="16392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548399"/>
        <c:crosses val="autoZero"/>
        <c:auto val="1"/>
        <c:lblAlgn val="ctr"/>
        <c:lblOffset val="100"/>
        <c:noMultiLvlLbl val="0"/>
      </c:catAx>
      <c:valAx>
        <c:axId val="16385483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2578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Distribuição</a:t>
            </a:r>
            <a:r>
              <a:rPr lang="pt-BR" b="1" baseline="0"/>
              <a:t> de referencia versus Mes avaliado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'PSI Exemplo'!$D$2</c:f>
              <c:strCache>
                <c:ptCount val="1"/>
                <c:pt idx="0">
                  <c:v>Referencia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'PSI Exemplo'!$B$19:$B$28</c:f>
              <c:strCache>
                <c:ptCount val="10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  <c:pt idx="9">
                  <c:v>Fx10</c:v>
                </c:pt>
              </c:strCache>
            </c:strRef>
          </c:cat>
          <c:val>
            <c:numRef>
              <c:f>'PSI Exemplo'!$D$19:$D$28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9-4272-893D-B4816A051B8B}"/>
            </c:ext>
          </c:extLst>
        </c:ser>
        <c:ser>
          <c:idx val="1"/>
          <c:order val="1"/>
          <c:tx>
            <c:strRef>
              <c:f>'PSI Exemplo'!$P$18</c:f>
              <c:strCache>
                <c:ptCount val="1"/>
                <c:pt idx="0">
                  <c:v>dez/21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'PSI Exemplo'!$P$4:$P$13</c:f>
              <c:numCache>
                <c:formatCode>0%</c:formatCode>
                <c:ptCount val="10"/>
                <c:pt idx="0">
                  <c:v>0.10715111478117259</c:v>
                </c:pt>
                <c:pt idx="1">
                  <c:v>0.12409578860445912</c:v>
                </c:pt>
                <c:pt idx="2">
                  <c:v>0.11046518029176988</c:v>
                </c:pt>
                <c:pt idx="3">
                  <c:v>0.10563170933113129</c:v>
                </c:pt>
                <c:pt idx="4">
                  <c:v>5.5050922102945224E-2</c:v>
                </c:pt>
                <c:pt idx="5">
                  <c:v>0.14000000000000001</c:v>
                </c:pt>
                <c:pt idx="6">
                  <c:v>0.03</c:v>
                </c:pt>
                <c:pt idx="7">
                  <c:v>0.1081420313790256</c:v>
                </c:pt>
                <c:pt idx="8">
                  <c:v>0.10889072391962565</c:v>
                </c:pt>
                <c:pt idx="9">
                  <c:v>0.11463804018717313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9-4272-893D-B4816A05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85055"/>
        <c:axId val="1751482559"/>
      </c:barChart>
      <c:catAx>
        <c:axId val="175148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1482559"/>
        <c:crosses val="autoZero"/>
        <c:auto val="1"/>
        <c:lblAlgn val="ctr"/>
        <c:lblOffset val="100"/>
        <c:noMultiLvlLbl val="0"/>
      </c:catAx>
      <c:valAx>
        <c:axId val="17514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148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00B050"/>
                </a:solidFill>
              </a:rPr>
              <a:t>Risco / Taxa de sucesso / Evento </a:t>
            </a:r>
            <a:r>
              <a:rPr lang="pt-BR"/>
              <a:t>vs </a:t>
            </a:r>
            <a:r>
              <a:rPr lang="pt-BR" b="1">
                <a:solidFill>
                  <a:srgbClr val="FF0000"/>
                </a:solidFill>
              </a:rPr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'KS Exemplo'!$B$3:$B$12</c:f>
              <c:strCache>
                <c:ptCount val="10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  <c:pt idx="9">
                  <c:v>Fx10</c:v>
                </c:pt>
              </c:strCache>
            </c:strRef>
          </c:cat>
          <c:val>
            <c:numRef>
              <c:f>'KS Exemplo'!$G$3:$G$12</c:f>
              <c:numCache>
                <c:formatCode>0%</c:formatCode>
                <c:ptCount val="10"/>
                <c:pt idx="0">
                  <c:v>0.2</c:v>
                </c:pt>
                <c:pt idx="1">
                  <c:v>0.14000000000000001</c:v>
                </c:pt>
                <c:pt idx="2">
                  <c:v>0.1</c:v>
                </c:pt>
                <c:pt idx="3">
                  <c:v>7.2400000000000006E-2</c:v>
                </c:pt>
                <c:pt idx="4">
                  <c:v>6.7799999999999999E-2</c:v>
                </c:pt>
                <c:pt idx="5">
                  <c:v>5.6000000000000001E-2</c:v>
                </c:pt>
                <c:pt idx="6">
                  <c:v>5.4399999999999997E-2</c:v>
                </c:pt>
                <c:pt idx="7">
                  <c:v>4.4400000000000002E-2</c:v>
                </c:pt>
                <c:pt idx="8">
                  <c:v>3.4200000000000001E-2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BE3-8512-0B6401D1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39257855"/>
        <c:axId val="1638548399"/>
      </c:lineChart>
      <c:catAx>
        <c:axId val="16392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548399"/>
        <c:crosses val="autoZero"/>
        <c:auto val="1"/>
        <c:lblAlgn val="ctr"/>
        <c:lblOffset val="100"/>
        <c:noMultiLvlLbl val="0"/>
      </c:catAx>
      <c:valAx>
        <c:axId val="16385483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2578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00B050"/>
                </a:solidFill>
              </a:rPr>
              <a:t>Risco / Taxa de sucesso / Evento </a:t>
            </a:r>
            <a:r>
              <a:rPr lang="pt-BR"/>
              <a:t>vs </a:t>
            </a:r>
            <a:r>
              <a:rPr lang="pt-BR" b="1">
                <a:solidFill>
                  <a:srgbClr val="FF0000"/>
                </a:solidFill>
              </a:rPr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'KS Exemplo'!$B$3:$B$12</c:f>
              <c:strCache>
                <c:ptCount val="10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  <c:pt idx="9">
                  <c:v>Fx10</c:v>
                </c:pt>
              </c:strCache>
            </c:strRef>
          </c:cat>
          <c:val>
            <c:numRef>
              <c:f>'KS Exemplo'!$G$3:$G$12</c:f>
              <c:numCache>
                <c:formatCode>0%</c:formatCode>
                <c:ptCount val="10"/>
                <c:pt idx="0">
                  <c:v>0.2</c:v>
                </c:pt>
                <c:pt idx="1">
                  <c:v>0.14000000000000001</c:v>
                </c:pt>
                <c:pt idx="2">
                  <c:v>0.1</c:v>
                </c:pt>
                <c:pt idx="3">
                  <c:v>7.2400000000000006E-2</c:v>
                </c:pt>
                <c:pt idx="4">
                  <c:v>6.7799999999999999E-2</c:v>
                </c:pt>
                <c:pt idx="5">
                  <c:v>5.6000000000000001E-2</c:v>
                </c:pt>
                <c:pt idx="6">
                  <c:v>5.4399999999999997E-2</c:v>
                </c:pt>
                <c:pt idx="7">
                  <c:v>4.4400000000000002E-2</c:v>
                </c:pt>
                <c:pt idx="8">
                  <c:v>3.4200000000000001E-2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E-4058-AF3D-05AB70867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39257855"/>
        <c:axId val="1638548399"/>
      </c:lineChart>
      <c:catAx>
        <c:axId val="16392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548399"/>
        <c:crosses val="autoZero"/>
        <c:auto val="1"/>
        <c:lblAlgn val="ctr"/>
        <c:lblOffset val="100"/>
        <c:noMultiLvlLbl val="0"/>
      </c:catAx>
      <c:valAx>
        <c:axId val="16385483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2578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ODDS ao Longo do Tempo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'ODDS Vs Tempo'!$B$7</c:f>
              <c:strCache>
                <c:ptCount val="1"/>
                <c:pt idx="0">
                  <c:v>Fx1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Tempo'!$C$7:$N$7</c:f>
              <c:numCache>
                <c:formatCode>#,##0.00</c:formatCode>
                <c:ptCount val="12"/>
                <c:pt idx="0">
                  <c:v>0.33801839319798721</c:v>
                </c:pt>
                <c:pt idx="1">
                  <c:v>0.31</c:v>
                </c:pt>
                <c:pt idx="2">
                  <c:v>0.35801839319798723</c:v>
                </c:pt>
                <c:pt idx="3">
                  <c:v>0.37801839319798725</c:v>
                </c:pt>
                <c:pt idx="4">
                  <c:v>0.47801839319798722</c:v>
                </c:pt>
                <c:pt idx="5">
                  <c:v>0.39801839319798726</c:v>
                </c:pt>
                <c:pt idx="6">
                  <c:v>0.37801839319798725</c:v>
                </c:pt>
                <c:pt idx="7">
                  <c:v>0.24801839319798724</c:v>
                </c:pt>
                <c:pt idx="8">
                  <c:v>0.33801839319798721</c:v>
                </c:pt>
                <c:pt idx="9">
                  <c:v>0.31</c:v>
                </c:pt>
                <c:pt idx="10">
                  <c:v>0.35801839319798723</c:v>
                </c:pt>
                <c:pt idx="1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C-4D2E-8266-251B6DF48F47}"/>
            </c:ext>
          </c:extLst>
        </c:ser>
        <c:ser>
          <c:idx val="1"/>
          <c:order val="1"/>
          <c:tx>
            <c:strRef>
              <c:f>'ODDS Vs Tempo'!$B$8</c:f>
              <c:strCache>
                <c:ptCount val="1"/>
                <c:pt idx="0">
                  <c:v>Fx2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Tempo'!$C$8:$N$8</c:f>
              <c:numCache>
                <c:formatCode>#,##0.00</c:formatCode>
                <c:ptCount val="12"/>
                <c:pt idx="0">
                  <c:v>0.51909967526833745</c:v>
                </c:pt>
                <c:pt idx="1">
                  <c:v>0.48</c:v>
                </c:pt>
                <c:pt idx="2">
                  <c:v>0.53909967526833746</c:v>
                </c:pt>
                <c:pt idx="3">
                  <c:v>0.55909967526833748</c:v>
                </c:pt>
                <c:pt idx="4">
                  <c:v>0.65909967526833746</c:v>
                </c:pt>
                <c:pt idx="5">
                  <c:v>0.5790996752683375</c:v>
                </c:pt>
                <c:pt idx="6">
                  <c:v>0.55909967526833748</c:v>
                </c:pt>
                <c:pt idx="7">
                  <c:v>0.42909967526833748</c:v>
                </c:pt>
                <c:pt idx="8">
                  <c:v>0.51909967526833745</c:v>
                </c:pt>
                <c:pt idx="9">
                  <c:v>0.48</c:v>
                </c:pt>
                <c:pt idx="10">
                  <c:v>0.53909967526833746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C-4D2E-8266-251B6DF48F47}"/>
            </c:ext>
          </c:extLst>
        </c:ser>
        <c:ser>
          <c:idx val="2"/>
          <c:order val="2"/>
          <c:tx>
            <c:strRef>
              <c:f>'ODDS Vs Tempo'!$B$9</c:f>
              <c:strCache>
                <c:ptCount val="1"/>
                <c:pt idx="0">
                  <c:v>Fx3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Tempo'!$C$9:$N$9</c:f>
              <c:numCache>
                <c:formatCode>#,##0.00</c:formatCode>
                <c:ptCount val="12"/>
                <c:pt idx="0">
                  <c:v>0.76054138469547128</c:v>
                </c:pt>
                <c:pt idx="1">
                  <c:v>0.72</c:v>
                </c:pt>
                <c:pt idx="2">
                  <c:v>0.7805413846954713</c:v>
                </c:pt>
                <c:pt idx="3">
                  <c:v>0.80054138469547131</c:v>
                </c:pt>
                <c:pt idx="4">
                  <c:v>0.90054138469547129</c:v>
                </c:pt>
                <c:pt idx="5">
                  <c:v>0.82054138469547133</c:v>
                </c:pt>
                <c:pt idx="6">
                  <c:v>0.80054138469547131</c:v>
                </c:pt>
                <c:pt idx="7">
                  <c:v>0.67054138469547131</c:v>
                </c:pt>
                <c:pt idx="8">
                  <c:v>0.76054138469547128</c:v>
                </c:pt>
                <c:pt idx="9">
                  <c:v>0.72</c:v>
                </c:pt>
                <c:pt idx="10">
                  <c:v>0.7805413846954713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C-4D2E-8266-251B6DF48F47}"/>
            </c:ext>
          </c:extLst>
        </c:ser>
        <c:ser>
          <c:idx val="3"/>
          <c:order val="3"/>
          <c:tx>
            <c:strRef>
              <c:f>'ODDS Vs Tempo'!$B$10</c:f>
              <c:strCache>
                <c:ptCount val="1"/>
                <c:pt idx="0">
                  <c:v>Fx4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Tempo'!$C$10:$N$10</c:f>
              <c:numCache>
                <c:formatCode>#,##0.00</c:formatCode>
                <c:ptCount val="12"/>
                <c:pt idx="0">
                  <c:v>1.0826859859476965</c:v>
                </c:pt>
                <c:pt idx="1">
                  <c:v>1</c:v>
                </c:pt>
                <c:pt idx="2">
                  <c:v>1.1026859859476965</c:v>
                </c:pt>
                <c:pt idx="3">
                  <c:v>1.1226859859476965</c:v>
                </c:pt>
                <c:pt idx="4">
                  <c:v>1.2226859859476966</c:v>
                </c:pt>
                <c:pt idx="5">
                  <c:v>1.1426859859476965</c:v>
                </c:pt>
                <c:pt idx="6">
                  <c:v>1.1226859859476965</c:v>
                </c:pt>
                <c:pt idx="7">
                  <c:v>0.99268598594769653</c:v>
                </c:pt>
                <c:pt idx="8">
                  <c:v>1.0826859859476965</c:v>
                </c:pt>
                <c:pt idx="9">
                  <c:v>1</c:v>
                </c:pt>
                <c:pt idx="10">
                  <c:v>1.1026859859476965</c:v>
                </c:pt>
                <c:pt idx="11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C-4D2E-8266-251B6DF48F47}"/>
            </c:ext>
          </c:extLst>
        </c:ser>
        <c:ser>
          <c:idx val="4"/>
          <c:order val="4"/>
          <c:tx>
            <c:strRef>
              <c:f>'ODDS Vs Tempo'!$B$11</c:f>
              <c:strCache>
                <c:ptCount val="1"/>
                <c:pt idx="0">
                  <c:v>Fx5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Tempo'!$C$11:$N$11</c:f>
              <c:numCache>
                <c:formatCode>#,##0.00</c:formatCode>
                <c:ptCount val="12"/>
                <c:pt idx="0">
                  <c:v>1.161875907592786</c:v>
                </c:pt>
                <c:pt idx="1">
                  <c:v>1.1599999999999999</c:v>
                </c:pt>
                <c:pt idx="2">
                  <c:v>1.181875907592786</c:v>
                </c:pt>
                <c:pt idx="3">
                  <c:v>1.2018759075927861</c:v>
                </c:pt>
                <c:pt idx="4">
                  <c:v>1.3018759075927862</c:v>
                </c:pt>
                <c:pt idx="5">
                  <c:v>1.2218759075927861</c:v>
                </c:pt>
                <c:pt idx="6">
                  <c:v>1.2018759075927861</c:v>
                </c:pt>
                <c:pt idx="7">
                  <c:v>1.0718759075927862</c:v>
                </c:pt>
                <c:pt idx="8">
                  <c:v>1.161875907592786</c:v>
                </c:pt>
                <c:pt idx="9">
                  <c:v>1.1599999999999999</c:v>
                </c:pt>
                <c:pt idx="10">
                  <c:v>1.181875907592786</c:v>
                </c:pt>
                <c:pt idx="11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8C-4D2E-8266-251B6DF48F47}"/>
            </c:ext>
          </c:extLst>
        </c:ser>
        <c:ser>
          <c:idx val="5"/>
          <c:order val="5"/>
          <c:tx>
            <c:strRef>
              <c:f>'ODDS Vs Tempo'!$B$12</c:f>
              <c:strCache>
                <c:ptCount val="1"/>
                <c:pt idx="0">
                  <c:v>Fx6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Tempo'!$C$12:$N$12</c:f>
              <c:numCache>
                <c:formatCode>#,##0.00</c:formatCode>
                <c:ptCount val="12"/>
                <c:pt idx="0">
                  <c:v>1.4245060856200888</c:v>
                </c:pt>
                <c:pt idx="1">
                  <c:v>1.41</c:v>
                </c:pt>
                <c:pt idx="2">
                  <c:v>1.4445060856200889</c:v>
                </c:pt>
                <c:pt idx="3">
                  <c:v>1.4645060856200889</c:v>
                </c:pt>
                <c:pt idx="4">
                  <c:v>1.564506085620089</c:v>
                </c:pt>
                <c:pt idx="5">
                  <c:v>1.4845060856200889</c:v>
                </c:pt>
                <c:pt idx="6">
                  <c:v>1.4645060856200889</c:v>
                </c:pt>
                <c:pt idx="7">
                  <c:v>1.334506085620089</c:v>
                </c:pt>
                <c:pt idx="8">
                  <c:v>1.4245060856200888</c:v>
                </c:pt>
                <c:pt idx="9">
                  <c:v>1.41</c:v>
                </c:pt>
                <c:pt idx="10">
                  <c:v>1.4445060856200889</c:v>
                </c:pt>
                <c:pt idx="11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8C-4D2E-8266-251B6DF48F47}"/>
            </c:ext>
          </c:extLst>
        </c:ser>
        <c:ser>
          <c:idx val="6"/>
          <c:order val="6"/>
          <c:tx>
            <c:strRef>
              <c:f>'ODDS Vs Tempo'!$B$13</c:f>
              <c:strCache>
                <c:ptCount val="1"/>
                <c:pt idx="0">
                  <c:v>Fx7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Tempo'!$C$13:$N$13</c:f>
              <c:numCache>
                <c:formatCode>#,##0.00</c:formatCode>
                <c:ptCount val="12"/>
                <c:pt idx="0">
                  <c:v>1.4688887527941943</c:v>
                </c:pt>
                <c:pt idx="1">
                  <c:v>1.5</c:v>
                </c:pt>
                <c:pt idx="2">
                  <c:v>1.4888887527941943</c:v>
                </c:pt>
                <c:pt idx="3">
                  <c:v>1.5088887527941943</c:v>
                </c:pt>
                <c:pt idx="4">
                  <c:v>1.6088887527941944</c:v>
                </c:pt>
                <c:pt idx="5">
                  <c:v>1.5288887527941943</c:v>
                </c:pt>
                <c:pt idx="6">
                  <c:v>1.5088887527941943</c:v>
                </c:pt>
                <c:pt idx="7">
                  <c:v>1.3788887527941944</c:v>
                </c:pt>
                <c:pt idx="8">
                  <c:v>1.4688887527941943</c:v>
                </c:pt>
                <c:pt idx="9">
                  <c:v>1.5</c:v>
                </c:pt>
                <c:pt idx="10">
                  <c:v>1.4888887527941943</c:v>
                </c:pt>
                <c:pt idx="11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8C-4D2E-8266-251B6DF48F47}"/>
            </c:ext>
          </c:extLst>
        </c:ser>
        <c:ser>
          <c:idx val="7"/>
          <c:order val="7"/>
          <c:tx>
            <c:strRef>
              <c:f>'ODDS Vs Tempo'!$B$14</c:f>
              <c:strCache>
                <c:ptCount val="1"/>
                <c:pt idx="0">
                  <c:v>Fx8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Tempo'!$C$14:$N$14</c:f>
              <c:numCache>
                <c:formatCode>#,##0.00</c:formatCode>
                <c:ptCount val="12"/>
                <c:pt idx="0">
                  <c:v>1.818752120157638</c:v>
                </c:pt>
                <c:pt idx="1">
                  <c:v>1.9</c:v>
                </c:pt>
                <c:pt idx="2">
                  <c:v>1.838752120157638</c:v>
                </c:pt>
                <c:pt idx="3">
                  <c:v>1.858752120157638</c:v>
                </c:pt>
                <c:pt idx="4">
                  <c:v>1.9587521201576381</c:v>
                </c:pt>
                <c:pt idx="5">
                  <c:v>1.878752120157638</c:v>
                </c:pt>
                <c:pt idx="6">
                  <c:v>1.858752120157638</c:v>
                </c:pt>
                <c:pt idx="7">
                  <c:v>1.7287521201576381</c:v>
                </c:pt>
                <c:pt idx="8">
                  <c:v>1.818752120157638</c:v>
                </c:pt>
                <c:pt idx="9">
                  <c:v>1.9</c:v>
                </c:pt>
                <c:pt idx="10">
                  <c:v>1.838752120157638</c:v>
                </c:pt>
                <c:pt idx="11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8C-4D2E-8266-251B6DF48F47}"/>
            </c:ext>
          </c:extLst>
        </c:ser>
        <c:ser>
          <c:idx val="8"/>
          <c:order val="8"/>
          <c:tx>
            <c:strRef>
              <c:f>'ODDS Vs Tempo'!$B$15</c:f>
              <c:strCache>
                <c:ptCount val="1"/>
                <c:pt idx="0">
                  <c:v>Fx9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Tempo'!$C$15:$N$15</c:f>
              <c:numCache>
                <c:formatCode>#,##0.00</c:formatCode>
                <c:ptCount val="12"/>
                <c:pt idx="0">
                  <c:v>2.3863900888202925</c:v>
                </c:pt>
                <c:pt idx="1">
                  <c:v>2.2000000000000002</c:v>
                </c:pt>
                <c:pt idx="2">
                  <c:v>2.4063900888202925</c:v>
                </c:pt>
                <c:pt idx="3">
                  <c:v>2.4263900888202925</c:v>
                </c:pt>
                <c:pt idx="4">
                  <c:v>2.5263900888202926</c:v>
                </c:pt>
                <c:pt idx="5">
                  <c:v>2.4463900888202925</c:v>
                </c:pt>
                <c:pt idx="6">
                  <c:v>2.4263900888202925</c:v>
                </c:pt>
                <c:pt idx="7">
                  <c:v>2.2963900888202926</c:v>
                </c:pt>
                <c:pt idx="8">
                  <c:v>2.3863900888202925</c:v>
                </c:pt>
                <c:pt idx="9">
                  <c:v>2.2000000000000002</c:v>
                </c:pt>
                <c:pt idx="10">
                  <c:v>2.4063900888202925</c:v>
                </c:pt>
                <c:pt idx="11">
                  <c:v>2.2200000000000002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8C-4D2E-8266-251B6DF48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34745871"/>
        <c:axId val="1634747535"/>
      </c:lineChart>
      <c:catAx>
        <c:axId val="16347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747535"/>
        <c:crosses val="autoZero"/>
        <c:auto val="1"/>
        <c:lblAlgn val="ctr"/>
        <c:lblOffset val="100"/>
        <c:noMultiLvlLbl val="0"/>
      </c:catAx>
      <c:valAx>
        <c:axId val="163474753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7458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ODDS ao Longo do Tempo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'ODDS Vs Tempo'!$B$7</c:f>
              <c:strCache>
                <c:ptCount val="1"/>
                <c:pt idx="0">
                  <c:v>Fx1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Tempo'!$C$35:$N$35</c:f>
              <c:numCache>
                <c:formatCode>#,##0.00</c:formatCode>
                <c:ptCount val="12"/>
                <c:pt idx="0">
                  <c:v>0.33801839319798721</c:v>
                </c:pt>
                <c:pt idx="1">
                  <c:v>0.31</c:v>
                </c:pt>
                <c:pt idx="2">
                  <c:v>0.35801839319798723</c:v>
                </c:pt>
                <c:pt idx="3">
                  <c:v>0.37801839319798725</c:v>
                </c:pt>
                <c:pt idx="4">
                  <c:v>0.47801839319798722</c:v>
                </c:pt>
                <c:pt idx="5">
                  <c:v>0.39801839319798726</c:v>
                </c:pt>
                <c:pt idx="6">
                  <c:v>0.37801839319798725</c:v>
                </c:pt>
                <c:pt idx="7">
                  <c:v>0.24801839319798724</c:v>
                </c:pt>
                <c:pt idx="8">
                  <c:v>0.33801839319798721</c:v>
                </c:pt>
                <c:pt idx="9">
                  <c:v>0.31</c:v>
                </c:pt>
                <c:pt idx="10">
                  <c:v>0.35801839319798723</c:v>
                </c:pt>
                <c:pt idx="1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4-499A-B521-485F6B86666E}"/>
            </c:ext>
          </c:extLst>
        </c:ser>
        <c:ser>
          <c:idx val="1"/>
          <c:order val="1"/>
          <c:tx>
            <c:strRef>
              <c:f>'ODDS Vs Tempo'!$B$8</c:f>
              <c:strCache>
                <c:ptCount val="1"/>
                <c:pt idx="0">
                  <c:v>Fx2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Tempo'!$C$36:$N$36</c:f>
              <c:numCache>
                <c:formatCode>#,##0.00</c:formatCode>
                <c:ptCount val="12"/>
                <c:pt idx="0">
                  <c:v>0.51909967526833745</c:v>
                </c:pt>
                <c:pt idx="1">
                  <c:v>0.48</c:v>
                </c:pt>
                <c:pt idx="2">
                  <c:v>0.53909967526833746</c:v>
                </c:pt>
                <c:pt idx="3">
                  <c:v>0.55909967526833748</c:v>
                </c:pt>
                <c:pt idx="4">
                  <c:v>0.65909967526833746</c:v>
                </c:pt>
                <c:pt idx="5">
                  <c:v>0.5790996752683375</c:v>
                </c:pt>
                <c:pt idx="6">
                  <c:v>0.55909967526833748</c:v>
                </c:pt>
                <c:pt idx="7">
                  <c:v>0.42909967526833748</c:v>
                </c:pt>
                <c:pt idx="8">
                  <c:v>0.51909967526833745</c:v>
                </c:pt>
                <c:pt idx="9">
                  <c:v>0.48</c:v>
                </c:pt>
                <c:pt idx="10">
                  <c:v>0.53909967526833746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4-499A-B521-485F6B86666E}"/>
            </c:ext>
          </c:extLst>
        </c:ser>
        <c:ser>
          <c:idx val="2"/>
          <c:order val="2"/>
          <c:tx>
            <c:strRef>
              <c:f>'ODDS Vs Tempo'!$B$9</c:f>
              <c:strCache>
                <c:ptCount val="1"/>
                <c:pt idx="0">
                  <c:v>Fx3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Tempo'!$C$37:$N$37</c:f>
              <c:numCache>
                <c:formatCode>#,##0.00</c:formatCode>
                <c:ptCount val="12"/>
                <c:pt idx="0">
                  <c:v>0.76054138469547128</c:v>
                </c:pt>
                <c:pt idx="1">
                  <c:v>0.72</c:v>
                </c:pt>
                <c:pt idx="2">
                  <c:v>0.7805413846954713</c:v>
                </c:pt>
                <c:pt idx="3">
                  <c:v>0.80054138469547131</c:v>
                </c:pt>
                <c:pt idx="4">
                  <c:v>0.90054138469547129</c:v>
                </c:pt>
                <c:pt idx="5">
                  <c:v>0.82054138469547133</c:v>
                </c:pt>
                <c:pt idx="6">
                  <c:v>0.80054138469547131</c:v>
                </c:pt>
                <c:pt idx="7">
                  <c:v>0.67054138469547131</c:v>
                </c:pt>
                <c:pt idx="8">
                  <c:v>0.76054138469547128</c:v>
                </c:pt>
                <c:pt idx="9">
                  <c:v>0.72</c:v>
                </c:pt>
                <c:pt idx="10">
                  <c:v>0.7805413846954713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4-499A-B521-485F6B86666E}"/>
            </c:ext>
          </c:extLst>
        </c:ser>
        <c:ser>
          <c:idx val="3"/>
          <c:order val="3"/>
          <c:tx>
            <c:strRef>
              <c:f>'ODDS Vs Tempo'!$B$10</c:f>
              <c:strCache>
                <c:ptCount val="1"/>
                <c:pt idx="0">
                  <c:v>Fx4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Tempo'!$C$38:$N$38</c:f>
              <c:numCache>
                <c:formatCode>#,##0.00</c:formatCode>
                <c:ptCount val="12"/>
                <c:pt idx="0">
                  <c:v>1.0826859859476965</c:v>
                </c:pt>
                <c:pt idx="1">
                  <c:v>1</c:v>
                </c:pt>
                <c:pt idx="2">
                  <c:v>1.1026859859476965</c:v>
                </c:pt>
                <c:pt idx="3">
                  <c:v>1.1226859859476965</c:v>
                </c:pt>
                <c:pt idx="4">
                  <c:v>1.2226859859476966</c:v>
                </c:pt>
                <c:pt idx="5">
                  <c:v>1.1426859859476965</c:v>
                </c:pt>
                <c:pt idx="6">
                  <c:v>1.1226859859476965</c:v>
                </c:pt>
                <c:pt idx="7">
                  <c:v>0.99268598594769653</c:v>
                </c:pt>
                <c:pt idx="8">
                  <c:v>1.0826859859476965</c:v>
                </c:pt>
                <c:pt idx="9">
                  <c:v>1</c:v>
                </c:pt>
                <c:pt idx="10">
                  <c:v>1.1026859859476965</c:v>
                </c:pt>
                <c:pt idx="11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4-499A-B521-485F6B86666E}"/>
            </c:ext>
          </c:extLst>
        </c:ser>
        <c:ser>
          <c:idx val="4"/>
          <c:order val="4"/>
          <c:tx>
            <c:strRef>
              <c:f>'ODDS Vs Tempo'!$B$11</c:f>
              <c:strCache>
                <c:ptCount val="1"/>
                <c:pt idx="0">
                  <c:v>Fx5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Tempo'!$C$39:$N$39</c:f>
              <c:numCache>
                <c:formatCode>#,##0.00</c:formatCode>
                <c:ptCount val="12"/>
                <c:pt idx="0">
                  <c:v>1.161875907592786</c:v>
                </c:pt>
                <c:pt idx="1">
                  <c:v>1.1599999999999999</c:v>
                </c:pt>
                <c:pt idx="2">
                  <c:v>1.181875907592786</c:v>
                </c:pt>
                <c:pt idx="3">
                  <c:v>1.2018759075927861</c:v>
                </c:pt>
                <c:pt idx="4">
                  <c:v>1.3018759075927862</c:v>
                </c:pt>
                <c:pt idx="5">
                  <c:v>1.2218759075927861</c:v>
                </c:pt>
                <c:pt idx="6">
                  <c:v>1.2018759075927861</c:v>
                </c:pt>
                <c:pt idx="7">
                  <c:v>1.0718759075927862</c:v>
                </c:pt>
                <c:pt idx="8">
                  <c:v>1.161875907592786</c:v>
                </c:pt>
                <c:pt idx="9">
                  <c:v>1.1599999999999999</c:v>
                </c:pt>
                <c:pt idx="10">
                  <c:v>1.181875907592786</c:v>
                </c:pt>
                <c:pt idx="11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4-499A-B521-485F6B86666E}"/>
            </c:ext>
          </c:extLst>
        </c:ser>
        <c:ser>
          <c:idx val="5"/>
          <c:order val="5"/>
          <c:tx>
            <c:strRef>
              <c:f>'ODDS Vs Tempo'!$B$12</c:f>
              <c:strCache>
                <c:ptCount val="1"/>
                <c:pt idx="0">
                  <c:v>Fx6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Tempo'!$C$40:$N$40</c:f>
              <c:numCache>
                <c:formatCode>#,##0.00</c:formatCode>
                <c:ptCount val="12"/>
                <c:pt idx="0">
                  <c:v>1.4245060856200888</c:v>
                </c:pt>
                <c:pt idx="1">
                  <c:v>1.41</c:v>
                </c:pt>
                <c:pt idx="2">
                  <c:v>1.4445060856200889</c:v>
                </c:pt>
                <c:pt idx="3">
                  <c:v>1.4645060856200889</c:v>
                </c:pt>
                <c:pt idx="4">
                  <c:v>1.564506085620089</c:v>
                </c:pt>
                <c:pt idx="5">
                  <c:v>1.4845060856200889</c:v>
                </c:pt>
                <c:pt idx="6">
                  <c:v>1.4645060856200889</c:v>
                </c:pt>
                <c:pt idx="7">
                  <c:v>1.334506085620089</c:v>
                </c:pt>
                <c:pt idx="8">
                  <c:v>1.4245060856200888</c:v>
                </c:pt>
                <c:pt idx="9">
                  <c:v>1.41</c:v>
                </c:pt>
                <c:pt idx="10">
                  <c:v>1.4445060856200889</c:v>
                </c:pt>
                <c:pt idx="11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24-499A-B521-485F6B86666E}"/>
            </c:ext>
          </c:extLst>
        </c:ser>
        <c:ser>
          <c:idx val="6"/>
          <c:order val="6"/>
          <c:tx>
            <c:strRef>
              <c:f>'ODDS Vs Tempo'!$B$13</c:f>
              <c:strCache>
                <c:ptCount val="1"/>
                <c:pt idx="0">
                  <c:v>Fx7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Tempo'!$C$41:$N$41</c:f>
              <c:numCache>
                <c:formatCode>#,##0.00</c:formatCode>
                <c:ptCount val="12"/>
                <c:pt idx="0">
                  <c:v>1.4688887527941943</c:v>
                </c:pt>
                <c:pt idx="1">
                  <c:v>1.5</c:v>
                </c:pt>
                <c:pt idx="2">
                  <c:v>1.4888887527941943</c:v>
                </c:pt>
                <c:pt idx="3">
                  <c:v>1.5088887527941943</c:v>
                </c:pt>
                <c:pt idx="4">
                  <c:v>1.6088887527941944</c:v>
                </c:pt>
                <c:pt idx="5">
                  <c:v>1.5288887527941943</c:v>
                </c:pt>
                <c:pt idx="6">
                  <c:v>1.5088887527941943</c:v>
                </c:pt>
                <c:pt idx="7">
                  <c:v>1.3788887527941944</c:v>
                </c:pt>
                <c:pt idx="8">
                  <c:v>1.4688887527941943</c:v>
                </c:pt>
                <c:pt idx="9">
                  <c:v>1.5</c:v>
                </c:pt>
                <c:pt idx="10">
                  <c:v>1.4888887527941943</c:v>
                </c:pt>
                <c:pt idx="11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24-499A-B521-485F6B86666E}"/>
            </c:ext>
          </c:extLst>
        </c:ser>
        <c:ser>
          <c:idx val="7"/>
          <c:order val="7"/>
          <c:tx>
            <c:strRef>
              <c:f>'ODDS Vs Tempo'!$B$14</c:f>
              <c:strCache>
                <c:ptCount val="1"/>
                <c:pt idx="0">
                  <c:v>Fx8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Tempo'!$C$42:$N$42</c:f>
              <c:numCache>
                <c:formatCode>#,##0.00</c:formatCode>
                <c:ptCount val="12"/>
                <c:pt idx="0">
                  <c:v>1.818752120157638</c:v>
                </c:pt>
                <c:pt idx="1">
                  <c:v>1.9</c:v>
                </c:pt>
                <c:pt idx="2">
                  <c:v>1.838752120157638</c:v>
                </c:pt>
                <c:pt idx="3">
                  <c:v>1.858752120157638</c:v>
                </c:pt>
                <c:pt idx="4">
                  <c:v>1.9587521201576381</c:v>
                </c:pt>
                <c:pt idx="5">
                  <c:v>1.878752120157638</c:v>
                </c:pt>
                <c:pt idx="6">
                  <c:v>1.858752120157638</c:v>
                </c:pt>
                <c:pt idx="7">
                  <c:v>1.7287521201576381</c:v>
                </c:pt>
                <c:pt idx="8">
                  <c:v>1.818752120157638</c:v>
                </c:pt>
                <c:pt idx="9">
                  <c:v>1.9</c:v>
                </c:pt>
                <c:pt idx="10">
                  <c:v>1.838752120157638</c:v>
                </c:pt>
                <c:pt idx="11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24-499A-B521-485F6B86666E}"/>
            </c:ext>
          </c:extLst>
        </c:ser>
        <c:ser>
          <c:idx val="8"/>
          <c:order val="8"/>
          <c:tx>
            <c:strRef>
              <c:f>'ODDS Vs Tempo'!$B$15</c:f>
              <c:strCache>
                <c:ptCount val="1"/>
                <c:pt idx="0">
                  <c:v>Fx9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Tempo'!$C$43:$N$43</c:f>
              <c:numCache>
                <c:formatCode>#,##0.00</c:formatCode>
                <c:ptCount val="12"/>
                <c:pt idx="0">
                  <c:v>2.3863900888202925</c:v>
                </c:pt>
                <c:pt idx="1">
                  <c:v>2.2000000000000002</c:v>
                </c:pt>
                <c:pt idx="2">
                  <c:v>2.4063900888202925</c:v>
                </c:pt>
                <c:pt idx="3">
                  <c:v>2.4263900888202925</c:v>
                </c:pt>
                <c:pt idx="4">
                  <c:v>2.5263900888202926</c:v>
                </c:pt>
                <c:pt idx="5">
                  <c:v>1.8</c:v>
                </c:pt>
                <c:pt idx="6">
                  <c:v>1.78</c:v>
                </c:pt>
                <c:pt idx="7">
                  <c:v>1.65</c:v>
                </c:pt>
                <c:pt idx="8">
                  <c:v>2.3863900888202925</c:v>
                </c:pt>
                <c:pt idx="9">
                  <c:v>2.2000000000000002</c:v>
                </c:pt>
                <c:pt idx="10">
                  <c:v>2.4063900888202925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24-499A-B521-485F6B86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34745871"/>
        <c:axId val="1634747535"/>
      </c:lineChart>
      <c:catAx>
        <c:axId val="16347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747535"/>
        <c:crosses val="autoZero"/>
        <c:auto val="1"/>
        <c:lblAlgn val="ctr"/>
        <c:lblOffset val="100"/>
        <c:noMultiLvlLbl val="0"/>
      </c:catAx>
      <c:valAx>
        <c:axId val="163474753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7458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ODDS ao Longo do Tempo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'ODDS Vs Tempo'!$B$7</c:f>
              <c:strCache>
                <c:ptCount val="1"/>
                <c:pt idx="0">
                  <c:v>Fx1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Tempo'!$C$63:$N$63</c:f>
              <c:numCache>
                <c:formatCode>#,##0.00</c:formatCode>
                <c:ptCount val="12"/>
                <c:pt idx="0">
                  <c:v>0.33801839319798721</c:v>
                </c:pt>
                <c:pt idx="1">
                  <c:v>0.31</c:v>
                </c:pt>
                <c:pt idx="2">
                  <c:v>0.35801839319798723</c:v>
                </c:pt>
                <c:pt idx="3">
                  <c:v>0.37801839319798725</c:v>
                </c:pt>
                <c:pt idx="4">
                  <c:v>0.47801839319798722</c:v>
                </c:pt>
                <c:pt idx="5">
                  <c:v>0.39801839319798726</c:v>
                </c:pt>
                <c:pt idx="6">
                  <c:v>0.37801839319798725</c:v>
                </c:pt>
                <c:pt idx="7">
                  <c:v>0.24801839319798724</c:v>
                </c:pt>
                <c:pt idx="8">
                  <c:v>0.33801839319798721</c:v>
                </c:pt>
                <c:pt idx="9">
                  <c:v>0.31</c:v>
                </c:pt>
                <c:pt idx="10">
                  <c:v>0.35801839319798723</c:v>
                </c:pt>
                <c:pt idx="1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F-41CE-BD9C-BFC679943938}"/>
            </c:ext>
          </c:extLst>
        </c:ser>
        <c:ser>
          <c:idx val="1"/>
          <c:order val="1"/>
          <c:tx>
            <c:strRef>
              <c:f>'ODDS Vs Tempo'!$B$8</c:f>
              <c:strCache>
                <c:ptCount val="1"/>
                <c:pt idx="0">
                  <c:v>Fx2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Tempo'!$C$64:$N$64</c:f>
              <c:numCache>
                <c:formatCode>#,##0.00</c:formatCode>
                <c:ptCount val="12"/>
                <c:pt idx="0">
                  <c:v>0.51909967526833745</c:v>
                </c:pt>
                <c:pt idx="1">
                  <c:v>0.48</c:v>
                </c:pt>
                <c:pt idx="2">
                  <c:v>0.53909967526833746</c:v>
                </c:pt>
                <c:pt idx="3">
                  <c:v>0.55909967526833748</c:v>
                </c:pt>
                <c:pt idx="4">
                  <c:v>0.65909967526833746</c:v>
                </c:pt>
                <c:pt idx="5">
                  <c:v>0.5790996752683375</c:v>
                </c:pt>
                <c:pt idx="6">
                  <c:v>0.55909967526833748</c:v>
                </c:pt>
                <c:pt idx="7">
                  <c:v>0.42909967526833748</c:v>
                </c:pt>
                <c:pt idx="8">
                  <c:v>0.51909967526833745</c:v>
                </c:pt>
                <c:pt idx="9">
                  <c:v>0.48</c:v>
                </c:pt>
                <c:pt idx="10">
                  <c:v>0.53909967526833746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F-41CE-BD9C-BFC679943938}"/>
            </c:ext>
          </c:extLst>
        </c:ser>
        <c:ser>
          <c:idx val="2"/>
          <c:order val="2"/>
          <c:tx>
            <c:strRef>
              <c:f>'ODDS Vs Tempo'!$B$9</c:f>
              <c:strCache>
                <c:ptCount val="1"/>
                <c:pt idx="0">
                  <c:v>Fx3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Tempo'!$C$65:$N$65</c:f>
              <c:numCache>
                <c:formatCode>#,##0.00</c:formatCode>
                <c:ptCount val="12"/>
                <c:pt idx="0">
                  <c:v>0.76054138469547128</c:v>
                </c:pt>
                <c:pt idx="1">
                  <c:v>0.72</c:v>
                </c:pt>
                <c:pt idx="2">
                  <c:v>0.7805413846954713</c:v>
                </c:pt>
                <c:pt idx="3">
                  <c:v>0.80054138469547131</c:v>
                </c:pt>
                <c:pt idx="4">
                  <c:v>0.90054138469547129</c:v>
                </c:pt>
                <c:pt idx="5">
                  <c:v>0.82054138469547133</c:v>
                </c:pt>
                <c:pt idx="6">
                  <c:v>0.80054138469547131</c:v>
                </c:pt>
                <c:pt idx="7">
                  <c:v>0.67054138469547131</c:v>
                </c:pt>
                <c:pt idx="8">
                  <c:v>0.76054138469547128</c:v>
                </c:pt>
                <c:pt idx="9">
                  <c:v>0.72</c:v>
                </c:pt>
                <c:pt idx="10">
                  <c:v>0.7805413846954713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F-41CE-BD9C-BFC679943938}"/>
            </c:ext>
          </c:extLst>
        </c:ser>
        <c:ser>
          <c:idx val="3"/>
          <c:order val="3"/>
          <c:tx>
            <c:strRef>
              <c:f>'ODDS Vs Tempo'!$B$10</c:f>
              <c:strCache>
                <c:ptCount val="1"/>
                <c:pt idx="0">
                  <c:v>Fx4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Tempo'!$C$66:$N$66</c:f>
              <c:numCache>
                <c:formatCode>#,##0.00</c:formatCode>
                <c:ptCount val="12"/>
                <c:pt idx="0">
                  <c:v>1.0826859859476965</c:v>
                </c:pt>
                <c:pt idx="1">
                  <c:v>1</c:v>
                </c:pt>
                <c:pt idx="2">
                  <c:v>1.1026859859476965</c:v>
                </c:pt>
                <c:pt idx="3">
                  <c:v>1.1226859859476965</c:v>
                </c:pt>
                <c:pt idx="4">
                  <c:v>1.2226859859476966</c:v>
                </c:pt>
                <c:pt idx="5">
                  <c:v>1.1426859859476965</c:v>
                </c:pt>
                <c:pt idx="6">
                  <c:v>1.1226859859476965</c:v>
                </c:pt>
                <c:pt idx="7">
                  <c:v>0.99268598594769653</c:v>
                </c:pt>
                <c:pt idx="8">
                  <c:v>1.0826859859476965</c:v>
                </c:pt>
                <c:pt idx="9">
                  <c:v>1</c:v>
                </c:pt>
                <c:pt idx="10">
                  <c:v>1.1026859859476965</c:v>
                </c:pt>
                <c:pt idx="11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F-41CE-BD9C-BFC679943938}"/>
            </c:ext>
          </c:extLst>
        </c:ser>
        <c:ser>
          <c:idx val="4"/>
          <c:order val="4"/>
          <c:tx>
            <c:strRef>
              <c:f>'ODDS Vs Tempo'!$B$11</c:f>
              <c:strCache>
                <c:ptCount val="1"/>
                <c:pt idx="0">
                  <c:v>Fx5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Tempo'!$C$67:$N$67</c:f>
              <c:numCache>
                <c:formatCode>#,##0.00</c:formatCode>
                <c:ptCount val="12"/>
                <c:pt idx="0">
                  <c:v>1.161875907592786</c:v>
                </c:pt>
                <c:pt idx="1">
                  <c:v>1.1599999999999999</c:v>
                </c:pt>
                <c:pt idx="2">
                  <c:v>1.181875907592786</c:v>
                </c:pt>
                <c:pt idx="3">
                  <c:v>1.2018759075927861</c:v>
                </c:pt>
                <c:pt idx="4">
                  <c:v>1.3018759075927862</c:v>
                </c:pt>
                <c:pt idx="5">
                  <c:v>1.2218759075927861</c:v>
                </c:pt>
                <c:pt idx="6">
                  <c:v>1.2018759075927861</c:v>
                </c:pt>
                <c:pt idx="7">
                  <c:v>1.0718759075927862</c:v>
                </c:pt>
                <c:pt idx="8">
                  <c:v>1.161875907592786</c:v>
                </c:pt>
                <c:pt idx="9">
                  <c:v>1.1599999999999999</c:v>
                </c:pt>
                <c:pt idx="10">
                  <c:v>1.181875907592786</c:v>
                </c:pt>
                <c:pt idx="11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F-41CE-BD9C-BFC679943938}"/>
            </c:ext>
          </c:extLst>
        </c:ser>
        <c:ser>
          <c:idx val="5"/>
          <c:order val="5"/>
          <c:tx>
            <c:strRef>
              <c:f>'ODDS Vs Tempo'!$B$12</c:f>
              <c:strCache>
                <c:ptCount val="1"/>
                <c:pt idx="0">
                  <c:v>Fx6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Tempo'!$C$68:$N$68</c:f>
              <c:numCache>
                <c:formatCode>#,##0.00</c:formatCode>
                <c:ptCount val="12"/>
                <c:pt idx="0">
                  <c:v>1.4245060856200888</c:v>
                </c:pt>
                <c:pt idx="1">
                  <c:v>1.41</c:v>
                </c:pt>
                <c:pt idx="2">
                  <c:v>1.4445060856200889</c:v>
                </c:pt>
                <c:pt idx="3">
                  <c:v>1.4645060856200889</c:v>
                </c:pt>
                <c:pt idx="4">
                  <c:v>1.564506085620089</c:v>
                </c:pt>
                <c:pt idx="5">
                  <c:v>1.4845060856200889</c:v>
                </c:pt>
                <c:pt idx="6">
                  <c:v>1.4645060856200889</c:v>
                </c:pt>
                <c:pt idx="7">
                  <c:v>1.334506085620089</c:v>
                </c:pt>
                <c:pt idx="8">
                  <c:v>1.4245060856200888</c:v>
                </c:pt>
                <c:pt idx="9">
                  <c:v>1.41</c:v>
                </c:pt>
                <c:pt idx="10">
                  <c:v>1.4445060856200889</c:v>
                </c:pt>
                <c:pt idx="11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F-41CE-BD9C-BFC679943938}"/>
            </c:ext>
          </c:extLst>
        </c:ser>
        <c:ser>
          <c:idx val="6"/>
          <c:order val="6"/>
          <c:tx>
            <c:strRef>
              <c:f>'ODDS Vs Tempo'!$B$13</c:f>
              <c:strCache>
                <c:ptCount val="1"/>
                <c:pt idx="0">
                  <c:v>Fx7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Tempo'!$C$69:$N$69</c:f>
              <c:numCache>
                <c:formatCode>#,##0.00</c:formatCode>
                <c:ptCount val="12"/>
                <c:pt idx="0">
                  <c:v>1.4688887527941943</c:v>
                </c:pt>
                <c:pt idx="1">
                  <c:v>1.5</c:v>
                </c:pt>
                <c:pt idx="2">
                  <c:v>1.4888887527941943</c:v>
                </c:pt>
                <c:pt idx="3">
                  <c:v>1.5088887527941943</c:v>
                </c:pt>
                <c:pt idx="4">
                  <c:v>1.6088887527941944</c:v>
                </c:pt>
                <c:pt idx="5">
                  <c:v>1.5288887527941943</c:v>
                </c:pt>
                <c:pt idx="6">
                  <c:v>1.5088887527941943</c:v>
                </c:pt>
                <c:pt idx="7">
                  <c:v>1.3788887527941944</c:v>
                </c:pt>
                <c:pt idx="8">
                  <c:v>1.4688887527941943</c:v>
                </c:pt>
                <c:pt idx="9">
                  <c:v>1.5</c:v>
                </c:pt>
                <c:pt idx="10">
                  <c:v>1.4888887527941943</c:v>
                </c:pt>
                <c:pt idx="11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F-41CE-BD9C-BFC679943938}"/>
            </c:ext>
          </c:extLst>
        </c:ser>
        <c:ser>
          <c:idx val="7"/>
          <c:order val="7"/>
          <c:tx>
            <c:strRef>
              <c:f>'ODDS Vs Tempo'!$B$14</c:f>
              <c:strCache>
                <c:ptCount val="1"/>
                <c:pt idx="0">
                  <c:v>Fx8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Tempo'!$C$70:$N$70</c:f>
              <c:numCache>
                <c:formatCode>#,##0.00</c:formatCode>
                <c:ptCount val="12"/>
                <c:pt idx="0">
                  <c:v>1.818752120157638</c:v>
                </c:pt>
                <c:pt idx="1">
                  <c:v>1.9</c:v>
                </c:pt>
                <c:pt idx="2">
                  <c:v>1.838752120157638</c:v>
                </c:pt>
                <c:pt idx="3">
                  <c:v>1.858752120157638</c:v>
                </c:pt>
                <c:pt idx="4">
                  <c:v>1.9587521201576381</c:v>
                </c:pt>
                <c:pt idx="5">
                  <c:v>1.52</c:v>
                </c:pt>
                <c:pt idx="6">
                  <c:v>1.6</c:v>
                </c:pt>
                <c:pt idx="7">
                  <c:v>1.1000000000000001</c:v>
                </c:pt>
                <c:pt idx="8">
                  <c:v>0.9</c:v>
                </c:pt>
                <c:pt idx="9">
                  <c:v>0.85</c:v>
                </c:pt>
                <c:pt idx="10">
                  <c:v>0.87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F-41CE-BD9C-BFC679943938}"/>
            </c:ext>
          </c:extLst>
        </c:ser>
        <c:ser>
          <c:idx val="8"/>
          <c:order val="8"/>
          <c:tx>
            <c:strRef>
              <c:f>'ODDS Vs Tempo'!$B$15</c:f>
              <c:strCache>
                <c:ptCount val="1"/>
                <c:pt idx="0">
                  <c:v>Fx9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'ODDS Vs Tempo'!$B$7:$B$15</c:f>
              <c:strCache>
                <c:ptCount val="9"/>
                <c:pt idx="0">
                  <c:v>Fx1</c:v>
                </c:pt>
                <c:pt idx="1">
                  <c:v>Fx2</c:v>
                </c:pt>
                <c:pt idx="2">
                  <c:v>Fx3</c:v>
                </c:pt>
                <c:pt idx="3">
                  <c:v>Fx4</c:v>
                </c:pt>
                <c:pt idx="4">
                  <c:v>Fx5</c:v>
                </c:pt>
                <c:pt idx="5">
                  <c:v>Fx6</c:v>
                </c:pt>
                <c:pt idx="6">
                  <c:v>Fx7</c:v>
                </c:pt>
                <c:pt idx="7">
                  <c:v>Fx8</c:v>
                </c:pt>
                <c:pt idx="8">
                  <c:v>Fx9</c:v>
                </c:pt>
              </c:strCache>
            </c:strRef>
          </c:cat>
          <c:val>
            <c:numRef>
              <c:f>'ODDS Vs Tempo'!$C$71:$N$71</c:f>
              <c:numCache>
                <c:formatCode>#,##0.00</c:formatCode>
                <c:ptCount val="12"/>
                <c:pt idx="0">
                  <c:v>2.3863900888202925</c:v>
                </c:pt>
                <c:pt idx="1">
                  <c:v>2.2000000000000002</c:v>
                </c:pt>
                <c:pt idx="2">
                  <c:v>2.4063900888202925</c:v>
                </c:pt>
                <c:pt idx="3">
                  <c:v>2.4263900888202925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0.8</c:v>
                </c:pt>
                <c:pt idx="9">
                  <c:v>0.75</c:v>
                </c:pt>
                <c:pt idx="10">
                  <c:v>0.77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CF-41CE-BD9C-BFC67994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34745871"/>
        <c:axId val="1634747535"/>
      </c:lineChart>
      <c:catAx>
        <c:axId val="16347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747535"/>
        <c:crosses val="autoZero"/>
        <c:auto val="1"/>
        <c:lblAlgn val="ctr"/>
        <c:lblOffset val="100"/>
        <c:noMultiLvlLbl val="0"/>
      </c:catAx>
      <c:valAx>
        <c:axId val="163474753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7458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166687</xdr:rowOff>
    </xdr:from>
    <xdr:to>
      <xdr:col>20</xdr:col>
      <xdr:colOff>371475</xdr:colOff>
      <xdr:row>13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C513ED-2612-2F48-D65B-F4E9C8A14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338136</xdr:colOff>
      <xdr:row>1</xdr:row>
      <xdr:rowOff>185736</xdr:rowOff>
    </xdr:from>
    <xdr:to>
      <xdr:col>30</xdr:col>
      <xdr:colOff>466725</xdr:colOff>
      <xdr:row>28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117B12-E4DA-FABD-9DDC-ACD66CA0F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119062</xdr:rowOff>
    </xdr:from>
    <xdr:to>
      <xdr:col>11</xdr:col>
      <xdr:colOff>28575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52E86-57F0-4C18-BA12-5AD90B737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22</xdr:row>
      <xdr:rowOff>95250</xdr:rowOff>
    </xdr:from>
    <xdr:to>
      <xdr:col>7</xdr:col>
      <xdr:colOff>41275</xdr:colOff>
      <xdr:row>26</xdr:row>
      <xdr:rowOff>145415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FD8BFC9-463E-E591-9866-CB3151D1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705225"/>
          <a:ext cx="5803900" cy="7740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119062</xdr:rowOff>
    </xdr:from>
    <xdr:to>
      <xdr:col>11</xdr:col>
      <xdr:colOff>28575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B6A6F-F927-4EC1-9F4B-219C57FA4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18</xdr:row>
      <xdr:rowOff>95250</xdr:rowOff>
    </xdr:from>
    <xdr:to>
      <xdr:col>7</xdr:col>
      <xdr:colOff>41275</xdr:colOff>
      <xdr:row>22</xdr:row>
      <xdr:rowOff>145415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08FDC8-AB3C-47E1-A43F-9D75094AB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571875"/>
          <a:ext cx="5803900" cy="77406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184654</xdr:colOff>
      <xdr:row>1</xdr:row>
      <xdr:rowOff>157240</xdr:rowOff>
    </xdr:from>
    <xdr:to>
      <xdr:col>30</xdr:col>
      <xdr:colOff>494990</xdr:colOff>
      <xdr:row>24</xdr:row>
      <xdr:rowOff>38178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BBA282-CC05-82D2-5B6D-DF270387D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215625</xdr:colOff>
      <xdr:row>32</xdr:row>
      <xdr:rowOff>11143</xdr:rowOff>
    </xdr:from>
    <xdr:to>
      <xdr:col>30</xdr:col>
      <xdr:colOff>523873</xdr:colOff>
      <xdr:row>54</xdr:row>
      <xdr:rowOff>66018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A2E3B4-3C69-40D9-A8AF-78DAA1A43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68647</xdr:colOff>
      <xdr:row>60</xdr:row>
      <xdr:rowOff>20176</xdr:rowOff>
    </xdr:from>
    <xdr:to>
      <xdr:col>30</xdr:col>
      <xdr:colOff>452438</xdr:colOff>
      <xdr:row>82</xdr:row>
      <xdr:rowOff>68482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C3D678-CE2B-44DB-A1B7-AB66B855F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2905-C453-4E8E-8A53-201A11F02843}">
  <dimension ref="B1:J15"/>
  <sheetViews>
    <sheetView zoomScale="115" zoomScaleNormal="115" workbookViewId="0">
      <selection activeCell="E31" sqref="E31"/>
    </sheetView>
  </sheetViews>
  <sheetFormatPr defaultColWidth="9.140625" defaultRowHeight="15" x14ac:dyDescent="0.25"/>
  <cols>
    <col min="1" max="1" width="3.140625" style="1" customWidth="1"/>
    <col min="2" max="7" width="14.42578125" style="2" customWidth="1"/>
    <col min="8" max="9" width="14.42578125" style="30" customWidth="1"/>
    <col min="10" max="10" width="14.42578125" style="1" customWidth="1"/>
    <col min="11" max="11" width="3.28515625" style="1" customWidth="1"/>
    <col min="12" max="12" width="2.7109375" style="1" customWidth="1"/>
    <col min="13" max="16384" width="9.140625" style="1"/>
  </cols>
  <sheetData>
    <row r="1" spans="2:10" ht="15.75" thickBot="1" x14ac:dyDescent="0.3"/>
    <row r="2" spans="2:10" ht="15.75" thickBot="1" x14ac:dyDescent="0.3">
      <c r="B2" s="6" t="s">
        <v>0</v>
      </c>
      <c r="C2" s="7" t="s">
        <v>1</v>
      </c>
      <c r="D2" s="8" t="s">
        <v>2</v>
      </c>
      <c r="E2" s="8" t="s">
        <v>3</v>
      </c>
      <c r="F2" s="8" t="s">
        <v>4</v>
      </c>
      <c r="G2" s="8" t="s">
        <v>18</v>
      </c>
      <c r="H2" s="21" t="s">
        <v>5</v>
      </c>
      <c r="I2" s="21" t="s">
        <v>6</v>
      </c>
      <c r="J2" s="9" t="s">
        <v>7</v>
      </c>
    </row>
    <row r="3" spans="2:10" ht="15.75" x14ac:dyDescent="0.25">
      <c r="B3" s="10" t="s">
        <v>8</v>
      </c>
      <c r="C3" s="17">
        <v>5000</v>
      </c>
      <c r="D3" s="11">
        <f>C3/SUM($C$3:$C$12)</f>
        <v>0.1</v>
      </c>
      <c r="E3" s="38">
        <v>1000</v>
      </c>
      <c r="F3" s="19">
        <f>C3-E3</f>
        <v>4000</v>
      </c>
      <c r="G3" s="11">
        <f>E3/C3</f>
        <v>0.2</v>
      </c>
      <c r="H3" s="31">
        <f>SUM($E$3:E3)/$E$13</f>
        <v>0.25667351129363447</v>
      </c>
      <c r="I3" s="31">
        <f>SUM($F$3:F3)/$F$13</f>
        <v>8.6760367863959742E-2</v>
      </c>
      <c r="J3" s="34">
        <f>ABS(H3-I3)</f>
        <v>0.16991314342967473</v>
      </c>
    </row>
    <row r="4" spans="2:10" ht="15.75" x14ac:dyDescent="0.25">
      <c r="B4" s="12" t="s">
        <v>9</v>
      </c>
      <c r="C4" s="18">
        <v>5000</v>
      </c>
      <c r="D4" s="13">
        <f t="shared" ref="D4:D12" si="0">C4/SUM($C$3:$C$12)</f>
        <v>0.1</v>
      </c>
      <c r="E4" s="39">
        <v>700</v>
      </c>
      <c r="F4" s="20">
        <f t="shared" ref="F4:F12" si="1">C4-E4</f>
        <v>4300</v>
      </c>
      <c r="G4" s="13">
        <f t="shared" ref="G4:G13" si="2">E4/C4</f>
        <v>0.14000000000000001</v>
      </c>
      <c r="H4" s="31">
        <f>SUM($E$3:E4)/$E$13</f>
        <v>0.43634496919917864</v>
      </c>
      <c r="I4" s="31">
        <f>SUM($F$3:F4)/$F$13</f>
        <v>0.18002776331771647</v>
      </c>
      <c r="J4" s="35">
        <f t="shared" ref="J4:J12" si="3">ABS(H4-I4)</f>
        <v>0.25631720588146217</v>
      </c>
    </row>
    <row r="5" spans="2:10" ht="15.75" x14ac:dyDescent="0.25">
      <c r="B5" s="87" t="s">
        <v>10</v>
      </c>
      <c r="C5" s="18">
        <v>5000</v>
      </c>
      <c r="D5" s="13">
        <f t="shared" si="0"/>
        <v>0.1</v>
      </c>
      <c r="E5" s="39">
        <v>500</v>
      </c>
      <c r="F5" s="20">
        <f t="shared" si="1"/>
        <v>4500</v>
      </c>
      <c r="G5" s="13">
        <f t="shared" si="2"/>
        <v>0.1</v>
      </c>
      <c r="H5" s="31">
        <f>SUM($E$3:E5)/$E$13</f>
        <v>0.56468172484599588</v>
      </c>
      <c r="I5" s="31">
        <f>SUM($F$3:F5)/$F$13</f>
        <v>0.27763317716467117</v>
      </c>
      <c r="J5" s="86">
        <f t="shared" si="3"/>
        <v>0.28704854768132471</v>
      </c>
    </row>
    <row r="6" spans="2:10" ht="15.75" x14ac:dyDescent="0.25">
      <c r="B6" s="12" t="s">
        <v>11</v>
      </c>
      <c r="C6" s="18">
        <v>5000</v>
      </c>
      <c r="D6" s="13">
        <f t="shared" si="0"/>
        <v>0.1</v>
      </c>
      <c r="E6" s="39">
        <v>362</v>
      </c>
      <c r="F6" s="20">
        <f t="shared" si="1"/>
        <v>4638</v>
      </c>
      <c r="G6" s="13">
        <f t="shared" si="2"/>
        <v>7.2400000000000006E-2</v>
      </c>
      <c r="H6" s="31">
        <f>SUM($E$3:E6)/$E$13</f>
        <v>0.6575975359342916</v>
      </c>
      <c r="I6" s="31">
        <f>SUM($F$3:F6)/$F$13</f>
        <v>0.37823182370293251</v>
      </c>
      <c r="J6" s="35">
        <f t="shared" si="3"/>
        <v>0.27936571223135909</v>
      </c>
    </row>
    <row r="7" spans="2:10" ht="15.75" x14ac:dyDescent="0.25">
      <c r="B7" s="12" t="s">
        <v>12</v>
      </c>
      <c r="C7" s="18">
        <v>5000</v>
      </c>
      <c r="D7" s="13">
        <f t="shared" si="0"/>
        <v>0.1</v>
      </c>
      <c r="E7" s="39">
        <v>339</v>
      </c>
      <c r="F7" s="20">
        <f t="shared" si="1"/>
        <v>4661</v>
      </c>
      <c r="G7" s="13">
        <f t="shared" si="2"/>
        <v>6.7799999999999999E-2</v>
      </c>
      <c r="H7" s="31">
        <f>SUM($E$3:E7)/$E$13</f>
        <v>0.74460985626283371</v>
      </c>
      <c r="I7" s="31">
        <f>SUM($F$3:F7)/$F$13</f>
        <v>0.47932934235641161</v>
      </c>
      <c r="J7" s="35">
        <f t="shared" si="3"/>
        <v>0.2652805139064221</v>
      </c>
    </row>
    <row r="8" spans="2:10" ht="15.75" x14ac:dyDescent="0.25">
      <c r="B8" s="12" t="s">
        <v>13</v>
      </c>
      <c r="C8" s="18">
        <v>5000</v>
      </c>
      <c r="D8" s="13">
        <f t="shared" si="0"/>
        <v>0.1</v>
      </c>
      <c r="E8" s="39">
        <v>280</v>
      </c>
      <c r="F8" s="20">
        <f t="shared" si="1"/>
        <v>4720</v>
      </c>
      <c r="G8" s="13">
        <f t="shared" si="2"/>
        <v>5.6000000000000001E-2</v>
      </c>
      <c r="H8" s="31">
        <f>SUM($E$3:E8)/$E$13</f>
        <v>0.81647843942505138</v>
      </c>
      <c r="I8" s="31">
        <f>SUM($F$3:F8)/$F$13</f>
        <v>0.58170657643588408</v>
      </c>
      <c r="J8" s="35">
        <f t="shared" si="3"/>
        <v>0.2347718629891673</v>
      </c>
    </row>
    <row r="9" spans="2:10" ht="15.75" x14ac:dyDescent="0.25">
      <c r="B9" s="12" t="s">
        <v>14</v>
      </c>
      <c r="C9" s="18">
        <v>5000</v>
      </c>
      <c r="D9" s="13">
        <f t="shared" si="0"/>
        <v>0.1</v>
      </c>
      <c r="E9" s="39">
        <v>272</v>
      </c>
      <c r="F9" s="20">
        <f t="shared" si="1"/>
        <v>4728</v>
      </c>
      <c r="G9" s="13">
        <f t="shared" si="2"/>
        <v>5.4399999999999997E-2</v>
      </c>
      <c r="H9" s="31">
        <f>SUM($E$3:E9)/$E$13</f>
        <v>0.88629363449691989</v>
      </c>
      <c r="I9" s="31">
        <f>SUM($F$3:F9)/$F$13</f>
        <v>0.68425733125108446</v>
      </c>
      <c r="J9" s="35">
        <f t="shared" si="3"/>
        <v>0.20203630324583544</v>
      </c>
    </row>
    <row r="10" spans="2:10" ht="15.75" x14ac:dyDescent="0.25">
      <c r="B10" s="12" t="s">
        <v>15</v>
      </c>
      <c r="C10" s="18">
        <v>5000</v>
      </c>
      <c r="D10" s="89">
        <f t="shared" si="0"/>
        <v>0.1</v>
      </c>
      <c r="E10" s="39">
        <v>222</v>
      </c>
      <c r="F10" s="20">
        <f t="shared" si="1"/>
        <v>4778</v>
      </c>
      <c r="G10" s="13">
        <f t="shared" si="2"/>
        <v>4.4400000000000002E-2</v>
      </c>
      <c r="H10" s="31">
        <f>SUM($E$3:E10)/$E$13</f>
        <v>0.94327515400410678</v>
      </c>
      <c r="I10" s="31">
        <f>SUM($F$3:F10)/$F$13</f>
        <v>0.78789259066458439</v>
      </c>
      <c r="J10" s="91">
        <f t="shared" si="3"/>
        <v>0.15538256333952238</v>
      </c>
    </row>
    <row r="11" spans="2:10" ht="15.75" x14ac:dyDescent="0.25">
      <c r="B11" s="12" t="s">
        <v>16</v>
      </c>
      <c r="C11" s="18">
        <v>5000</v>
      </c>
      <c r="D11" s="89">
        <f t="shared" si="0"/>
        <v>0.1</v>
      </c>
      <c r="E11" s="39">
        <v>171</v>
      </c>
      <c r="F11" s="20">
        <f t="shared" si="1"/>
        <v>4829</v>
      </c>
      <c r="G11" s="13">
        <f t="shared" si="2"/>
        <v>3.4200000000000001E-2</v>
      </c>
      <c r="H11" s="31">
        <f>SUM($E$3:E11)/$E$13</f>
        <v>0.98716632443531827</v>
      </c>
      <c r="I11" s="31">
        <f>SUM($F$3:F11)/$F$13</f>
        <v>0.89263404476834984</v>
      </c>
      <c r="J11" s="35">
        <f t="shared" si="3"/>
        <v>9.4532279666968422E-2</v>
      </c>
    </row>
    <row r="12" spans="2:10" ht="16.5" thickBot="1" x14ac:dyDescent="0.3">
      <c r="B12" s="14" t="s">
        <v>17</v>
      </c>
      <c r="C12" s="22">
        <v>5000</v>
      </c>
      <c r="D12" s="90">
        <f t="shared" si="0"/>
        <v>0.1</v>
      </c>
      <c r="E12" s="40">
        <v>50</v>
      </c>
      <c r="F12" s="24">
        <f t="shared" si="1"/>
        <v>4950</v>
      </c>
      <c r="G12" s="23">
        <f t="shared" si="2"/>
        <v>0.01</v>
      </c>
      <c r="H12" s="32">
        <f>SUM($E$3:E12)/$E$13</f>
        <v>1</v>
      </c>
      <c r="I12" s="32">
        <f>SUM($F$3:F12)/$F$13</f>
        <v>1</v>
      </c>
      <c r="J12" s="36">
        <f t="shared" si="3"/>
        <v>0</v>
      </c>
    </row>
    <row r="13" spans="2:10" ht="16.5" thickBot="1" x14ac:dyDescent="0.3">
      <c r="B13" s="14" t="s">
        <v>1</v>
      </c>
      <c r="C13" s="25">
        <f>SUM(C3:C12)</f>
        <v>50000</v>
      </c>
      <c r="D13" s="26">
        <f t="shared" ref="D13:F13" si="4">SUM(D3:D12)</f>
        <v>0.99999999999999989</v>
      </c>
      <c r="E13" s="27">
        <f t="shared" si="4"/>
        <v>3896</v>
      </c>
      <c r="F13" s="27">
        <f t="shared" si="4"/>
        <v>46104</v>
      </c>
      <c r="G13" s="26">
        <f t="shared" si="2"/>
        <v>7.7920000000000003E-2</v>
      </c>
      <c r="H13" s="33" t="s">
        <v>19</v>
      </c>
      <c r="I13" s="33" t="s">
        <v>19</v>
      </c>
      <c r="J13" s="28"/>
    </row>
    <row r="14" spans="2:10" ht="15.75" thickBot="1" x14ac:dyDescent="0.3"/>
    <row r="15" spans="2:10" ht="16.5" thickBot="1" x14ac:dyDescent="0.3">
      <c r="B15" s="37" t="s">
        <v>20</v>
      </c>
      <c r="C15" s="88">
        <f>MAX(J3:J12)</f>
        <v>0.28704854768132471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H4:H1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351D-6EE3-4856-9CDC-6FB255F1050C}">
  <dimension ref="B1:S33"/>
  <sheetViews>
    <sheetView workbookViewId="0">
      <selection activeCell="G24" sqref="G24"/>
    </sheetView>
  </sheetViews>
  <sheetFormatPr defaultColWidth="9.140625" defaultRowHeight="15" x14ac:dyDescent="0.25"/>
  <cols>
    <col min="1" max="1" width="3.140625" style="1" customWidth="1"/>
    <col min="2" max="2" width="14.42578125" style="2" customWidth="1"/>
    <col min="3" max="3" width="17.42578125" style="2" bestFit="1" customWidth="1"/>
    <col min="4" max="4" width="23.28515625" style="2" bestFit="1" customWidth="1"/>
    <col min="5" max="5" width="10.7109375" style="3" customWidth="1"/>
    <col min="6" max="16" width="9.140625" style="3"/>
    <col min="17" max="16384" width="9.140625" style="1"/>
  </cols>
  <sheetData>
    <row r="1" spans="2:19" ht="15.75" thickBot="1" x14ac:dyDescent="0.3"/>
    <row r="2" spans="2:19" ht="15" customHeight="1" thickBot="1" x14ac:dyDescent="0.3">
      <c r="D2" s="71" t="s">
        <v>35</v>
      </c>
    </row>
    <row r="3" spans="2:19" ht="15.75" thickBot="1" x14ac:dyDescent="0.3">
      <c r="B3" s="6" t="s">
        <v>0</v>
      </c>
      <c r="C3" s="61" t="s">
        <v>1</v>
      </c>
      <c r="D3" s="6" t="s">
        <v>2</v>
      </c>
      <c r="E3" s="70">
        <v>44197</v>
      </c>
      <c r="F3" s="70">
        <v>44228</v>
      </c>
      <c r="G3" s="70">
        <v>44256</v>
      </c>
      <c r="H3" s="70">
        <v>44287</v>
      </c>
      <c r="I3" s="70">
        <v>44317</v>
      </c>
      <c r="J3" s="70">
        <v>44348</v>
      </c>
      <c r="K3" s="70">
        <v>44378</v>
      </c>
      <c r="L3" s="70">
        <v>44409</v>
      </c>
      <c r="M3" s="70">
        <v>44440</v>
      </c>
      <c r="N3" s="70">
        <v>44470</v>
      </c>
      <c r="O3" s="70">
        <v>44501</v>
      </c>
      <c r="P3" s="70">
        <v>44531</v>
      </c>
    </row>
    <row r="4" spans="2:19" ht="15.75" x14ac:dyDescent="0.25">
      <c r="B4" s="10" t="s">
        <v>8</v>
      </c>
      <c r="C4" s="62">
        <v>5000</v>
      </c>
      <c r="D4" s="66">
        <f>C4/SUM($C$4:$C$13)</f>
        <v>0.1</v>
      </c>
      <c r="E4" s="73">
        <v>0.10512299390286635</v>
      </c>
      <c r="F4" s="73">
        <v>9.6766937281446183E-2</v>
      </c>
      <c r="G4" s="73">
        <v>0.1027866952871227</v>
      </c>
      <c r="H4" s="73">
        <v>0.10141363387059676</v>
      </c>
      <c r="I4" s="73">
        <v>9.6766937281446183E-2</v>
      </c>
      <c r="J4" s="73">
        <v>0.1034149039126227</v>
      </c>
      <c r="K4" s="73">
        <v>9.6766937281446183E-2</v>
      </c>
      <c r="L4" s="73">
        <v>0.10495025314565716</v>
      </c>
      <c r="M4" s="73">
        <v>0.10141363387059676</v>
      </c>
      <c r="N4" s="73">
        <v>0.10616542450364139</v>
      </c>
      <c r="O4" s="73">
        <v>0.1034149039126227</v>
      </c>
      <c r="P4" s="73">
        <v>0.10715111478117259</v>
      </c>
    </row>
    <row r="5" spans="2:19" ht="15.75" x14ac:dyDescent="0.25">
      <c r="B5" s="12" t="s">
        <v>9</v>
      </c>
      <c r="C5" s="63">
        <v>5000</v>
      </c>
      <c r="D5" s="67">
        <f t="shared" ref="D5:D13" si="0">C5/SUM($C$4:$C$13)</f>
        <v>0.1</v>
      </c>
      <c r="E5" s="74">
        <v>0.11079963557362113</v>
      </c>
      <c r="F5" s="74">
        <v>9.5110529437025831E-2</v>
      </c>
      <c r="G5" s="74">
        <v>0.11226563835647664</v>
      </c>
      <c r="H5" s="74">
        <v>0.1057129208612728</v>
      </c>
      <c r="I5" s="74">
        <v>9.5110529437025831E-2</v>
      </c>
      <c r="J5" s="74">
        <v>0.11212498271809761</v>
      </c>
      <c r="K5" s="74">
        <v>9.5110529437025831E-2</v>
      </c>
      <c r="L5" s="74">
        <v>0.11704423601590813</v>
      </c>
      <c r="M5" s="74">
        <v>0.1057129208612728</v>
      </c>
      <c r="N5" s="74">
        <v>0.12093764057921677</v>
      </c>
      <c r="O5" s="74">
        <v>0.11212498271809761</v>
      </c>
      <c r="P5" s="74">
        <v>0.12409578860445912</v>
      </c>
    </row>
    <row r="6" spans="2:19" ht="15.75" x14ac:dyDescent="0.25">
      <c r="B6" s="12" t="s">
        <v>10</v>
      </c>
      <c r="C6" s="63">
        <v>5000</v>
      </c>
      <c r="D6" s="67">
        <f t="shared" si="0"/>
        <v>0.1</v>
      </c>
      <c r="E6" s="74">
        <v>0.10480762492115775</v>
      </c>
      <c r="F6" s="74">
        <v>0.10476268378969755</v>
      </c>
      <c r="G6" s="74">
        <v>9.7372870087191074E-2</v>
      </c>
      <c r="H6" s="74">
        <v>0.1080129509385892</v>
      </c>
      <c r="I6" s="74">
        <v>0.10476268378969755</v>
      </c>
      <c r="J6" s="74">
        <v>0.10886830422292886</v>
      </c>
      <c r="K6" s="74">
        <v>0.10476268378969755</v>
      </c>
      <c r="L6" s="74">
        <v>0.1095245205163357</v>
      </c>
      <c r="M6" s="74">
        <v>0.1080129509385892</v>
      </c>
      <c r="N6" s="74">
        <v>0.11004389111113813</v>
      </c>
      <c r="O6" s="74">
        <v>0.10886830422292886</v>
      </c>
      <c r="P6" s="74">
        <v>0.11046518029176988</v>
      </c>
    </row>
    <row r="7" spans="2:19" ht="15.75" x14ac:dyDescent="0.25">
      <c r="B7" s="12" t="s">
        <v>11</v>
      </c>
      <c r="C7" s="63">
        <v>5000</v>
      </c>
      <c r="D7" s="67">
        <f t="shared" si="0"/>
        <v>0.1</v>
      </c>
      <c r="E7" s="74">
        <v>0.10480762492115775</v>
      </c>
      <c r="F7" s="74">
        <v>9.5785362262530413E-2</v>
      </c>
      <c r="G7" s="74">
        <v>8.9318617859924399E-2</v>
      </c>
      <c r="H7" s="74">
        <v>0.10024592629288229</v>
      </c>
      <c r="I7" s="74">
        <v>9.5785362262530413E-2</v>
      </c>
      <c r="J7" s="74">
        <v>0.10212452186736716</v>
      </c>
      <c r="K7" s="74">
        <v>9.5785362262530413E-2</v>
      </c>
      <c r="L7" s="74">
        <v>0.10356575679014021</v>
      </c>
      <c r="M7" s="74">
        <v>0.10024592629288229</v>
      </c>
      <c r="N7" s="74">
        <v>0.10470644019988085</v>
      </c>
      <c r="O7" s="74">
        <v>0.10212452186736716</v>
      </c>
      <c r="P7" s="74">
        <v>0.10563170933113129</v>
      </c>
    </row>
    <row r="8" spans="2:19" ht="15.75" x14ac:dyDescent="0.25">
      <c r="B8" s="12" t="s">
        <v>12</v>
      </c>
      <c r="C8" s="63">
        <v>5000</v>
      </c>
      <c r="D8" s="67">
        <f t="shared" si="0"/>
        <v>0.1</v>
      </c>
      <c r="E8" s="74">
        <v>8.7602494919055293E-2</v>
      </c>
      <c r="F8" s="74">
        <v>9.0877487167951576E-2</v>
      </c>
      <c r="G8" s="74">
        <v>9.4371521379860573E-2</v>
      </c>
      <c r="H8" s="74">
        <v>8.8462695281399828E-2</v>
      </c>
      <c r="I8" s="74">
        <v>9.0877487167951576E-2</v>
      </c>
      <c r="J8" s="74">
        <v>7.6808455074734633E-2</v>
      </c>
      <c r="K8" s="74">
        <v>9.0877487167951576E-2</v>
      </c>
      <c r="L8" s="74">
        <v>6.7867468407693463E-2</v>
      </c>
      <c r="M8" s="74">
        <v>8.8462695281399828E-2</v>
      </c>
      <c r="N8" s="74">
        <v>6.0791012656688834E-2</v>
      </c>
      <c r="O8" s="74">
        <v>7.6808455074734633E-2</v>
      </c>
      <c r="P8" s="74">
        <v>5.5050922102945224E-2</v>
      </c>
    </row>
    <row r="9" spans="2:19" ht="15.75" x14ac:dyDescent="0.25">
      <c r="B9" s="12" t="s">
        <v>13</v>
      </c>
      <c r="C9" s="63">
        <v>5000</v>
      </c>
      <c r="D9" s="67">
        <f t="shared" si="0"/>
        <v>0.1</v>
      </c>
      <c r="E9" s="74">
        <v>0.11079963557362113</v>
      </c>
      <c r="F9" s="74">
        <v>0.10124537330524938</v>
      </c>
      <c r="G9" s="74">
        <v>0.11783143057956423</v>
      </c>
      <c r="H9" s="74">
        <v>0.1110206825781568</v>
      </c>
      <c r="I9" s="74">
        <v>0.10124537330524938</v>
      </c>
      <c r="J9" s="74">
        <v>0.11673349002258168</v>
      </c>
      <c r="K9" s="74">
        <v>0.10124537330524938</v>
      </c>
      <c r="L9" s="74">
        <v>0.12111628412036975</v>
      </c>
      <c r="M9" s="74">
        <v>0.1110206825781568</v>
      </c>
      <c r="N9" s="74">
        <v>0.1245851013386181</v>
      </c>
      <c r="O9" s="74">
        <v>0.11673349002258168</v>
      </c>
      <c r="P9" s="74">
        <v>0.14000000000000001</v>
      </c>
    </row>
    <row r="10" spans="2:19" ht="15.75" x14ac:dyDescent="0.25">
      <c r="B10" s="12" t="s">
        <v>14</v>
      </c>
      <c r="C10" s="63">
        <v>5000</v>
      </c>
      <c r="D10" s="92">
        <f t="shared" si="0"/>
        <v>0.1</v>
      </c>
      <c r="E10" s="74">
        <v>6.1321746443338709E-2</v>
      </c>
      <c r="F10" s="74">
        <v>0.10249279155845484</v>
      </c>
      <c r="G10" s="74">
        <v>9.5245331763007424E-2</v>
      </c>
      <c r="H10" s="74">
        <v>6.1923886696979881E-2</v>
      </c>
      <c r="I10" s="74">
        <v>0.10249279155845484</v>
      </c>
      <c r="J10" s="74">
        <v>5.3765918552314239E-2</v>
      </c>
      <c r="K10" s="74">
        <v>0.10249279155845484</v>
      </c>
      <c r="L10" s="74">
        <v>4.7507227885385417E-2</v>
      </c>
      <c r="M10" s="74">
        <v>6.1923886696979881E-2</v>
      </c>
      <c r="N10" s="74">
        <v>4.2553708859682182E-2</v>
      </c>
      <c r="O10" s="74">
        <v>5.3765918552314239E-2</v>
      </c>
      <c r="P10" s="94">
        <v>0.03</v>
      </c>
    </row>
    <row r="11" spans="2:19" ht="15.75" x14ac:dyDescent="0.25">
      <c r="B11" s="12" t="s">
        <v>15</v>
      </c>
      <c r="C11" s="63">
        <v>5000</v>
      </c>
      <c r="D11" s="92">
        <f t="shared" si="0"/>
        <v>0.1</v>
      </c>
      <c r="E11" s="74">
        <v>0.10480762492115775</v>
      </c>
      <c r="F11" s="74">
        <v>0.10044784360238032</v>
      </c>
      <c r="G11" s="74">
        <v>9.336473985145223E-2</v>
      </c>
      <c r="H11" s="74">
        <v>0.10427982519771413</v>
      </c>
      <c r="I11" s="74">
        <v>0.10044784360238032</v>
      </c>
      <c r="J11" s="74">
        <v>0.10562698741877506</v>
      </c>
      <c r="K11" s="74">
        <v>0.10044784360238032</v>
      </c>
      <c r="L11" s="74">
        <v>0.10666051334953104</v>
      </c>
      <c r="M11" s="74">
        <v>0.10427982519771413</v>
      </c>
      <c r="N11" s="74">
        <v>0.10747851037702585</v>
      </c>
      <c r="O11" s="74">
        <v>0.10562698741877506</v>
      </c>
      <c r="P11" s="94">
        <v>0.1081420313790256</v>
      </c>
    </row>
    <row r="12" spans="2:19" ht="15.75" x14ac:dyDescent="0.25">
      <c r="B12" s="12" t="s">
        <v>16</v>
      </c>
      <c r="C12" s="63">
        <v>5000</v>
      </c>
      <c r="D12" s="92">
        <f t="shared" si="0"/>
        <v>0.1</v>
      </c>
      <c r="E12" s="74">
        <v>0.10480762492115775</v>
      </c>
      <c r="F12" s="74">
        <v>0.10183840821251099</v>
      </c>
      <c r="G12" s="74">
        <v>9.4580476036700042E-2</v>
      </c>
      <c r="H12" s="74">
        <v>0.10548291785354116</v>
      </c>
      <c r="I12" s="74">
        <v>0.10183840821251099</v>
      </c>
      <c r="J12" s="74">
        <v>0.10667158240779145</v>
      </c>
      <c r="K12" s="74">
        <v>0.10183840821251099</v>
      </c>
      <c r="L12" s="74">
        <v>0.10758351091987567</v>
      </c>
      <c r="M12" s="74">
        <v>0.10548291785354116</v>
      </c>
      <c r="N12" s="74">
        <v>0.10830526814915682</v>
      </c>
      <c r="O12" s="74">
        <v>0.10667158240779145</v>
      </c>
      <c r="P12" s="94">
        <v>0.10889072391962565</v>
      </c>
    </row>
    <row r="13" spans="2:19" ht="16.5" thickBot="1" x14ac:dyDescent="0.3">
      <c r="B13" s="14" t="s">
        <v>17</v>
      </c>
      <c r="C13" s="64">
        <v>5000</v>
      </c>
      <c r="D13" s="93">
        <f t="shared" si="0"/>
        <v>0.1</v>
      </c>
      <c r="E13" s="75">
        <v>0.10512299390286635</v>
      </c>
      <c r="F13" s="75">
        <v>0.1106725833827529</v>
      </c>
      <c r="G13" s="75">
        <v>0.10286267879870069</v>
      </c>
      <c r="H13" s="75">
        <v>0.11344456042886715</v>
      </c>
      <c r="I13" s="75">
        <v>0.1106725833827529</v>
      </c>
      <c r="J13" s="75">
        <v>0.11386085380278661</v>
      </c>
      <c r="K13" s="75">
        <v>0.1106725833827529</v>
      </c>
      <c r="L13" s="75">
        <v>0.11418022884910348</v>
      </c>
      <c r="M13" s="75">
        <v>0.11344456042886715</v>
      </c>
      <c r="N13" s="75">
        <v>0.11443300222495106</v>
      </c>
      <c r="O13" s="75">
        <v>0.11386085380278661</v>
      </c>
      <c r="P13" s="95">
        <v>0.11463804018717313</v>
      </c>
    </row>
    <row r="14" spans="2:19" ht="16.5" thickBot="1" x14ac:dyDescent="0.3">
      <c r="B14" s="14" t="s">
        <v>1</v>
      </c>
      <c r="C14" s="65">
        <f>SUM(C4:C13)</f>
        <v>50000</v>
      </c>
      <c r="D14" s="69">
        <f t="shared" ref="D14" si="1">SUM(D4:D13)</f>
        <v>0.99999999999999989</v>
      </c>
      <c r="E14" s="76">
        <f>SUM(E4:E13)</f>
        <v>1.0000000000000002</v>
      </c>
      <c r="F14" s="76">
        <f t="shared" ref="F14:P14" si="2">SUM(F4:F13)</f>
        <v>1</v>
      </c>
      <c r="G14" s="76">
        <f t="shared" si="2"/>
        <v>1</v>
      </c>
      <c r="H14" s="76">
        <f t="shared" si="2"/>
        <v>1</v>
      </c>
      <c r="I14" s="76">
        <f t="shared" si="2"/>
        <v>1</v>
      </c>
      <c r="J14" s="76">
        <f t="shared" si="2"/>
        <v>1</v>
      </c>
      <c r="K14" s="76">
        <f t="shared" si="2"/>
        <v>1</v>
      </c>
      <c r="L14" s="76">
        <f t="shared" si="2"/>
        <v>1</v>
      </c>
      <c r="M14" s="76">
        <f t="shared" si="2"/>
        <v>1</v>
      </c>
      <c r="N14" s="76">
        <f t="shared" si="2"/>
        <v>1</v>
      </c>
      <c r="O14" s="76">
        <f t="shared" si="2"/>
        <v>1</v>
      </c>
      <c r="P14" s="76">
        <f t="shared" si="2"/>
        <v>1.0040655105973024</v>
      </c>
    </row>
    <row r="15" spans="2:19" x14ac:dyDescent="0.25">
      <c r="Q15" s="2"/>
      <c r="R15" s="2"/>
      <c r="S15" s="2"/>
    </row>
    <row r="16" spans="2:19" ht="15.75" thickBot="1" x14ac:dyDescent="0.3">
      <c r="Q16" s="2"/>
      <c r="R16" s="2"/>
      <c r="S16" s="2"/>
    </row>
    <row r="17" spans="2:19" ht="15.75" thickBot="1" x14ac:dyDescent="0.3">
      <c r="E17" s="96" t="s">
        <v>36</v>
      </c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8"/>
      <c r="Q17" s="2"/>
      <c r="R17" s="2"/>
      <c r="S17" s="2"/>
    </row>
    <row r="18" spans="2:19" ht="15.75" thickBot="1" x14ac:dyDescent="0.3">
      <c r="B18" s="6" t="s">
        <v>0</v>
      </c>
      <c r="C18" s="61" t="s">
        <v>1</v>
      </c>
      <c r="D18" s="6" t="s">
        <v>2</v>
      </c>
      <c r="E18" s="70">
        <v>44197</v>
      </c>
      <c r="F18" s="70">
        <v>44228</v>
      </c>
      <c r="G18" s="70">
        <v>44256</v>
      </c>
      <c r="H18" s="70">
        <v>44287</v>
      </c>
      <c r="I18" s="70">
        <v>44317</v>
      </c>
      <c r="J18" s="70">
        <v>44348</v>
      </c>
      <c r="K18" s="70">
        <v>44378</v>
      </c>
      <c r="L18" s="70">
        <v>44409</v>
      </c>
      <c r="M18" s="70">
        <v>44440</v>
      </c>
      <c r="N18" s="70">
        <v>44470</v>
      </c>
      <c r="O18" s="70">
        <v>44501</v>
      </c>
      <c r="P18" s="70">
        <v>44531</v>
      </c>
      <c r="Q18" s="2"/>
      <c r="R18" s="2"/>
      <c r="S18" s="2"/>
    </row>
    <row r="19" spans="2:19" ht="15.75" x14ac:dyDescent="0.25">
      <c r="B19" s="10" t="s">
        <v>8</v>
      </c>
      <c r="C19" s="62">
        <v>5000</v>
      </c>
      <c r="D19" s="66">
        <f>C19/SUM($C$4:$C$13)</f>
        <v>0.1</v>
      </c>
      <c r="E19" s="77">
        <f>($D4-E4)*LN($D4/E4)</f>
        <v>2.5594912559679783E-4</v>
      </c>
      <c r="F19" s="77">
        <f>($D4-F4)*LN($D4/F4)</f>
        <v>1.062539824558697E-4</v>
      </c>
      <c r="G19" s="77">
        <f t="shared" ref="G19:P19" si="3">($D4-G4)*LN($D4/G4)</f>
        <v>7.6594369246663619E-5</v>
      </c>
      <c r="H19" s="77">
        <f t="shared" si="3"/>
        <v>1.9843676874100592E-5</v>
      </c>
      <c r="I19" s="77">
        <f t="shared" si="3"/>
        <v>1.062539824558697E-4</v>
      </c>
      <c r="J19" s="77">
        <f t="shared" si="3"/>
        <v>1.1466873105838234E-4</v>
      </c>
      <c r="K19" s="77">
        <f t="shared" si="3"/>
        <v>1.062539824558697E-4</v>
      </c>
      <c r="L19" s="77">
        <f t="shared" si="3"/>
        <v>2.3917777911405829E-4</v>
      </c>
      <c r="M19" s="77">
        <f t="shared" si="3"/>
        <v>1.9843676874100592E-5</v>
      </c>
      <c r="N19" s="77">
        <f t="shared" si="3"/>
        <v>3.6886686784778027E-4</v>
      </c>
      <c r="O19" s="77">
        <f t="shared" si="3"/>
        <v>1.1466873105838234E-4</v>
      </c>
      <c r="P19" s="77">
        <f t="shared" si="3"/>
        <v>4.9392706749609141E-4</v>
      </c>
      <c r="Q19" s="2"/>
      <c r="R19" s="2"/>
      <c r="S19" s="2"/>
    </row>
    <row r="20" spans="2:19" ht="15.75" x14ac:dyDescent="0.25">
      <c r="B20" s="12" t="s">
        <v>9</v>
      </c>
      <c r="C20" s="63">
        <v>5000</v>
      </c>
      <c r="D20" s="67">
        <f t="shared" ref="D20:D28" si="4">C20/SUM($C$4:$C$13)</f>
        <v>0.1</v>
      </c>
      <c r="E20" s="77">
        <f t="shared" ref="E20:P20" si="5">($D5-E5)*LN($D5/E5)</f>
        <v>1.1075382590202826E-3</v>
      </c>
      <c r="F20" s="77">
        <f t="shared" si="5"/>
        <v>2.4511161840031609E-4</v>
      </c>
      <c r="G20" s="77">
        <f t="shared" si="5"/>
        <v>1.4191055107488479E-3</v>
      </c>
      <c r="H20" s="77">
        <f t="shared" si="5"/>
        <v>3.1739240322677066E-4</v>
      </c>
      <c r="I20" s="77">
        <f t="shared" si="5"/>
        <v>2.4511161840031609E-4</v>
      </c>
      <c r="J20" s="77">
        <f t="shared" si="5"/>
        <v>1.3876312828449585E-3</v>
      </c>
      <c r="K20" s="77">
        <f t="shared" si="5"/>
        <v>2.4511161840031609E-4</v>
      </c>
      <c r="L20" s="77">
        <f t="shared" si="5"/>
        <v>2.682451912479122E-3</v>
      </c>
      <c r="M20" s="77">
        <f t="shared" si="5"/>
        <v>3.1739240322677066E-4</v>
      </c>
      <c r="N20" s="77">
        <f t="shared" si="5"/>
        <v>3.980347223661012E-3</v>
      </c>
      <c r="O20" s="77">
        <f t="shared" si="5"/>
        <v>1.3876312828449585E-3</v>
      </c>
      <c r="P20" s="77">
        <f t="shared" si="5"/>
        <v>5.2018848694313207E-3</v>
      </c>
      <c r="Q20" s="2"/>
      <c r="R20" s="2"/>
      <c r="S20" s="2"/>
    </row>
    <row r="21" spans="2:19" ht="15.75" x14ac:dyDescent="0.25">
      <c r="B21" s="12" t="s">
        <v>10</v>
      </c>
      <c r="C21" s="63">
        <v>5000</v>
      </c>
      <c r="D21" s="67">
        <f t="shared" si="4"/>
        <v>0.1</v>
      </c>
      <c r="E21" s="77">
        <f t="shared" ref="E21:P21" si="6">($D6-E6)*LN($D6/E6)</f>
        <v>2.2574847103204449E-4</v>
      </c>
      <c r="F21" s="77">
        <f t="shared" si="6"/>
        <v>2.2159554037630495E-4</v>
      </c>
      <c r="G21" s="77">
        <f t="shared" si="6"/>
        <v>6.9940911485649908E-5</v>
      </c>
      <c r="H21" s="77">
        <f t="shared" si="6"/>
        <v>6.1764587100895485E-4</v>
      </c>
      <c r="I21" s="77">
        <f t="shared" si="6"/>
        <v>2.2159554037630495E-4</v>
      </c>
      <c r="J21" s="77">
        <f t="shared" si="6"/>
        <v>7.5352870332479212E-4</v>
      </c>
      <c r="K21" s="77">
        <f t="shared" si="6"/>
        <v>2.2159554037630495E-4</v>
      </c>
      <c r="L21" s="77">
        <f t="shared" si="6"/>
        <v>8.6652439777988219E-4</v>
      </c>
      <c r="M21" s="77">
        <f t="shared" si="6"/>
        <v>6.1764587100895485E-4</v>
      </c>
      <c r="N21" s="77">
        <f t="shared" si="6"/>
        <v>9.6129188242027516E-4</v>
      </c>
      <c r="O21" s="77">
        <f t="shared" si="6"/>
        <v>7.5352870332479212E-4</v>
      </c>
      <c r="P21" s="77">
        <f t="shared" si="6"/>
        <v>1.0416012240700018E-3</v>
      </c>
      <c r="Q21" s="2"/>
      <c r="R21" s="2"/>
      <c r="S21" s="2"/>
    </row>
    <row r="22" spans="2:19" ht="15.75" x14ac:dyDescent="0.25">
      <c r="B22" s="12" t="s">
        <v>11</v>
      </c>
      <c r="C22" s="63">
        <v>5000</v>
      </c>
      <c r="D22" s="67">
        <f t="shared" si="4"/>
        <v>0.1</v>
      </c>
      <c r="E22" s="77">
        <f t="shared" ref="E22:P22" si="7">($D7-E7)*LN($D7/E7)</f>
        <v>2.2574847103204449E-4</v>
      </c>
      <c r="F22" s="77">
        <f t="shared" si="7"/>
        <v>1.8148359672351516E-4</v>
      </c>
      <c r="G22" s="77">
        <f t="shared" si="7"/>
        <v>1.2065714170426138E-3</v>
      </c>
      <c r="H22" s="77">
        <f t="shared" si="7"/>
        <v>6.0405495439868405E-7</v>
      </c>
      <c r="I22" s="77">
        <f t="shared" si="7"/>
        <v>1.8148359672351516E-4</v>
      </c>
      <c r="J22" s="77">
        <f t="shared" si="7"/>
        <v>4.4663154723745063E-5</v>
      </c>
      <c r="K22" s="77">
        <f t="shared" si="7"/>
        <v>1.8148359672351516E-4</v>
      </c>
      <c r="L22" s="77">
        <f t="shared" si="7"/>
        <v>1.2493183847830491E-4</v>
      </c>
      <c r="M22" s="77">
        <f t="shared" si="7"/>
        <v>6.0405495439868405E-7</v>
      </c>
      <c r="N22" s="77">
        <f t="shared" si="7"/>
        <v>2.1645126023523342E-4</v>
      </c>
      <c r="O22" s="77">
        <f t="shared" si="7"/>
        <v>4.4663154723745063E-5</v>
      </c>
      <c r="P22" s="77">
        <f t="shared" si="7"/>
        <v>3.0855244470071622E-4</v>
      </c>
      <c r="Q22" s="2"/>
      <c r="R22" s="2"/>
      <c r="S22" s="2"/>
    </row>
    <row r="23" spans="2:19" ht="15.75" x14ac:dyDescent="0.25">
      <c r="B23" s="12" t="s">
        <v>12</v>
      </c>
      <c r="C23" s="63">
        <v>5000</v>
      </c>
      <c r="D23" s="67">
        <f t="shared" si="4"/>
        <v>0.1</v>
      </c>
      <c r="E23" s="77">
        <f t="shared" ref="E23:O23" si="8">($D8-E8)*LN($D8/E8)</f>
        <v>1.6409425454866039E-3</v>
      </c>
      <c r="F23" s="77">
        <f t="shared" si="8"/>
        <v>8.7264025054029049E-4</v>
      </c>
      <c r="G23" s="77">
        <f t="shared" si="8"/>
        <v>3.2606248678477558E-4</v>
      </c>
      <c r="H23" s="77">
        <f t="shared" si="8"/>
        <v>1.4143494757544045E-3</v>
      </c>
      <c r="I23" s="77">
        <f t="shared" si="8"/>
        <v>8.7264025054029049E-4</v>
      </c>
      <c r="J23" s="77">
        <f t="shared" si="8"/>
        <v>6.1192157491534935E-3</v>
      </c>
      <c r="K23" s="77">
        <f t="shared" si="8"/>
        <v>8.7264025054029049E-4</v>
      </c>
      <c r="L23" s="77">
        <f t="shared" si="8"/>
        <v>1.2454999068452134E-2</v>
      </c>
      <c r="M23" s="77">
        <f t="shared" si="8"/>
        <v>1.4143494757544045E-3</v>
      </c>
      <c r="N23" s="77">
        <f t="shared" si="8"/>
        <v>1.9515419717121122E-2</v>
      </c>
      <c r="O23" s="77">
        <f t="shared" si="8"/>
        <v>6.1192157491534935E-3</v>
      </c>
      <c r="P23" s="77">
        <f>($D8-P8)*LN($D8/P8)</f>
        <v>2.6830624778007222E-2</v>
      </c>
      <c r="Q23" s="2"/>
      <c r="R23" s="2"/>
      <c r="S23" s="2"/>
    </row>
    <row r="24" spans="2:19" ht="15.75" x14ac:dyDescent="0.25">
      <c r="B24" s="12" t="s">
        <v>13</v>
      </c>
      <c r="C24" s="63">
        <v>5000</v>
      </c>
      <c r="D24" s="67">
        <f t="shared" si="4"/>
        <v>0.1</v>
      </c>
      <c r="E24" s="77">
        <f t="shared" ref="E24:P24" si="9">($D9-E9)*LN($D9/E9)</f>
        <v>1.1075382590202826E-3</v>
      </c>
      <c r="F24" s="77">
        <f t="shared" si="9"/>
        <v>1.5413765221867239E-5</v>
      </c>
      <c r="G24" s="77">
        <f t="shared" si="9"/>
        <v>2.9258678385782506E-3</v>
      </c>
      <c r="H24" s="77">
        <f t="shared" si="9"/>
        <v>1.1521718900894741E-3</v>
      </c>
      <c r="I24" s="77">
        <f t="shared" si="9"/>
        <v>1.5413765221867239E-5</v>
      </c>
      <c r="J24" s="77">
        <f t="shared" si="9"/>
        <v>2.5890605872796778E-3</v>
      </c>
      <c r="K24" s="77">
        <f t="shared" si="9"/>
        <v>1.5413765221867239E-5</v>
      </c>
      <c r="L24" s="77">
        <f t="shared" si="9"/>
        <v>4.0454772212672012E-3</v>
      </c>
      <c r="M24" s="77">
        <f t="shared" si="9"/>
        <v>1.1521718900894741E-3</v>
      </c>
      <c r="N24" s="77">
        <f t="shared" si="9"/>
        <v>5.4042684893694333E-3</v>
      </c>
      <c r="O24" s="77">
        <f t="shared" si="9"/>
        <v>2.5890605872796778E-3</v>
      </c>
      <c r="P24" s="77">
        <f t="shared" si="9"/>
        <v>1.3458889464848519E-2</v>
      </c>
      <c r="Q24" s="2"/>
      <c r="R24" s="2"/>
      <c r="S24" s="2"/>
    </row>
    <row r="25" spans="2:19" ht="15.75" x14ac:dyDescent="0.25">
      <c r="B25" s="12" t="s">
        <v>14</v>
      </c>
      <c r="C25" s="63">
        <v>5000</v>
      </c>
      <c r="D25" s="67">
        <f t="shared" si="4"/>
        <v>0.1</v>
      </c>
      <c r="E25" s="77">
        <f t="shared" ref="E25:P25" si="10">($D10-E10)*LN($D10/E10)</f>
        <v>1.8915044930016344E-2</v>
      </c>
      <c r="F25" s="77">
        <f t="shared" si="10"/>
        <v>6.1378221352065686E-5</v>
      </c>
      <c r="G25" s="77">
        <f t="shared" si="10"/>
        <v>2.3161978118984601E-4</v>
      </c>
      <c r="H25" s="77">
        <f t="shared" si="10"/>
        <v>1.8248517563300162E-2</v>
      </c>
      <c r="I25" s="77">
        <f t="shared" si="10"/>
        <v>6.1378221352065686E-5</v>
      </c>
      <c r="J25" s="77">
        <f t="shared" si="10"/>
        <v>2.8689653226076074E-2</v>
      </c>
      <c r="K25" s="77">
        <f t="shared" si="10"/>
        <v>6.1378221352065686E-5</v>
      </c>
      <c r="L25" s="77">
        <f t="shared" si="10"/>
        <v>3.906975719638698E-2</v>
      </c>
      <c r="M25" s="77">
        <f t="shared" si="10"/>
        <v>1.8248517563300162E-2</v>
      </c>
      <c r="N25" s="77">
        <f t="shared" si="10"/>
        <v>4.9082293256607179E-2</v>
      </c>
      <c r="O25" s="77">
        <f t="shared" si="10"/>
        <v>2.8689653226076074E-2</v>
      </c>
      <c r="P25" s="83">
        <f t="shared" si="10"/>
        <v>8.4278096302815533E-2</v>
      </c>
      <c r="Q25" s="2"/>
      <c r="R25" s="2"/>
      <c r="S25" s="2"/>
    </row>
    <row r="26" spans="2:19" ht="15.75" x14ac:dyDescent="0.25">
      <c r="B26" s="12" t="s">
        <v>15</v>
      </c>
      <c r="C26" s="63">
        <v>5000</v>
      </c>
      <c r="D26" s="67">
        <f t="shared" si="4"/>
        <v>0.1</v>
      </c>
      <c r="E26" s="77">
        <f t="shared" ref="E26:P26" si="11">($D11-E11)*LN($D11/E11)</f>
        <v>2.2574847103204449E-4</v>
      </c>
      <c r="F26" s="77">
        <f t="shared" si="11"/>
        <v>2.0011612228788591E-6</v>
      </c>
      <c r="G26" s="77">
        <f t="shared" si="11"/>
        <v>4.5555327180674354E-4</v>
      </c>
      <c r="H26" s="77">
        <f t="shared" si="11"/>
        <v>1.7935774512750565E-4</v>
      </c>
      <c r="I26" s="77">
        <f t="shared" si="11"/>
        <v>2.0011612228788591E-6</v>
      </c>
      <c r="J26" s="77">
        <f t="shared" si="11"/>
        <v>3.0804219731360617E-4</v>
      </c>
      <c r="K26" s="77">
        <f t="shared" si="11"/>
        <v>2.0011612228788591E-6</v>
      </c>
      <c r="L26" s="77">
        <f t="shared" si="11"/>
        <v>4.2947544316039983E-4</v>
      </c>
      <c r="M26" s="77">
        <f t="shared" si="11"/>
        <v>1.7935774512750565E-4</v>
      </c>
      <c r="N26" s="77">
        <f t="shared" si="11"/>
        <v>5.393556884795694E-4</v>
      </c>
      <c r="O26" s="77">
        <f t="shared" si="11"/>
        <v>3.0804219731360617E-4</v>
      </c>
      <c r="P26" s="77">
        <f t="shared" si="11"/>
        <v>6.3731980634830065E-4</v>
      </c>
      <c r="Q26" s="2"/>
      <c r="R26" s="2"/>
      <c r="S26" s="2"/>
    </row>
    <row r="27" spans="2:19" ht="15.75" x14ac:dyDescent="0.25">
      <c r="B27" s="12" t="s">
        <v>16</v>
      </c>
      <c r="C27" s="63">
        <v>5000</v>
      </c>
      <c r="D27" s="67">
        <f t="shared" si="4"/>
        <v>0.1</v>
      </c>
      <c r="E27" s="77">
        <f t="shared" ref="E27:P27" si="12">($D12-E12)*LN($D12/E12)</f>
        <v>2.2574847103204449E-4</v>
      </c>
      <c r="F27" s="77">
        <f t="shared" si="12"/>
        <v>3.3490535852339937E-5</v>
      </c>
      <c r="G27" s="77">
        <f t="shared" si="12"/>
        <v>3.0197108231923888E-4</v>
      </c>
      <c r="H27" s="77">
        <f t="shared" si="12"/>
        <v>2.9267178243510774E-4</v>
      </c>
      <c r="I27" s="77">
        <f t="shared" si="12"/>
        <v>3.3490535852339937E-5</v>
      </c>
      <c r="J27" s="77">
        <f t="shared" si="12"/>
        <v>4.3088151552443497E-4</v>
      </c>
      <c r="K27" s="77">
        <f t="shared" si="12"/>
        <v>3.3490535852339937E-5</v>
      </c>
      <c r="L27" s="77">
        <f t="shared" si="12"/>
        <v>5.5433345807379835E-4</v>
      </c>
      <c r="M27" s="77">
        <f t="shared" si="12"/>
        <v>2.9267178243510774E-4</v>
      </c>
      <c r="N27" s="77">
        <f t="shared" si="12"/>
        <v>6.6262428220248816E-4</v>
      </c>
      <c r="O27" s="77">
        <f t="shared" si="12"/>
        <v>4.3088151552443497E-4</v>
      </c>
      <c r="P27" s="77">
        <f t="shared" si="12"/>
        <v>7.572643916436111E-4</v>
      </c>
      <c r="Q27" s="2"/>
      <c r="R27" s="2"/>
      <c r="S27" s="2"/>
    </row>
    <row r="28" spans="2:19" ht="16.5" thickBot="1" x14ac:dyDescent="0.3">
      <c r="B28" s="14" t="s">
        <v>17</v>
      </c>
      <c r="C28" s="64">
        <v>5000</v>
      </c>
      <c r="D28" s="68">
        <f t="shared" si="4"/>
        <v>0.1</v>
      </c>
      <c r="E28" s="77">
        <f t="shared" ref="E28:P28" si="13">($D13-E13)*LN($D13/E13)</f>
        <v>2.5594912559679783E-4</v>
      </c>
      <c r="F28" s="77">
        <f t="shared" si="13"/>
        <v>1.0822635330109466E-3</v>
      </c>
      <c r="G28" s="77">
        <f t="shared" si="13"/>
        <v>8.0798242195169391E-5</v>
      </c>
      <c r="H28" s="77">
        <f t="shared" si="13"/>
        <v>1.6959516690550833E-3</v>
      </c>
      <c r="I28" s="77">
        <f t="shared" si="13"/>
        <v>1.0822635330109466E-3</v>
      </c>
      <c r="J28" s="77">
        <f t="shared" si="13"/>
        <v>1.7992349654470719E-3</v>
      </c>
      <c r="K28" s="77">
        <f t="shared" si="13"/>
        <v>1.0822635330109466E-3</v>
      </c>
      <c r="L28" s="77">
        <f t="shared" si="13"/>
        <v>1.880411345218945E-3</v>
      </c>
      <c r="M28" s="77">
        <f t="shared" si="13"/>
        <v>1.6959516690550833E-3</v>
      </c>
      <c r="N28" s="77">
        <f t="shared" si="13"/>
        <v>1.9458477236628531E-3</v>
      </c>
      <c r="O28" s="77">
        <f t="shared" si="13"/>
        <v>1.7992349654470719E-3</v>
      </c>
      <c r="P28" s="77">
        <f t="shared" si="13"/>
        <v>1.9996953805052793E-3</v>
      </c>
      <c r="Q28" s="2"/>
      <c r="R28" s="2"/>
      <c r="S28" s="2"/>
    </row>
    <row r="29" spans="2:19" ht="16.5" thickBot="1" x14ac:dyDescent="0.3">
      <c r="B29" s="14" t="s">
        <v>1</v>
      </c>
      <c r="C29" s="65">
        <f>SUM(C19:C28)</f>
        <v>50000</v>
      </c>
      <c r="D29" s="69">
        <f t="shared" ref="D29" si="14">SUM(D19:D28)</f>
        <v>0.99999999999999989</v>
      </c>
      <c r="E29" s="78">
        <f>SUM(E19:E28)</f>
        <v>2.4185956128865288E-2</v>
      </c>
      <c r="F29" s="78">
        <f t="shared" ref="F29" si="15">SUM(F19:F28)</f>
        <v>2.8216322051563946E-3</v>
      </c>
      <c r="G29" s="78">
        <f t="shared" ref="G29" si="16">SUM(G19:G28)</f>
        <v>7.0940849113977989E-3</v>
      </c>
      <c r="H29" s="78">
        <f t="shared" ref="H29" si="17">SUM(H19:H28)</f>
        <v>2.3938506131825962E-2</v>
      </c>
      <c r="I29" s="78">
        <f t="shared" ref="I29" si="18">SUM(I19:I28)</f>
        <v>2.8216322051563946E-3</v>
      </c>
      <c r="J29" s="78">
        <f t="shared" ref="J29" si="19">SUM(J19:J28)</f>
        <v>4.2236580112746232E-2</v>
      </c>
      <c r="K29" s="78">
        <f t="shared" ref="K29" si="20">SUM(K19:K28)</f>
        <v>2.8216322051563946E-3</v>
      </c>
      <c r="L29" s="78">
        <f t="shared" ref="L29" si="21">SUM(L19:L28)</f>
        <v>6.2347539660410824E-2</v>
      </c>
      <c r="M29" s="78">
        <f t="shared" ref="M29" si="22">SUM(M19:M28)</f>
        <v>2.3938506131825962E-2</v>
      </c>
      <c r="N29" s="78">
        <f t="shared" ref="N29" si="23">SUM(N19:N28)</f>
        <v>8.267676639160694E-2</v>
      </c>
      <c r="O29" s="78">
        <f t="shared" ref="O29" si="24">SUM(O19:O28)</f>
        <v>4.2236580112746232E-2</v>
      </c>
      <c r="P29" s="82">
        <f t="shared" ref="P29" si="25">SUM(P19:P28)</f>
        <v>0.13500785572986659</v>
      </c>
    </row>
    <row r="30" spans="2:19" ht="15.75" thickBot="1" x14ac:dyDescent="0.3"/>
    <row r="31" spans="2:19" ht="16.5" customHeight="1" x14ac:dyDescent="0.25">
      <c r="B31" s="99" t="s">
        <v>37</v>
      </c>
      <c r="C31" s="72" t="s">
        <v>38</v>
      </c>
      <c r="D31" s="80" t="s">
        <v>39</v>
      </c>
    </row>
    <row r="32" spans="2:19" x14ac:dyDescent="0.25">
      <c r="B32" s="100"/>
      <c r="C32" s="4" t="s">
        <v>40</v>
      </c>
      <c r="D32" s="79" t="s">
        <v>41</v>
      </c>
    </row>
    <row r="33" spans="2:4" ht="15.75" thickBot="1" x14ac:dyDescent="0.3">
      <c r="B33" s="101"/>
      <c r="C33" s="5" t="s">
        <v>42</v>
      </c>
      <c r="D33" s="81" t="s">
        <v>43</v>
      </c>
    </row>
  </sheetData>
  <mergeCells count="2">
    <mergeCell ref="E17:P17"/>
    <mergeCell ref="B31:B33"/>
  </mergeCells>
  <pageMargins left="0.511811024" right="0.511811024" top="0.78740157499999996" bottom="0.78740157499999996" header="0.31496062000000002" footer="0.31496062000000002"/>
  <ignoredErrors>
    <ignoredError sqref="E14:P1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389-F587-4E94-8914-690C7B750D5F}">
  <dimension ref="B2:Q21"/>
  <sheetViews>
    <sheetView zoomScale="115" zoomScaleNormal="115" workbookViewId="0">
      <selection activeCell="P22" sqref="P22"/>
    </sheetView>
  </sheetViews>
  <sheetFormatPr defaultColWidth="9.140625" defaultRowHeight="14.25" x14ac:dyDescent="0.2"/>
  <cols>
    <col min="1" max="1" width="3.140625" style="46" customWidth="1"/>
    <col min="2" max="7" width="14.42578125" style="44" customWidth="1"/>
    <col min="8" max="8" width="34.140625" style="44" bestFit="1" customWidth="1"/>
    <col min="9" max="9" width="28" style="44" customWidth="1"/>
    <col min="10" max="11" width="8" style="44" customWidth="1"/>
    <col min="12" max="14" width="14.7109375" style="44" customWidth="1"/>
    <col min="15" max="16" width="14.7109375" style="45" customWidth="1"/>
    <col min="17" max="17" width="14.7109375" style="51" customWidth="1"/>
    <col min="18" max="18" width="3.28515625" style="46" customWidth="1"/>
    <col min="19" max="16384" width="9.140625" style="46"/>
  </cols>
  <sheetData>
    <row r="2" spans="2:17" x14ac:dyDescent="0.2">
      <c r="B2" s="84"/>
      <c r="C2" s="85" t="s">
        <v>44</v>
      </c>
    </row>
    <row r="5" spans="2:17" ht="15" thickBot="1" x14ac:dyDescent="0.25"/>
    <row r="6" spans="2:17" ht="15.75" thickBot="1" x14ac:dyDescent="0.25">
      <c r="F6" s="55" t="s">
        <v>23</v>
      </c>
      <c r="G6" s="56" t="s">
        <v>22</v>
      </c>
    </row>
    <row r="7" spans="2:17" ht="15.75" thickBot="1" x14ac:dyDescent="0.25">
      <c r="B7" s="41" t="s">
        <v>21</v>
      </c>
      <c r="C7" s="7" t="s">
        <v>1</v>
      </c>
      <c r="D7" s="8" t="s">
        <v>2</v>
      </c>
      <c r="E7" s="8" t="s">
        <v>3</v>
      </c>
      <c r="F7" s="8" t="s">
        <v>4</v>
      </c>
      <c r="G7" s="8" t="s">
        <v>18</v>
      </c>
      <c r="H7" s="42" t="s">
        <v>24</v>
      </c>
      <c r="I7" s="42" t="s">
        <v>25</v>
      </c>
      <c r="J7" s="42" t="s">
        <v>26</v>
      </c>
      <c r="K7" s="42" t="s">
        <v>27</v>
      </c>
      <c r="L7" s="42" t="s">
        <v>28</v>
      </c>
      <c r="M7" s="42" t="s">
        <v>30</v>
      </c>
      <c r="N7" s="42" t="s">
        <v>31</v>
      </c>
      <c r="O7" s="21" t="s">
        <v>5</v>
      </c>
      <c r="P7" s="21" t="s">
        <v>6</v>
      </c>
      <c r="Q7" s="9" t="s">
        <v>7</v>
      </c>
    </row>
    <row r="8" spans="2:17" ht="15" x14ac:dyDescent="0.2">
      <c r="B8" s="10" t="s">
        <v>8</v>
      </c>
      <c r="C8" s="17">
        <v>5000</v>
      </c>
      <c r="D8" s="11">
        <f>C8/SUM($C$8:$C$17)</f>
        <v>0.1</v>
      </c>
      <c r="E8" s="38">
        <v>1000</v>
      </c>
      <c r="F8" s="19">
        <f>C8-E8</f>
        <v>4000</v>
      </c>
      <c r="G8" s="11">
        <f>E8/C8</f>
        <v>0.2</v>
      </c>
      <c r="H8" s="11">
        <f>E8/$E$18</f>
        <v>0.25667351129363447</v>
      </c>
      <c r="I8" s="11">
        <f>F8/$F$18</f>
        <v>8.6760367863959742E-2</v>
      </c>
      <c r="J8" s="11">
        <f>I8-H8</f>
        <v>-0.16991314342967473</v>
      </c>
      <c r="K8" s="11">
        <f>LN(I8/H8)</f>
        <v>-1.0846549672341859</v>
      </c>
      <c r="L8" s="15">
        <f>J8*K8</f>
        <v>0.18429713501937137</v>
      </c>
      <c r="M8" s="15">
        <f>I8/H8</f>
        <v>0.33801839319798721</v>
      </c>
      <c r="N8" s="15">
        <f>LN(M8)</f>
        <v>-1.0846549672341859</v>
      </c>
      <c r="O8" s="31">
        <f>SUM($E$8:E8)/$E$18</f>
        <v>0.25667351129363447</v>
      </c>
      <c r="P8" s="31">
        <f>SUM($F$8:F8)/$F$18</f>
        <v>8.6760367863959742E-2</v>
      </c>
      <c r="Q8" s="52">
        <f>ABS(O8-P8)</f>
        <v>0.16991314342967473</v>
      </c>
    </row>
    <row r="9" spans="2:17" ht="15" x14ac:dyDescent="0.2">
      <c r="B9" s="12" t="s">
        <v>9</v>
      </c>
      <c r="C9" s="18">
        <v>5000</v>
      </c>
      <c r="D9" s="13">
        <f>C9/SUM($C$8:$C$17)</f>
        <v>0.1</v>
      </c>
      <c r="E9" s="39">
        <v>700</v>
      </c>
      <c r="F9" s="20">
        <f t="shared" ref="F9:F17" si="0">C9-E9</f>
        <v>4300</v>
      </c>
      <c r="G9" s="13">
        <f t="shared" ref="G9:G18" si="1">E9/C9</f>
        <v>0.14000000000000001</v>
      </c>
      <c r="H9" s="11">
        <f>E9/$E$18</f>
        <v>0.17967145790554415</v>
      </c>
      <c r="I9" s="11">
        <f>F9/$F$18</f>
        <v>9.326739545375673E-2</v>
      </c>
      <c r="J9" s="11">
        <f t="shared" ref="J9:J17" si="2">I9-H9</f>
        <v>-8.6404062451787417E-2</v>
      </c>
      <c r="K9" s="11">
        <f t="shared" ref="K9:K17" si="3">LN(I9/H9)</f>
        <v>-0.65565936171582739</v>
      </c>
      <c r="L9" s="16">
        <f t="shared" ref="L9:L17" si="4">J9*K9</f>
        <v>5.6651632436793428E-2</v>
      </c>
      <c r="M9" s="15">
        <f t="shared" ref="M9:M17" si="5">I9/H9</f>
        <v>0.51909967526833745</v>
      </c>
      <c r="N9" s="15">
        <f t="shared" ref="N9:N17" si="6">LN(M9)</f>
        <v>-0.65565936171582739</v>
      </c>
      <c r="O9" s="31">
        <f>SUM($E$8:E9)/$E$18</f>
        <v>0.43634496919917864</v>
      </c>
      <c r="P9" s="31">
        <f>SUM($F$8:F9)/$F$18</f>
        <v>0.18002776331771647</v>
      </c>
      <c r="Q9" s="53">
        <f t="shared" ref="Q9:Q17" si="7">ABS(O9-P9)</f>
        <v>0.25631720588146217</v>
      </c>
    </row>
    <row r="10" spans="2:17" ht="15" x14ac:dyDescent="0.2">
      <c r="B10" s="12" t="s">
        <v>10</v>
      </c>
      <c r="C10" s="18">
        <v>5000</v>
      </c>
      <c r="D10" s="13">
        <f t="shared" ref="D10:D16" si="8">C10/SUM($C$8:$C$17)</f>
        <v>0.1</v>
      </c>
      <c r="E10" s="39">
        <v>500</v>
      </c>
      <c r="F10" s="20">
        <f t="shared" si="0"/>
        <v>4500</v>
      </c>
      <c r="G10" s="13">
        <f t="shared" si="1"/>
        <v>0.1</v>
      </c>
      <c r="H10" s="11">
        <f t="shared" ref="H10:H16" si="9">E10/$E$18</f>
        <v>0.12833675564681724</v>
      </c>
      <c r="I10" s="11">
        <f t="shared" ref="I10:I16" si="10">F10/$F$18</f>
        <v>9.7605413846954717E-2</v>
      </c>
      <c r="J10" s="11">
        <f t="shared" si="2"/>
        <v>-3.0731341799862519E-2</v>
      </c>
      <c r="K10" s="11">
        <f t="shared" si="3"/>
        <v>-0.27372475101785693</v>
      </c>
      <c r="L10" s="16">
        <f t="shared" si="4"/>
        <v>8.4119288826120277E-3</v>
      </c>
      <c r="M10" s="15">
        <f t="shared" si="5"/>
        <v>0.76054138469547128</v>
      </c>
      <c r="N10" s="15">
        <f t="shared" si="6"/>
        <v>-0.27372475101785693</v>
      </c>
      <c r="O10" s="31">
        <f>SUM($E$8:E10)/$E$18</f>
        <v>0.56468172484599588</v>
      </c>
      <c r="P10" s="31">
        <f>SUM($F$8:F10)/$F$18</f>
        <v>0.27763317716467117</v>
      </c>
      <c r="Q10" s="53">
        <f t="shared" si="7"/>
        <v>0.28704854768132471</v>
      </c>
    </row>
    <row r="11" spans="2:17" ht="15" x14ac:dyDescent="0.2">
      <c r="B11" s="12" t="s">
        <v>11</v>
      </c>
      <c r="C11" s="18">
        <v>5000</v>
      </c>
      <c r="D11" s="13">
        <f t="shared" si="8"/>
        <v>0.1</v>
      </c>
      <c r="E11" s="39">
        <v>362</v>
      </c>
      <c r="F11" s="20">
        <f t="shared" si="0"/>
        <v>4638</v>
      </c>
      <c r="G11" s="13">
        <f t="shared" si="1"/>
        <v>7.2400000000000006E-2</v>
      </c>
      <c r="H11" s="11">
        <f t="shared" si="9"/>
        <v>9.2915811088295691E-2</v>
      </c>
      <c r="I11" s="11">
        <f t="shared" si="10"/>
        <v>0.10059864653826132</v>
      </c>
      <c r="J11" s="11">
        <f t="shared" si="2"/>
        <v>7.6828354499656332E-3</v>
      </c>
      <c r="K11" s="11">
        <f t="shared" si="3"/>
        <v>7.944497763562941E-2</v>
      </c>
      <c r="L11" s="16">
        <f t="shared" si="4"/>
        <v>6.103626905007405E-4</v>
      </c>
      <c r="M11" s="15">
        <f t="shared" si="5"/>
        <v>1.0826859859476965</v>
      </c>
      <c r="N11" s="15">
        <f t="shared" si="6"/>
        <v>7.944497763562941E-2</v>
      </c>
      <c r="O11" s="31">
        <f>SUM($E$8:E11)/$E$18</f>
        <v>0.6575975359342916</v>
      </c>
      <c r="P11" s="31">
        <f>SUM($F$8:F11)/$F$18</f>
        <v>0.37823182370293251</v>
      </c>
      <c r="Q11" s="53">
        <f t="shared" si="7"/>
        <v>0.27936571223135909</v>
      </c>
    </row>
    <row r="12" spans="2:17" ht="15" x14ac:dyDescent="0.2">
      <c r="B12" s="12" t="s">
        <v>12</v>
      </c>
      <c r="C12" s="18">
        <v>5000</v>
      </c>
      <c r="D12" s="13">
        <f t="shared" si="8"/>
        <v>0.1</v>
      </c>
      <c r="E12" s="39">
        <v>339</v>
      </c>
      <c r="F12" s="20">
        <f t="shared" si="0"/>
        <v>4661</v>
      </c>
      <c r="G12" s="13">
        <f t="shared" si="1"/>
        <v>6.7799999999999999E-2</v>
      </c>
      <c r="H12" s="11">
        <f t="shared" si="9"/>
        <v>8.70123203285421E-2</v>
      </c>
      <c r="I12" s="11">
        <f t="shared" si="10"/>
        <v>0.10109751865347909</v>
      </c>
      <c r="J12" s="11">
        <f t="shared" si="2"/>
        <v>1.4085198324936987E-2</v>
      </c>
      <c r="K12" s="11">
        <f t="shared" si="3"/>
        <v>0.15003586063821395</v>
      </c>
      <c r="L12" s="16">
        <f t="shared" si="4"/>
        <v>2.1132848529418504E-3</v>
      </c>
      <c r="M12" s="15">
        <f t="shared" si="5"/>
        <v>1.161875907592786</v>
      </c>
      <c r="N12" s="15">
        <f t="shared" si="6"/>
        <v>0.15003586063821395</v>
      </c>
      <c r="O12" s="31">
        <f>SUM($E$8:E12)/$E$18</f>
        <v>0.74460985626283371</v>
      </c>
      <c r="P12" s="31">
        <f>SUM($F$8:F12)/$F$18</f>
        <v>0.47932934235641161</v>
      </c>
      <c r="Q12" s="53">
        <f t="shared" si="7"/>
        <v>0.2652805139064221</v>
      </c>
    </row>
    <row r="13" spans="2:17" ht="15" x14ac:dyDescent="0.2">
      <c r="B13" s="12" t="s">
        <v>13</v>
      </c>
      <c r="C13" s="18">
        <v>5000</v>
      </c>
      <c r="D13" s="13">
        <f t="shared" si="8"/>
        <v>0.1</v>
      </c>
      <c r="E13" s="39">
        <v>280</v>
      </c>
      <c r="F13" s="20">
        <f t="shared" si="0"/>
        <v>4720</v>
      </c>
      <c r="G13" s="13">
        <f t="shared" si="1"/>
        <v>5.6000000000000001E-2</v>
      </c>
      <c r="H13" s="11">
        <f t="shared" si="9"/>
        <v>7.1868583162217656E-2</v>
      </c>
      <c r="I13" s="11">
        <f t="shared" si="10"/>
        <v>0.1023772340794725</v>
      </c>
      <c r="J13" s="11">
        <f t="shared" si="2"/>
        <v>3.050865091725484E-2</v>
      </c>
      <c r="K13" s="11">
        <f t="shared" si="3"/>
        <v>0.35382514705627499</v>
      </c>
      <c r="L13" s="16">
        <f t="shared" si="4"/>
        <v>1.0794727897286253E-2</v>
      </c>
      <c r="M13" s="15">
        <f t="shared" si="5"/>
        <v>1.4245060856200888</v>
      </c>
      <c r="N13" s="15">
        <f t="shared" si="6"/>
        <v>0.35382514705627499</v>
      </c>
      <c r="O13" s="31">
        <f>SUM($E$8:E13)/$E$18</f>
        <v>0.81647843942505138</v>
      </c>
      <c r="P13" s="31">
        <f>SUM($F$8:F13)/$F$18</f>
        <v>0.58170657643588408</v>
      </c>
      <c r="Q13" s="53">
        <f t="shared" si="7"/>
        <v>0.2347718629891673</v>
      </c>
    </row>
    <row r="14" spans="2:17" ht="15" x14ac:dyDescent="0.2">
      <c r="B14" s="12" t="s">
        <v>14</v>
      </c>
      <c r="C14" s="18">
        <v>5000</v>
      </c>
      <c r="D14" s="13">
        <f t="shared" si="8"/>
        <v>0.1</v>
      </c>
      <c r="E14" s="39">
        <v>272</v>
      </c>
      <c r="F14" s="20">
        <f t="shared" si="0"/>
        <v>4728</v>
      </c>
      <c r="G14" s="13">
        <f t="shared" si="1"/>
        <v>5.4399999999999997E-2</v>
      </c>
      <c r="H14" s="11">
        <f t="shared" si="9"/>
        <v>6.9815195071868577E-2</v>
      </c>
      <c r="I14" s="11">
        <f t="shared" si="10"/>
        <v>0.10255075481520042</v>
      </c>
      <c r="J14" s="11">
        <f t="shared" si="2"/>
        <v>3.2735559743331838E-2</v>
      </c>
      <c r="K14" s="11">
        <f t="shared" si="3"/>
        <v>0.38450616443586033</v>
      </c>
      <c r="L14" s="16">
        <f t="shared" si="4"/>
        <v>1.2587024517569481E-2</v>
      </c>
      <c r="M14" s="15">
        <f t="shared" si="5"/>
        <v>1.4688887527941943</v>
      </c>
      <c r="N14" s="15">
        <f t="shared" si="6"/>
        <v>0.38450616443586033</v>
      </c>
      <c r="O14" s="31">
        <f>SUM($E$8:E14)/$E$18</f>
        <v>0.88629363449691989</v>
      </c>
      <c r="P14" s="31">
        <f>SUM($F$8:F14)/$F$18</f>
        <v>0.68425733125108446</v>
      </c>
      <c r="Q14" s="53">
        <f t="shared" si="7"/>
        <v>0.20203630324583544</v>
      </c>
    </row>
    <row r="15" spans="2:17" ht="15" x14ac:dyDescent="0.2">
      <c r="B15" s="12" t="s">
        <v>15</v>
      </c>
      <c r="C15" s="18">
        <v>5000</v>
      </c>
      <c r="D15" s="13">
        <f t="shared" si="8"/>
        <v>0.1</v>
      </c>
      <c r="E15" s="39">
        <v>222</v>
      </c>
      <c r="F15" s="20">
        <f t="shared" si="0"/>
        <v>4778</v>
      </c>
      <c r="G15" s="13">
        <f t="shared" si="1"/>
        <v>4.4400000000000002E-2</v>
      </c>
      <c r="H15" s="11">
        <f t="shared" si="9"/>
        <v>5.6981519507186856E-2</v>
      </c>
      <c r="I15" s="11">
        <f t="shared" si="10"/>
        <v>0.10363525941349991</v>
      </c>
      <c r="J15" s="11">
        <f t="shared" si="2"/>
        <v>4.6653739906313052E-2</v>
      </c>
      <c r="K15" s="11">
        <f t="shared" si="3"/>
        <v>0.59815061765939881</v>
      </c>
      <c r="L15" s="16">
        <f t="shared" si="4"/>
        <v>2.7905963341082096E-2</v>
      </c>
      <c r="M15" s="15">
        <f t="shared" si="5"/>
        <v>1.818752120157638</v>
      </c>
      <c r="N15" s="15">
        <f t="shared" si="6"/>
        <v>0.59815061765939881</v>
      </c>
      <c r="O15" s="31">
        <f>SUM($E$8:E15)/$E$18</f>
        <v>0.94327515400410678</v>
      </c>
      <c r="P15" s="31">
        <f>SUM($F$8:F15)/$F$18</f>
        <v>0.78789259066458439</v>
      </c>
      <c r="Q15" s="53">
        <f t="shared" si="7"/>
        <v>0.15538256333952238</v>
      </c>
    </row>
    <row r="16" spans="2:17" ht="15" x14ac:dyDescent="0.2">
      <c r="B16" s="12" t="s">
        <v>16</v>
      </c>
      <c r="C16" s="18">
        <v>5000</v>
      </c>
      <c r="D16" s="13">
        <f t="shared" si="8"/>
        <v>0.1</v>
      </c>
      <c r="E16" s="39">
        <v>171</v>
      </c>
      <c r="F16" s="20">
        <f t="shared" si="0"/>
        <v>4829</v>
      </c>
      <c r="G16" s="13">
        <f t="shared" si="1"/>
        <v>3.4200000000000001E-2</v>
      </c>
      <c r="H16" s="11">
        <f t="shared" si="9"/>
        <v>4.3891170431211497E-2</v>
      </c>
      <c r="I16" s="11">
        <f t="shared" si="10"/>
        <v>0.1047414541037654</v>
      </c>
      <c r="J16" s="11">
        <f t="shared" si="2"/>
        <v>6.08502836725539E-2</v>
      </c>
      <c r="K16" s="11">
        <f t="shared" si="3"/>
        <v>0.86978180101680558</v>
      </c>
      <c r="L16" s="16">
        <f t="shared" si="4"/>
        <v>5.2926469325097446E-2</v>
      </c>
      <c r="M16" s="15">
        <f t="shared" si="5"/>
        <v>2.3863900888202925</v>
      </c>
      <c r="N16" s="15">
        <f t="shared" si="6"/>
        <v>0.86978180101680558</v>
      </c>
      <c r="O16" s="31">
        <f>SUM($E$8:E16)/$E$18</f>
        <v>0.98716632443531827</v>
      </c>
      <c r="P16" s="31">
        <f>SUM($F$8:F16)/$F$18</f>
        <v>0.89263404476834984</v>
      </c>
      <c r="Q16" s="53">
        <f t="shared" si="7"/>
        <v>9.4532279666968422E-2</v>
      </c>
    </row>
    <row r="17" spans="2:17" ht="15.75" thickBot="1" x14ac:dyDescent="0.25">
      <c r="B17" s="14" t="s">
        <v>17</v>
      </c>
      <c r="C17" s="22">
        <v>5000</v>
      </c>
      <c r="D17" s="23">
        <f>C17/SUM($C$8:$C$17)</f>
        <v>0.1</v>
      </c>
      <c r="E17" s="40">
        <v>50</v>
      </c>
      <c r="F17" s="24">
        <f t="shared" si="0"/>
        <v>4950</v>
      </c>
      <c r="G17" s="23">
        <f t="shared" si="1"/>
        <v>0.01</v>
      </c>
      <c r="H17" s="29">
        <f>E17/$E$18</f>
        <v>1.2833675564681724E-2</v>
      </c>
      <c r="I17" s="29">
        <f>F17/$F$18</f>
        <v>0.10736595523165018</v>
      </c>
      <c r="J17" s="29">
        <f t="shared" si="2"/>
        <v>9.4532279666968463E-2</v>
      </c>
      <c r="K17" s="29">
        <f t="shared" si="3"/>
        <v>2.1241705217805134</v>
      </c>
      <c r="L17" s="43">
        <f t="shared" si="4"/>
        <v>0.20080268182528582</v>
      </c>
      <c r="M17" s="57">
        <f t="shared" si="5"/>
        <v>8.3659552316501831</v>
      </c>
      <c r="N17" s="57">
        <f t="shared" si="6"/>
        <v>2.1241705217805134</v>
      </c>
      <c r="O17" s="32">
        <f>SUM($E$8:E17)/$E$18</f>
        <v>1</v>
      </c>
      <c r="P17" s="32">
        <f>SUM($F$8:F17)/$F$18</f>
        <v>1</v>
      </c>
      <c r="Q17" s="54">
        <f t="shared" si="7"/>
        <v>0</v>
      </c>
    </row>
    <row r="18" spans="2:17" ht="15.75" thickBot="1" x14ac:dyDescent="0.25">
      <c r="B18" s="14" t="s">
        <v>1</v>
      </c>
      <c r="C18" s="25">
        <f>SUM(C8:C17)</f>
        <v>50000</v>
      </c>
      <c r="D18" s="26">
        <f>SUM(D8:D17)</f>
        <v>0.99999999999999989</v>
      </c>
      <c r="E18" s="27">
        <f>SUM(E8:E17)</f>
        <v>3896</v>
      </c>
      <c r="F18" s="27">
        <f>SUM(F8:F17)</f>
        <v>46104</v>
      </c>
      <c r="G18" s="26">
        <f t="shared" si="1"/>
        <v>7.7920000000000003E-2</v>
      </c>
      <c r="H18" s="26">
        <f>E18/$E$18</f>
        <v>1</v>
      </c>
      <c r="I18" s="26">
        <f>F18/$F$18</f>
        <v>1</v>
      </c>
      <c r="J18" s="26" t="s">
        <v>19</v>
      </c>
      <c r="K18" s="26" t="s">
        <v>19</v>
      </c>
      <c r="L18" s="49">
        <f>SUM(L8:L17)</f>
        <v>0.55710121078854047</v>
      </c>
      <c r="M18" s="49"/>
      <c r="N18" s="49"/>
      <c r="O18" s="33" t="s">
        <v>19</v>
      </c>
      <c r="P18" s="33" t="s">
        <v>19</v>
      </c>
      <c r="Q18" s="50" t="s">
        <v>19</v>
      </c>
    </row>
    <row r="19" spans="2:17" ht="15" thickBot="1" x14ac:dyDescent="0.25"/>
    <row r="20" spans="2:17" ht="15.75" thickBot="1" x14ac:dyDescent="0.25">
      <c r="B20" s="37" t="s">
        <v>20</v>
      </c>
      <c r="C20" s="47">
        <f>MAX(Q8:Q17)</f>
        <v>0.28704854768132471</v>
      </c>
    </row>
    <row r="21" spans="2:17" ht="15.75" thickBot="1" x14ac:dyDescent="0.25">
      <c r="B21" s="41" t="s">
        <v>29</v>
      </c>
      <c r="C21" s="48">
        <f>SUM(L8:L17)</f>
        <v>0.55710121078854047</v>
      </c>
    </row>
  </sheetData>
  <pageMargins left="0.511811024" right="0.511811024" top="0.78740157499999996" bottom="0.78740157499999996" header="0.31496062000000002" footer="0.31496062000000002"/>
  <ignoredErrors>
    <ignoredError sqref="O9:O1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61AD-6F74-473B-B2E7-9DF3AB5DC389}">
  <dimension ref="B1:Q17"/>
  <sheetViews>
    <sheetView workbookViewId="0">
      <selection activeCell="L4" sqref="L4"/>
    </sheetView>
  </sheetViews>
  <sheetFormatPr defaultColWidth="9.140625" defaultRowHeight="14.25" x14ac:dyDescent="0.2"/>
  <cols>
    <col min="1" max="1" width="3.140625" style="46" customWidth="1"/>
    <col min="2" max="7" width="14.42578125" style="44" customWidth="1"/>
    <col min="8" max="8" width="34.140625" style="44" bestFit="1" customWidth="1"/>
    <col min="9" max="9" width="28" style="44" customWidth="1"/>
    <col min="10" max="11" width="8" style="44" customWidth="1"/>
    <col min="12" max="14" width="14.7109375" style="44" customWidth="1"/>
    <col min="15" max="16" width="14.7109375" style="45" customWidth="1"/>
    <col min="17" max="17" width="14.7109375" style="51" customWidth="1"/>
    <col min="18" max="18" width="3.28515625" style="46" customWidth="1"/>
    <col min="19" max="16384" width="9.140625" style="46"/>
  </cols>
  <sheetData>
    <row r="1" spans="2:17" ht="15" thickBot="1" x14ac:dyDescent="0.25"/>
    <row r="2" spans="2:17" ht="15.75" thickBot="1" x14ac:dyDescent="0.25">
      <c r="F2" s="58" t="s">
        <v>23</v>
      </c>
      <c r="G2" s="9" t="s">
        <v>22</v>
      </c>
    </row>
    <row r="3" spans="2:17" ht="15.75" thickBot="1" x14ac:dyDescent="0.25">
      <c r="B3" s="6" t="s">
        <v>21</v>
      </c>
      <c r="C3" s="7" t="s">
        <v>1</v>
      </c>
      <c r="D3" s="8" t="s">
        <v>2</v>
      </c>
      <c r="E3" s="8" t="s">
        <v>3</v>
      </c>
      <c r="F3" s="8" t="s">
        <v>4</v>
      </c>
      <c r="G3" s="8" t="s">
        <v>18</v>
      </c>
      <c r="H3" s="8" t="s">
        <v>24</v>
      </c>
      <c r="I3" s="8" t="s">
        <v>25</v>
      </c>
      <c r="J3" s="8" t="s">
        <v>26</v>
      </c>
      <c r="K3" s="8" t="s">
        <v>27</v>
      </c>
      <c r="L3" s="8" t="s">
        <v>28</v>
      </c>
      <c r="M3" s="42" t="s">
        <v>30</v>
      </c>
      <c r="N3" s="42" t="s">
        <v>31</v>
      </c>
      <c r="O3" s="21" t="s">
        <v>5</v>
      </c>
      <c r="P3" s="21" t="s">
        <v>6</v>
      </c>
      <c r="Q3" s="9" t="s">
        <v>7</v>
      </c>
    </row>
    <row r="4" spans="2:17" ht="15" x14ac:dyDescent="0.2">
      <c r="B4" s="10" t="s">
        <v>8</v>
      </c>
      <c r="C4" s="17">
        <v>5000</v>
      </c>
      <c r="D4" s="11">
        <f>C4/SUM($C$4:$C$13)</f>
        <v>0.1</v>
      </c>
      <c r="E4" s="38">
        <v>1000</v>
      </c>
      <c r="F4" s="19">
        <f>C4-E4</f>
        <v>4000</v>
      </c>
      <c r="G4" s="11">
        <f>E4/C4</f>
        <v>0.2</v>
      </c>
      <c r="H4" s="11">
        <f>E4/$E$14</f>
        <v>0.25667351129363447</v>
      </c>
      <c r="I4" s="11">
        <f>F4/$F$14</f>
        <v>8.6760367863959742E-2</v>
      </c>
      <c r="J4" s="11">
        <f>I4-H4</f>
        <v>-0.16991314342967473</v>
      </c>
      <c r="K4" s="11">
        <f>LN(I4/H4)</f>
        <v>-1.0846549672341859</v>
      </c>
      <c r="L4" s="15">
        <f>J4*K4</f>
        <v>0.18429713501937137</v>
      </c>
      <c r="M4" s="15">
        <f>I4/H4</f>
        <v>0.33801839319798721</v>
      </c>
      <c r="N4" s="15">
        <f>LN(M4)</f>
        <v>-1.0846549672341859</v>
      </c>
      <c r="O4" s="31">
        <f>SUM($E$4:E4)/$E$14</f>
        <v>0.25667351129363447</v>
      </c>
      <c r="P4" s="31">
        <f>SUM($F$4:F4)/$F$14</f>
        <v>8.6760367863959742E-2</v>
      </c>
      <c r="Q4" s="52">
        <f>ABS(O4-P4)</f>
        <v>0.16991314342967473</v>
      </c>
    </row>
    <row r="5" spans="2:17" ht="15" x14ac:dyDescent="0.2">
      <c r="B5" s="12" t="s">
        <v>9</v>
      </c>
      <c r="C5" s="18">
        <v>5000</v>
      </c>
      <c r="D5" s="13">
        <f>C5/SUM($C$4:$C$13)</f>
        <v>0.1</v>
      </c>
      <c r="E5" s="39">
        <v>700</v>
      </c>
      <c r="F5" s="20">
        <f t="shared" ref="F5:F13" si="0">C5-E5</f>
        <v>4300</v>
      </c>
      <c r="G5" s="13">
        <f t="shared" ref="G5:G14" si="1">E5/C5</f>
        <v>0.14000000000000001</v>
      </c>
      <c r="H5" s="11">
        <f>E5/$E$14</f>
        <v>0.17967145790554415</v>
      </c>
      <c r="I5" s="11">
        <f>F5/$F$14</f>
        <v>9.326739545375673E-2</v>
      </c>
      <c r="J5" s="11">
        <f t="shared" ref="J5:J13" si="2">I5-H5</f>
        <v>-8.6404062451787417E-2</v>
      </c>
      <c r="K5" s="11">
        <f t="shared" ref="K5:K13" si="3">LN(I5/H5)</f>
        <v>-0.65565936171582739</v>
      </c>
      <c r="L5" s="16">
        <f t="shared" ref="L5:L13" si="4">J5*K5</f>
        <v>5.6651632436793428E-2</v>
      </c>
      <c r="M5" s="15">
        <f t="shared" ref="M5:M13" si="5">I5/H5</f>
        <v>0.51909967526833745</v>
      </c>
      <c r="N5" s="15">
        <f t="shared" ref="N5:N13" si="6">LN(M5)</f>
        <v>-0.65565936171582739</v>
      </c>
      <c r="O5" s="31">
        <f>SUM($E$4:E5)/$E$14</f>
        <v>0.43634496919917864</v>
      </c>
      <c r="P5" s="31">
        <f>SUM($F$4:F5)/$F$14</f>
        <v>0.18002776331771647</v>
      </c>
      <c r="Q5" s="53">
        <f t="shared" ref="Q5:Q13" si="7">ABS(O5-P5)</f>
        <v>0.25631720588146217</v>
      </c>
    </row>
    <row r="6" spans="2:17" ht="15" x14ac:dyDescent="0.2">
      <c r="B6" s="12" t="s">
        <v>10</v>
      </c>
      <c r="C6" s="18">
        <v>5000</v>
      </c>
      <c r="D6" s="13">
        <f t="shared" ref="D6:D12" si="8">C6/SUM($C$4:$C$13)</f>
        <v>0.1</v>
      </c>
      <c r="E6" s="39">
        <v>500</v>
      </c>
      <c r="F6" s="20">
        <f t="shared" si="0"/>
        <v>4500</v>
      </c>
      <c r="G6" s="13">
        <f t="shared" si="1"/>
        <v>0.1</v>
      </c>
      <c r="H6" s="11">
        <f t="shared" ref="H6:H12" si="9">E6/$E$14</f>
        <v>0.12833675564681724</v>
      </c>
      <c r="I6" s="11">
        <f t="shared" ref="I6:I12" si="10">F6/$F$14</f>
        <v>9.7605413846954717E-2</v>
      </c>
      <c r="J6" s="11">
        <f t="shared" si="2"/>
        <v>-3.0731341799862519E-2</v>
      </c>
      <c r="K6" s="11">
        <f t="shared" si="3"/>
        <v>-0.27372475101785693</v>
      </c>
      <c r="L6" s="16">
        <f t="shared" si="4"/>
        <v>8.4119288826120277E-3</v>
      </c>
      <c r="M6" s="15">
        <f t="shared" si="5"/>
        <v>0.76054138469547128</v>
      </c>
      <c r="N6" s="15">
        <f t="shared" si="6"/>
        <v>-0.27372475101785693</v>
      </c>
      <c r="O6" s="31">
        <f>SUM($E$4:E6)/$E$14</f>
        <v>0.56468172484599588</v>
      </c>
      <c r="P6" s="31">
        <f>SUM($F$4:F6)/$F$14</f>
        <v>0.27763317716467117</v>
      </c>
      <c r="Q6" s="53">
        <f t="shared" si="7"/>
        <v>0.28704854768132471</v>
      </c>
    </row>
    <row r="7" spans="2:17" ht="15" x14ac:dyDescent="0.2">
      <c r="B7" s="12" t="s">
        <v>11</v>
      </c>
      <c r="C7" s="18">
        <v>5000</v>
      </c>
      <c r="D7" s="13">
        <f t="shared" si="8"/>
        <v>0.1</v>
      </c>
      <c r="E7" s="39">
        <v>362</v>
      </c>
      <c r="F7" s="20">
        <f t="shared" si="0"/>
        <v>4638</v>
      </c>
      <c r="G7" s="13">
        <f t="shared" si="1"/>
        <v>7.2400000000000006E-2</v>
      </c>
      <c r="H7" s="11">
        <f t="shared" si="9"/>
        <v>9.2915811088295691E-2</v>
      </c>
      <c r="I7" s="11">
        <f t="shared" si="10"/>
        <v>0.10059864653826132</v>
      </c>
      <c r="J7" s="11">
        <f t="shared" si="2"/>
        <v>7.6828354499656332E-3</v>
      </c>
      <c r="K7" s="11">
        <f t="shared" si="3"/>
        <v>7.944497763562941E-2</v>
      </c>
      <c r="L7" s="16">
        <f t="shared" si="4"/>
        <v>6.103626905007405E-4</v>
      </c>
      <c r="M7" s="15">
        <f t="shared" si="5"/>
        <v>1.0826859859476965</v>
      </c>
      <c r="N7" s="15">
        <f t="shared" si="6"/>
        <v>7.944497763562941E-2</v>
      </c>
      <c r="O7" s="31">
        <f>SUM($E$4:E7)/$E$14</f>
        <v>0.6575975359342916</v>
      </c>
      <c r="P7" s="31">
        <f>SUM($F$4:F7)/$F$14</f>
        <v>0.37823182370293251</v>
      </c>
      <c r="Q7" s="53">
        <f t="shared" si="7"/>
        <v>0.27936571223135909</v>
      </c>
    </row>
    <row r="8" spans="2:17" ht="15" x14ac:dyDescent="0.2">
      <c r="B8" s="12" t="s">
        <v>12</v>
      </c>
      <c r="C8" s="18">
        <v>5000</v>
      </c>
      <c r="D8" s="13">
        <f t="shared" si="8"/>
        <v>0.1</v>
      </c>
      <c r="E8" s="39">
        <v>339</v>
      </c>
      <c r="F8" s="20">
        <f t="shared" si="0"/>
        <v>4661</v>
      </c>
      <c r="G8" s="13">
        <f t="shared" si="1"/>
        <v>6.7799999999999999E-2</v>
      </c>
      <c r="H8" s="11">
        <f t="shared" si="9"/>
        <v>8.70123203285421E-2</v>
      </c>
      <c r="I8" s="11">
        <f t="shared" si="10"/>
        <v>0.10109751865347909</v>
      </c>
      <c r="J8" s="11">
        <f t="shared" si="2"/>
        <v>1.4085198324936987E-2</v>
      </c>
      <c r="K8" s="11">
        <f t="shared" si="3"/>
        <v>0.15003586063821395</v>
      </c>
      <c r="L8" s="16">
        <f t="shared" si="4"/>
        <v>2.1132848529418504E-3</v>
      </c>
      <c r="M8" s="15">
        <f t="shared" si="5"/>
        <v>1.161875907592786</v>
      </c>
      <c r="N8" s="15">
        <f t="shared" si="6"/>
        <v>0.15003586063821395</v>
      </c>
      <c r="O8" s="31">
        <f>SUM($E$4:E8)/$E$14</f>
        <v>0.74460985626283371</v>
      </c>
      <c r="P8" s="31">
        <f>SUM($F$4:F8)/$F$14</f>
        <v>0.47932934235641161</v>
      </c>
      <c r="Q8" s="53">
        <f t="shared" si="7"/>
        <v>0.2652805139064221</v>
      </c>
    </row>
    <row r="9" spans="2:17" ht="15" x14ac:dyDescent="0.2">
      <c r="B9" s="12" t="s">
        <v>13</v>
      </c>
      <c r="C9" s="18">
        <v>5000</v>
      </c>
      <c r="D9" s="13">
        <f t="shared" si="8"/>
        <v>0.1</v>
      </c>
      <c r="E9" s="39">
        <v>280</v>
      </c>
      <c r="F9" s="20">
        <f t="shared" si="0"/>
        <v>4720</v>
      </c>
      <c r="G9" s="13">
        <f t="shared" si="1"/>
        <v>5.6000000000000001E-2</v>
      </c>
      <c r="H9" s="11">
        <f t="shared" si="9"/>
        <v>7.1868583162217656E-2</v>
      </c>
      <c r="I9" s="11">
        <f t="shared" si="10"/>
        <v>0.1023772340794725</v>
      </c>
      <c r="J9" s="11">
        <f t="shared" si="2"/>
        <v>3.050865091725484E-2</v>
      </c>
      <c r="K9" s="11">
        <f t="shared" si="3"/>
        <v>0.35382514705627499</v>
      </c>
      <c r="L9" s="16">
        <f t="shared" si="4"/>
        <v>1.0794727897286253E-2</v>
      </c>
      <c r="M9" s="15">
        <f t="shared" si="5"/>
        <v>1.4245060856200888</v>
      </c>
      <c r="N9" s="15">
        <f t="shared" si="6"/>
        <v>0.35382514705627499</v>
      </c>
      <c r="O9" s="31">
        <f>SUM($E$4:E9)/$E$14</f>
        <v>0.81647843942505138</v>
      </c>
      <c r="P9" s="31">
        <f>SUM($F$4:F9)/$F$14</f>
        <v>0.58170657643588408</v>
      </c>
      <c r="Q9" s="53">
        <f t="shared" si="7"/>
        <v>0.2347718629891673</v>
      </c>
    </row>
    <row r="10" spans="2:17" ht="15" x14ac:dyDescent="0.2">
      <c r="B10" s="12" t="s">
        <v>14</v>
      </c>
      <c r="C10" s="18">
        <v>5000</v>
      </c>
      <c r="D10" s="13">
        <f t="shared" si="8"/>
        <v>0.1</v>
      </c>
      <c r="E10" s="39">
        <v>272</v>
      </c>
      <c r="F10" s="20">
        <f t="shared" si="0"/>
        <v>4728</v>
      </c>
      <c r="G10" s="13">
        <f t="shared" si="1"/>
        <v>5.4399999999999997E-2</v>
      </c>
      <c r="H10" s="11">
        <f t="shared" si="9"/>
        <v>6.9815195071868577E-2</v>
      </c>
      <c r="I10" s="11">
        <f t="shared" si="10"/>
        <v>0.10255075481520042</v>
      </c>
      <c r="J10" s="11">
        <f t="shared" si="2"/>
        <v>3.2735559743331838E-2</v>
      </c>
      <c r="K10" s="11">
        <f t="shared" si="3"/>
        <v>0.38450616443586033</v>
      </c>
      <c r="L10" s="16">
        <f t="shared" si="4"/>
        <v>1.2587024517569481E-2</v>
      </c>
      <c r="M10" s="15">
        <f t="shared" si="5"/>
        <v>1.4688887527941943</v>
      </c>
      <c r="N10" s="15">
        <f t="shared" si="6"/>
        <v>0.38450616443586033</v>
      </c>
      <c r="O10" s="31">
        <f>SUM($E$4:E10)/$E$14</f>
        <v>0.88629363449691989</v>
      </c>
      <c r="P10" s="31">
        <f>SUM($F$4:F10)/$F$14</f>
        <v>0.68425733125108446</v>
      </c>
      <c r="Q10" s="53">
        <f t="shared" si="7"/>
        <v>0.20203630324583544</v>
      </c>
    </row>
    <row r="11" spans="2:17" ht="15" x14ac:dyDescent="0.2">
      <c r="B11" s="12" t="s">
        <v>15</v>
      </c>
      <c r="C11" s="18">
        <v>5000</v>
      </c>
      <c r="D11" s="13">
        <f t="shared" si="8"/>
        <v>0.1</v>
      </c>
      <c r="E11" s="39">
        <v>222</v>
      </c>
      <c r="F11" s="20">
        <f t="shared" si="0"/>
        <v>4778</v>
      </c>
      <c r="G11" s="13">
        <f t="shared" si="1"/>
        <v>4.4400000000000002E-2</v>
      </c>
      <c r="H11" s="11">
        <f t="shared" si="9"/>
        <v>5.6981519507186856E-2</v>
      </c>
      <c r="I11" s="11">
        <f t="shared" si="10"/>
        <v>0.10363525941349991</v>
      </c>
      <c r="J11" s="11">
        <f t="shared" si="2"/>
        <v>4.6653739906313052E-2</v>
      </c>
      <c r="K11" s="11">
        <f t="shared" si="3"/>
        <v>0.59815061765939881</v>
      </c>
      <c r="L11" s="16">
        <f t="shared" si="4"/>
        <v>2.7905963341082096E-2</v>
      </c>
      <c r="M11" s="15">
        <f t="shared" si="5"/>
        <v>1.818752120157638</v>
      </c>
      <c r="N11" s="15">
        <f t="shared" si="6"/>
        <v>0.59815061765939881</v>
      </c>
      <c r="O11" s="31">
        <f>SUM($E$4:E11)/$E$14</f>
        <v>0.94327515400410678</v>
      </c>
      <c r="P11" s="31">
        <f>SUM($F$4:F11)/$F$14</f>
        <v>0.78789259066458439</v>
      </c>
      <c r="Q11" s="53">
        <f t="shared" si="7"/>
        <v>0.15538256333952238</v>
      </c>
    </row>
    <row r="12" spans="2:17" ht="15" x14ac:dyDescent="0.2">
      <c r="B12" s="12" t="s">
        <v>16</v>
      </c>
      <c r="C12" s="18">
        <v>5000</v>
      </c>
      <c r="D12" s="13">
        <f t="shared" si="8"/>
        <v>0.1</v>
      </c>
      <c r="E12" s="39">
        <v>171</v>
      </c>
      <c r="F12" s="20">
        <f t="shared" si="0"/>
        <v>4829</v>
      </c>
      <c r="G12" s="13">
        <f t="shared" si="1"/>
        <v>3.4200000000000001E-2</v>
      </c>
      <c r="H12" s="11">
        <f t="shared" si="9"/>
        <v>4.3891170431211497E-2</v>
      </c>
      <c r="I12" s="11">
        <f t="shared" si="10"/>
        <v>0.1047414541037654</v>
      </c>
      <c r="J12" s="11">
        <f t="shared" si="2"/>
        <v>6.08502836725539E-2</v>
      </c>
      <c r="K12" s="11">
        <f t="shared" si="3"/>
        <v>0.86978180101680558</v>
      </c>
      <c r="L12" s="16">
        <f t="shared" si="4"/>
        <v>5.2926469325097446E-2</v>
      </c>
      <c r="M12" s="15">
        <f t="shared" si="5"/>
        <v>2.3863900888202925</v>
      </c>
      <c r="N12" s="15">
        <f t="shared" si="6"/>
        <v>0.86978180101680558</v>
      </c>
      <c r="O12" s="31">
        <f>SUM($E$4:E12)/$E$14</f>
        <v>0.98716632443531827</v>
      </c>
      <c r="P12" s="31">
        <f>SUM($F$4:F12)/$F$14</f>
        <v>0.89263404476834984</v>
      </c>
      <c r="Q12" s="53">
        <f t="shared" si="7"/>
        <v>9.4532279666968422E-2</v>
      </c>
    </row>
    <row r="13" spans="2:17" ht="15.75" thickBot="1" x14ac:dyDescent="0.25">
      <c r="B13" s="14" t="s">
        <v>17</v>
      </c>
      <c r="C13" s="22">
        <v>5000</v>
      </c>
      <c r="D13" s="23">
        <f>C13/SUM($C$4:$C$13)</f>
        <v>0.1</v>
      </c>
      <c r="E13" s="40">
        <v>50</v>
      </c>
      <c r="F13" s="24">
        <f t="shared" si="0"/>
        <v>4950</v>
      </c>
      <c r="G13" s="23">
        <f t="shared" si="1"/>
        <v>0.01</v>
      </c>
      <c r="H13" s="29">
        <f>E13/$E$14</f>
        <v>1.2833675564681724E-2</v>
      </c>
      <c r="I13" s="29">
        <f>F13/$F$14</f>
        <v>0.10736595523165018</v>
      </c>
      <c r="J13" s="29">
        <f t="shared" si="2"/>
        <v>9.4532279666968463E-2</v>
      </c>
      <c r="K13" s="29">
        <f t="shared" si="3"/>
        <v>2.1241705217805134</v>
      </c>
      <c r="L13" s="43">
        <f t="shared" si="4"/>
        <v>0.20080268182528582</v>
      </c>
      <c r="M13" s="57">
        <f t="shared" si="5"/>
        <v>8.3659552316501831</v>
      </c>
      <c r="N13" s="57">
        <f t="shared" si="6"/>
        <v>2.1241705217805134</v>
      </c>
      <c r="O13" s="32">
        <f>SUM($E$4:E13)/$E$14</f>
        <v>1</v>
      </c>
      <c r="P13" s="32">
        <f>SUM($F$4:F13)/$F$14</f>
        <v>1</v>
      </c>
      <c r="Q13" s="54">
        <f t="shared" si="7"/>
        <v>0</v>
      </c>
    </row>
    <row r="14" spans="2:17" ht="15.75" thickBot="1" x14ac:dyDescent="0.25">
      <c r="B14" s="14" t="s">
        <v>1</v>
      </c>
      <c r="C14" s="25">
        <f>SUM(C4:C13)</f>
        <v>50000</v>
      </c>
      <c r="D14" s="26">
        <f>SUM(D4:D13)</f>
        <v>0.99999999999999989</v>
      </c>
      <c r="E14" s="27">
        <f>SUM(E4:E13)</f>
        <v>3896</v>
      </c>
      <c r="F14" s="27">
        <f>SUM(F4:F13)</f>
        <v>46104</v>
      </c>
      <c r="G14" s="26">
        <f t="shared" si="1"/>
        <v>7.7920000000000003E-2</v>
      </c>
      <c r="H14" s="26">
        <f>E14/$E$14</f>
        <v>1</v>
      </c>
      <c r="I14" s="26">
        <f>F14/$F$14</f>
        <v>1</v>
      </c>
      <c r="J14" s="26" t="s">
        <v>19</v>
      </c>
      <c r="K14" s="26" t="s">
        <v>19</v>
      </c>
      <c r="L14" s="49">
        <f>SUM(L4:L13)</f>
        <v>0.55710121078854047</v>
      </c>
      <c r="M14" s="49"/>
      <c r="N14" s="49"/>
      <c r="O14" s="33" t="s">
        <v>19</v>
      </c>
      <c r="P14" s="33" t="s">
        <v>19</v>
      </c>
      <c r="Q14" s="50" t="s">
        <v>19</v>
      </c>
    </row>
    <row r="15" spans="2:17" ht="15" thickBot="1" x14ac:dyDescent="0.25"/>
    <row r="16" spans="2:17" ht="15.75" thickBot="1" x14ac:dyDescent="0.25">
      <c r="B16" s="37" t="s">
        <v>20</v>
      </c>
      <c r="C16" s="47">
        <f>MAX(Q4:Q13)</f>
        <v>0.28704854768132471</v>
      </c>
    </row>
    <row r="17" spans="2:3" ht="15.75" thickBot="1" x14ac:dyDescent="0.25">
      <c r="B17" s="6" t="s">
        <v>29</v>
      </c>
      <c r="C17" s="48">
        <f>SUM(L4:L13)</f>
        <v>0.55710121078854047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CFA2-25FA-45EA-B2E6-5B0794F2DE31}">
  <dimension ref="B1:AA71"/>
  <sheetViews>
    <sheetView tabSelected="1" zoomScale="40" zoomScaleNormal="40" workbookViewId="0">
      <selection activeCell="AK41" sqref="AK41"/>
    </sheetView>
  </sheetViews>
  <sheetFormatPr defaultColWidth="9.140625" defaultRowHeight="14.25" x14ac:dyDescent="0.2"/>
  <cols>
    <col min="1" max="1" width="3.140625" style="46" customWidth="1"/>
    <col min="2" max="2" width="14.42578125" style="44" customWidth="1"/>
    <col min="3" max="3" width="14.7109375" style="44" customWidth="1"/>
    <col min="4" max="4" width="8.85546875" style="46" customWidth="1"/>
    <col min="5" max="16384" width="9.140625" style="46"/>
  </cols>
  <sheetData>
    <row r="1" spans="2:27" ht="15" thickBot="1" x14ac:dyDescent="0.25"/>
    <row r="2" spans="2:27" x14ac:dyDescent="0.2">
      <c r="B2" s="104" t="s">
        <v>32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6"/>
    </row>
    <row r="3" spans="2:27" ht="15" thickBot="1" x14ac:dyDescent="0.25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</row>
    <row r="5" spans="2:27" ht="15.75" thickBot="1" x14ac:dyDescent="0.3">
      <c r="C5" s="59">
        <v>44197</v>
      </c>
      <c r="D5" s="59">
        <v>44228</v>
      </c>
      <c r="E5" s="59">
        <v>44256</v>
      </c>
      <c r="F5" s="59">
        <v>44287</v>
      </c>
      <c r="G5" s="59">
        <v>44317</v>
      </c>
      <c r="H5" s="59">
        <v>44348</v>
      </c>
      <c r="I5" s="59">
        <v>44378</v>
      </c>
      <c r="J5" s="59">
        <v>44409</v>
      </c>
      <c r="K5" s="59">
        <v>44440</v>
      </c>
      <c r="L5" s="59">
        <v>44470</v>
      </c>
      <c r="M5" s="59">
        <v>44501</v>
      </c>
      <c r="N5" s="59">
        <v>44531</v>
      </c>
    </row>
    <row r="6" spans="2:27" ht="15.75" thickBot="1" x14ac:dyDescent="0.25">
      <c r="B6" s="6" t="s">
        <v>21</v>
      </c>
      <c r="C6" s="102" t="s">
        <v>30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</row>
    <row r="7" spans="2:27" ht="15" x14ac:dyDescent="0.2">
      <c r="B7" s="10" t="s">
        <v>8</v>
      </c>
      <c r="C7" s="15">
        <v>0.33801839319798721</v>
      </c>
      <c r="D7" s="15">
        <v>0.31</v>
      </c>
      <c r="E7" s="15">
        <f>C7+0.02</f>
        <v>0.35801839319798723</v>
      </c>
      <c r="F7" s="15">
        <f>E7+0.02</f>
        <v>0.37801839319798725</v>
      </c>
      <c r="G7" s="15">
        <f>F7+0.1</f>
        <v>0.47801839319798722</v>
      </c>
      <c r="H7" s="15">
        <f>F7+0.02</f>
        <v>0.39801839319798726</v>
      </c>
      <c r="I7" s="15">
        <f>H7-0.02</f>
        <v>0.37801839319798725</v>
      </c>
      <c r="J7" s="15">
        <f>I7-0.13</f>
        <v>0.24801839319798724</v>
      </c>
      <c r="K7" s="15">
        <v>0.33801839319798721</v>
      </c>
      <c r="L7" s="15">
        <v>0.31</v>
      </c>
      <c r="M7" s="15">
        <f>K7+0.02</f>
        <v>0.35801839319798723</v>
      </c>
      <c r="N7" s="15">
        <f>L7+0.02</f>
        <v>0.33</v>
      </c>
    </row>
    <row r="8" spans="2:27" ht="15" x14ac:dyDescent="0.2">
      <c r="B8" s="12" t="s">
        <v>9</v>
      </c>
      <c r="C8" s="15">
        <v>0.51909967526833745</v>
      </c>
      <c r="D8" s="15">
        <v>0.48</v>
      </c>
      <c r="E8" s="15">
        <f t="shared" ref="E8:E15" si="0">C8+0.02</f>
        <v>0.53909967526833746</v>
      </c>
      <c r="F8" s="15">
        <f t="shared" ref="F8" si="1">E8+0.02</f>
        <v>0.55909967526833748</v>
      </c>
      <c r="G8" s="15">
        <f t="shared" ref="G8:G15" si="2">F8+0.1</f>
        <v>0.65909967526833746</v>
      </c>
      <c r="H8" s="15">
        <f t="shared" ref="H8:H15" si="3">F8+0.02</f>
        <v>0.5790996752683375</v>
      </c>
      <c r="I8" s="15">
        <f t="shared" ref="I8:I15" si="4">H8-0.02</f>
        <v>0.55909967526833748</v>
      </c>
      <c r="J8" s="15">
        <f t="shared" ref="J8:J15" si="5">I8-0.13</f>
        <v>0.42909967526833748</v>
      </c>
      <c r="K8" s="15">
        <v>0.51909967526833745</v>
      </c>
      <c r="L8" s="15">
        <v>0.48</v>
      </c>
      <c r="M8" s="15">
        <f t="shared" ref="M8:N15" si="6">K8+0.02</f>
        <v>0.53909967526833746</v>
      </c>
      <c r="N8" s="15">
        <f t="shared" si="6"/>
        <v>0.5</v>
      </c>
    </row>
    <row r="9" spans="2:27" ht="15" x14ac:dyDescent="0.2">
      <c r="B9" s="12" t="s">
        <v>10</v>
      </c>
      <c r="C9" s="15">
        <v>0.76054138469547128</v>
      </c>
      <c r="D9" s="15">
        <v>0.72</v>
      </c>
      <c r="E9" s="15">
        <f t="shared" si="0"/>
        <v>0.7805413846954713</v>
      </c>
      <c r="F9" s="15">
        <f t="shared" ref="F9" si="7">E9+0.02</f>
        <v>0.80054138469547131</v>
      </c>
      <c r="G9" s="15">
        <f t="shared" si="2"/>
        <v>0.90054138469547129</v>
      </c>
      <c r="H9" s="15">
        <f t="shared" si="3"/>
        <v>0.82054138469547133</v>
      </c>
      <c r="I9" s="15">
        <f t="shared" si="4"/>
        <v>0.80054138469547131</v>
      </c>
      <c r="J9" s="15">
        <f t="shared" si="5"/>
        <v>0.67054138469547131</v>
      </c>
      <c r="K9" s="15">
        <v>0.76054138469547128</v>
      </c>
      <c r="L9" s="15">
        <v>0.72</v>
      </c>
      <c r="M9" s="15">
        <f t="shared" si="6"/>
        <v>0.7805413846954713</v>
      </c>
      <c r="N9" s="15">
        <f t="shared" si="6"/>
        <v>0.74</v>
      </c>
    </row>
    <row r="10" spans="2:27" ht="15" x14ac:dyDescent="0.2">
      <c r="B10" s="12" t="s">
        <v>11</v>
      </c>
      <c r="C10" s="15">
        <v>1.0826859859476965</v>
      </c>
      <c r="D10" s="15">
        <v>1</v>
      </c>
      <c r="E10" s="15">
        <f t="shared" si="0"/>
        <v>1.1026859859476965</v>
      </c>
      <c r="F10" s="15">
        <f t="shared" ref="F10" si="8">E10+0.02</f>
        <v>1.1226859859476965</v>
      </c>
      <c r="G10" s="15">
        <f t="shared" si="2"/>
        <v>1.2226859859476966</v>
      </c>
      <c r="H10" s="15">
        <f t="shared" si="3"/>
        <v>1.1426859859476965</v>
      </c>
      <c r="I10" s="15">
        <f t="shared" si="4"/>
        <v>1.1226859859476965</v>
      </c>
      <c r="J10" s="15">
        <f t="shared" si="5"/>
        <v>0.99268598594769653</v>
      </c>
      <c r="K10" s="15">
        <v>1.0826859859476965</v>
      </c>
      <c r="L10" s="15">
        <v>1</v>
      </c>
      <c r="M10" s="15">
        <f t="shared" si="6"/>
        <v>1.1026859859476965</v>
      </c>
      <c r="N10" s="15">
        <f t="shared" si="6"/>
        <v>1.02</v>
      </c>
    </row>
    <row r="11" spans="2:27" ht="15" x14ac:dyDescent="0.2">
      <c r="B11" s="12" t="s">
        <v>12</v>
      </c>
      <c r="C11" s="15">
        <v>1.161875907592786</v>
      </c>
      <c r="D11" s="15">
        <v>1.1599999999999999</v>
      </c>
      <c r="E11" s="15">
        <f t="shared" si="0"/>
        <v>1.181875907592786</v>
      </c>
      <c r="F11" s="15">
        <f t="shared" ref="F11" si="9">E11+0.02</f>
        <v>1.2018759075927861</v>
      </c>
      <c r="G11" s="15">
        <f t="shared" si="2"/>
        <v>1.3018759075927862</v>
      </c>
      <c r="H11" s="15">
        <f t="shared" si="3"/>
        <v>1.2218759075927861</v>
      </c>
      <c r="I11" s="15">
        <f t="shared" si="4"/>
        <v>1.2018759075927861</v>
      </c>
      <c r="J11" s="15">
        <f t="shared" si="5"/>
        <v>1.0718759075927862</v>
      </c>
      <c r="K11" s="15">
        <v>1.161875907592786</v>
      </c>
      <c r="L11" s="15">
        <v>1.1599999999999999</v>
      </c>
      <c r="M11" s="15">
        <f t="shared" si="6"/>
        <v>1.181875907592786</v>
      </c>
      <c r="N11" s="15">
        <f t="shared" si="6"/>
        <v>1.18</v>
      </c>
    </row>
    <row r="12" spans="2:27" ht="15" x14ac:dyDescent="0.2">
      <c r="B12" s="12" t="s">
        <v>13</v>
      </c>
      <c r="C12" s="15">
        <v>1.4245060856200888</v>
      </c>
      <c r="D12" s="15">
        <v>1.41</v>
      </c>
      <c r="E12" s="15">
        <f t="shared" si="0"/>
        <v>1.4445060856200889</v>
      </c>
      <c r="F12" s="15">
        <f t="shared" ref="F12" si="10">E12+0.02</f>
        <v>1.4645060856200889</v>
      </c>
      <c r="G12" s="15">
        <f t="shared" si="2"/>
        <v>1.564506085620089</v>
      </c>
      <c r="H12" s="15">
        <f t="shared" si="3"/>
        <v>1.4845060856200889</v>
      </c>
      <c r="I12" s="15">
        <f t="shared" si="4"/>
        <v>1.4645060856200889</v>
      </c>
      <c r="J12" s="15">
        <f t="shared" si="5"/>
        <v>1.334506085620089</v>
      </c>
      <c r="K12" s="15">
        <v>1.4245060856200888</v>
      </c>
      <c r="L12" s="15">
        <v>1.41</v>
      </c>
      <c r="M12" s="15">
        <f t="shared" si="6"/>
        <v>1.4445060856200889</v>
      </c>
      <c r="N12" s="15">
        <f t="shared" si="6"/>
        <v>1.43</v>
      </c>
    </row>
    <row r="13" spans="2:27" ht="15" x14ac:dyDescent="0.2">
      <c r="B13" s="12" t="s">
        <v>14</v>
      </c>
      <c r="C13" s="15">
        <v>1.4688887527941943</v>
      </c>
      <c r="D13" s="15">
        <v>1.5</v>
      </c>
      <c r="E13" s="15">
        <f t="shared" si="0"/>
        <v>1.4888887527941943</v>
      </c>
      <c r="F13" s="15">
        <f t="shared" ref="F13" si="11">E13+0.02</f>
        <v>1.5088887527941943</v>
      </c>
      <c r="G13" s="15">
        <f t="shared" si="2"/>
        <v>1.6088887527941944</v>
      </c>
      <c r="H13" s="15">
        <f t="shared" si="3"/>
        <v>1.5288887527941943</v>
      </c>
      <c r="I13" s="15">
        <f t="shared" si="4"/>
        <v>1.5088887527941943</v>
      </c>
      <c r="J13" s="15">
        <f t="shared" si="5"/>
        <v>1.3788887527941944</v>
      </c>
      <c r="K13" s="15">
        <v>1.4688887527941943</v>
      </c>
      <c r="L13" s="15">
        <v>1.5</v>
      </c>
      <c r="M13" s="15">
        <f t="shared" si="6"/>
        <v>1.4888887527941943</v>
      </c>
      <c r="N13" s="15">
        <f t="shared" si="6"/>
        <v>1.52</v>
      </c>
    </row>
    <row r="14" spans="2:27" ht="15" x14ac:dyDescent="0.2">
      <c r="B14" s="12" t="s">
        <v>15</v>
      </c>
      <c r="C14" s="15">
        <v>1.818752120157638</v>
      </c>
      <c r="D14" s="15">
        <v>1.9</v>
      </c>
      <c r="E14" s="15">
        <f t="shared" si="0"/>
        <v>1.838752120157638</v>
      </c>
      <c r="F14" s="15">
        <f t="shared" ref="F14" si="12">E14+0.02</f>
        <v>1.858752120157638</v>
      </c>
      <c r="G14" s="15">
        <f t="shared" si="2"/>
        <v>1.9587521201576381</v>
      </c>
      <c r="H14" s="15">
        <f t="shared" si="3"/>
        <v>1.878752120157638</v>
      </c>
      <c r="I14" s="15">
        <f t="shared" si="4"/>
        <v>1.858752120157638</v>
      </c>
      <c r="J14" s="15">
        <f t="shared" si="5"/>
        <v>1.7287521201576381</v>
      </c>
      <c r="K14" s="15">
        <v>1.818752120157638</v>
      </c>
      <c r="L14" s="15">
        <v>1.9</v>
      </c>
      <c r="M14" s="15">
        <f t="shared" si="6"/>
        <v>1.838752120157638</v>
      </c>
      <c r="N14" s="15">
        <f t="shared" si="6"/>
        <v>1.92</v>
      </c>
    </row>
    <row r="15" spans="2:27" ht="15" x14ac:dyDescent="0.2">
      <c r="B15" s="12" t="s">
        <v>16</v>
      </c>
      <c r="C15" s="15">
        <v>2.3863900888202925</v>
      </c>
      <c r="D15" s="15">
        <v>2.2000000000000002</v>
      </c>
      <c r="E15" s="15">
        <f t="shared" si="0"/>
        <v>2.4063900888202925</v>
      </c>
      <c r="F15" s="15">
        <f t="shared" ref="F15" si="13">E15+0.02</f>
        <v>2.4263900888202925</v>
      </c>
      <c r="G15" s="15">
        <f t="shared" si="2"/>
        <v>2.5263900888202926</v>
      </c>
      <c r="H15" s="15">
        <f t="shared" si="3"/>
        <v>2.4463900888202925</v>
      </c>
      <c r="I15" s="15">
        <f t="shared" si="4"/>
        <v>2.4263900888202925</v>
      </c>
      <c r="J15" s="15">
        <f t="shared" si="5"/>
        <v>2.2963900888202926</v>
      </c>
      <c r="K15" s="15">
        <v>2.3863900888202925</v>
      </c>
      <c r="L15" s="15">
        <v>2.2000000000000002</v>
      </c>
      <c r="M15" s="15">
        <f t="shared" si="6"/>
        <v>2.4063900888202925</v>
      </c>
      <c r="N15" s="15">
        <f t="shared" si="6"/>
        <v>2.2200000000000002</v>
      </c>
    </row>
    <row r="29" spans="2:27" ht="15" thickBot="1" x14ac:dyDescent="0.25"/>
    <row r="30" spans="2:27" x14ac:dyDescent="0.2">
      <c r="B30" s="104" t="s">
        <v>33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6"/>
    </row>
    <row r="31" spans="2:27" ht="15" thickBot="1" x14ac:dyDescent="0.25">
      <c r="B31" s="107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9"/>
    </row>
    <row r="33" spans="2:14" ht="15.75" thickBot="1" x14ac:dyDescent="0.3">
      <c r="C33" s="59">
        <v>44197</v>
      </c>
      <c r="D33" s="59">
        <v>44228</v>
      </c>
      <c r="E33" s="59">
        <v>44256</v>
      </c>
      <c r="F33" s="59">
        <v>44287</v>
      </c>
      <c r="G33" s="59">
        <v>44317</v>
      </c>
      <c r="H33" s="59">
        <v>44348</v>
      </c>
      <c r="I33" s="59">
        <v>44378</v>
      </c>
      <c r="J33" s="59">
        <v>44409</v>
      </c>
      <c r="K33" s="59">
        <v>44440</v>
      </c>
      <c r="L33" s="59">
        <v>44470</v>
      </c>
      <c r="M33" s="59">
        <v>44501</v>
      </c>
      <c r="N33" s="59">
        <v>44531</v>
      </c>
    </row>
    <row r="34" spans="2:14" ht="15.75" thickBot="1" x14ac:dyDescent="0.25">
      <c r="B34" s="6" t="s">
        <v>21</v>
      </c>
      <c r="C34" s="102" t="s">
        <v>30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</row>
    <row r="35" spans="2:14" ht="15" x14ac:dyDescent="0.2">
      <c r="B35" s="10" t="s">
        <v>8</v>
      </c>
      <c r="C35" s="15">
        <v>0.33801839319798721</v>
      </c>
      <c r="D35" s="15">
        <v>0.31</v>
      </c>
      <c r="E35" s="15">
        <f>C35+0.02</f>
        <v>0.35801839319798723</v>
      </c>
      <c r="F35" s="15">
        <f>E35+0.02</f>
        <v>0.37801839319798725</v>
      </c>
      <c r="G35" s="15">
        <f>F35+0.1</f>
        <v>0.47801839319798722</v>
      </c>
      <c r="H35" s="15">
        <f>F35+0.02</f>
        <v>0.39801839319798726</v>
      </c>
      <c r="I35" s="15">
        <f>H35-0.02</f>
        <v>0.37801839319798725</v>
      </c>
      <c r="J35" s="15">
        <f>I35-0.13</f>
        <v>0.24801839319798724</v>
      </c>
      <c r="K35" s="15">
        <v>0.33801839319798721</v>
      </c>
      <c r="L35" s="15">
        <v>0.31</v>
      </c>
      <c r="M35" s="15">
        <f>K35+0.02</f>
        <v>0.35801839319798723</v>
      </c>
      <c r="N35" s="15">
        <f>L35+0.02</f>
        <v>0.33</v>
      </c>
    </row>
    <row r="36" spans="2:14" ht="15" x14ac:dyDescent="0.2">
      <c r="B36" s="12" t="s">
        <v>9</v>
      </c>
      <c r="C36" s="15">
        <v>0.51909967526833745</v>
      </c>
      <c r="D36" s="15">
        <v>0.48</v>
      </c>
      <c r="E36" s="15">
        <f t="shared" ref="E36:E43" si="14">C36+0.02</f>
        <v>0.53909967526833746</v>
      </c>
      <c r="F36" s="15">
        <f t="shared" ref="F36" si="15">E36+0.02</f>
        <v>0.55909967526833748</v>
      </c>
      <c r="G36" s="15">
        <f t="shared" ref="G36" si="16">F36+0.1</f>
        <v>0.65909967526833746</v>
      </c>
      <c r="H36" s="15">
        <f t="shared" ref="H36:H42" si="17">F36+0.02</f>
        <v>0.5790996752683375</v>
      </c>
      <c r="I36" s="15">
        <f t="shared" ref="I36:I43" si="18">H36-0.02</f>
        <v>0.55909967526833748</v>
      </c>
      <c r="J36" s="15">
        <f t="shared" ref="J36:J43" si="19">I36-0.13</f>
        <v>0.42909967526833748</v>
      </c>
      <c r="K36" s="15">
        <v>0.51909967526833745</v>
      </c>
      <c r="L36" s="15">
        <v>0.48</v>
      </c>
      <c r="M36" s="15">
        <f t="shared" ref="M36:M43" si="20">K36+0.02</f>
        <v>0.53909967526833746</v>
      </c>
      <c r="N36" s="15">
        <f t="shared" ref="N36:N42" si="21">L36+0.02</f>
        <v>0.5</v>
      </c>
    </row>
    <row r="37" spans="2:14" ht="15" x14ac:dyDescent="0.2">
      <c r="B37" s="12" t="s">
        <v>10</v>
      </c>
      <c r="C37" s="15">
        <v>0.76054138469547128</v>
      </c>
      <c r="D37" s="15">
        <v>0.72</v>
      </c>
      <c r="E37" s="15">
        <f t="shared" si="14"/>
        <v>0.7805413846954713</v>
      </c>
      <c r="F37" s="15">
        <f t="shared" ref="F37" si="22">E37+0.02</f>
        <v>0.80054138469547131</v>
      </c>
      <c r="G37" s="15">
        <f t="shared" ref="G37" si="23">F37+0.1</f>
        <v>0.90054138469547129</v>
      </c>
      <c r="H37" s="15">
        <f t="shared" si="17"/>
        <v>0.82054138469547133</v>
      </c>
      <c r="I37" s="15">
        <f t="shared" si="18"/>
        <v>0.80054138469547131</v>
      </c>
      <c r="J37" s="15">
        <f t="shared" si="19"/>
        <v>0.67054138469547131</v>
      </c>
      <c r="K37" s="15">
        <v>0.76054138469547128</v>
      </c>
      <c r="L37" s="15">
        <v>0.72</v>
      </c>
      <c r="M37" s="15">
        <f t="shared" si="20"/>
        <v>0.7805413846954713</v>
      </c>
      <c r="N37" s="15">
        <f t="shared" si="21"/>
        <v>0.74</v>
      </c>
    </row>
    <row r="38" spans="2:14" ht="15" x14ac:dyDescent="0.2">
      <c r="B38" s="12" t="s">
        <v>11</v>
      </c>
      <c r="C38" s="15">
        <v>1.0826859859476965</v>
      </c>
      <c r="D38" s="15">
        <v>1</v>
      </c>
      <c r="E38" s="15">
        <f t="shared" si="14"/>
        <v>1.1026859859476965</v>
      </c>
      <c r="F38" s="15">
        <f t="shared" ref="F38" si="24">E38+0.02</f>
        <v>1.1226859859476965</v>
      </c>
      <c r="G38" s="15">
        <f t="shared" ref="G38" si="25">F38+0.1</f>
        <v>1.2226859859476966</v>
      </c>
      <c r="H38" s="15">
        <f t="shared" si="17"/>
        <v>1.1426859859476965</v>
      </c>
      <c r="I38" s="15">
        <f t="shared" si="18"/>
        <v>1.1226859859476965</v>
      </c>
      <c r="J38" s="15">
        <f t="shared" si="19"/>
        <v>0.99268598594769653</v>
      </c>
      <c r="K38" s="15">
        <v>1.0826859859476965</v>
      </c>
      <c r="L38" s="15">
        <v>1</v>
      </c>
      <c r="M38" s="15">
        <f t="shared" si="20"/>
        <v>1.1026859859476965</v>
      </c>
      <c r="N38" s="15">
        <f t="shared" si="21"/>
        <v>1.02</v>
      </c>
    </row>
    <row r="39" spans="2:14" ht="15" x14ac:dyDescent="0.2">
      <c r="B39" s="12" t="s">
        <v>12</v>
      </c>
      <c r="C39" s="15">
        <v>1.161875907592786</v>
      </c>
      <c r="D39" s="15">
        <v>1.1599999999999999</v>
      </c>
      <c r="E39" s="15">
        <f t="shared" si="14"/>
        <v>1.181875907592786</v>
      </c>
      <c r="F39" s="15">
        <f t="shared" ref="F39" si="26">E39+0.02</f>
        <v>1.2018759075927861</v>
      </c>
      <c r="G39" s="15">
        <f t="shared" ref="G39" si="27">F39+0.1</f>
        <v>1.3018759075927862</v>
      </c>
      <c r="H39" s="15">
        <f t="shared" si="17"/>
        <v>1.2218759075927861</v>
      </c>
      <c r="I39" s="15">
        <f t="shared" si="18"/>
        <v>1.2018759075927861</v>
      </c>
      <c r="J39" s="15">
        <f t="shared" si="19"/>
        <v>1.0718759075927862</v>
      </c>
      <c r="K39" s="15">
        <v>1.161875907592786</v>
      </c>
      <c r="L39" s="15">
        <v>1.1599999999999999</v>
      </c>
      <c r="M39" s="15">
        <f t="shared" si="20"/>
        <v>1.181875907592786</v>
      </c>
      <c r="N39" s="15">
        <f t="shared" si="21"/>
        <v>1.18</v>
      </c>
    </row>
    <row r="40" spans="2:14" ht="15" x14ac:dyDescent="0.2">
      <c r="B40" s="12" t="s">
        <v>13</v>
      </c>
      <c r="C40" s="15">
        <v>1.4245060856200888</v>
      </c>
      <c r="D40" s="15">
        <v>1.41</v>
      </c>
      <c r="E40" s="15">
        <f t="shared" si="14"/>
        <v>1.4445060856200889</v>
      </c>
      <c r="F40" s="15">
        <f t="shared" ref="F40" si="28">E40+0.02</f>
        <v>1.4645060856200889</v>
      </c>
      <c r="G40" s="15">
        <f t="shared" ref="G40" si="29">F40+0.1</f>
        <v>1.564506085620089</v>
      </c>
      <c r="H40" s="15">
        <f t="shared" si="17"/>
        <v>1.4845060856200889</v>
      </c>
      <c r="I40" s="15">
        <f t="shared" si="18"/>
        <v>1.4645060856200889</v>
      </c>
      <c r="J40" s="15">
        <f t="shared" si="19"/>
        <v>1.334506085620089</v>
      </c>
      <c r="K40" s="15">
        <v>1.4245060856200888</v>
      </c>
      <c r="L40" s="15">
        <v>1.41</v>
      </c>
      <c r="M40" s="15">
        <f t="shared" si="20"/>
        <v>1.4445060856200889</v>
      </c>
      <c r="N40" s="15">
        <f t="shared" si="21"/>
        <v>1.43</v>
      </c>
    </row>
    <row r="41" spans="2:14" ht="15" x14ac:dyDescent="0.2">
      <c r="B41" s="12" t="s">
        <v>14</v>
      </c>
      <c r="C41" s="15">
        <v>1.4688887527941943</v>
      </c>
      <c r="D41" s="15">
        <v>1.5</v>
      </c>
      <c r="E41" s="15">
        <f t="shared" si="14"/>
        <v>1.4888887527941943</v>
      </c>
      <c r="F41" s="15">
        <f t="shared" ref="F41" si="30">E41+0.02</f>
        <v>1.5088887527941943</v>
      </c>
      <c r="G41" s="15">
        <f t="shared" ref="G41" si="31">F41+0.1</f>
        <v>1.6088887527941944</v>
      </c>
      <c r="H41" s="15">
        <f t="shared" si="17"/>
        <v>1.5288887527941943</v>
      </c>
      <c r="I41" s="15">
        <f t="shared" si="18"/>
        <v>1.5088887527941943</v>
      </c>
      <c r="J41" s="15">
        <f t="shared" si="19"/>
        <v>1.3788887527941944</v>
      </c>
      <c r="K41" s="15">
        <v>1.4688887527941943</v>
      </c>
      <c r="L41" s="15">
        <v>1.5</v>
      </c>
      <c r="M41" s="15">
        <f t="shared" si="20"/>
        <v>1.4888887527941943</v>
      </c>
      <c r="N41" s="15">
        <f t="shared" si="21"/>
        <v>1.52</v>
      </c>
    </row>
    <row r="42" spans="2:14" ht="15" x14ac:dyDescent="0.2">
      <c r="B42" s="12" t="s">
        <v>15</v>
      </c>
      <c r="C42" s="15">
        <v>1.818752120157638</v>
      </c>
      <c r="D42" s="15">
        <v>1.9</v>
      </c>
      <c r="E42" s="15">
        <f t="shared" si="14"/>
        <v>1.838752120157638</v>
      </c>
      <c r="F42" s="15">
        <f t="shared" ref="F42" si="32">E42+0.02</f>
        <v>1.858752120157638</v>
      </c>
      <c r="G42" s="15">
        <f t="shared" ref="G42" si="33">F42+0.1</f>
        <v>1.9587521201576381</v>
      </c>
      <c r="H42" s="15">
        <f t="shared" si="17"/>
        <v>1.878752120157638</v>
      </c>
      <c r="I42" s="15">
        <f t="shared" si="18"/>
        <v>1.858752120157638</v>
      </c>
      <c r="J42" s="15">
        <f t="shared" si="19"/>
        <v>1.7287521201576381</v>
      </c>
      <c r="K42" s="15">
        <v>1.818752120157638</v>
      </c>
      <c r="L42" s="15">
        <v>1.9</v>
      </c>
      <c r="M42" s="15">
        <f t="shared" si="20"/>
        <v>1.838752120157638</v>
      </c>
      <c r="N42" s="15">
        <f t="shared" si="21"/>
        <v>1.92</v>
      </c>
    </row>
    <row r="43" spans="2:14" ht="15" x14ac:dyDescent="0.2">
      <c r="B43" s="12" t="s">
        <v>16</v>
      </c>
      <c r="C43" s="15">
        <v>2.3863900888202925</v>
      </c>
      <c r="D43" s="15">
        <v>2.2000000000000002</v>
      </c>
      <c r="E43" s="15">
        <f t="shared" si="14"/>
        <v>2.4063900888202925</v>
      </c>
      <c r="F43" s="15">
        <f t="shared" ref="F43" si="34">E43+0.02</f>
        <v>2.4263900888202925</v>
      </c>
      <c r="G43" s="15">
        <f t="shared" ref="G43" si="35">F43+0.1</f>
        <v>2.5263900888202926</v>
      </c>
      <c r="H43" s="15">
        <v>1.8</v>
      </c>
      <c r="I43" s="15">
        <f t="shared" si="18"/>
        <v>1.78</v>
      </c>
      <c r="J43" s="15">
        <f t="shared" si="19"/>
        <v>1.65</v>
      </c>
      <c r="K43" s="15">
        <v>2.3863900888202925</v>
      </c>
      <c r="L43" s="15">
        <v>2.2000000000000002</v>
      </c>
      <c r="M43" s="15">
        <f t="shared" si="20"/>
        <v>2.4063900888202925</v>
      </c>
      <c r="N43" s="15">
        <v>1.8</v>
      </c>
    </row>
    <row r="57" spans="2:27" ht="15" thickBot="1" x14ac:dyDescent="0.25"/>
    <row r="58" spans="2:27" x14ac:dyDescent="0.2">
      <c r="B58" s="104" t="s">
        <v>34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6"/>
    </row>
    <row r="59" spans="2:27" ht="15" thickBot="1" x14ac:dyDescent="0.25"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9"/>
    </row>
    <row r="60" spans="2:27" x14ac:dyDescent="0.2">
      <c r="B60" s="60"/>
    </row>
    <row r="61" spans="2:27" ht="15.75" thickBot="1" x14ac:dyDescent="0.3">
      <c r="C61" s="59">
        <v>44197</v>
      </c>
      <c r="D61" s="59">
        <v>44228</v>
      </c>
      <c r="E61" s="59">
        <v>44256</v>
      </c>
      <c r="F61" s="59">
        <v>44287</v>
      </c>
      <c r="G61" s="59">
        <v>44317</v>
      </c>
      <c r="H61" s="59">
        <v>44348</v>
      </c>
      <c r="I61" s="59">
        <v>44378</v>
      </c>
      <c r="J61" s="59">
        <v>44409</v>
      </c>
      <c r="K61" s="59">
        <v>44440</v>
      </c>
      <c r="L61" s="59">
        <v>44470</v>
      </c>
      <c r="M61" s="59">
        <v>44501</v>
      </c>
      <c r="N61" s="59">
        <v>44531</v>
      </c>
    </row>
    <row r="62" spans="2:27" ht="15.75" thickBot="1" x14ac:dyDescent="0.25">
      <c r="B62" s="6" t="s">
        <v>21</v>
      </c>
      <c r="C62" s="102" t="s">
        <v>30</v>
      </c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</row>
    <row r="63" spans="2:27" ht="15" x14ac:dyDescent="0.2">
      <c r="B63" s="10" t="s">
        <v>8</v>
      </c>
      <c r="C63" s="15">
        <v>0.33801839319798721</v>
      </c>
      <c r="D63" s="15">
        <v>0.31</v>
      </c>
      <c r="E63" s="15">
        <f>C63+0.02</f>
        <v>0.35801839319798723</v>
      </c>
      <c r="F63" s="15">
        <f>E63+0.02</f>
        <v>0.37801839319798725</v>
      </c>
      <c r="G63" s="15">
        <f>F63+0.1</f>
        <v>0.47801839319798722</v>
      </c>
      <c r="H63" s="15">
        <f>F63+0.02</f>
        <v>0.39801839319798726</v>
      </c>
      <c r="I63" s="15">
        <f>H63-0.02</f>
        <v>0.37801839319798725</v>
      </c>
      <c r="J63" s="15">
        <f>I63-0.13</f>
        <v>0.24801839319798724</v>
      </c>
      <c r="K63" s="15">
        <v>0.33801839319798721</v>
      </c>
      <c r="L63" s="15">
        <v>0.31</v>
      </c>
      <c r="M63" s="15">
        <f>K63+0.02</f>
        <v>0.35801839319798723</v>
      </c>
      <c r="N63" s="15">
        <f>L63+0.02</f>
        <v>0.33</v>
      </c>
    </row>
    <row r="64" spans="2:27" ht="15" x14ac:dyDescent="0.2">
      <c r="B64" s="12" t="s">
        <v>9</v>
      </c>
      <c r="C64" s="15">
        <v>0.51909967526833745</v>
      </c>
      <c r="D64" s="15">
        <v>0.48</v>
      </c>
      <c r="E64" s="15">
        <f t="shared" ref="E64:E71" si="36">C64+0.02</f>
        <v>0.53909967526833746</v>
      </c>
      <c r="F64" s="15">
        <f t="shared" ref="F64" si="37">E64+0.02</f>
        <v>0.55909967526833748</v>
      </c>
      <c r="G64" s="15">
        <f t="shared" ref="G64" si="38">F64+0.1</f>
        <v>0.65909967526833746</v>
      </c>
      <c r="H64" s="15">
        <f t="shared" ref="H64:H69" si="39">F64+0.02</f>
        <v>0.5790996752683375</v>
      </c>
      <c r="I64" s="15">
        <f t="shared" ref="I64:I69" si="40">H64-0.02</f>
        <v>0.55909967526833748</v>
      </c>
      <c r="J64" s="15">
        <f t="shared" ref="J64:J69" si="41">I64-0.13</f>
        <v>0.42909967526833748</v>
      </c>
      <c r="K64" s="15">
        <v>0.51909967526833745</v>
      </c>
      <c r="L64" s="15">
        <v>0.48</v>
      </c>
      <c r="M64" s="15">
        <f t="shared" ref="M64:M69" si="42">K64+0.02</f>
        <v>0.53909967526833746</v>
      </c>
      <c r="N64" s="15">
        <f t="shared" ref="N64:N69" si="43">L64+0.02</f>
        <v>0.5</v>
      </c>
    </row>
    <row r="65" spans="2:14" ht="15" x14ac:dyDescent="0.2">
      <c r="B65" s="12" t="s">
        <v>10</v>
      </c>
      <c r="C65" s="15">
        <v>0.76054138469547128</v>
      </c>
      <c r="D65" s="15">
        <v>0.72</v>
      </c>
      <c r="E65" s="15">
        <f t="shared" si="36"/>
        <v>0.7805413846954713</v>
      </c>
      <c r="F65" s="15">
        <f t="shared" ref="F65" si="44">E65+0.02</f>
        <v>0.80054138469547131</v>
      </c>
      <c r="G65" s="15">
        <f t="shared" ref="G65" si="45">F65+0.1</f>
        <v>0.90054138469547129</v>
      </c>
      <c r="H65" s="15">
        <f t="shared" si="39"/>
        <v>0.82054138469547133</v>
      </c>
      <c r="I65" s="15">
        <f t="shared" si="40"/>
        <v>0.80054138469547131</v>
      </c>
      <c r="J65" s="15">
        <f t="shared" si="41"/>
        <v>0.67054138469547131</v>
      </c>
      <c r="K65" s="15">
        <v>0.76054138469547128</v>
      </c>
      <c r="L65" s="15">
        <v>0.72</v>
      </c>
      <c r="M65" s="15">
        <f t="shared" si="42"/>
        <v>0.7805413846954713</v>
      </c>
      <c r="N65" s="15">
        <f t="shared" si="43"/>
        <v>0.74</v>
      </c>
    </row>
    <row r="66" spans="2:14" ht="15" x14ac:dyDescent="0.2">
      <c r="B66" s="12" t="s">
        <v>11</v>
      </c>
      <c r="C66" s="15">
        <v>1.0826859859476965</v>
      </c>
      <c r="D66" s="15">
        <v>1</v>
      </c>
      <c r="E66" s="15">
        <f t="shared" si="36"/>
        <v>1.1026859859476965</v>
      </c>
      <c r="F66" s="15">
        <f t="shared" ref="F66" si="46">E66+0.02</f>
        <v>1.1226859859476965</v>
      </c>
      <c r="G66" s="15">
        <f t="shared" ref="G66" si="47">F66+0.1</f>
        <v>1.2226859859476966</v>
      </c>
      <c r="H66" s="15">
        <f t="shared" si="39"/>
        <v>1.1426859859476965</v>
      </c>
      <c r="I66" s="15">
        <f t="shared" si="40"/>
        <v>1.1226859859476965</v>
      </c>
      <c r="J66" s="15">
        <f t="shared" si="41"/>
        <v>0.99268598594769653</v>
      </c>
      <c r="K66" s="15">
        <v>1.0826859859476965</v>
      </c>
      <c r="L66" s="15">
        <v>1</v>
      </c>
      <c r="M66" s="15">
        <f t="shared" si="42"/>
        <v>1.1026859859476965</v>
      </c>
      <c r="N66" s="15">
        <f t="shared" si="43"/>
        <v>1.02</v>
      </c>
    </row>
    <row r="67" spans="2:14" ht="15" x14ac:dyDescent="0.2">
      <c r="B67" s="12" t="s">
        <v>12</v>
      </c>
      <c r="C67" s="15">
        <v>1.161875907592786</v>
      </c>
      <c r="D67" s="15">
        <v>1.1599999999999999</v>
      </c>
      <c r="E67" s="15">
        <f t="shared" si="36"/>
        <v>1.181875907592786</v>
      </c>
      <c r="F67" s="15">
        <f t="shared" ref="F67" si="48">E67+0.02</f>
        <v>1.2018759075927861</v>
      </c>
      <c r="G67" s="15">
        <f t="shared" ref="G67" si="49">F67+0.1</f>
        <v>1.3018759075927862</v>
      </c>
      <c r="H67" s="15">
        <f t="shared" si="39"/>
        <v>1.2218759075927861</v>
      </c>
      <c r="I67" s="15">
        <f t="shared" si="40"/>
        <v>1.2018759075927861</v>
      </c>
      <c r="J67" s="15">
        <f t="shared" si="41"/>
        <v>1.0718759075927862</v>
      </c>
      <c r="K67" s="15">
        <v>1.161875907592786</v>
      </c>
      <c r="L67" s="15">
        <v>1.1599999999999999</v>
      </c>
      <c r="M67" s="15">
        <f t="shared" si="42"/>
        <v>1.181875907592786</v>
      </c>
      <c r="N67" s="15">
        <f t="shared" si="43"/>
        <v>1.18</v>
      </c>
    </row>
    <row r="68" spans="2:14" ht="15" x14ac:dyDescent="0.2">
      <c r="B68" s="12" t="s">
        <v>13</v>
      </c>
      <c r="C68" s="15">
        <v>1.4245060856200888</v>
      </c>
      <c r="D68" s="15">
        <v>1.41</v>
      </c>
      <c r="E68" s="15">
        <f t="shared" si="36"/>
        <v>1.4445060856200889</v>
      </c>
      <c r="F68" s="15">
        <f t="shared" ref="F68" si="50">E68+0.02</f>
        <v>1.4645060856200889</v>
      </c>
      <c r="G68" s="15">
        <f t="shared" ref="G68" si="51">F68+0.1</f>
        <v>1.564506085620089</v>
      </c>
      <c r="H68" s="15">
        <f t="shared" si="39"/>
        <v>1.4845060856200889</v>
      </c>
      <c r="I68" s="15">
        <f t="shared" si="40"/>
        <v>1.4645060856200889</v>
      </c>
      <c r="J68" s="15">
        <f t="shared" si="41"/>
        <v>1.334506085620089</v>
      </c>
      <c r="K68" s="15">
        <v>1.4245060856200888</v>
      </c>
      <c r="L68" s="15">
        <v>1.41</v>
      </c>
      <c r="M68" s="15">
        <f t="shared" si="42"/>
        <v>1.4445060856200889</v>
      </c>
      <c r="N68" s="15">
        <f t="shared" si="43"/>
        <v>1.43</v>
      </c>
    </row>
    <row r="69" spans="2:14" ht="15" x14ac:dyDescent="0.2">
      <c r="B69" s="12" t="s">
        <v>14</v>
      </c>
      <c r="C69" s="15">
        <v>1.4688887527941943</v>
      </c>
      <c r="D69" s="15">
        <v>1.5</v>
      </c>
      <c r="E69" s="15">
        <f t="shared" si="36"/>
        <v>1.4888887527941943</v>
      </c>
      <c r="F69" s="15">
        <f t="shared" ref="F69" si="52">E69+0.02</f>
        <v>1.5088887527941943</v>
      </c>
      <c r="G69" s="15">
        <f t="shared" ref="G69" si="53">F69+0.1</f>
        <v>1.6088887527941944</v>
      </c>
      <c r="H69" s="15">
        <f t="shared" si="39"/>
        <v>1.5288887527941943</v>
      </c>
      <c r="I69" s="15">
        <f t="shared" si="40"/>
        <v>1.5088887527941943</v>
      </c>
      <c r="J69" s="15">
        <f t="shared" si="41"/>
        <v>1.3788887527941944</v>
      </c>
      <c r="K69" s="15">
        <v>1.4688887527941943</v>
      </c>
      <c r="L69" s="15">
        <v>1.5</v>
      </c>
      <c r="M69" s="15">
        <f t="shared" si="42"/>
        <v>1.4888887527941943</v>
      </c>
      <c r="N69" s="15">
        <f t="shared" si="43"/>
        <v>1.52</v>
      </c>
    </row>
    <row r="70" spans="2:14" ht="15" x14ac:dyDescent="0.2">
      <c r="B70" s="12" t="s">
        <v>15</v>
      </c>
      <c r="C70" s="15">
        <v>1.818752120157638</v>
      </c>
      <c r="D70" s="15">
        <v>1.9</v>
      </c>
      <c r="E70" s="15">
        <f t="shared" si="36"/>
        <v>1.838752120157638</v>
      </c>
      <c r="F70" s="15">
        <f t="shared" ref="F70" si="54">E70+0.02</f>
        <v>1.858752120157638</v>
      </c>
      <c r="G70" s="15">
        <f t="shared" ref="G70" si="55">F70+0.1</f>
        <v>1.9587521201576381</v>
      </c>
      <c r="H70" s="15">
        <f t="shared" ref="H70" si="56">H71+0.02</f>
        <v>1.52</v>
      </c>
      <c r="I70" s="15">
        <f t="shared" ref="I70:M70" si="57">I71+0.1</f>
        <v>1.6</v>
      </c>
      <c r="J70" s="15">
        <f t="shared" si="57"/>
        <v>1.1000000000000001</v>
      </c>
      <c r="K70" s="15">
        <f t="shared" si="57"/>
        <v>0.9</v>
      </c>
      <c r="L70" s="15">
        <f t="shared" si="57"/>
        <v>0.85</v>
      </c>
      <c r="M70" s="15">
        <f t="shared" si="57"/>
        <v>0.87</v>
      </c>
      <c r="N70" s="15">
        <f>N71+0.1</f>
        <v>0.9</v>
      </c>
    </row>
    <row r="71" spans="2:14" ht="15" x14ac:dyDescent="0.2">
      <c r="B71" s="12" t="s">
        <v>16</v>
      </c>
      <c r="C71" s="15">
        <v>2.3863900888202925</v>
      </c>
      <c r="D71" s="15">
        <v>2.2000000000000002</v>
      </c>
      <c r="E71" s="15">
        <f t="shared" si="36"/>
        <v>2.4063900888202925</v>
      </c>
      <c r="F71" s="15">
        <f t="shared" ref="F71" si="58">E71+0.02</f>
        <v>2.4263900888202925</v>
      </c>
      <c r="G71" s="15">
        <v>2</v>
      </c>
      <c r="H71" s="15">
        <v>1.5</v>
      </c>
      <c r="I71" s="15">
        <v>1.5</v>
      </c>
      <c r="J71" s="15">
        <v>1</v>
      </c>
      <c r="K71" s="15">
        <v>0.8</v>
      </c>
      <c r="L71" s="15">
        <v>0.75</v>
      </c>
      <c r="M71" s="15">
        <v>0.77</v>
      </c>
      <c r="N71" s="15">
        <v>0.8</v>
      </c>
    </row>
  </sheetData>
  <mergeCells count="6">
    <mergeCell ref="C62:N62"/>
    <mergeCell ref="C6:N6"/>
    <mergeCell ref="C34:N34"/>
    <mergeCell ref="B2:AA3"/>
    <mergeCell ref="B30:AA31"/>
    <mergeCell ref="B58:AA5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KS Exemplo</vt:lpstr>
      <vt:lpstr>PSI Exemplo</vt:lpstr>
      <vt:lpstr>IV Exemplo</vt:lpstr>
      <vt:lpstr>ODDS Exemplo</vt:lpstr>
      <vt:lpstr>ODDS Vs 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</dc:creator>
  <cp:lastModifiedBy>Blanco</cp:lastModifiedBy>
  <dcterms:created xsi:type="dcterms:W3CDTF">2022-11-29T19:51:43Z</dcterms:created>
  <dcterms:modified xsi:type="dcterms:W3CDTF">2022-12-04T00:13:00Z</dcterms:modified>
</cp:coreProperties>
</file>