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ssiol\Desktop\"/>
    </mc:Choice>
  </mc:AlternateContent>
  <bookViews>
    <workbookView xWindow="122" yWindow="41" windowWidth="14359" windowHeight="10039"/>
  </bookViews>
  <sheets>
    <sheet name="PL" sheetId="7" r:id="rId1"/>
    <sheet name="BS" sheetId="8" r:id="rId2"/>
    <sheet name="CF" sheetId="6" r:id="rId3"/>
  </sheets>
  <definedNames>
    <definedName name="BOOK" localSheetId="1">BS!$B$1:$L$38</definedName>
    <definedName name="BOOK">PL!$B$1:$L$38</definedName>
  </definedNames>
  <calcPr calcId="152511"/>
</workbook>
</file>

<file path=xl/calcChain.xml><?xml version="1.0" encoding="utf-8"?>
<calcChain xmlns="http://schemas.openxmlformats.org/spreadsheetml/2006/main">
  <c r="E1" i="6" l="1"/>
  <c r="C12" i="6"/>
  <c r="D12" i="6"/>
  <c r="E13" i="6"/>
  <c r="E12" i="6" s="1"/>
  <c r="E14" i="6"/>
  <c r="E15" i="6"/>
  <c r="E16" i="6"/>
  <c r="E17" i="6"/>
  <c r="E18" i="6"/>
  <c r="F13" i="6"/>
  <c r="F12" i="6" s="1"/>
  <c r="F14" i="6"/>
  <c r="F15" i="6"/>
  <c r="F16" i="6"/>
  <c r="F17" i="6"/>
  <c r="F18" i="6"/>
  <c r="C29" i="6"/>
  <c r="C19" i="6"/>
  <c r="C74" i="6" s="1"/>
  <c r="C76" i="6" s="1"/>
  <c r="C95" i="6" s="1"/>
  <c r="D29" i="6"/>
  <c r="D19" i="6" s="1"/>
  <c r="D74" i="6" s="1"/>
  <c r="D76" i="6" s="1"/>
  <c r="D95" i="6" s="1"/>
  <c r="E20" i="6"/>
  <c r="E21" i="6"/>
  <c r="E22" i="6"/>
  <c r="E23" i="6"/>
  <c r="E24" i="6"/>
  <c r="E25" i="6"/>
  <c r="E26" i="6"/>
  <c r="E27" i="6"/>
  <c r="E28" i="6"/>
  <c r="E31" i="6"/>
  <c r="E29" i="6" s="1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30" i="6"/>
  <c r="F20" i="6"/>
  <c r="F21" i="6"/>
  <c r="F22" i="6"/>
  <c r="F23" i="6"/>
  <c r="F24" i="6"/>
  <c r="F25" i="6"/>
  <c r="F26" i="6"/>
  <c r="F27" i="6"/>
  <c r="F28" i="6"/>
  <c r="F31" i="6"/>
  <c r="F32" i="6"/>
  <c r="F29" i="6" s="1"/>
  <c r="F19" i="6" s="1"/>
  <c r="F74" i="6" s="1"/>
  <c r="F76" i="6" s="1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30" i="6"/>
  <c r="C75" i="6"/>
  <c r="D75" i="6"/>
  <c r="E77" i="6"/>
  <c r="E78" i="6"/>
  <c r="E75" i="6" s="1"/>
  <c r="E79" i="6"/>
  <c r="E80" i="6"/>
  <c r="E81" i="6"/>
  <c r="E82" i="6"/>
  <c r="F77" i="6"/>
  <c r="F78" i="6"/>
  <c r="F79" i="6"/>
  <c r="F80" i="6"/>
  <c r="F81" i="6"/>
  <c r="F82" i="6"/>
  <c r="F75" i="6"/>
  <c r="C83" i="6"/>
  <c r="D83" i="6"/>
  <c r="E84" i="6"/>
  <c r="E85" i="6"/>
  <c r="E83" i="6" s="1"/>
  <c r="E86" i="6"/>
  <c r="E87" i="6"/>
  <c r="E88" i="6"/>
  <c r="E89" i="6"/>
  <c r="E90" i="6"/>
  <c r="E91" i="6"/>
  <c r="E92" i="6"/>
  <c r="E93" i="6"/>
  <c r="E94" i="6"/>
  <c r="F84" i="6"/>
  <c r="F85" i="6"/>
  <c r="F83" i="6" s="1"/>
  <c r="F86" i="6"/>
  <c r="F87" i="6"/>
  <c r="F88" i="6"/>
  <c r="F89" i="6"/>
  <c r="F90" i="6"/>
  <c r="F91" i="6"/>
  <c r="F92" i="6"/>
  <c r="F93" i="6"/>
  <c r="F94" i="6"/>
  <c r="F10" i="8"/>
  <c r="G10" i="8"/>
  <c r="F11" i="8"/>
  <c r="G11" i="8"/>
  <c r="F12" i="8"/>
  <c r="G12" i="8"/>
  <c r="C13" i="8"/>
  <c r="D13" i="8"/>
  <c r="F13" i="8"/>
  <c r="G13" i="8"/>
  <c r="F14" i="8"/>
  <c r="G14" i="8"/>
  <c r="F15" i="8"/>
  <c r="F21" i="8" s="1"/>
  <c r="G15" i="8"/>
  <c r="F16" i="8"/>
  <c r="G16" i="8"/>
  <c r="F17" i="8"/>
  <c r="G17" i="8"/>
  <c r="F18" i="8"/>
  <c r="G18" i="8"/>
  <c r="F19" i="8"/>
  <c r="G19" i="8"/>
  <c r="F20" i="8"/>
  <c r="G20" i="8"/>
  <c r="C21" i="8"/>
  <c r="C22" i="8" s="1"/>
  <c r="C25" i="8" s="1"/>
  <c r="D21" i="8"/>
  <c r="G21" i="8" s="1"/>
  <c r="D22" i="8"/>
  <c r="G22" i="8" s="1"/>
  <c r="F23" i="8"/>
  <c r="G23" i="8"/>
  <c r="F24" i="8"/>
  <c r="G24" i="8"/>
  <c r="D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C33" i="8"/>
  <c r="D33" i="8"/>
  <c r="F33" i="8"/>
  <c r="G33" i="8"/>
  <c r="F34" i="8"/>
  <c r="G34" i="8"/>
  <c r="F35" i="8"/>
  <c r="F36" i="8" s="1"/>
  <c r="F42" i="8" s="1"/>
  <c r="F43" i="8" s="1"/>
  <c r="G35" i="8"/>
  <c r="C36" i="8"/>
  <c r="D36" i="8"/>
  <c r="G36" i="8"/>
  <c r="F37" i="8"/>
  <c r="G37" i="8"/>
  <c r="F38" i="8"/>
  <c r="G38" i="8"/>
  <c r="F39" i="8"/>
  <c r="G39" i="8"/>
  <c r="F40" i="8"/>
  <c r="G40" i="8"/>
  <c r="C41" i="8"/>
  <c r="D41" i="8"/>
  <c r="F41" i="8"/>
  <c r="G41" i="8"/>
  <c r="C42" i="8"/>
  <c r="D42" i="8"/>
  <c r="G42" i="8"/>
  <c r="C43" i="8"/>
  <c r="D43" i="8"/>
  <c r="G43" i="8"/>
  <c r="C71" i="8"/>
  <c r="D71" i="8"/>
  <c r="E71" i="8"/>
  <c r="E73" i="8" s="1"/>
  <c r="E75" i="8" s="1"/>
  <c r="F71" i="8"/>
  <c r="F73" i="8" s="1"/>
  <c r="F75" i="8" s="1"/>
  <c r="G71" i="8"/>
  <c r="G73" i="8" s="1"/>
  <c r="G75" i="8" s="1"/>
  <c r="C73" i="8"/>
  <c r="D73" i="8"/>
  <c r="D75" i="8" s="1"/>
  <c r="C75" i="8"/>
  <c r="F10" i="7"/>
  <c r="G10" i="7"/>
  <c r="F11" i="7"/>
  <c r="G11" i="7"/>
  <c r="C12" i="7"/>
  <c r="D12" i="7"/>
  <c r="G12" i="7" s="1"/>
  <c r="F12" i="7"/>
  <c r="F13" i="7"/>
  <c r="G13" i="7"/>
  <c r="C14" i="7"/>
  <c r="F14" i="7"/>
  <c r="F15" i="7"/>
  <c r="G15" i="7"/>
  <c r="F16" i="7"/>
  <c r="G16" i="7"/>
  <c r="C17" i="7"/>
  <c r="D17" i="7"/>
  <c r="F17" i="7"/>
  <c r="G17" i="7"/>
  <c r="C18" i="7"/>
  <c r="F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C27" i="7"/>
  <c r="D27" i="7"/>
  <c r="F27" i="7"/>
  <c r="G27" i="7"/>
  <c r="C28" i="7"/>
  <c r="F28" i="7"/>
  <c r="F29" i="7"/>
  <c r="G29" i="7"/>
  <c r="F30" i="7"/>
  <c r="G30" i="7"/>
  <c r="F31" i="7"/>
  <c r="G31" i="7"/>
  <c r="F32" i="7"/>
  <c r="G32" i="7"/>
  <c r="C33" i="7"/>
  <c r="F33" i="7"/>
  <c r="F34" i="7"/>
  <c r="G34" i="7"/>
  <c r="C35" i="7"/>
  <c r="F35" i="7"/>
  <c r="F36" i="7"/>
  <c r="G36" i="7"/>
  <c r="C37" i="7"/>
  <c r="F37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F95" i="6" l="1"/>
  <c r="F22" i="8"/>
  <c r="F25" i="8" s="1"/>
  <c r="E19" i="6"/>
  <c r="E74" i="6" s="1"/>
  <c r="E76" i="6" s="1"/>
  <c r="E95" i="6" s="1"/>
  <c r="G25" i="8"/>
  <c r="D14" i="7"/>
  <c r="D18" i="7" l="1"/>
  <c r="G14" i="7"/>
  <c r="G18" i="7" l="1"/>
  <c r="D28" i="7"/>
  <c r="G28" i="7" l="1"/>
  <c r="D33" i="7"/>
  <c r="G33" i="7" l="1"/>
  <c r="D35" i="7"/>
  <c r="G35" i="7" l="1"/>
  <c r="D37" i="7"/>
  <c r="G37" i="7" s="1"/>
</calcChain>
</file>

<file path=xl/sharedStrings.xml><?xml version="1.0" encoding="utf-8"?>
<sst xmlns="http://schemas.openxmlformats.org/spreadsheetml/2006/main" count="318" uniqueCount="171">
  <si>
    <t>Monthly CF</t>
  </si>
  <si>
    <t>Variation</t>
  </si>
  <si>
    <t>Variation%</t>
  </si>
  <si>
    <t>Cell Phone Expenses</t>
  </si>
  <si>
    <t>Workers Comp</t>
  </si>
  <si>
    <t>FUTA</t>
  </si>
  <si>
    <t>Bonus</t>
  </si>
  <si>
    <t>Benefits</t>
  </si>
  <si>
    <t>Medical Insurance</t>
  </si>
  <si>
    <t>FICA</t>
  </si>
  <si>
    <t>SUTA</t>
  </si>
  <si>
    <t>Life Insurance</t>
  </si>
  <si>
    <t>Auto Allowances</t>
  </si>
  <si>
    <t>Auto Repair/Maintenance</t>
  </si>
  <si>
    <t>Auto Insurance</t>
  </si>
  <si>
    <t>Auto Fuel</t>
  </si>
  <si>
    <t>Auto Lease</t>
  </si>
  <si>
    <t>Tax</t>
  </si>
  <si>
    <t>Monthly Trend</t>
  </si>
  <si>
    <t>Financial income and expenses</t>
  </si>
  <si>
    <t>Result before tax</t>
  </si>
  <si>
    <t>Net Result</t>
  </si>
  <si>
    <t>Minorities result</t>
  </si>
  <si>
    <t>Group net result</t>
  </si>
  <si>
    <t>Total Assets</t>
  </si>
  <si>
    <t>Feb</t>
  </si>
  <si>
    <t>Mar</t>
  </si>
  <si>
    <t>Apr</t>
  </si>
  <si>
    <t>Nov</t>
  </si>
  <si>
    <t>Balance Sheet</t>
  </si>
  <si>
    <t>Profit&amp;Loss</t>
  </si>
  <si>
    <t>Cash Flow</t>
  </si>
  <si>
    <t>Sales Revenues</t>
  </si>
  <si>
    <t>Other  Revenues</t>
  </si>
  <si>
    <t>Total Gross Revenues</t>
  </si>
  <si>
    <t>Cost of Purchase</t>
  </si>
  <si>
    <t>Direct Margin</t>
  </si>
  <si>
    <t>Sales Discounts</t>
  </si>
  <si>
    <t>Advertising and Promotions</t>
  </si>
  <si>
    <t>Total direct costs</t>
  </si>
  <si>
    <t>Operational Gross Margin</t>
  </si>
  <si>
    <t>Salary and Wages</t>
  </si>
  <si>
    <t>Payroll Benefits and Taxes</t>
  </si>
  <si>
    <t>Insurance</t>
  </si>
  <si>
    <t>Energy</t>
  </si>
  <si>
    <t>Distribution Costs &amp; Other G&amp;A Expenses</t>
  </si>
  <si>
    <t>Depreciation</t>
  </si>
  <si>
    <t>Provision for fund</t>
  </si>
  <si>
    <t>Cost Charge Back</t>
  </si>
  <si>
    <t>Total operational cost</t>
  </si>
  <si>
    <t>Operational Net result</t>
  </si>
  <si>
    <t>Extraordinary income and expenses</t>
  </si>
  <si>
    <t>Other Gains and Losses</t>
  </si>
  <si>
    <t>Dividends</t>
  </si>
  <si>
    <t>Other activities/liabilities</t>
  </si>
  <si>
    <t>%</t>
  </si>
  <si>
    <t>Actual Resources</t>
  </si>
  <si>
    <t>Other reserves</t>
  </si>
  <si>
    <t>Financial position</t>
  </si>
  <si>
    <t>Inventories</t>
  </si>
  <si>
    <t>Long term investments</t>
  </si>
  <si>
    <t>Reserves For risks</t>
  </si>
  <si>
    <t>Long term financial debts versus others</t>
  </si>
  <si>
    <t>Year Result</t>
  </si>
  <si>
    <t xml:space="preserve">Short term Financial credit </t>
  </si>
  <si>
    <t>Adjusted C.I.N</t>
  </si>
  <si>
    <t>2015 - Budget</t>
  </si>
  <si>
    <t>Accounts receivable for tax advances</t>
  </si>
  <si>
    <t>2015 - Budget V1</t>
  </si>
  <si>
    <t>Minorities reserve</t>
  </si>
  <si>
    <t>Exchange rate difference reserves</t>
  </si>
  <si>
    <t>Long term financial position</t>
  </si>
  <si>
    <t>Invested Capital</t>
  </si>
  <si>
    <t>Accounts trade payable</t>
  </si>
  <si>
    <t>Long Term financial Borrowing</t>
  </si>
  <si>
    <t>Net working capital</t>
  </si>
  <si>
    <t>TVA</t>
  </si>
  <si>
    <t>Tangible assets</t>
  </si>
  <si>
    <t>Accounts trade receivable</t>
  </si>
  <si>
    <t>Termination Indemnities</t>
  </si>
  <si>
    <t>Intangible assets</t>
  </si>
  <si>
    <t>Long term financial debts versus banks</t>
  </si>
  <si>
    <t>Banks</t>
  </si>
  <si>
    <t>Tax Payable</t>
  </si>
  <si>
    <t>Short term financial debts versus others</t>
  </si>
  <si>
    <t>Other securities</t>
  </si>
  <si>
    <t>Total</t>
  </si>
  <si>
    <t>Capital Share</t>
  </si>
  <si>
    <t>Retained net result</t>
  </si>
  <si>
    <t>May</t>
  </si>
  <si>
    <t>2015 Budget - Version 1</t>
  </si>
  <si>
    <t>Jan</t>
  </si>
  <si>
    <t>Oct</t>
  </si>
  <si>
    <t>Jul</t>
  </si>
  <si>
    <t>June</t>
  </si>
  <si>
    <t>2015 Budget</t>
  </si>
  <si>
    <t>Aug</t>
  </si>
  <si>
    <t>Dec</t>
  </si>
  <si>
    <t>Sept</t>
  </si>
  <si>
    <t>Variance</t>
  </si>
  <si>
    <t>Tax Liabilities-Variations</t>
  </si>
  <si>
    <t>Cash out</t>
  </si>
  <si>
    <t>Financial Expenses</t>
  </si>
  <si>
    <t>Advertising &amp; Promos</t>
  </si>
  <si>
    <t>Product Revenues</t>
  </si>
  <si>
    <t>Termination indemnities-Use</t>
  </si>
  <si>
    <t>Contributions</t>
  </si>
  <si>
    <t>Intangible Assets - Disinvestment</t>
  </si>
  <si>
    <t>Taxes</t>
  </si>
  <si>
    <t>Accounts Trade Receivable - Variations</t>
  </si>
  <si>
    <t>VAT Payable -Variations</t>
  </si>
  <si>
    <t>Other assets / liabilities - IC adjustments</t>
  </si>
  <si>
    <t>IC Financial Incomes</t>
  </si>
  <si>
    <t>Financial Investments-Variations: Acquisitions</t>
  </si>
  <si>
    <t>Outstanding Trade Receivables-Variations</t>
  </si>
  <si>
    <t>Short Term Financial Credits- Variations</t>
  </si>
  <si>
    <t>Other Variations</t>
  </si>
  <si>
    <t>Final Balance</t>
  </si>
  <si>
    <t>Net income (Loss) on exchange</t>
  </si>
  <si>
    <t>Other Revenues</t>
  </si>
  <si>
    <t>Share Capital: Flow-Variation</t>
  </si>
  <si>
    <t>Reserves For Risks- Use</t>
  </si>
  <si>
    <t>Cash in</t>
  </si>
  <si>
    <t>Long term Financial Liabilities versus Banks -Variations</t>
  </si>
  <si>
    <t>Capital Gain Asset Sales</t>
  </si>
  <si>
    <t>Cost of Good Sold</t>
  </si>
  <si>
    <t>Equity Financial Investment: Other variations</t>
  </si>
  <si>
    <t>Dental</t>
  </si>
  <si>
    <t>Cash in cash out of Operative result</t>
  </si>
  <si>
    <t xml:space="preserve">Other Assets/Liabilities </t>
  </si>
  <si>
    <t>Commercial Accounts Payable - Variations</t>
  </si>
  <si>
    <t>Financial Income</t>
  </si>
  <si>
    <t>Interest income/loss frrom hedging on interest rate</t>
  </si>
  <si>
    <t>Credit Banks  - Initial Balance</t>
  </si>
  <si>
    <t>Accounts Receivable for tax advances - Variations</t>
  </si>
  <si>
    <t>Total of current cash in cash out</t>
  </si>
  <si>
    <t>Capital loss Asset Sales</t>
  </si>
  <si>
    <t>Tangible Assets - Disinvestment</t>
  </si>
  <si>
    <t>Group Credit Banks  - Initial Balance</t>
  </si>
  <si>
    <t>Group Main Bank Initial Balance</t>
  </si>
  <si>
    <t>Group VAT Credit / Debt-Variation</t>
  </si>
  <si>
    <t>Employees Liabilities-Variation</t>
  </si>
  <si>
    <t>Current Financial Investments- other variations</t>
  </si>
  <si>
    <t>Long term Financial Liabilities versus others-Variations</t>
  </si>
  <si>
    <t xml:space="preserve">Long-term Investments - Variations </t>
  </si>
  <si>
    <t>Intangible Assets - Investment</t>
  </si>
  <si>
    <t>Cafeteria</t>
  </si>
  <si>
    <t>Utilities</t>
  </si>
  <si>
    <t>Sales Deduction</t>
  </si>
  <si>
    <t>Long Period Financial Expenses</t>
  </si>
  <si>
    <t>Other Securities- Variations</t>
  </si>
  <si>
    <t>Group Debit Banks - Initial Balance</t>
  </si>
  <si>
    <t>Financial Investment devaluations</t>
  </si>
  <si>
    <t>Other Reserves-Dividends</t>
  </si>
  <si>
    <t>Rent</t>
  </si>
  <si>
    <t>Main Bank Account- Initial Balance</t>
  </si>
  <si>
    <t>Debit Banks - Initial Balance</t>
  </si>
  <si>
    <t>Tangible Assets - Investment</t>
  </si>
  <si>
    <t>Initial Balance</t>
  </si>
  <si>
    <t>IC Financial Expenses</t>
  </si>
  <si>
    <t>Short Term Financial Liabilities  -Variations</t>
  </si>
  <si>
    <t>Investment</t>
  </si>
  <si>
    <t>Retained net result -Dividends</t>
  </si>
  <si>
    <t>Other Assets/Liabilities  Equity- Variations</t>
  </si>
  <si>
    <t>Wages and salaries</t>
  </si>
  <si>
    <t>Entities By Region</t>
  </si>
  <si>
    <t>Run by Young on 30/11/15</t>
  </si>
  <si>
    <t>Scenario</t>
  </si>
  <si>
    <t>Period</t>
  </si>
  <si>
    <t>E00 - Europe</t>
  </si>
  <si>
    <t>2015BDG - 2015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</si>
</sst>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€&quot;* #,##0_);_(&quot;€&quot;* \(#,##0\);_(&quot;€&quot;* &quot;-&quot;_);_(@_)"/>
    <numFmt numFmtId="165" formatCode="_(&quot;€&quot;* #,##0.00_);_(&quot;€&quot;* \(#,##0.00\);_(&quot;€&quot;* &quot;-&quot;??_);_(@_)"/>
    <numFmt numFmtId="166" formatCode="0.0%"/>
    <numFmt numFmtId="167" formatCode="#,##0.00,"/>
    <numFmt numFmtId="168" formatCode="#.###."/>
    <numFmt numFmtId="169" formatCode="#,##0,"/>
    <numFmt numFmtId="170" formatCode="dd/mm/yy;@"/>
    <numFmt numFmtId="171" formatCode="mm/dd/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Tahoma"/>
      <family val="2"/>
    </font>
    <font>
      <sz val="11"/>
      <color theme="3"/>
      <name val="Tahoma"/>
      <family val="2"/>
    </font>
    <font>
      <b/>
      <sz val="11"/>
      <color theme="3"/>
      <name val="Tahoma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b/>
      <sz val="9"/>
      <color theme="0"/>
      <name val="Tahoma"/>
      <family val="2"/>
    </font>
    <font>
      <b/>
      <sz val="11"/>
      <name val="Tahoma"/>
      <family val="2"/>
    </font>
    <font>
      <sz val="9"/>
      <color theme="3"/>
      <name val="Tahoma"/>
      <family val="2"/>
    </font>
    <font>
      <b/>
      <sz val="9"/>
      <color indexed="9"/>
      <name val="Tahoma"/>
      <family val="2"/>
    </font>
    <font>
      <b/>
      <sz val="10"/>
      <color theme="3"/>
      <name val="Tahoma"/>
      <family val="2"/>
    </font>
    <font>
      <sz val="10"/>
      <name val="Tahoma"/>
      <family val="2"/>
    </font>
    <font>
      <b/>
      <sz val="9"/>
      <color indexed="27"/>
      <name val="Arial"/>
      <family val="2"/>
    </font>
    <font>
      <sz val="9"/>
      <color theme="0"/>
      <name val="Tahoma"/>
      <family val="2"/>
    </font>
    <font>
      <sz val="10"/>
      <color theme="3"/>
      <name val="Tahoma"/>
      <family val="2"/>
    </font>
    <font>
      <b/>
      <sz val="10"/>
      <name val="Tahoma"/>
      <family val="2"/>
    </font>
    <font>
      <i/>
      <sz val="10"/>
      <color theme="3"/>
      <name val="Tahoma"/>
      <family val="2"/>
    </font>
    <font>
      <i/>
      <sz val="10"/>
      <name val="Tahoma"/>
      <family val="2"/>
    </font>
    <font>
      <sz val="12"/>
      <color rgb="FF094A74"/>
      <name val="Tahoma"/>
      <family val="2"/>
    </font>
    <font>
      <b/>
      <sz val="10"/>
      <color rgb="FF094A74"/>
      <name val="Tahoma"/>
      <family val="2"/>
    </font>
    <font>
      <sz val="8"/>
      <color indexed="8"/>
      <name val="Tahoma"/>
      <family val="2"/>
    </font>
    <font>
      <sz val="11"/>
      <name val="Webdings"/>
      <family val="1"/>
      <charset val="2"/>
    </font>
    <font>
      <sz val="10"/>
      <color indexed="9"/>
      <name val="Tahoma"/>
      <family val="2"/>
    </font>
    <font>
      <u/>
      <sz val="10"/>
      <color theme="3"/>
      <name val="Tahoma"/>
      <family val="2"/>
    </font>
    <font>
      <sz val="9"/>
      <name val="Arial"/>
      <family val="2"/>
    </font>
    <font>
      <b/>
      <sz val="9"/>
      <name val="Tahoma"/>
      <family val="2"/>
    </font>
    <font>
      <sz val="10"/>
      <color indexed="14"/>
      <name val="Arial"/>
      <family val="2"/>
    </font>
    <font>
      <sz val="10"/>
      <color indexed="9"/>
      <name val="Arial"/>
      <family val="2"/>
    </font>
    <font>
      <b/>
      <sz val="10"/>
      <color theme="3"/>
      <name val="Arial"/>
      <family val="2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b/>
      <sz val="8"/>
      <color theme="3"/>
      <name val="Tahoma"/>
      <family val="2"/>
    </font>
    <font>
      <u/>
      <sz val="8"/>
      <color theme="3"/>
      <name val="Tahoma"/>
      <family val="2"/>
    </font>
    <font>
      <b/>
      <sz val="14"/>
      <color theme="3"/>
      <name val="Tahoma"/>
      <family val="2"/>
    </font>
    <font>
      <sz val="10"/>
      <color theme="3"/>
      <name val="Webdings"/>
      <family val="1"/>
      <charset val="2"/>
    </font>
    <font>
      <sz val="11"/>
      <color theme="3"/>
      <name val="Calibri"/>
      <family val="2"/>
      <scheme val="minor"/>
    </font>
    <font>
      <b/>
      <sz val="9"/>
      <color theme="3"/>
      <name val="Tahoma"/>
      <family val="2"/>
    </font>
    <font>
      <b/>
      <sz val="8"/>
      <color rgb="FF094A74"/>
      <name val="Tahoma"/>
      <family val="2"/>
    </font>
    <font>
      <sz val="10"/>
      <color theme="0"/>
      <name val="Arial"/>
      <family val="2"/>
    </font>
    <font>
      <b/>
      <i/>
      <sz val="8"/>
      <color theme="3"/>
      <name val="Tahoma"/>
      <family val="2"/>
    </font>
    <font>
      <sz val="14"/>
      <color rgb="FFFF0000"/>
      <name val="Webdings"/>
      <family val="1"/>
      <charset val="2"/>
    </font>
    <font>
      <b/>
      <sz val="18"/>
      <color theme="3"/>
      <name val="Cambria"/>
      <family val="2"/>
      <scheme val="major"/>
    </font>
    <font>
      <sz val="8"/>
      <color rgb="FFFF0000"/>
      <name val="Webdings"/>
      <family val="1"/>
      <charset val="2"/>
    </font>
    <font>
      <sz val="8"/>
      <color theme="1"/>
      <name val="Webdings"/>
      <family val="1"/>
      <charset val="2"/>
    </font>
    <font>
      <sz val="14"/>
      <color theme="3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rgb="FF094A74"/>
        <bgColor rgb="FF094A74"/>
      </patternFill>
    </fill>
    <fill>
      <patternFill patternType="solid">
        <fgColor indexed="31"/>
        <bgColor indexed="64"/>
      </patternFill>
    </fill>
    <fill>
      <patternFill patternType="solid">
        <fgColor theme="2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rgb="FFD8EBF6"/>
      </patternFill>
    </fill>
    <fill>
      <patternFill patternType="solid">
        <fgColor theme="0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56"/>
      </patternFill>
    </fill>
    <fill>
      <patternFill patternType="solid">
        <fgColor indexed="62"/>
        <bgColor indexed="12"/>
      </patternFill>
    </fill>
    <fill>
      <patternFill patternType="solid">
        <fgColor theme="0" tint="-0.14996795556505021"/>
        <bgColor theme="0" tint="-0.24994659260841701"/>
      </patternFill>
    </fill>
    <fill>
      <patternFill patternType="solid">
        <fgColor rgb="FFF8FBD1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medium">
        <color rgb="FF094A74"/>
      </bottom>
      <diagonal/>
    </border>
    <border>
      <left style="thin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medium">
        <color theme="3" tint="0.79998168889431442"/>
      </bottom>
      <diagonal/>
    </border>
    <border>
      <left/>
      <right/>
      <top/>
      <bottom style="double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theme="0"/>
      </left>
      <right/>
      <top/>
      <bottom style="medium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thin">
        <color theme="3" tint="0.79998168889431442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 style="medium">
        <color theme="0"/>
      </right>
      <top style="thin">
        <color theme="3" tint="0.79998168889431442"/>
      </top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</borders>
  <cellStyleXfs count="98">
    <xf numFmtId="0" fontId="0" fillId="0" borderId="0"/>
    <xf numFmtId="0" fontId="2" fillId="0" borderId="0"/>
    <xf numFmtId="0" fontId="8" fillId="2" borderId="1" applyNumberFormat="0" applyProtection="0">
      <alignment horizontal="center" vertical="center" wrapText="1"/>
    </xf>
    <xf numFmtId="9" fontId="9" fillId="3" borderId="2" applyNumberFormat="0" applyFont="0" applyFill="0" applyAlignment="0">
      <alignment horizontal="left" indent="2"/>
    </xf>
    <xf numFmtId="9" fontId="11" fillId="4" borderId="3" applyNumberFormat="0" applyFont="0" applyFill="0" applyBorder="0" applyProtection="0">
      <alignment horizontal="right"/>
    </xf>
    <xf numFmtId="10" fontId="11" fillId="4" borderId="3" applyFont="0" applyFill="0" applyBorder="0" applyAlignment="0" applyProtection="0">
      <alignment horizontal="center"/>
    </xf>
    <xf numFmtId="9" fontId="33" fillId="0" borderId="0" applyNumberFormat="0" applyFill="0" applyBorder="0" applyAlignment="0" applyProtection="0"/>
    <xf numFmtId="3" fontId="13" fillId="0" borderId="2" applyNumberFormat="0" applyFont="0" applyFill="0" applyAlignment="0">
      <alignment horizontal="right"/>
    </xf>
    <xf numFmtId="3" fontId="2" fillId="6" borderId="5" applyNumberFormat="0" applyFont="0" applyBorder="0" applyAlignment="0" applyProtection="0">
      <alignment horizontal="right"/>
    </xf>
    <xf numFmtId="9" fontId="14" fillId="4" borderId="3" applyNumberFormat="0" applyFont="0" applyBorder="0" applyAlignment="0" applyProtection="0">
      <alignment horizontal="center"/>
    </xf>
    <xf numFmtId="9" fontId="15" fillId="7" borderId="0" applyNumberFormat="0" applyAlignment="0">
      <alignment horizontal="center"/>
    </xf>
    <xf numFmtId="0" fontId="2" fillId="8" borderId="0" applyNumberFormat="0" applyFont="0" applyBorder="0" applyAlignment="0" applyProtection="0"/>
    <xf numFmtId="3" fontId="16" fillId="0" borderId="6" applyFill="0" applyProtection="0">
      <alignment horizontal="right"/>
    </xf>
    <xf numFmtId="0" fontId="17" fillId="9" borderId="2" applyNumberFormat="0" applyFont="0" applyFill="0" applyAlignment="0" applyProtection="0"/>
    <xf numFmtId="170" fontId="1" fillId="0" borderId="0" applyFont="0" applyFill="0" applyBorder="0" applyAlignment="0"/>
    <xf numFmtId="9" fontId="5" fillId="3" borderId="4" applyNumberFormat="0" applyFill="0" applyBorder="0" applyAlignment="0" applyProtection="0">
      <alignment horizontal="left" indent="2"/>
    </xf>
    <xf numFmtId="0" fontId="18" fillId="9" borderId="4" applyNumberFormat="0" applyFill="0" applyBorder="0" applyAlignment="0" applyProtection="0"/>
    <xf numFmtId="0" fontId="19" fillId="9" borderId="4" applyNumberFormat="0" applyFont="0" applyBorder="0" applyAlignment="0" applyProtection="0"/>
    <xf numFmtId="9" fontId="17" fillId="5" borderId="4" applyNumberFormat="0" applyFont="0" applyFill="0" applyBorder="0" applyProtection="0">
      <alignment horizontal="left" indent="1"/>
    </xf>
    <xf numFmtId="9" fontId="11" fillId="4" borderId="3" applyNumberFormat="0" applyFont="0" applyFill="0" applyBorder="0" applyProtection="0">
      <alignment horizontal="left" indent="1"/>
    </xf>
    <xf numFmtId="9" fontId="20" fillId="4" borderId="7" applyNumberFormat="0" applyFill="0" applyProtection="0"/>
    <xf numFmtId="4" fontId="11" fillId="4" borderId="3" applyFont="0" applyFill="0" applyBorder="0" applyAlignment="0" applyProtection="0">
      <alignment horizontal="center"/>
    </xf>
    <xf numFmtId="166" fontId="11" fillId="10" borderId="3" applyFont="0" applyFill="0" applyBorder="0" applyAlignment="0" applyProtection="0">
      <alignment horizontal="center"/>
    </xf>
    <xf numFmtId="9" fontId="19" fillId="5" borderId="4" applyFont="0" applyFill="0" applyBorder="0" applyAlignment="0" applyProtection="0">
      <alignment horizontal="center"/>
    </xf>
    <xf numFmtId="9" fontId="21" fillId="4" borderId="0" applyNumberFormat="0" applyFill="0">
      <alignment horizontal="left"/>
    </xf>
    <xf numFmtId="0" fontId="17" fillId="9" borderId="8" applyNumberFormat="0" applyFont="0" applyBorder="0" applyAlignment="0" applyProtection="0"/>
    <xf numFmtId="3" fontId="22" fillId="11" borderId="9" applyNumberFormat="0" applyFont="0" applyFill="0" applyProtection="0">
      <alignment horizontal="left"/>
    </xf>
    <xf numFmtId="0" fontId="23" fillId="0" borderId="3">
      <alignment horizontal="center" vertical="center"/>
    </xf>
    <xf numFmtId="0" fontId="12" fillId="12" borderId="2" applyNumberFormat="0"/>
    <xf numFmtId="9" fontId="17" fillId="5" borderId="4" applyNumberFormat="0" applyFill="0" applyBorder="0" applyAlignment="0" applyProtection="0">
      <alignment horizontal="center"/>
    </xf>
    <xf numFmtId="49" fontId="24" fillId="4" borderId="3" applyFill="0" applyBorder="0" applyProtection="0">
      <alignment horizontal="left" wrapText="1"/>
    </xf>
    <xf numFmtId="9" fontId="11" fillId="4" borderId="3" applyNumberFormat="0" applyFont="0" applyFill="0" applyBorder="0" applyProtection="0">
      <alignment horizontal="center"/>
    </xf>
    <xf numFmtId="9" fontId="11" fillId="13" borderId="3" applyNumberFormat="0" applyFont="0" applyBorder="0" applyAlignment="0" applyProtection="0">
      <alignment horizontal="center"/>
    </xf>
    <xf numFmtId="0" fontId="25" fillId="4" borderId="3" applyNumberFormat="0" applyFill="0" applyBorder="0" applyProtection="0">
      <alignment horizontal="left" indent="2"/>
    </xf>
    <xf numFmtId="0" fontId="15" fillId="2" borderId="1" applyNumberFormat="0" applyProtection="0">
      <alignment horizontal="center" vertical="center" wrapText="1"/>
    </xf>
    <xf numFmtId="0" fontId="17" fillId="5" borderId="4" applyNumberFormat="0" applyFill="0" applyBorder="0" applyAlignment="0" applyProtection="0">
      <alignment horizontal="center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9" fontId="1" fillId="0" borderId="0" applyFont="0" applyFill="0" applyBorder="0" applyAlignment="0" applyProtection="0"/>
    <xf numFmtId="10" fontId="1" fillId="0" borderId="0" applyFont="0" applyFill="0" applyBorder="0" applyAlignment="0"/>
    <xf numFmtId="167" fontId="32" fillId="26" borderId="1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left" vertical="center" wrapText="1"/>
    </xf>
    <xf numFmtId="9" fontId="1" fillId="0" borderId="12" applyNumberFormat="0" applyFont="0" applyFill="0" applyAlignment="0"/>
    <xf numFmtId="167" fontId="32" fillId="0" borderId="13" applyNumberFormat="0" applyFill="0" applyProtection="0">
      <alignment horizontal="center" vertical="center" wrapText="1"/>
    </xf>
    <xf numFmtId="167" fontId="1" fillId="26" borderId="14" applyNumberFormat="0" applyFont="0" applyAlignment="0"/>
    <xf numFmtId="0" fontId="32" fillId="27" borderId="15" applyFill="0">
      <alignment horizontal="center" vertical="center" wrapText="1"/>
    </xf>
    <xf numFmtId="167" fontId="33" fillId="0" borderId="0" applyNumberFormat="0" applyFill="0" applyBorder="0" applyProtection="0">
      <alignment horizontal="right"/>
    </xf>
    <xf numFmtId="9" fontId="31" fillId="0" borderId="0" applyNumberFormat="0" applyFill="0" applyBorder="0" applyAlignment="0" applyProtection="0"/>
    <xf numFmtId="0" fontId="32" fillId="0" borderId="12" applyNumberFormat="0" applyFill="0">
      <alignment horizontal="left" vertical="center"/>
    </xf>
    <xf numFmtId="9" fontId="34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2" fillId="0" borderId="14" applyNumberFormat="0" applyFill="0" applyAlignment="0"/>
    <xf numFmtId="9" fontId="31" fillId="28" borderId="1" applyNumberFormat="0" applyAlignment="0"/>
    <xf numFmtId="3" fontId="32" fillId="0" borderId="0" applyFill="0" applyBorder="0" applyProtection="0">
      <alignment horizontal="right" vertical="center"/>
    </xf>
    <xf numFmtId="167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right" vertical="center" wrapText="1"/>
    </xf>
    <xf numFmtId="9" fontId="33" fillId="29" borderId="0" applyNumberFormat="0" applyBorder="0" applyProtection="0">
      <alignment horizontal="right" vertical="center"/>
    </xf>
    <xf numFmtId="9" fontId="33" fillId="29" borderId="0" applyNumberFormat="0" applyBorder="0" applyProtection="0">
      <alignment horizontal="left" vertical="center" wrapText="1"/>
    </xf>
    <xf numFmtId="167" fontId="33" fillId="29" borderId="10" applyNumberFormat="0" applyFill="0" applyBorder="0" applyAlignment="0"/>
    <xf numFmtId="168" fontId="33" fillId="29" borderId="16" applyNumberFormat="0" applyFill="0" applyBorder="0">
      <alignment horizontal="left" vertical="center"/>
    </xf>
    <xf numFmtId="167" fontId="33" fillId="29" borderId="17" applyNumberFormat="0">
      <alignment horizontal="right"/>
    </xf>
    <xf numFmtId="49" fontId="33" fillId="29" borderId="17">
      <alignment horizontal="left"/>
    </xf>
    <xf numFmtId="9" fontId="33" fillId="29" borderId="12" applyNumberFormat="0">
      <alignment horizontal="left" vertical="center" wrapText="1"/>
    </xf>
    <xf numFmtId="9" fontId="33" fillId="0" borderId="18" applyNumberFormat="0" applyFill="0">
      <alignment horizontal="left"/>
    </xf>
    <xf numFmtId="9" fontId="34" fillId="0" borderId="0" applyNumberFormat="0" applyFill="0" applyBorder="0" applyAlignment="0"/>
    <xf numFmtId="166" fontId="1" fillId="0" borderId="0" applyFont="0" applyFill="0" applyBorder="0" applyAlignment="0"/>
    <xf numFmtId="169" fontId="1" fillId="0" borderId="0" applyFont="0" applyFill="0" applyBorder="0" applyAlignment="0"/>
    <xf numFmtId="9" fontId="33" fillId="0" borderId="20" applyNumberFormat="0" applyFill="0"/>
    <xf numFmtId="9" fontId="36" fillId="0" borderId="0" applyNumberFormat="0" applyFill="0" applyBorder="0" applyAlignment="0"/>
    <xf numFmtId="9" fontId="33" fillId="29" borderId="12" applyNumberFormat="0">
      <alignment horizontal="right" vertical="center"/>
    </xf>
    <xf numFmtId="171" fontId="1" fillId="0" borderId="0" applyFont="0" applyFill="0" applyBorder="0" applyAlignment="0"/>
    <xf numFmtId="0" fontId="37" fillId="0" borderId="0" applyNumberFormat="0" applyFill="0" applyBorder="0" applyProtection="0">
      <alignment horizontal="right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8" borderId="0" applyNumberFormat="0" applyFont="0" applyBorder="0" applyAlignment="0" applyProtection="0"/>
    <xf numFmtId="9" fontId="4" fillId="0" borderId="0" applyNumberFormat="0" applyFill="0" applyBorder="0" applyAlignment="0" applyProtection="0"/>
    <xf numFmtId="9" fontId="5" fillId="0" borderId="0" applyNumberFormat="0" applyFill="0" applyBorder="0" applyAlignment="0" applyProtection="0"/>
    <xf numFmtId="37" fontId="4" fillId="0" borderId="0" applyFill="0" applyBorder="0" applyProtection="0">
      <alignment horizontal="right" vertical="center"/>
    </xf>
    <xf numFmtId="2" fontId="37" fillId="0" borderId="0" applyFont="0" applyFill="0" applyBorder="0" applyAlignment="0" applyProtection="0">
      <alignment horizontal="left"/>
    </xf>
    <xf numFmtId="9" fontId="41" fillId="0" borderId="0" applyNumberFormat="0" applyFill="0" applyBorder="0" applyAlignment="0" applyProtection="0"/>
    <xf numFmtId="0" fontId="42" fillId="0" borderId="0">
      <alignment horizontal="center" vertical="center"/>
    </xf>
    <xf numFmtId="0" fontId="42" fillId="0" borderId="28" applyFill="0" applyProtection="0">
      <alignment horizontal="center" vertical="center"/>
    </xf>
    <xf numFmtId="9" fontId="1" fillId="0" borderId="0" applyNumberFormat="0" applyFont="0" applyFill="0" applyBorder="0" applyProtection="0">
      <alignment horizontal="center" vertical="center"/>
    </xf>
    <xf numFmtId="0" fontId="43" fillId="0" borderId="0" applyNumberFormat="0" applyFill="0" applyBorder="0" applyAlignment="0" applyProtection="0"/>
    <xf numFmtId="9" fontId="44" fillId="0" borderId="0" applyFill="0" applyBorder="0" applyProtection="0">
      <alignment horizontal="center" vertical="center"/>
    </xf>
    <xf numFmtId="1" fontId="45" fillId="0" borderId="0" applyFill="0" applyBorder="0" applyProtection="0">
      <alignment horizontal="center" vertical="center"/>
    </xf>
  </cellStyleXfs>
  <cellXfs count="75">
    <xf numFmtId="0" fontId="0" fillId="0" borderId="0" xfId="0"/>
    <xf numFmtId="0" fontId="2" fillId="0" borderId="0" xfId="1"/>
    <xf numFmtId="0" fontId="2" fillId="0" borderId="0" xfId="1" quotePrefix="1"/>
    <xf numFmtId="10" fontId="2" fillId="0" borderId="0" xfId="1" applyNumberFormat="1"/>
    <xf numFmtId="0" fontId="6" fillId="0" borderId="0" xfId="1" applyFont="1"/>
    <xf numFmtId="0" fontId="7" fillId="0" borderId="0" xfId="1" applyFont="1" applyAlignment="1">
      <alignment vertical="center"/>
    </xf>
    <xf numFmtId="0" fontId="8" fillId="2" borderId="1" xfId="2" quotePrefix="1">
      <alignment horizontal="center" vertical="center" wrapText="1"/>
    </xf>
    <xf numFmtId="3" fontId="10" fillId="0" borderId="2" xfId="3" quotePrefix="1" applyNumberFormat="1" applyFont="1" applyFill="1">
      <alignment horizontal="left" indent="2"/>
    </xf>
    <xf numFmtId="3" fontId="33" fillId="4" borderId="2" xfId="6" quotePrefix="1" applyNumberFormat="1" applyFill="1" applyBorder="1" applyAlignment="1">
      <alignment horizontal="left" indent="1"/>
    </xf>
    <xf numFmtId="3" fontId="33" fillId="4" borderId="2" xfId="6" quotePrefix="1" applyNumberFormat="1" applyFill="1" applyBorder="1" applyAlignment="1">
      <alignment horizontal="center" vertical="center"/>
    </xf>
    <xf numFmtId="3" fontId="10" fillId="0" borderId="2" xfId="7" quotePrefix="1" applyFont="1" applyFill="1" applyAlignment="1">
      <alignment horizontal="center" vertical="center"/>
    </xf>
    <xf numFmtId="3" fontId="10" fillId="0" borderId="2" xfId="7" applyFont="1" applyFill="1" applyAlignment="1">
      <alignment horizontal="center" vertical="center"/>
    </xf>
    <xf numFmtId="10" fontId="12" fillId="0" borderId="0" xfId="1" quotePrefix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0" fillId="0" borderId="0" xfId="0" applyProtection="1"/>
    <xf numFmtId="0" fontId="0" fillId="0" borderId="0" xfId="0" applyFill="1" applyBorder="1" applyProtection="1"/>
    <xf numFmtId="0" fontId="26" fillId="0" borderId="0" xfId="0" applyFont="1" applyAlignment="1" applyProtection="1"/>
    <xf numFmtId="0" fontId="27" fillId="0" borderId="0" xfId="0" applyFont="1" applyBorder="1" applyAlignment="1" applyProtection="1"/>
    <xf numFmtId="0" fontId="0" fillId="0" borderId="0" xfId="0" applyFill="1" applyBorder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10" fontId="28" fillId="0" borderId="0" xfId="0" applyNumberFormat="1" applyFont="1" applyProtection="1"/>
    <xf numFmtId="10" fontId="29" fillId="0" borderId="0" xfId="0" applyNumberFormat="1" applyFont="1" applyProtection="1"/>
    <xf numFmtId="0" fontId="0" fillId="0" borderId="0" xfId="0" quotePrefix="1" applyProtection="1"/>
    <xf numFmtId="0" fontId="0" fillId="0" borderId="0" xfId="0" quotePrefix="1" applyFill="1" applyBorder="1" applyProtection="1"/>
    <xf numFmtId="3" fontId="0" fillId="0" borderId="0" xfId="0" applyNumberFormat="1" applyFill="1" applyBorder="1" applyProtection="1"/>
    <xf numFmtId="0" fontId="12" fillId="0" borderId="0" xfId="0" quotePrefix="1" applyFont="1" applyAlignment="1" applyProtection="1">
      <alignment horizontal="left"/>
    </xf>
    <xf numFmtId="0" fontId="30" fillId="0" borderId="0" xfId="0" applyFont="1" applyAlignment="1">
      <alignment horizontal="left"/>
    </xf>
    <xf numFmtId="0" fontId="0" fillId="0" borderId="0" xfId="0" quotePrefix="1" applyFill="1" applyBorder="1"/>
    <xf numFmtId="0" fontId="32" fillId="0" borderId="15" xfId="55" quotePrefix="1" applyFill="1">
      <alignment horizontal="center" vertical="center" wrapText="1"/>
    </xf>
    <xf numFmtId="0" fontId="31" fillId="28" borderId="1" xfId="62" quotePrefix="1" applyNumberFormat="1" applyAlignment="1">
      <alignment horizontal="center" vertical="center" wrapText="1"/>
    </xf>
    <xf numFmtId="0" fontId="32" fillId="0" borderId="12" xfId="52" quotePrefix="1" applyNumberFormat="1" applyFont="1" applyAlignment="1">
      <alignment horizontal="left"/>
    </xf>
    <xf numFmtId="3" fontId="32" fillId="0" borderId="12" xfId="52" applyNumberFormat="1" applyFont="1" applyAlignment="1">
      <alignment horizontal="right" vertical="center"/>
    </xf>
    <xf numFmtId="3" fontId="31" fillId="28" borderId="12" xfId="52" applyNumberFormat="1" applyFont="1" applyFill="1" applyAlignment="1">
      <alignment horizontal="right" vertical="center"/>
    </xf>
    <xf numFmtId="3" fontId="33" fillId="0" borderId="12" xfId="68" applyNumberFormat="1" applyFill="1" applyBorder="1" applyAlignment="1">
      <alignment horizontal="right" vertical="center"/>
    </xf>
    <xf numFmtId="3" fontId="33" fillId="28" borderId="12" xfId="68" applyNumberFormat="1" applyFill="1" applyBorder="1" applyAlignment="1">
      <alignment horizontal="right" vertical="center"/>
    </xf>
    <xf numFmtId="3" fontId="33" fillId="29" borderId="17" xfId="70" applyNumberFormat="1">
      <alignment horizontal="right"/>
    </xf>
    <xf numFmtId="0" fontId="33" fillId="0" borderId="12" xfId="69" quotePrefix="1" applyNumberFormat="1" applyFill="1" applyBorder="1">
      <alignment horizontal="left" vertical="center"/>
    </xf>
    <xf numFmtId="49" fontId="33" fillId="29" borderId="17" xfId="71" quotePrefix="1">
      <alignment horizontal="left"/>
    </xf>
    <xf numFmtId="0" fontId="3" fillId="0" borderId="0" xfId="0" quotePrefix="1" applyFont="1" applyAlignment="1" applyProtection="1">
      <alignment vertical="center"/>
    </xf>
    <xf numFmtId="0" fontId="33" fillId="29" borderId="12" xfId="72" quotePrefix="1" applyNumberFormat="1">
      <alignment horizontal="left" vertical="center" wrapText="1"/>
    </xf>
    <xf numFmtId="3" fontId="33" fillId="29" borderId="12" xfId="79" applyNumberFormat="1">
      <alignment horizontal="right" vertical="center"/>
    </xf>
    <xf numFmtId="0" fontId="35" fillId="0" borderId="0" xfId="0" quotePrefix="1" applyFont="1" applyAlignment="1" applyProtection="1">
      <alignment vertical="center"/>
    </xf>
    <xf numFmtId="166" fontId="32" fillId="0" borderId="12" xfId="75" applyFont="1" applyBorder="1" applyAlignment="1">
      <alignment horizontal="right" vertical="center"/>
    </xf>
    <xf numFmtId="166" fontId="33" fillId="29" borderId="12" xfId="75" applyFont="1" applyFill="1" applyBorder="1" applyAlignment="1">
      <alignment horizontal="right" vertical="center"/>
    </xf>
    <xf numFmtId="166" fontId="33" fillId="0" borderId="12" xfId="75" applyFont="1" applyFill="1" applyBorder="1" applyAlignment="1">
      <alignment horizontal="right" vertical="center"/>
    </xf>
    <xf numFmtId="166" fontId="33" fillId="29" borderId="17" xfId="75" applyFont="1" applyFill="1" applyBorder="1" applyAlignment="1">
      <alignment horizontal="right"/>
    </xf>
    <xf numFmtId="0" fontId="35" fillId="0" borderId="0" xfId="0" quotePrefix="1" applyFont="1" applyAlignment="1" applyProtection="1">
      <alignment horizontal="left" vertical="center"/>
    </xf>
    <xf numFmtId="0" fontId="10" fillId="0" borderId="0" xfId="1" applyFont="1"/>
    <xf numFmtId="3" fontId="32" fillId="0" borderId="12" xfId="63" applyBorder="1">
      <alignment horizontal="right" vertical="center"/>
    </xf>
    <xf numFmtId="0" fontId="35" fillId="0" borderId="0" xfId="1" quotePrefix="1" applyFont="1" applyAlignment="1" applyProtection="1">
      <alignment vertical="center"/>
    </xf>
    <xf numFmtId="0" fontId="38" fillId="30" borderId="21" xfId="0" quotePrefix="1" applyFont="1" applyFill="1" applyBorder="1" applyAlignment="1" applyProtection="1">
      <alignment horizontal="left" vertical="center"/>
    </xf>
    <xf numFmtId="0" fontId="39" fillId="0" borderId="0" xfId="0" quotePrefix="1" applyFont="1" applyBorder="1" applyAlignment="1" applyProtection="1">
      <alignment horizontal="right"/>
    </xf>
    <xf numFmtId="0" fontId="38" fillId="30" borderId="22" xfId="0" quotePrefix="1" applyFont="1" applyFill="1" applyBorder="1" applyAlignment="1" applyProtection="1">
      <alignment horizontal="left" vertical="center"/>
    </xf>
    <xf numFmtId="0" fontId="25" fillId="0" borderId="0" xfId="33" quotePrefix="1" applyFill="1" applyBorder="1" applyAlignment="1">
      <alignment horizontal="center"/>
    </xf>
    <xf numFmtId="22" fontId="40" fillId="0" borderId="0" xfId="1" applyNumberFormat="1" applyFont="1"/>
    <xf numFmtId="0" fontId="25" fillId="0" borderId="0" xfId="33" quotePrefix="1" applyFill="1" applyBorder="1" applyAlignment="1"/>
    <xf numFmtId="0" fontId="38" fillId="30" borderId="23" xfId="0" quotePrefix="1" applyFont="1" applyFill="1" applyBorder="1" applyAlignment="1" applyProtection="1">
      <alignment vertical="center"/>
    </xf>
    <xf numFmtId="3" fontId="33" fillId="0" borderId="12" xfId="68" quotePrefix="1" applyNumberFormat="1" applyFill="1" applyBorder="1" applyAlignment="1">
      <alignment horizontal="right" vertical="center"/>
    </xf>
    <xf numFmtId="0" fontId="46" fillId="0" borderId="0" xfId="0" quotePrefix="1" applyFont="1" applyAlignment="1" applyProtection="1">
      <alignment horizontal="left" vertical="center"/>
    </xf>
    <xf numFmtId="0" fontId="32" fillId="0" borderId="12" xfId="52" quotePrefix="1" applyNumberFormat="1" applyFont="1" applyFill="1" applyAlignment="1">
      <alignment horizontal="left"/>
    </xf>
    <xf numFmtId="3" fontId="32" fillId="0" borderId="12" xfId="52" applyNumberFormat="1" applyFont="1" applyFill="1" applyAlignment="1">
      <alignment horizontal="right" vertical="center"/>
    </xf>
    <xf numFmtId="3" fontId="32" fillId="0" borderId="12" xfId="63" applyFill="1" applyBorder="1">
      <alignment horizontal="right" vertical="center"/>
    </xf>
    <xf numFmtId="0" fontId="38" fillId="30" borderId="25" xfId="0" quotePrefix="1" applyFont="1" applyFill="1" applyBorder="1" applyAlignment="1" applyProtection="1">
      <alignment horizontal="left" vertical="center"/>
    </xf>
    <xf numFmtId="0" fontId="38" fillId="30" borderId="27" xfId="0" quotePrefix="1" applyFont="1" applyFill="1" applyBorder="1" applyAlignment="1" applyProtection="1">
      <alignment horizontal="left" vertical="center"/>
    </xf>
    <xf numFmtId="22" fontId="30" fillId="0" borderId="0" xfId="0" applyNumberFormat="1" applyFont="1" applyAlignment="1">
      <alignment horizontal="left"/>
    </xf>
    <xf numFmtId="0" fontId="5" fillId="0" borderId="19" xfId="55" applyFont="1" applyFill="1" applyBorder="1" applyAlignment="1">
      <alignment horizontal="center" vertical="center" wrapText="1"/>
    </xf>
    <xf numFmtId="0" fontId="5" fillId="0" borderId="18" xfId="55" applyFont="1" applyFill="1" applyBorder="1" applyAlignment="1">
      <alignment horizontal="center" vertical="center" wrapText="1"/>
    </xf>
    <xf numFmtId="0" fontId="38" fillId="30" borderId="23" xfId="0" quotePrefix="1" applyFont="1" applyFill="1" applyBorder="1" applyAlignment="1" applyProtection="1">
      <alignment horizontal="left" vertical="center"/>
    </xf>
    <xf numFmtId="0" fontId="38" fillId="30" borderId="0" xfId="0" quotePrefix="1" applyFont="1" applyFill="1" applyBorder="1" applyAlignment="1" applyProtection="1">
      <alignment horizontal="left" vertical="center"/>
    </xf>
    <xf numFmtId="0" fontId="38" fillId="30" borderId="24" xfId="0" quotePrefix="1" applyFont="1" applyFill="1" applyBorder="1" applyAlignment="1" applyProtection="1">
      <alignment horizontal="left" vertical="center"/>
    </xf>
    <xf numFmtId="0" fontId="38" fillId="30" borderId="26" xfId="0" quotePrefix="1" applyFont="1" applyFill="1" applyBorder="1" applyAlignment="1" applyProtection="1">
      <alignment horizontal="left" vertical="center"/>
    </xf>
    <xf numFmtId="22" fontId="12" fillId="0" borderId="0" xfId="1" applyNumberFormat="1" applyFont="1" applyAlignment="1">
      <alignment horizontal="left"/>
    </xf>
    <xf numFmtId="0" fontId="38" fillId="30" borderId="23" xfId="0" quotePrefix="1" applyFont="1" applyFill="1" applyBorder="1" applyAlignment="1" applyProtection="1">
      <alignment horizontal="center" vertical="center"/>
    </xf>
    <xf numFmtId="0" fontId="38" fillId="30" borderId="24" xfId="0" quotePrefix="1" applyFont="1" applyFill="1" applyBorder="1" applyAlignment="1" applyProtection="1">
      <alignment horizontal="center" vertical="center"/>
    </xf>
  </cellXfs>
  <cellStyles count="98">
    <cellStyle name="%0." xfId="48"/>
    <cellStyle name="%0.0" xfId="75"/>
    <cellStyle name="%0.00" xfId="49"/>
    <cellStyle name="20% - Accent1" xfId="36" builtinId="30" customBuiltin="1"/>
    <cellStyle name="20% - Accent2" xfId="38" builtinId="34" customBuiltin="1"/>
    <cellStyle name="20% - Accent3" xfId="40" builtinId="38" customBuiltin="1"/>
    <cellStyle name="20% - Accent4" xfId="42" builtinId="42" customBuiltin="1"/>
    <cellStyle name="20% - Accent5" xfId="44" builtinId="46" customBuiltin="1"/>
    <cellStyle name="20% - Accent6" xfId="46" builtinId="50" customBuiltin="1"/>
    <cellStyle name="20% - Colore 7" xfId="9"/>
    <cellStyle name="40% - Accent1" xfId="37" builtinId="31" customBuiltin="1"/>
    <cellStyle name="40% - Accent2" xfId="39" builtinId="35" customBuiltin="1"/>
    <cellStyle name="40% - Accent3" xfId="41" builtinId="39" customBuiltin="1"/>
    <cellStyle name="40% - Accent4" xfId="43" builtinId="43" customBuiltin="1"/>
    <cellStyle name="40% - Accent5" xfId="45" builtinId="47" customBuiltin="1"/>
    <cellStyle name="40% - Accent6" xfId="47" builtinId="51" customBuiltin="1"/>
    <cellStyle name="ACT" xfId="50"/>
    <cellStyle name="Alighment Center" xfId="84"/>
    <cellStyle name="Alighment Left" xfId="85"/>
    <cellStyle name="Alignment H&amp;V center" xfId="94"/>
    <cellStyle name="Amounts left nolocked" xfId="51"/>
    <cellStyle name="Amounts w/ 2 Decimals" xfId="90"/>
    <cellStyle name="Amounts_Board" xfId="52"/>
    <cellStyle name="Amounts-1000" xfId="76"/>
    <cellStyle name="BDG" xfId="53"/>
    <cellStyle name="Blank" xfId="10"/>
    <cellStyle name="blue" xfId="11"/>
    <cellStyle name="Body" xfId="12"/>
    <cellStyle name="Body_border" xfId="7"/>
    <cellStyle name="Bold" xfId="6"/>
    <cellStyle name="Bold 2" xfId="35"/>
    <cellStyle name="Bold+Italic" xfId="91"/>
    <cellStyle name="Border_total" xfId="13"/>
    <cellStyle name="C_Amount_ACT" xfId="54"/>
    <cellStyle name="C_Head" xfId="55"/>
    <cellStyle name="Currency" xfId="82" builtinId="4" customBuiltin="1"/>
    <cellStyle name="Currency [0]" xfId="83" builtinId="7" customBuiltin="1"/>
    <cellStyle name="Data(USA)" xfId="80"/>
    <cellStyle name="Date" xfId="14"/>
    <cellStyle name="Fill light blue" xfId="86"/>
    <cellStyle name="Font 11 Tahoma" xfId="87"/>
    <cellStyle name="Font 11 Tahoma bold" xfId="88"/>
    <cellStyle name="Font_big" xfId="15"/>
    <cellStyle name="Formula" xfId="56"/>
    <cellStyle name="formula2_fond" xfId="16"/>
    <cellStyle name="Formula3" xfId="8"/>
    <cellStyle name="FST description blank" xfId="57"/>
    <cellStyle name="Group_Color" xfId="17"/>
    <cellStyle name="Head_left" xfId="58"/>
    <cellStyle name="Header" xfId="2"/>
    <cellStyle name="Header 2" xfId="34"/>
    <cellStyle name="Header_border" xfId="3"/>
    <cellStyle name="Hyperlink" xfId="33" builtinId="8" customBuiltin="1"/>
    <cellStyle name="Hyperlink for amounts" xfId="74"/>
    <cellStyle name="Hyperlnk row header underlined bold" xfId="59"/>
    <cellStyle name="Indent_1" xfId="18"/>
    <cellStyle name="Left_align" xfId="19"/>
    <cellStyle name="Matrix_Title" xfId="20"/>
    <cellStyle name="Middle Headers Centered" xfId="60"/>
    <cellStyle name="Normal" xfId="0" builtinId="0" customBuiltin="1"/>
    <cellStyle name="Normal 2" xfId="1"/>
    <cellStyle name="Num 2 decimal" xfId="21"/>
    <cellStyle name="Perc 1 decimal" xfId="22"/>
    <cellStyle name="Perc 2 decimal" xfId="5"/>
    <cellStyle name="Percentage" xfId="23"/>
    <cellStyle name="Place_header" xfId="24"/>
    <cellStyle name="Placeholder" xfId="61"/>
    <cellStyle name="Placeholder Header Underlined bold" xfId="77"/>
    <cellStyle name="Placeholder_column_blank" xfId="62"/>
    <cellStyle name="prova colore" xfId="25"/>
    <cellStyle name="R_Area_font" xfId="63"/>
    <cellStyle name="R_AREA_FONT_UC" xfId="89"/>
    <cellStyle name="R_formula" xfId="64"/>
    <cellStyle name="R_head_font" xfId="65"/>
    <cellStyle name="Right_align" xfId="4"/>
    <cellStyle name="Row Header" xfId="26"/>
    <cellStyle name="Status" xfId="27"/>
    <cellStyle name="Status Check" xfId="78"/>
    <cellStyle name="Subtotal" xfId="28"/>
    <cellStyle name="Subtotal Amounts row fill" xfId="66"/>
    <cellStyle name="Subtotal head row fill" xfId="67"/>
    <cellStyle name="Subtotal_amounts" xfId="68"/>
    <cellStyle name="Subtotal_head" xfId="69"/>
    <cellStyle name="test" xfId="29"/>
    <cellStyle name="Text" xfId="30"/>
    <cellStyle name="TGK_TOC_PAGE_COLUMN" xfId="81"/>
    <cellStyle name="Title" xfId="95" builtinId="15" customBuiltin="1"/>
    <cellStyle name="Total_amounts" xfId="70"/>
    <cellStyle name="Total_Amounts_Margin" xfId="79"/>
    <cellStyle name="Total_head" xfId="71"/>
    <cellStyle name="Total_Headers_Margin" xfId="72"/>
    <cellStyle name="Visual Check" xfId="96"/>
    <cellStyle name="Webdings" xfId="92"/>
    <cellStyle name="Webdings1" xfId="97"/>
    <cellStyle name="Webdings14" xfId="93"/>
    <cellStyle name="Work new book placeholder header underlined" xfId="73"/>
    <cellStyle name="Wrap_text" xfId="31"/>
    <cellStyle name="yellow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tx2"/>
                </a:solidFill>
                <a:latin typeface="Tahoma" pitchFamily="34" charset="0"/>
                <a:cs typeface="Tahoma" pitchFamily="34" charset="0"/>
              </a:defRPr>
            </a:pPr>
            <a:r>
              <a:rPr lang="en-US" sz="100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Sales Revenues</a:t>
            </a:r>
          </a:p>
        </c:rich>
      </c:tx>
      <c:layout>
        <c:manualLayout>
          <c:xMode val="edge"/>
          <c:yMode val="edge"/>
          <c:x val="1.1533629386374111E-3"/>
          <c:y val="5.60367454068241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18057991566202"/>
          <c:y val="0.16817999723718738"/>
          <c:w val="0.82681942008433784"/>
          <c:h val="0.73442947920983648"/>
        </c:manualLayout>
      </c:layout>
      <c:lineChart>
        <c:grouping val="standard"/>
        <c:varyColors val="0"/>
        <c:ser>
          <c:idx val="1"/>
          <c:order val="0"/>
          <c:tx>
            <c:strRef>
              <c:f>PL!$C$40</c:f>
              <c:strCache>
                <c:ptCount val="1"/>
                <c:pt idx="0">
                  <c:v>2015 Budget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PL!$C$42:$N$42</c:f>
              <c:numCache>
                <c:formatCode>General</c:formatCode>
                <c:ptCount val="12"/>
                <c:pt idx="0">
                  <c:v>28696522.099830966</c:v>
                </c:pt>
                <c:pt idx="1">
                  <c:v>29368928.416500021</c:v>
                </c:pt>
                <c:pt idx="2">
                  <c:v>37426782.485218905</c:v>
                </c:pt>
                <c:pt idx="3">
                  <c:v>32937267.884610735</c:v>
                </c:pt>
                <c:pt idx="4">
                  <c:v>30836369.332809798</c:v>
                </c:pt>
                <c:pt idx="5">
                  <c:v>33535600.408364132</c:v>
                </c:pt>
                <c:pt idx="6">
                  <c:v>31805142.262653966</c:v>
                </c:pt>
                <c:pt idx="7">
                  <c:v>31539344.816107538</c:v>
                </c:pt>
                <c:pt idx="8">
                  <c:v>33052048.613748532</c:v>
                </c:pt>
                <c:pt idx="9">
                  <c:v>40236813.50083138</c:v>
                </c:pt>
                <c:pt idx="10">
                  <c:v>35669064.727803923</c:v>
                </c:pt>
                <c:pt idx="11">
                  <c:v>24716489.375892796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PL!$Z$40</c:f>
              <c:strCache>
                <c:ptCount val="1"/>
                <c:pt idx="0">
                  <c:v>2015 Budget - Version 1</c:v>
                </c:pt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PL!$O$42:$Z$42</c:f>
              <c:numCache>
                <c:formatCode>General</c:formatCode>
                <c:ptCount val="12"/>
                <c:pt idx="0">
                  <c:v>10305418.186151464</c:v>
                </c:pt>
                <c:pt idx="1">
                  <c:v>10329964.897580337</c:v>
                </c:pt>
                <c:pt idx="2">
                  <c:v>10724949.383383412</c:v>
                </c:pt>
                <c:pt idx="3">
                  <c:v>12469315.084477959</c:v>
                </c:pt>
                <c:pt idx="4">
                  <c:v>10673872.742193764</c:v>
                </c:pt>
                <c:pt idx="5">
                  <c:v>13569470.977329211</c:v>
                </c:pt>
                <c:pt idx="6">
                  <c:v>12568787.262397055</c:v>
                </c:pt>
                <c:pt idx="7">
                  <c:v>13010061.18862287</c:v>
                </c:pt>
                <c:pt idx="8">
                  <c:v>13527457.909225384</c:v>
                </c:pt>
                <c:pt idx="9">
                  <c:v>15402864.06265438</c:v>
                </c:pt>
                <c:pt idx="10">
                  <c:v>13709109.943137968</c:v>
                </c:pt>
                <c:pt idx="11">
                  <c:v>30939883.135359444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488800"/>
        <c:axId val="-2137487168"/>
      </c:lineChart>
      <c:catAx>
        <c:axId val="-2137488800"/>
        <c:scaling>
          <c:orientation val="minMax"/>
        </c:scaling>
        <c:delete val="1"/>
        <c:axPos val="b"/>
        <c:majorTickMark val="out"/>
        <c:minorTickMark val="none"/>
        <c:tickLblPos val="none"/>
        <c:crossAx val="-2137487168"/>
        <c:crosses val="autoZero"/>
        <c:auto val="1"/>
        <c:lblAlgn val="ctr"/>
        <c:lblOffset val="100"/>
        <c:noMultiLvlLbl val="0"/>
      </c:catAx>
      <c:valAx>
        <c:axId val="-2137487168"/>
        <c:scaling>
          <c:orientation val="minMax"/>
        </c:scaling>
        <c:delete val="0"/>
        <c:axPos val="l"/>
        <c:numFmt formatCode="#,##0,;\-#,##0," sourceLinked="0"/>
        <c:majorTickMark val="none"/>
        <c:minorTickMark val="none"/>
        <c:tickLblPos val="nextTo"/>
        <c:crossAx val="-213748880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tx2"/>
                </a:solidFill>
                <a:latin typeface="Tahoma" pitchFamily="34" charset="0"/>
                <a:cs typeface="Tahoma" pitchFamily="34" charset="0"/>
              </a:defRPr>
            </a:pPr>
            <a:r>
              <a:rPr lang="en-US" sz="100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Op. Gross Margin</a:t>
            </a:r>
          </a:p>
        </c:rich>
      </c:tx>
      <c:layout>
        <c:manualLayout>
          <c:xMode val="edge"/>
          <c:yMode val="edge"/>
          <c:x val="3.7914691943127994E-4"/>
          <c:y val="9.9236003142919461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18057991566202"/>
          <c:y val="0.1766394168881758"/>
          <c:w val="0.82050030476048319"/>
          <c:h val="0.72723540130732067"/>
        </c:manualLayout>
      </c:layout>
      <c:lineChart>
        <c:grouping val="standard"/>
        <c:varyColors val="0"/>
        <c:ser>
          <c:idx val="0"/>
          <c:order val="0"/>
          <c:tx>
            <c:strRef>
              <c:f>PL!$C$40</c:f>
              <c:strCache>
                <c:ptCount val="1"/>
                <c:pt idx="0">
                  <c:v>2015 Budget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PL!$C$50:$N$50</c:f>
              <c:numCache>
                <c:formatCode>#,##0</c:formatCode>
                <c:ptCount val="12"/>
                <c:pt idx="0" formatCode="General">
                  <c:v>8760660.8643481284</c:v>
                </c:pt>
                <c:pt idx="1">
                  <c:v>8776441.6660300363</c:v>
                </c:pt>
                <c:pt idx="2">
                  <c:v>11842595.576325379</c:v>
                </c:pt>
                <c:pt idx="3">
                  <c:v>10234454.940950643</c:v>
                </c:pt>
                <c:pt idx="4">
                  <c:v>9485321.4442355689</c:v>
                </c:pt>
                <c:pt idx="5" formatCode="General">
                  <c:v>11411215.215927115</c:v>
                </c:pt>
                <c:pt idx="6" formatCode="General">
                  <c:v>10896339.947954606</c:v>
                </c:pt>
                <c:pt idx="7" formatCode="General">
                  <c:v>11111554.636865225</c:v>
                </c:pt>
                <c:pt idx="8" formatCode="General">
                  <c:v>11387359.79117988</c:v>
                </c:pt>
                <c:pt idx="9" formatCode="General">
                  <c:v>14475206.985289389</c:v>
                </c:pt>
                <c:pt idx="10" formatCode="General">
                  <c:v>11558133.73291396</c:v>
                </c:pt>
                <c:pt idx="11" formatCode="General">
                  <c:v>7195347.2974958718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PL!$Z$40</c:f>
              <c:strCache>
                <c:ptCount val="1"/>
                <c:pt idx="0">
                  <c:v>2015 Budget - Version 1</c:v>
                </c:pt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PL!$O$50:$Z$50</c:f>
              <c:numCache>
                <c:formatCode>General</c:formatCode>
                <c:ptCount val="12"/>
                <c:pt idx="0">
                  <c:v>3716060.1000062386</c:v>
                </c:pt>
                <c:pt idx="1">
                  <c:v>3631933.9134538383</c:v>
                </c:pt>
                <c:pt idx="2">
                  <c:v>4441924.6209679125</c:v>
                </c:pt>
                <c:pt idx="3">
                  <c:v>4637712.3032612866</c:v>
                </c:pt>
                <c:pt idx="4">
                  <c:v>3928805.2477539554</c:v>
                </c:pt>
                <c:pt idx="5">
                  <c:v>5295949.0784858055</c:v>
                </c:pt>
                <c:pt idx="6">
                  <c:v>4891306.0815691389</c:v>
                </c:pt>
                <c:pt idx="7">
                  <c:v>5283437.0752887782</c:v>
                </c:pt>
                <c:pt idx="8">
                  <c:v>5457817.364432293</c:v>
                </c:pt>
                <c:pt idx="9">
                  <c:v>6539903.4394816998</c:v>
                </c:pt>
                <c:pt idx="10">
                  <c:v>5006082.4374011233</c:v>
                </c:pt>
                <c:pt idx="11">
                  <c:v>20367214.086741451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482272"/>
        <c:axId val="-2137481728"/>
      </c:lineChart>
      <c:catAx>
        <c:axId val="-2137482272"/>
        <c:scaling>
          <c:orientation val="minMax"/>
        </c:scaling>
        <c:delete val="1"/>
        <c:axPos val="b"/>
        <c:majorTickMark val="out"/>
        <c:minorTickMark val="none"/>
        <c:tickLblPos val="none"/>
        <c:crossAx val="-2137481728"/>
        <c:crosses val="autoZero"/>
        <c:auto val="1"/>
        <c:lblAlgn val="ctr"/>
        <c:lblOffset val="100"/>
        <c:noMultiLvlLbl val="0"/>
      </c:catAx>
      <c:valAx>
        <c:axId val="-2137481728"/>
        <c:scaling>
          <c:orientation val="minMax"/>
        </c:scaling>
        <c:delete val="0"/>
        <c:axPos val="l"/>
        <c:numFmt formatCode="#,##0,;\-#,##0," sourceLinked="0"/>
        <c:majorTickMark val="none"/>
        <c:minorTickMark val="none"/>
        <c:tickLblPos val="nextTo"/>
        <c:crossAx val="-213748227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solidFill>
                  <a:schemeClr val="tx2"/>
                </a:solidFill>
                <a:latin typeface="Tahoma" pitchFamily="34" charset="0"/>
                <a:cs typeface="Tahoma" pitchFamily="34" charset="0"/>
              </a:defRPr>
            </a:pPr>
            <a:r>
              <a:rPr lang="en-US" sz="100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Net Result</a:t>
            </a:r>
          </a:p>
        </c:rich>
      </c:tx>
      <c:layout>
        <c:manualLayout>
          <c:xMode val="edge"/>
          <c:yMode val="edge"/>
          <c:x val="5.0552922590837365E-3"/>
          <c:y val="5.572950440018530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94203331218703"/>
          <c:y val="0.15672502701868138"/>
          <c:w val="0.82005796668781361"/>
          <c:h val="0.6132641655087232"/>
        </c:manualLayout>
      </c:layout>
      <c:lineChart>
        <c:grouping val="standard"/>
        <c:varyColors val="0"/>
        <c:ser>
          <c:idx val="0"/>
          <c:order val="0"/>
          <c:tx>
            <c:strRef>
              <c:f>PL!$C$40</c:f>
              <c:strCache>
                <c:ptCount val="1"/>
                <c:pt idx="0">
                  <c:v>2015 Budget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PL!$C$67:$N$67</c:f>
              <c:numCache>
                <c:formatCode>#,##0</c:formatCode>
                <c:ptCount val="12"/>
                <c:pt idx="0" formatCode="General">
                  <c:v>94165.046072738303</c:v>
                </c:pt>
                <c:pt idx="1">
                  <c:v>-726054.97845438926</c:v>
                </c:pt>
                <c:pt idx="2">
                  <c:v>867040.64825925569</c:v>
                </c:pt>
                <c:pt idx="3">
                  <c:v>113552.50443968357</c:v>
                </c:pt>
                <c:pt idx="4">
                  <c:v>-788915.40121596504</c:v>
                </c:pt>
                <c:pt idx="5" formatCode="General">
                  <c:v>439388.01178222505</c:v>
                </c:pt>
                <c:pt idx="6" formatCode="General">
                  <c:v>501106.25944035372</c:v>
                </c:pt>
                <c:pt idx="7" formatCode="General">
                  <c:v>588563.74107633799</c:v>
                </c:pt>
                <c:pt idx="8" formatCode="General">
                  <c:v>545089.50677136914</c:v>
                </c:pt>
                <c:pt idx="9" formatCode="General">
                  <c:v>4051436.2814760567</c:v>
                </c:pt>
                <c:pt idx="10" formatCode="General">
                  <c:v>914151.92492109304</c:v>
                </c:pt>
                <c:pt idx="11" formatCode="General">
                  <c:v>-6440230.2640896412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PL!$O$40</c:f>
              <c:strCache>
                <c:ptCount val="1"/>
                <c:pt idx="0">
                  <c:v>2015 Budget - Version 1</c:v>
                </c:pt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PL!$O$67:$Z$67</c:f>
              <c:numCache>
                <c:formatCode>General</c:formatCode>
                <c:ptCount val="12"/>
                <c:pt idx="0">
                  <c:v>1169097.4253261518</c:v>
                </c:pt>
                <c:pt idx="1">
                  <c:v>1082697.0103618153</c:v>
                </c:pt>
                <c:pt idx="2">
                  <c:v>1657159.4410504536</c:v>
                </c:pt>
                <c:pt idx="3">
                  <c:v>1871623.8025817801</c:v>
                </c:pt>
                <c:pt idx="4">
                  <c:v>1008089.7643318851</c:v>
                </c:pt>
                <c:pt idx="5">
                  <c:v>2110780.3860173984</c:v>
                </c:pt>
                <c:pt idx="6">
                  <c:v>1886590.2058241898</c:v>
                </c:pt>
                <c:pt idx="7">
                  <c:v>2234285.383893331</c:v>
                </c:pt>
                <c:pt idx="8">
                  <c:v>2180485.3571124924</c:v>
                </c:pt>
                <c:pt idx="9">
                  <c:v>3455531.0183657198</c:v>
                </c:pt>
                <c:pt idx="10">
                  <c:v>1793302.9938958115</c:v>
                </c:pt>
                <c:pt idx="11">
                  <c:v>22154531.380523279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477920"/>
        <c:axId val="-1442956688"/>
      </c:lineChart>
      <c:catAx>
        <c:axId val="-2137477920"/>
        <c:scaling>
          <c:orientation val="minMax"/>
        </c:scaling>
        <c:delete val="1"/>
        <c:axPos val="b"/>
        <c:majorTickMark val="out"/>
        <c:minorTickMark val="none"/>
        <c:tickLblPos val="none"/>
        <c:crossAx val="-1442956688"/>
        <c:crosses val="autoZero"/>
        <c:auto val="1"/>
        <c:lblAlgn val="ctr"/>
        <c:lblOffset val="100"/>
        <c:noMultiLvlLbl val="0"/>
      </c:catAx>
      <c:valAx>
        <c:axId val="-1442956688"/>
        <c:scaling>
          <c:orientation val="minMax"/>
        </c:scaling>
        <c:delete val="0"/>
        <c:axPos val="l"/>
        <c:numFmt formatCode="#,##0,;\-#,##0," sourceLinked="0"/>
        <c:majorTickMark val="none"/>
        <c:minorTickMark val="none"/>
        <c:tickLblPos val="nextTo"/>
        <c:crossAx val="-2137477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2009016519993816"/>
          <c:w val="1"/>
          <c:h val="0.17705851474448053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solidFill>
                <a:schemeClr val="tx2"/>
              </a:solidFill>
              <a:latin typeface="Tahoma" pitchFamily="34" charset="0"/>
              <a:cs typeface="Tahoma" pitchFamily="34" charset="0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solidFill>
                  <a:schemeClr val="tx2"/>
                </a:solidFill>
                <a:latin typeface="Tahoma" pitchFamily="34" charset="0"/>
                <a:cs typeface="Tahoma" pitchFamily="34" charset="0"/>
              </a:defRPr>
            </a:pPr>
            <a:r>
              <a:rPr lang="en-US" sz="105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Cash</a:t>
            </a:r>
            <a:r>
              <a:rPr lang="en-US" sz="1050" baseline="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 In</a:t>
            </a:r>
            <a:endParaRPr lang="en-US" sz="1050">
              <a:solidFill>
                <a:schemeClr val="tx2"/>
              </a:solidFill>
              <a:latin typeface="Tahoma" pitchFamily="34" charset="0"/>
              <a:cs typeface="Tahoma" pitchFamily="34" charset="0"/>
            </a:endParaRPr>
          </a:p>
        </c:rich>
      </c:tx>
      <c:layout>
        <c:manualLayout>
          <c:xMode val="edge"/>
          <c:yMode val="edge"/>
          <c:x val="3.0122688152353047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96462942132232"/>
          <c:y val="0.13900395361972157"/>
          <c:w val="0.79038454495513522"/>
          <c:h val="0.61839219464655526"/>
        </c:manualLayout>
      </c:layout>
      <c:lineChart>
        <c:grouping val="standard"/>
        <c:varyColors val="0"/>
        <c:ser>
          <c:idx val="0"/>
          <c:order val="0"/>
          <c:tx>
            <c:strRef>
              <c:f>CF!$C$116</c:f>
              <c:strCache>
                <c:ptCount val="1"/>
                <c:pt idx="0">
                  <c:v>2015 Budget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CF!$C$118:$N$118</c:f>
              <c:numCache>
                <c:formatCode>#,##0</c:formatCode>
                <c:ptCount val="12"/>
                <c:pt idx="11">
                  <c:v>24766577.940000001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CF!$O$116</c:f>
              <c:strCache>
                <c:ptCount val="1"/>
                <c:pt idx="0">
                  <c:v>2015 Budget - Version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CF!$O$118:$Z$118</c:f>
              <c:numCache>
                <c:formatCode>#,##0</c:formatCode>
                <c:ptCount val="12"/>
                <c:pt idx="11">
                  <c:v>31082948.23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2941456"/>
        <c:axId val="-1442957776"/>
      </c:lineChart>
      <c:catAx>
        <c:axId val="-1442941456"/>
        <c:scaling>
          <c:orientation val="minMax"/>
        </c:scaling>
        <c:delete val="1"/>
        <c:axPos val="b"/>
        <c:majorTickMark val="out"/>
        <c:minorTickMark val="none"/>
        <c:tickLblPos val="none"/>
        <c:crossAx val="-1442957776"/>
        <c:crosses val="autoZero"/>
        <c:auto val="1"/>
        <c:lblAlgn val="ctr"/>
        <c:lblOffset val="100"/>
        <c:noMultiLvlLbl val="0"/>
      </c:catAx>
      <c:valAx>
        <c:axId val="-14429577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442941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4263050452026844E-2"/>
          <c:y val="0.79934837259266645"/>
          <c:w val="0.83877515310586181"/>
          <c:h val="0.1668963531457302"/>
        </c:manualLayout>
      </c:layout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>
                <a:solidFill>
                  <a:schemeClr val="tx2"/>
                </a:solidFill>
                <a:latin typeface="Tahoma" pitchFamily="34" charset="0"/>
                <a:cs typeface="Tahoma" pitchFamily="34" charset="0"/>
              </a:defRPr>
            </a:pPr>
            <a:r>
              <a:rPr lang="en-US" sz="105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Cash</a:t>
            </a:r>
            <a:r>
              <a:rPr lang="en-US" sz="1050" baseline="0">
                <a:solidFill>
                  <a:schemeClr val="tx2"/>
                </a:solidFill>
                <a:latin typeface="Tahoma" pitchFamily="34" charset="0"/>
                <a:cs typeface="Tahoma" pitchFamily="34" charset="0"/>
              </a:rPr>
              <a:t> Out</a:t>
            </a:r>
            <a:endParaRPr lang="en-US" sz="1050">
              <a:solidFill>
                <a:schemeClr val="tx2"/>
              </a:solidFill>
              <a:latin typeface="Tahoma" pitchFamily="34" charset="0"/>
              <a:cs typeface="Tahoma" pitchFamily="34" charset="0"/>
            </a:endParaRPr>
          </a:p>
        </c:rich>
      </c:tx>
      <c:layout>
        <c:manualLayout>
          <c:xMode val="edge"/>
          <c:yMode val="edge"/>
          <c:x val="3.0122688152353047E-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473181236960764"/>
          <c:y val="0.13792224689862481"/>
          <c:w val="0.79038454495513499"/>
          <c:h val="0.61175628687439709"/>
        </c:manualLayout>
      </c:layout>
      <c:lineChart>
        <c:grouping val="standard"/>
        <c:varyColors val="0"/>
        <c:ser>
          <c:idx val="0"/>
          <c:order val="0"/>
          <c:tx>
            <c:strRef>
              <c:f>CF!$C$116</c:f>
              <c:strCache>
                <c:ptCount val="1"/>
                <c:pt idx="0">
                  <c:v>2015 Budget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CF!$C$119:$N$119</c:f>
              <c:numCache>
                <c:formatCode>#,##0</c:formatCode>
                <c:ptCount val="12"/>
                <c:pt idx="11">
                  <c:v>-16947503.544846132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CF!$O$116</c:f>
              <c:strCache>
                <c:ptCount val="1"/>
                <c:pt idx="0">
                  <c:v>2015 Budget - Version 1</c:v>
                </c:pt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CF!$O$119:$Z$119</c:f>
              <c:numCache>
                <c:formatCode>#,##0</c:formatCode>
                <c:ptCount val="12"/>
                <c:pt idx="11">
                  <c:v>-22578256.699999999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2939824"/>
        <c:axId val="-1442939280"/>
      </c:lineChart>
      <c:catAx>
        <c:axId val="-1442939824"/>
        <c:scaling>
          <c:orientation val="minMax"/>
        </c:scaling>
        <c:delete val="1"/>
        <c:axPos val="b"/>
        <c:majorTickMark val="out"/>
        <c:minorTickMark val="none"/>
        <c:tickLblPos val="none"/>
        <c:crossAx val="-1442939280"/>
        <c:crosses val="autoZero"/>
        <c:auto val="1"/>
        <c:lblAlgn val="ctr"/>
        <c:lblOffset val="100"/>
        <c:noMultiLvlLbl val="0"/>
      </c:catAx>
      <c:valAx>
        <c:axId val="-14429392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-14429398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435762837337641"/>
          <c:y val="0.81386993292505105"/>
          <c:w val="0.8083787603472643"/>
          <c:h val="0.15194203288691477"/>
        </c:manualLayout>
      </c:layout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38100</xdr:rowOff>
    </xdr:from>
    <xdr:to>
      <xdr:col>10</xdr:col>
      <xdr:colOff>800100</xdr:colOff>
      <xdr:row>18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171450</xdr:rowOff>
    </xdr:from>
    <xdr:to>
      <xdr:col>10</xdr:col>
      <xdr:colOff>800100</xdr:colOff>
      <xdr:row>27</xdr:row>
      <xdr:rowOff>47625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27</xdr:row>
      <xdr:rowOff>0</xdr:rowOff>
    </xdr:from>
    <xdr:to>
      <xdr:col>10</xdr:col>
      <xdr:colOff>800100</xdr:colOff>
      <xdr:row>37</xdr:row>
      <xdr:rowOff>28575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95250</xdr:colOff>
      <xdr:row>0</xdr:row>
      <xdr:rowOff>9525</xdr:rowOff>
    </xdr:from>
    <xdr:to>
      <xdr:col>1</xdr:col>
      <xdr:colOff>970702</xdr:colOff>
      <xdr:row>5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"/>
          <a:ext cx="999277" cy="333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0</xdr:row>
      <xdr:rowOff>19050</xdr:rowOff>
    </xdr:from>
    <xdr:to>
      <xdr:col>1</xdr:col>
      <xdr:colOff>970702</xdr:colOff>
      <xdr:row>5</xdr:row>
      <xdr:rowOff>209550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999277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97</xdr:row>
      <xdr:rowOff>19049</xdr:rowOff>
    </xdr:from>
    <xdr:to>
      <xdr:col>2</xdr:col>
      <xdr:colOff>495300</xdr:colOff>
      <xdr:row>111</xdr:row>
      <xdr:rowOff>9524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97</xdr:row>
      <xdr:rowOff>19050</xdr:rowOff>
    </xdr:from>
    <xdr:to>
      <xdr:col>6</xdr:col>
      <xdr:colOff>9525</xdr:colOff>
      <xdr:row>110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95250</xdr:colOff>
      <xdr:row>0</xdr:row>
      <xdr:rowOff>19050</xdr:rowOff>
    </xdr:from>
    <xdr:to>
      <xdr:col>1</xdr:col>
      <xdr:colOff>970702</xdr:colOff>
      <xdr:row>5</xdr:row>
      <xdr:rowOff>209550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999277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Relationship Id="rId6" Type="http://schemas.openxmlformats.org/officeDocument/2006/relationships/drawing" Target="../drawings/drawing2.xml"/><Relationship Id="rId5" Type="http://schemas.openxmlformats.org/officeDocument/2006/relationships/customProperty" Target="../customProperty10.bin"/><Relationship Id="rId4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15.bin"/><Relationship Id="rId4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2"/>
  <sheetViews>
    <sheetView showGridLines="0" showRowColHeaders="0" showZeros="0" tabSelected="1" zoomScaleNormal="100" workbookViewId="0">
      <selection activeCell="I6" sqref="I6"/>
    </sheetView>
  </sheetViews>
  <sheetFormatPr defaultRowHeight="14.3" outlineLevelRow="1" x14ac:dyDescent="0.25"/>
  <cols>
    <col min="1" max="1" width="1.875" customWidth="1"/>
    <col min="2" max="3" width="21.375" customWidth="1"/>
    <col min="4" max="4" width="14.75" style="18" customWidth="1"/>
    <col min="5" max="5" width="1.375" style="18" customWidth="1"/>
    <col min="6" max="6" width="14.75" style="18" customWidth="1"/>
    <col min="7" max="7" width="12.375" style="18" customWidth="1"/>
    <col min="8" max="8" width="3.625" customWidth="1"/>
    <col min="9" max="9" width="14.375" customWidth="1"/>
    <col min="11" max="11" width="12.125" customWidth="1"/>
    <col min="12" max="12" width="1.375" customWidth="1"/>
  </cols>
  <sheetData>
    <row r="1" spans="1:26" ht="14.95" customHeight="1" collapsed="1" x14ac:dyDescent="0.25">
      <c r="A1" s="14"/>
      <c r="B1" s="14"/>
      <c r="C1" s="14"/>
      <c r="D1" s="15"/>
      <c r="E1" s="15"/>
      <c r="F1" s="1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.7" hidden="1" customHeight="1" outlineLevel="1" x14ac:dyDescent="0.25">
      <c r="A2" s="16"/>
      <c r="B2" s="16"/>
      <c r="C2" s="47"/>
      <c r="D2" s="47"/>
      <c r="E2" s="17"/>
      <c r="F2" s="17"/>
      <c r="G2" s="16"/>
      <c r="H2" s="16"/>
      <c r="I2" s="16"/>
      <c r="J2" s="16"/>
      <c r="K2" s="16"/>
      <c r="L2" s="16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7.5" hidden="1" customHeight="1" outlineLevel="1" x14ac:dyDescent="0.25">
      <c r="A3" s="14"/>
      <c r="D3" s="39"/>
      <c r="E3" s="39"/>
      <c r="F3" s="39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" hidden="1" customHeight="1" outlineLevel="1" x14ac:dyDescent="0.25">
      <c r="A4" s="14"/>
      <c r="B4" s="31" t="s">
        <v>165</v>
      </c>
      <c r="C4" s="31"/>
      <c r="D4" s="31" t="s">
        <v>167</v>
      </c>
      <c r="E4" s="31"/>
      <c r="F4" s="31"/>
      <c r="G4" s="31" t="s">
        <v>167</v>
      </c>
      <c r="H4" s="31"/>
      <c r="I4" s="31"/>
      <c r="J4" s="31" t="s">
        <v>168</v>
      </c>
      <c r="K4" s="31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1.75" hidden="1" customHeight="1" outlineLevel="1" x14ac:dyDescent="0.25">
      <c r="A5" s="14"/>
      <c r="B5" s="63" t="s">
        <v>169</v>
      </c>
      <c r="C5" s="64"/>
      <c r="D5" s="68" t="s">
        <v>170</v>
      </c>
      <c r="E5" s="69"/>
      <c r="F5" s="70"/>
      <c r="G5" s="68"/>
      <c r="H5" s="69"/>
      <c r="I5" s="70"/>
      <c r="J5" s="68"/>
      <c r="K5" s="69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.7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" customHeight="1" x14ac:dyDescent="0.25">
      <c r="A7" s="14"/>
      <c r="B7" s="59" t="s">
        <v>30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7.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3.95" customHeight="1" thickBot="1" x14ac:dyDescent="0.3">
      <c r="A9" s="14"/>
      <c r="C9" s="29" t="s">
        <v>66</v>
      </c>
      <c r="D9" s="29" t="s">
        <v>68</v>
      </c>
      <c r="E9" s="30"/>
      <c r="F9" s="29" t="s">
        <v>99</v>
      </c>
      <c r="G9" s="29" t="s">
        <v>55</v>
      </c>
      <c r="H9" s="14"/>
      <c r="I9" s="66" t="s">
        <v>18</v>
      </c>
      <c r="J9" s="67"/>
      <c r="K9" s="67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95" thickTop="1" x14ac:dyDescent="0.25">
      <c r="A10" s="14"/>
      <c r="B10" s="60" t="s">
        <v>32</v>
      </c>
      <c r="C10" s="61">
        <v>389820373.92437267</v>
      </c>
      <c r="D10" s="61">
        <v>167231154.77251324</v>
      </c>
      <c r="E10" s="33"/>
      <c r="F10" s="32">
        <f>C10-D10</f>
        <v>222589219.15185943</v>
      </c>
      <c r="G10" s="43">
        <f t="shared" ref="G10:G37" si="0">IF(D10=0,0,((C10-D10)/ABS(D10)))</f>
        <v>1.3310272207032865</v>
      </c>
      <c r="H10" s="14"/>
      <c r="I10" s="19"/>
      <c r="J10" s="14"/>
      <c r="K10" s="14"/>
      <c r="L10" s="14"/>
      <c r="M10" s="2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60" t="s">
        <v>33</v>
      </c>
      <c r="C11" s="61">
        <v>8847168.514753107</v>
      </c>
      <c r="D11" s="61">
        <v>3071270.2814993169</v>
      </c>
      <c r="E11" s="33"/>
      <c r="F11" s="32">
        <f>C11-D11</f>
        <v>5775898.2332537901</v>
      </c>
      <c r="G11" s="43">
        <f t="shared" si="0"/>
        <v>1.8806219263887585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37" t="s">
        <v>34</v>
      </c>
      <c r="C12" s="34">
        <f>C10+C11</f>
        <v>398667542.43912578</v>
      </c>
      <c r="D12" s="34">
        <f>D10+D11</f>
        <v>170302425.05401257</v>
      </c>
      <c r="E12" s="35"/>
      <c r="F12" s="34">
        <f>F10+F11</f>
        <v>228365117.38511321</v>
      </c>
      <c r="G12" s="45">
        <f t="shared" si="0"/>
        <v>1.3409387289269996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60" t="s">
        <v>35</v>
      </c>
      <c r="C13" s="61">
        <v>241968657.53965506</v>
      </c>
      <c r="D13" s="61">
        <v>85816419.963884443</v>
      </c>
      <c r="E13" s="33"/>
      <c r="F13" s="32">
        <f>C13-D13</f>
        <v>156152237.57577062</v>
      </c>
      <c r="G13" s="43">
        <f t="shared" si="0"/>
        <v>1.8196079216714793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37" t="s">
        <v>36</v>
      </c>
      <c r="C14" s="34">
        <f>-(C13-C12)</f>
        <v>156698884.89947072</v>
      </c>
      <c r="D14" s="34">
        <f>-(D13-D12)</f>
        <v>84486005.090128124</v>
      </c>
      <c r="E14" s="35"/>
      <c r="F14" s="34">
        <f>-(F13-F12)</f>
        <v>72212879.809342593</v>
      </c>
      <c r="G14" s="45">
        <f t="shared" si="0"/>
        <v>0.85473185449243594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60" t="s">
        <v>37</v>
      </c>
      <c r="C15" s="61">
        <v>19317958.799954895</v>
      </c>
      <c r="D15" s="61">
        <v>7851859.3412845954</v>
      </c>
      <c r="E15" s="33"/>
      <c r="F15" s="32">
        <f>C15-D15</f>
        <v>11466099.4586703</v>
      </c>
      <c r="G15" s="43">
        <f t="shared" si="0"/>
        <v>1.4603037268360439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60" t="s">
        <v>38</v>
      </c>
      <c r="C16" s="61">
        <v>10246294.000000009</v>
      </c>
      <c r="D16" s="61">
        <v>3436000.0000000009</v>
      </c>
      <c r="E16" s="33"/>
      <c r="F16" s="32">
        <f>C16-D16</f>
        <v>6810294.0000000084</v>
      </c>
      <c r="G16" s="43">
        <f t="shared" si="0"/>
        <v>1.9820413271245654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37" t="s">
        <v>39</v>
      </c>
      <c r="C17" s="34">
        <f>C15+C16</f>
        <v>29564252.799954906</v>
      </c>
      <c r="D17" s="34">
        <f>D15+D16</f>
        <v>11287859.341284595</v>
      </c>
      <c r="E17" s="35"/>
      <c r="F17" s="34">
        <f>F15+F16</f>
        <v>18276393.458670307</v>
      </c>
      <c r="G17" s="45">
        <f t="shared" si="0"/>
        <v>1.619119525331576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37" t="s">
        <v>40</v>
      </c>
      <c r="C18" s="34">
        <f>-(C17-C14)</f>
        <v>127134632.09951581</v>
      </c>
      <c r="D18" s="34">
        <f>-(D17-D14)</f>
        <v>73198145.748843521</v>
      </c>
      <c r="E18" s="35"/>
      <c r="F18" s="34">
        <f>-(F17-F14)</f>
        <v>53936486.35067229</v>
      </c>
      <c r="G18" s="45">
        <f t="shared" si="0"/>
        <v>0.73685591074585999</v>
      </c>
      <c r="H18" s="14"/>
      <c r="I18" s="14"/>
      <c r="J18" s="14"/>
      <c r="K18" s="14"/>
      <c r="L18" s="14"/>
      <c r="M18" s="21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60" t="s">
        <v>41</v>
      </c>
      <c r="C19" s="61">
        <v>72105061.493208691</v>
      </c>
      <c r="D19" s="61">
        <v>7813035.8333333461</v>
      </c>
      <c r="E19" s="33"/>
      <c r="F19" s="32">
        <f t="shared" ref="F19:F26" si="1">C19-D19</f>
        <v>64292025.659875348</v>
      </c>
      <c r="G19" s="43">
        <f t="shared" si="0"/>
        <v>8.2288148974795963</v>
      </c>
      <c r="H19" s="14"/>
      <c r="I19" s="14"/>
      <c r="J19" s="14"/>
      <c r="K19" s="14"/>
      <c r="L19" s="14"/>
      <c r="M19" s="2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60" t="s">
        <v>42</v>
      </c>
      <c r="C20" s="61">
        <v>2425874.9700317518</v>
      </c>
      <c r="D20" s="61">
        <v>684020.83333332697</v>
      </c>
      <c r="E20" s="33"/>
      <c r="F20" s="32">
        <f t="shared" si="1"/>
        <v>1741854.1366984248</v>
      </c>
      <c r="G20" s="43">
        <f t="shared" si="0"/>
        <v>2.5464928139836496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4"/>
      <c r="B21" s="60" t="s">
        <v>43</v>
      </c>
      <c r="C21" s="61">
        <v>4559257.1887829294</v>
      </c>
      <c r="D21" s="61">
        <v>1784499.610000002</v>
      </c>
      <c r="E21" s="33"/>
      <c r="F21" s="32">
        <f t="shared" si="1"/>
        <v>2774757.5787829272</v>
      </c>
      <c r="G21" s="43">
        <f t="shared" si="0"/>
        <v>1.554921930626213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4"/>
      <c r="B22" s="60" t="s">
        <v>44</v>
      </c>
      <c r="C22" s="61">
        <v>18877555.549434509</v>
      </c>
      <c r="D22" s="61">
        <v>11936105.197500004</v>
      </c>
      <c r="E22" s="33"/>
      <c r="F22" s="32">
        <f t="shared" si="1"/>
        <v>6941450.3519345056</v>
      </c>
      <c r="G22" s="43">
        <f t="shared" si="0"/>
        <v>0.5815507015963951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4"/>
      <c r="B23" s="60" t="s">
        <v>45</v>
      </c>
      <c r="C23" s="61">
        <v>23114436.323934648</v>
      </c>
      <c r="D23" s="61">
        <v>7736536.2165925419</v>
      </c>
      <c r="E23" s="33"/>
      <c r="F23" s="32">
        <f t="shared" si="1"/>
        <v>15377900.107342105</v>
      </c>
      <c r="G23" s="43">
        <f t="shared" si="0"/>
        <v>1.9876983286604588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4"/>
      <c r="B24" s="60" t="s">
        <v>46</v>
      </c>
      <c r="C24" s="61">
        <v>1666073.9221333379</v>
      </c>
      <c r="D24" s="61">
        <v>608233.92213333002</v>
      </c>
      <c r="E24" s="33"/>
      <c r="F24" s="32">
        <f t="shared" si="1"/>
        <v>1057840.0000000079</v>
      </c>
      <c r="G24" s="43">
        <f t="shared" si="0"/>
        <v>1.739199280911071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4"/>
      <c r="B25" s="60" t="s">
        <v>47</v>
      </c>
      <c r="C25" s="61">
        <v>747833.09840060899</v>
      </c>
      <c r="D25" s="61">
        <v>31539.966666662</v>
      </c>
      <c r="E25" s="33"/>
      <c r="F25" s="32">
        <f t="shared" si="1"/>
        <v>716293.13173394697</v>
      </c>
      <c r="G25" s="43">
        <f t="shared" si="0"/>
        <v>22.710649611785247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4"/>
      <c r="B26" s="60" t="s">
        <v>48</v>
      </c>
      <c r="C26" s="61"/>
      <c r="D26" s="61"/>
      <c r="E26" s="33"/>
      <c r="F26" s="32">
        <f t="shared" si="1"/>
        <v>0</v>
      </c>
      <c r="G26" s="43">
        <f t="shared" si="0"/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4"/>
      <c r="B27" s="37" t="s">
        <v>49</v>
      </c>
      <c r="C27" s="34">
        <f>C19+C20+C21+C22+C25+C23+C24+C26</f>
        <v>123496092.54592648</v>
      </c>
      <c r="D27" s="34">
        <f>D19+D20+D21+D22+D25+D23+D24+D26</f>
        <v>30593971.579559211</v>
      </c>
      <c r="E27" s="35"/>
      <c r="F27" s="34">
        <f>F19+F20+F21+F22+F25+F23+F24+F26</f>
        <v>92902120.966367289</v>
      </c>
      <c r="G27" s="45">
        <f t="shared" si="0"/>
        <v>3.0366152601265437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14"/>
      <c r="B28" s="37" t="s">
        <v>50</v>
      </c>
      <c r="C28" s="34">
        <f>-(C27-C18)</f>
        <v>3638539.5535893291</v>
      </c>
      <c r="D28" s="34">
        <f>-(D27-D18)</f>
        <v>42604174.169284314</v>
      </c>
      <c r="E28" s="35"/>
      <c r="F28" s="34">
        <f>-(F27-F18)</f>
        <v>-38965634.615695</v>
      </c>
      <c r="G28" s="45">
        <f t="shared" si="0"/>
        <v>-0.91459664165459753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14"/>
      <c r="B29" s="60" t="s">
        <v>51</v>
      </c>
      <c r="C29" s="61">
        <v>-402610</v>
      </c>
      <c r="D29" s="61"/>
      <c r="E29" s="33"/>
      <c r="F29" s="32">
        <f>C29-D29</f>
        <v>-402610</v>
      </c>
      <c r="G29" s="43">
        <f t="shared" si="0"/>
        <v>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14"/>
      <c r="B30" s="60" t="s">
        <v>52</v>
      </c>
      <c r="C30" s="61"/>
      <c r="D30" s="61"/>
      <c r="E30" s="33"/>
      <c r="F30" s="32">
        <f>C30-D30</f>
        <v>0</v>
      </c>
      <c r="G30" s="43">
        <f t="shared" si="0"/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14"/>
      <c r="B31" s="60" t="s">
        <v>53</v>
      </c>
      <c r="C31" s="61">
        <v>1047560.000000004</v>
      </c>
      <c r="D31" s="61"/>
      <c r="E31" s="33"/>
      <c r="F31" s="32">
        <f>C31-D31</f>
        <v>1047560.000000004</v>
      </c>
      <c r="G31" s="43">
        <f t="shared" si="0"/>
        <v>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25">
      <c r="A32" s="14"/>
      <c r="B32" s="60" t="s">
        <v>19</v>
      </c>
      <c r="C32" s="61">
        <v>-1703118.2670000021</v>
      </c>
      <c r="D32" s="61"/>
      <c r="E32" s="33"/>
      <c r="F32" s="32">
        <f>C32-D32</f>
        <v>-1703118.2670000021</v>
      </c>
      <c r="G32" s="43">
        <f t="shared" si="0"/>
        <v>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14"/>
      <c r="B33" s="37" t="s">
        <v>20</v>
      </c>
      <c r="C33" s="34">
        <f>C28+C29+C30+C31+C32</f>
        <v>2580371.286589331</v>
      </c>
      <c r="D33" s="34">
        <f>D28+D29+D30+D31+D32</f>
        <v>42604174.169284314</v>
      </c>
      <c r="E33" s="35"/>
      <c r="F33" s="34">
        <f>F28+F29+F30+F31+F32</f>
        <v>-40023802.882694997</v>
      </c>
      <c r="G33" s="45">
        <f t="shared" si="0"/>
        <v>-0.93943383865777019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4"/>
      <c r="B34" s="60" t="s">
        <v>17</v>
      </c>
      <c r="C34" s="61">
        <v>2421078.006110217</v>
      </c>
      <c r="D34" s="61"/>
      <c r="E34" s="33"/>
      <c r="F34" s="32">
        <f>C34-D34</f>
        <v>2421078.006110217</v>
      </c>
      <c r="G34" s="43">
        <f t="shared" si="0"/>
        <v>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25">
      <c r="A35" s="14"/>
      <c r="B35" s="37" t="s">
        <v>21</v>
      </c>
      <c r="C35" s="34">
        <f>-(C34-C33)</f>
        <v>159293.28047911404</v>
      </c>
      <c r="D35" s="34">
        <f>-(D34-D33)</f>
        <v>42604174.169284314</v>
      </c>
      <c r="E35" s="35"/>
      <c r="F35" s="34">
        <f>-(F34-F33)</f>
        <v>-42444880.888805211</v>
      </c>
      <c r="G35" s="45">
        <f t="shared" si="0"/>
        <v>-0.99626108747358488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25">
      <c r="A36" s="14"/>
      <c r="B36" s="60" t="s">
        <v>22</v>
      </c>
      <c r="C36" s="61"/>
      <c r="D36" s="61"/>
      <c r="E36" s="33"/>
      <c r="F36" s="32">
        <f>C36-D36</f>
        <v>0</v>
      </c>
      <c r="G36" s="43">
        <f t="shared" si="0"/>
        <v>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95" thickBot="1" x14ac:dyDescent="0.3">
      <c r="A37" s="14"/>
      <c r="B37" s="38" t="s">
        <v>23</v>
      </c>
      <c r="C37" s="36">
        <f>C35+C36</f>
        <v>159293.28047911404</v>
      </c>
      <c r="D37" s="36">
        <f>D35+D36</f>
        <v>42604174.169284314</v>
      </c>
      <c r="E37" s="36"/>
      <c r="F37" s="36">
        <f>F35+F36</f>
        <v>-42444880.888805211</v>
      </c>
      <c r="G37" s="46">
        <f t="shared" si="0"/>
        <v>-0.99626108747358488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95" customHeight="1" thickTop="1" x14ac:dyDescent="0.25">
      <c r="A38" s="14"/>
      <c r="B38" s="14"/>
      <c r="C38" s="14"/>
      <c r="D38" s="15"/>
      <c r="E38" s="15"/>
      <c r="F38" s="15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6" hidden="1" customHeight="1" x14ac:dyDescent="0.25">
      <c r="A39" s="14"/>
      <c r="B39" s="14"/>
      <c r="C39" s="14"/>
      <c r="D39" s="15"/>
      <c r="E39" s="15"/>
      <c r="F39" s="15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6" hidden="1" customHeight="1" x14ac:dyDescent="0.25">
      <c r="A40" s="14"/>
      <c r="B40" s="14"/>
      <c r="C40" s="23" t="s">
        <v>95</v>
      </c>
      <c r="D40" s="24" t="s">
        <v>95</v>
      </c>
      <c r="E40" s="24" t="s">
        <v>95</v>
      </c>
      <c r="F40" s="24" t="s">
        <v>95</v>
      </c>
      <c r="G40" s="24" t="s">
        <v>95</v>
      </c>
      <c r="H40" s="23" t="s">
        <v>95</v>
      </c>
      <c r="I40" s="23" t="s">
        <v>95</v>
      </c>
      <c r="J40" s="23" t="s">
        <v>95</v>
      </c>
      <c r="K40" s="23" t="s">
        <v>95</v>
      </c>
      <c r="L40" s="23" t="s">
        <v>95</v>
      </c>
      <c r="M40" s="23" t="s">
        <v>95</v>
      </c>
      <c r="N40" s="23" t="s">
        <v>95</v>
      </c>
      <c r="O40" s="23" t="s">
        <v>90</v>
      </c>
      <c r="P40" s="23" t="s">
        <v>90</v>
      </c>
      <c r="Q40" s="23" t="s">
        <v>90</v>
      </c>
      <c r="R40" s="23" t="s">
        <v>90</v>
      </c>
      <c r="S40" s="23" t="s">
        <v>90</v>
      </c>
      <c r="T40" s="23" t="s">
        <v>90</v>
      </c>
      <c r="U40" s="23" t="s">
        <v>90</v>
      </c>
      <c r="V40" s="23" t="s">
        <v>90</v>
      </c>
      <c r="W40" s="23" t="s">
        <v>90</v>
      </c>
      <c r="X40" s="23" t="s">
        <v>90</v>
      </c>
      <c r="Y40" s="23" t="s">
        <v>90</v>
      </c>
      <c r="Z40" s="23" t="s">
        <v>90</v>
      </c>
    </row>
    <row r="41" spans="1:26" ht="13.6" hidden="1" customHeight="1" x14ac:dyDescent="0.25">
      <c r="A41" s="14"/>
      <c r="B41" s="14"/>
      <c r="C41" s="23" t="s">
        <v>91</v>
      </c>
      <c r="D41" s="24" t="s">
        <v>25</v>
      </c>
      <c r="E41" s="24" t="s">
        <v>26</v>
      </c>
      <c r="F41" s="24" t="s">
        <v>27</v>
      </c>
      <c r="G41" s="24" t="s">
        <v>89</v>
      </c>
      <c r="H41" s="23" t="s">
        <v>94</v>
      </c>
      <c r="I41" s="23" t="s">
        <v>93</v>
      </c>
      <c r="J41" s="23" t="s">
        <v>96</v>
      </c>
      <c r="K41" s="23" t="s">
        <v>98</v>
      </c>
      <c r="L41" s="23" t="s">
        <v>92</v>
      </c>
      <c r="M41" s="23" t="s">
        <v>28</v>
      </c>
      <c r="N41" s="23" t="s">
        <v>97</v>
      </c>
      <c r="O41" s="23" t="s">
        <v>91</v>
      </c>
      <c r="P41" s="23" t="s">
        <v>25</v>
      </c>
      <c r="Q41" s="23" t="s">
        <v>26</v>
      </c>
      <c r="R41" s="23" t="s">
        <v>27</v>
      </c>
      <c r="S41" s="23" t="s">
        <v>89</v>
      </c>
      <c r="T41" s="23" t="s">
        <v>94</v>
      </c>
      <c r="U41" s="23" t="s">
        <v>93</v>
      </c>
      <c r="V41" s="23" t="s">
        <v>96</v>
      </c>
      <c r="W41" s="23" t="s">
        <v>98</v>
      </c>
      <c r="X41" s="23" t="s">
        <v>92</v>
      </c>
      <c r="Y41" s="23" t="s">
        <v>28</v>
      </c>
      <c r="Z41" s="23" t="s">
        <v>97</v>
      </c>
    </row>
    <row r="42" spans="1:26" ht="13.6" hidden="1" customHeight="1" x14ac:dyDescent="0.25">
      <c r="A42" s="14"/>
      <c r="B42" s="23" t="s">
        <v>32</v>
      </c>
      <c r="C42" s="14">
        <v>28696522.099830966</v>
      </c>
      <c r="D42" s="15">
        <v>29368928.416500021</v>
      </c>
      <c r="E42" s="15">
        <v>37426782.485218905</v>
      </c>
      <c r="F42" s="15">
        <v>32937267.884610735</v>
      </c>
      <c r="G42" s="15">
        <v>30836369.332809798</v>
      </c>
      <c r="H42" s="14">
        <v>33535600.408364132</v>
      </c>
      <c r="I42" s="14">
        <v>31805142.262653966</v>
      </c>
      <c r="J42" s="14">
        <v>31539344.816107538</v>
      </c>
      <c r="K42" s="14">
        <v>33052048.613748532</v>
      </c>
      <c r="L42" s="14">
        <v>40236813.50083138</v>
      </c>
      <c r="M42" s="14">
        <v>35669064.727803923</v>
      </c>
      <c r="N42" s="14">
        <v>24716489.375892796</v>
      </c>
      <c r="O42" s="14">
        <v>10305418.186151464</v>
      </c>
      <c r="P42" s="14">
        <v>10329964.897580337</v>
      </c>
      <c r="Q42" s="14">
        <v>10724949.383383412</v>
      </c>
      <c r="R42" s="14">
        <v>12469315.084477959</v>
      </c>
      <c r="S42" s="14">
        <v>10673872.742193764</v>
      </c>
      <c r="T42" s="14">
        <v>13569470.977329211</v>
      </c>
      <c r="U42" s="14">
        <v>12568787.262397055</v>
      </c>
      <c r="V42" s="14">
        <v>13010061.18862287</v>
      </c>
      <c r="W42" s="14">
        <v>13527457.909225384</v>
      </c>
      <c r="X42" s="14">
        <v>15402864.06265438</v>
      </c>
      <c r="Y42" s="14">
        <v>13709109.943137968</v>
      </c>
      <c r="Z42" s="14">
        <v>30939883.135359444</v>
      </c>
    </row>
    <row r="43" spans="1:26" ht="13.6" hidden="1" customHeight="1" x14ac:dyDescent="0.25">
      <c r="A43" s="14"/>
      <c r="B43" s="23" t="s">
        <v>33</v>
      </c>
      <c r="C43" s="14">
        <v>638647.88781386497</v>
      </c>
      <c r="D43" s="15">
        <v>696764.45337399503</v>
      </c>
      <c r="E43" s="15">
        <v>800395.07027917705</v>
      </c>
      <c r="F43" s="15">
        <v>557810.31612289394</v>
      </c>
      <c r="G43" s="15">
        <v>614463.42659356596</v>
      </c>
      <c r="H43" s="14">
        <v>831534.776436202</v>
      </c>
      <c r="I43" s="14">
        <v>766973.93723826797</v>
      </c>
      <c r="J43" s="14">
        <v>558257.51916930405</v>
      </c>
      <c r="K43" s="14">
        <v>815260.68282152701</v>
      </c>
      <c r="L43" s="14">
        <v>739807.80614078895</v>
      </c>
      <c r="M43" s="14">
        <v>789439.84252803703</v>
      </c>
      <c r="N43" s="14">
        <v>1037812.796235483</v>
      </c>
      <c r="O43" s="14">
        <v>143357.237935143</v>
      </c>
      <c r="P43" s="14">
        <v>125203.317378041</v>
      </c>
      <c r="Q43" s="14">
        <v>262943.51090514299</v>
      </c>
      <c r="R43" s="14">
        <v>133162.72352894401</v>
      </c>
      <c r="S43" s="14">
        <v>147843.51090514401</v>
      </c>
      <c r="T43" s="14">
        <v>318109.869536774</v>
      </c>
      <c r="U43" s="14">
        <v>320077.192270873</v>
      </c>
      <c r="V43" s="14">
        <v>217077.172273512</v>
      </c>
      <c r="W43" s="14">
        <v>354609.85953677399</v>
      </c>
      <c r="X43" s="14">
        <v>351239.94816840597</v>
      </c>
      <c r="Y43" s="14">
        <v>244473.60953677399</v>
      </c>
      <c r="Z43" s="14">
        <v>453172.329523789</v>
      </c>
    </row>
    <row r="44" spans="1:26" ht="14.95" hidden="1" x14ac:dyDescent="0.25">
      <c r="A44" s="14"/>
      <c r="B44" s="23" t="s">
        <v>34</v>
      </c>
      <c r="C44" s="14">
        <f t="shared" ref="C44:Z44" si="2">C42+C43</f>
        <v>29335169.987644833</v>
      </c>
      <c r="D44" s="25">
        <f t="shared" si="2"/>
        <v>30065692.869874015</v>
      </c>
      <c r="E44" s="25">
        <f t="shared" si="2"/>
        <v>38227177.555498078</v>
      </c>
      <c r="F44" s="25">
        <f t="shared" si="2"/>
        <v>33495078.200733628</v>
      </c>
      <c r="G44" s="25">
        <f t="shared" si="2"/>
        <v>31450832.759403363</v>
      </c>
      <c r="H44" s="14">
        <f t="shared" si="2"/>
        <v>34367135.184800334</v>
      </c>
      <c r="I44" s="14">
        <f t="shared" si="2"/>
        <v>32572116.199892234</v>
      </c>
      <c r="J44" s="14">
        <f t="shared" si="2"/>
        <v>32097602.335276842</v>
      </c>
      <c r="K44" s="14">
        <f t="shared" si="2"/>
        <v>33867309.296570055</v>
      </c>
      <c r="L44" s="14">
        <f t="shared" si="2"/>
        <v>40976621.306972168</v>
      </c>
      <c r="M44" s="14">
        <f t="shared" si="2"/>
        <v>36458504.570331961</v>
      </c>
      <c r="N44" s="14">
        <f t="shared" si="2"/>
        <v>25754302.172128279</v>
      </c>
      <c r="O44" s="14">
        <f t="shared" si="2"/>
        <v>10448775.424086606</v>
      </c>
      <c r="P44" s="14">
        <f t="shared" si="2"/>
        <v>10455168.214958377</v>
      </c>
      <c r="Q44" s="14">
        <f t="shared" si="2"/>
        <v>10987892.894288555</v>
      </c>
      <c r="R44" s="14">
        <f t="shared" si="2"/>
        <v>12602477.808006903</v>
      </c>
      <c r="S44" s="14">
        <f t="shared" si="2"/>
        <v>10821716.253098909</v>
      </c>
      <c r="T44" s="14">
        <f t="shared" si="2"/>
        <v>13887580.846865986</v>
      </c>
      <c r="U44" s="14">
        <f t="shared" si="2"/>
        <v>12888864.454667928</v>
      </c>
      <c r="V44" s="14">
        <f t="shared" si="2"/>
        <v>13227138.360896382</v>
      </c>
      <c r="W44" s="14">
        <f t="shared" si="2"/>
        <v>13882067.768762158</v>
      </c>
      <c r="X44" s="14">
        <f t="shared" si="2"/>
        <v>15754104.010822786</v>
      </c>
      <c r="Y44" s="14">
        <f t="shared" si="2"/>
        <v>13953583.552674742</v>
      </c>
      <c r="Z44" s="14">
        <f t="shared" si="2"/>
        <v>31393055.464883234</v>
      </c>
    </row>
    <row r="45" spans="1:26" ht="14.95" hidden="1" x14ac:dyDescent="0.25">
      <c r="A45" s="14"/>
      <c r="B45" s="23" t="s">
        <v>35</v>
      </c>
      <c r="C45" s="14">
        <v>18181561.634242367</v>
      </c>
      <c r="D45" s="15">
        <v>18578368.082001165</v>
      </c>
      <c r="E45" s="15">
        <v>23376479.32484287</v>
      </c>
      <c r="F45" s="15">
        <v>20577328.076695602</v>
      </c>
      <c r="G45" s="15">
        <v>19672859.002198171</v>
      </c>
      <c r="H45" s="14">
        <v>20413699.730805472</v>
      </c>
      <c r="I45" s="14">
        <v>19412678.748913802</v>
      </c>
      <c r="J45" s="14">
        <v>18892766.851604711</v>
      </c>
      <c r="K45" s="14">
        <v>20136633.275722314</v>
      </c>
      <c r="L45" s="14">
        <v>23792222.540492222</v>
      </c>
      <c r="M45" s="14">
        <v>22146315.195895694</v>
      </c>
      <c r="N45" s="14">
        <v>16787745.076240692</v>
      </c>
      <c r="O45" s="14">
        <v>5929570.5665757507</v>
      </c>
      <c r="P45" s="14">
        <v>6016454.7404023698</v>
      </c>
      <c r="Q45" s="14">
        <v>5906720.0066225491</v>
      </c>
      <c r="R45" s="14">
        <v>7190119.0876516597</v>
      </c>
      <c r="S45" s="14">
        <v>6160848.0040185805</v>
      </c>
      <c r="T45" s="14">
        <v>7705286.3755217688</v>
      </c>
      <c r="U45" s="14">
        <v>7225787.4604713349</v>
      </c>
      <c r="V45" s="14">
        <v>7147031.9871341353</v>
      </c>
      <c r="W45" s="14">
        <v>7581871.5394970775</v>
      </c>
      <c r="X45" s="14">
        <v>8253921.8932319414</v>
      </c>
      <c r="Y45" s="14">
        <v>7787100.3843937553</v>
      </c>
      <c r="Z45" s="14">
        <v>8911707.9183635265</v>
      </c>
    </row>
    <row r="46" spans="1:26" ht="14.95" hidden="1" x14ac:dyDescent="0.25">
      <c r="A46" s="14"/>
      <c r="B46" s="23" t="s">
        <v>36</v>
      </c>
      <c r="C46" s="14">
        <f t="shared" ref="C46:Z46" si="3">-(C45-C44)</f>
        <v>11153608.353402466</v>
      </c>
      <c r="D46" s="25">
        <f t="shared" si="3"/>
        <v>11487324.787872851</v>
      </c>
      <c r="E46" s="25">
        <f t="shared" si="3"/>
        <v>14850698.230655208</v>
      </c>
      <c r="F46" s="25">
        <f t="shared" si="3"/>
        <v>12917750.124038026</v>
      </c>
      <c r="G46" s="25">
        <f t="shared" si="3"/>
        <v>11777973.757205192</v>
      </c>
      <c r="H46" s="14">
        <f t="shared" si="3"/>
        <v>13953435.453994863</v>
      </c>
      <c r="I46" s="14">
        <f t="shared" si="3"/>
        <v>13159437.450978432</v>
      </c>
      <c r="J46" s="14">
        <f t="shared" si="3"/>
        <v>13204835.483672131</v>
      </c>
      <c r="K46" s="14">
        <f t="shared" si="3"/>
        <v>13730676.020847742</v>
      </c>
      <c r="L46" s="14">
        <f t="shared" si="3"/>
        <v>17184398.766479947</v>
      </c>
      <c r="M46" s="14">
        <f t="shared" si="3"/>
        <v>14312189.374436267</v>
      </c>
      <c r="N46" s="14">
        <f t="shared" si="3"/>
        <v>8966557.0958875865</v>
      </c>
      <c r="O46" s="14">
        <f t="shared" si="3"/>
        <v>4519204.8575108554</v>
      </c>
      <c r="P46" s="14">
        <f t="shared" si="3"/>
        <v>4438713.4745560074</v>
      </c>
      <c r="Q46" s="14">
        <f t="shared" si="3"/>
        <v>5081172.8876660056</v>
      </c>
      <c r="R46" s="14">
        <f t="shared" si="3"/>
        <v>5412358.7203552434</v>
      </c>
      <c r="S46" s="14">
        <f t="shared" si="3"/>
        <v>4660868.2490803283</v>
      </c>
      <c r="T46" s="14">
        <f t="shared" si="3"/>
        <v>6182294.4713442167</v>
      </c>
      <c r="U46" s="14">
        <f t="shared" si="3"/>
        <v>5663076.9941965928</v>
      </c>
      <c r="V46" s="14">
        <f t="shared" si="3"/>
        <v>6080106.3737622472</v>
      </c>
      <c r="W46" s="14">
        <f t="shared" si="3"/>
        <v>6300196.2292650808</v>
      </c>
      <c r="X46" s="14">
        <f t="shared" si="3"/>
        <v>7500182.1175908446</v>
      </c>
      <c r="Y46" s="14">
        <f t="shared" si="3"/>
        <v>6166483.1682809871</v>
      </c>
      <c r="Z46" s="14">
        <f t="shared" si="3"/>
        <v>22481347.546519708</v>
      </c>
    </row>
    <row r="47" spans="1:26" ht="14.95" hidden="1" x14ac:dyDescent="0.25">
      <c r="A47" s="14"/>
      <c r="B47" s="23" t="s">
        <v>37</v>
      </c>
      <c r="C47" s="14">
        <v>1590127.3223876699</v>
      </c>
      <c r="D47" s="15">
        <v>1424062.9551761469</v>
      </c>
      <c r="E47" s="15">
        <v>1908782.4876631601</v>
      </c>
      <c r="F47" s="15">
        <v>1605275.016420715</v>
      </c>
      <c r="G47" s="15">
        <v>1517340.4796362889</v>
      </c>
      <c r="H47" s="14">
        <v>1649941.7380677471</v>
      </c>
      <c r="I47" s="14">
        <v>1590819.003023823</v>
      </c>
      <c r="J47" s="14">
        <v>1572669.0134735729</v>
      </c>
      <c r="K47" s="14">
        <v>1628837.7296678589</v>
      </c>
      <c r="L47" s="14">
        <v>1982245.9478572239</v>
      </c>
      <c r="M47" s="14">
        <v>1745184.8081889721</v>
      </c>
      <c r="N47" s="14">
        <v>1102672.2983917149</v>
      </c>
      <c r="O47" s="14">
        <v>464165.59083795</v>
      </c>
      <c r="P47" s="14">
        <v>467800.39443550201</v>
      </c>
      <c r="Q47" s="14">
        <v>487769.100031426</v>
      </c>
      <c r="R47" s="14">
        <v>558633.91709395696</v>
      </c>
      <c r="S47" s="14">
        <v>476050.50132637302</v>
      </c>
      <c r="T47" s="14">
        <v>630332.89285841095</v>
      </c>
      <c r="U47" s="14">
        <v>575758.41262745403</v>
      </c>
      <c r="V47" s="14">
        <v>600656.79847346898</v>
      </c>
      <c r="W47" s="14">
        <v>623566.36483278801</v>
      </c>
      <c r="X47" s="14">
        <v>711466.17810914502</v>
      </c>
      <c r="Y47" s="14">
        <v>626963.23087986396</v>
      </c>
      <c r="Z47" s="14">
        <v>1628695.959778256</v>
      </c>
    </row>
    <row r="48" spans="1:26" ht="14.95" hidden="1" x14ac:dyDescent="0.25">
      <c r="A48" s="14"/>
      <c r="B48" s="23" t="s">
        <v>38</v>
      </c>
      <c r="C48" s="14">
        <v>802820.16666666802</v>
      </c>
      <c r="D48" s="15">
        <v>1286820.1666666679</v>
      </c>
      <c r="E48" s="15">
        <v>1099320.1666666679</v>
      </c>
      <c r="F48" s="15">
        <v>1078020.166666667</v>
      </c>
      <c r="G48" s="15">
        <v>775311.83333333395</v>
      </c>
      <c r="H48" s="14">
        <v>892278.50000000105</v>
      </c>
      <c r="I48" s="14">
        <v>672278.50000000198</v>
      </c>
      <c r="J48" s="14">
        <v>520611.83333333302</v>
      </c>
      <c r="K48" s="14">
        <v>714478.50000000105</v>
      </c>
      <c r="L48" s="14">
        <v>726945.83333333395</v>
      </c>
      <c r="M48" s="14">
        <v>1008870.833333334</v>
      </c>
      <c r="N48" s="14">
        <v>668537.5</v>
      </c>
      <c r="O48" s="14">
        <v>338979.16666666698</v>
      </c>
      <c r="P48" s="14">
        <v>338979.16666666698</v>
      </c>
      <c r="Q48" s="14">
        <v>151479.16666666701</v>
      </c>
      <c r="R48" s="14">
        <v>216012.5</v>
      </c>
      <c r="S48" s="14">
        <v>256012.5</v>
      </c>
      <c r="T48" s="14">
        <v>256012.5</v>
      </c>
      <c r="U48" s="14">
        <v>196012.5</v>
      </c>
      <c r="V48" s="14">
        <v>196012.5</v>
      </c>
      <c r="W48" s="14">
        <v>218812.5</v>
      </c>
      <c r="X48" s="14">
        <v>248812.5</v>
      </c>
      <c r="Y48" s="14">
        <v>533437.5</v>
      </c>
      <c r="Z48" s="14">
        <v>485437.5</v>
      </c>
    </row>
    <row r="49" spans="1:26" ht="14.95" hidden="1" x14ac:dyDescent="0.25">
      <c r="A49" s="14"/>
      <c r="B49" s="23" t="s">
        <v>39</v>
      </c>
      <c r="C49" s="14">
        <f t="shared" ref="C49:Z49" si="4">C47+C48</f>
        <v>2392947.4890543381</v>
      </c>
      <c r="D49" s="15">
        <f t="shared" si="4"/>
        <v>2710883.1218428146</v>
      </c>
      <c r="E49" s="15">
        <f t="shared" si="4"/>
        <v>3008102.654329828</v>
      </c>
      <c r="F49" s="15">
        <f t="shared" si="4"/>
        <v>2683295.183087382</v>
      </c>
      <c r="G49" s="15">
        <f t="shared" si="4"/>
        <v>2292652.3129696231</v>
      </c>
      <c r="H49" s="14">
        <f t="shared" si="4"/>
        <v>2542220.238067748</v>
      </c>
      <c r="I49" s="14">
        <f t="shared" si="4"/>
        <v>2263097.5030238251</v>
      </c>
      <c r="J49" s="14">
        <f t="shared" si="4"/>
        <v>2093280.8468069059</v>
      </c>
      <c r="K49" s="14">
        <f t="shared" si="4"/>
        <v>2343316.2296678601</v>
      </c>
      <c r="L49" s="14">
        <f t="shared" si="4"/>
        <v>2709191.7811905579</v>
      </c>
      <c r="M49" s="14">
        <f t="shared" si="4"/>
        <v>2754055.641522306</v>
      </c>
      <c r="N49" s="14">
        <f t="shared" si="4"/>
        <v>1771209.7983917149</v>
      </c>
      <c r="O49" s="14">
        <f t="shared" si="4"/>
        <v>803144.75750461698</v>
      </c>
      <c r="P49" s="14">
        <f t="shared" si="4"/>
        <v>806779.56110216898</v>
      </c>
      <c r="Q49" s="14">
        <f t="shared" si="4"/>
        <v>639248.26669809304</v>
      </c>
      <c r="R49" s="14">
        <f t="shared" si="4"/>
        <v>774646.41709395696</v>
      </c>
      <c r="S49" s="14">
        <f t="shared" si="4"/>
        <v>732063.00132637308</v>
      </c>
      <c r="T49" s="14">
        <f t="shared" si="4"/>
        <v>886345.39285841095</v>
      </c>
      <c r="U49" s="14">
        <f t="shared" si="4"/>
        <v>771770.91262745403</v>
      </c>
      <c r="V49" s="14">
        <f t="shared" si="4"/>
        <v>796669.29847346898</v>
      </c>
      <c r="W49" s="14">
        <f t="shared" si="4"/>
        <v>842378.86483278801</v>
      </c>
      <c r="X49" s="14">
        <f t="shared" si="4"/>
        <v>960278.67810914502</v>
      </c>
      <c r="Y49" s="14">
        <f t="shared" si="4"/>
        <v>1160400.730879864</v>
      </c>
      <c r="Z49" s="14">
        <f t="shared" si="4"/>
        <v>2114133.4597782558</v>
      </c>
    </row>
    <row r="50" spans="1:26" ht="14.95" hidden="1" x14ac:dyDescent="0.25">
      <c r="A50" s="14"/>
      <c r="B50" s="23" t="s">
        <v>40</v>
      </c>
      <c r="C50" s="14">
        <f t="shared" ref="C50:Z50" si="5">-(C49-C46)</f>
        <v>8760660.8643481284</v>
      </c>
      <c r="D50" s="25">
        <f t="shared" si="5"/>
        <v>8776441.6660300363</v>
      </c>
      <c r="E50" s="25">
        <f t="shared" si="5"/>
        <v>11842595.576325379</v>
      </c>
      <c r="F50" s="25">
        <f t="shared" si="5"/>
        <v>10234454.940950643</v>
      </c>
      <c r="G50" s="25">
        <f t="shared" si="5"/>
        <v>9485321.4442355689</v>
      </c>
      <c r="H50" s="14">
        <f t="shared" si="5"/>
        <v>11411215.215927115</v>
      </c>
      <c r="I50" s="14">
        <f t="shared" si="5"/>
        <v>10896339.947954606</v>
      </c>
      <c r="J50" s="14">
        <f t="shared" si="5"/>
        <v>11111554.636865225</v>
      </c>
      <c r="K50" s="14">
        <f t="shared" si="5"/>
        <v>11387359.79117988</v>
      </c>
      <c r="L50" s="14">
        <f t="shared" si="5"/>
        <v>14475206.985289389</v>
      </c>
      <c r="M50" s="14">
        <f t="shared" si="5"/>
        <v>11558133.73291396</v>
      </c>
      <c r="N50" s="14">
        <f t="shared" si="5"/>
        <v>7195347.2974958718</v>
      </c>
      <c r="O50" s="14">
        <f t="shared" si="5"/>
        <v>3716060.1000062386</v>
      </c>
      <c r="P50" s="14">
        <f t="shared" si="5"/>
        <v>3631933.9134538383</v>
      </c>
      <c r="Q50" s="14">
        <f t="shared" si="5"/>
        <v>4441924.6209679125</v>
      </c>
      <c r="R50" s="14">
        <f t="shared" si="5"/>
        <v>4637712.3032612866</v>
      </c>
      <c r="S50" s="14">
        <f t="shared" si="5"/>
        <v>3928805.2477539554</v>
      </c>
      <c r="T50" s="14">
        <f t="shared" si="5"/>
        <v>5295949.0784858055</v>
      </c>
      <c r="U50" s="14">
        <f t="shared" si="5"/>
        <v>4891306.0815691389</v>
      </c>
      <c r="V50" s="14">
        <f t="shared" si="5"/>
        <v>5283437.0752887782</v>
      </c>
      <c r="W50" s="14">
        <f t="shared" si="5"/>
        <v>5457817.364432293</v>
      </c>
      <c r="X50" s="14">
        <f t="shared" si="5"/>
        <v>6539903.4394816998</v>
      </c>
      <c r="Y50" s="14">
        <f t="shared" si="5"/>
        <v>5006082.4374011233</v>
      </c>
      <c r="Z50" s="14">
        <f t="shared" si="5"/>
        <v>20367214.086741451</v>
      </c>
    </row>
    <row r="51" spans="1:26" ht="14.95" hidden="1" x14ac:dyDescent="0.25">
      <c r="A51" s="14"/>
      <c r="B51" s="23" t="s">
        <v>41</v>
      </c>
      <c r="C51" s="14">
        <v>4936439.7888717614</v>
      </c>
      <c r="D51" s="15">
        <v>5584861.7042563241</v>
      </c>
      <c r="E51" s="15">
        <v>5950286.7468969347</v>
      </c>
      <c r="F51" s="15">
        <v>5977497.7503635958</v>
      </c>
      <c r="G51" s="15">
        <v>6073574.9777558837</v>
      </c>
      <c r="H51" s="14">
        <v>6455766.1973124314</v>
      </c>
      <c r="I51" s="14">
        <v>6444405.1950667612</v>
      </c>
      <c r="J51" s="14">
        <v>6380728.5204013176</v>
      </c>
      <c r="K51" s="14">
        <v>6219069.8192930296</v>
      </c>
      <c r="L51" s="14">
        <v>6099746.2408595877</v>
      </c>
      <c r="M51" s="14">
        <v>6014546.9172729161</v>
      </c>
      <c r="N51" s="14">
        <v>5968137.6348581417</v>
      </c>
      <c r="O51" s="14">
        <v>901717.49705897796</v>
      </c>
      <c r="P51" s="14">
        <v>810293.432889838</v>
      </c>
      <c r="Q51" s="14">
        <v>828793.299688022</v>
      </c>
      <c r="R51" s="14">
        <v>1068800.436812052</v>
      </c>
      <c r="S51" s="14">
        <v>1110988.57835849</v>
      </c>
      <c r="T51" s="14">
        <v>1168329.6293944989</v>
      </c>
      <c r="U51" s="14">
        <v>1236127.3033345609</v>
      </c>
      <c r="V51" s="14">
        <v>1231481.0414004941</v>
      </c>
      <c r="W51" s="14">
        <v>1258171.5888060629</v>
      </c>
      <c r="X51" s="14">
        <v>1229416.3363353999</v>
      </c>
      <c r="Y51" s="14">
        <v>1226826.919779513</v>
      </c>
      <c r="Z51" s="14">
        <v>-4257910.2305245642</v>
      </c>
    </row>
    <row r="52" spans="1:26" ht="14.95" hidden="1" x14ac:dyDescent="0.25">
      <c r="A52" s="14"/>
      <c r="B52" s="23" t="s">
        <v>42</v>
      </c>
      <c r="C52" s="14">
        <v>129554.954165791</v>
      </c>
      <c r="D52" s="15">
        <v>162241.18814307</v>
      </c>
      <c r="E52" s="15">
        <v>184639.50308885</v>
      </c>
      <c r="F52" s="15">
        <v>195090.399751705</v>
      </c>
      <c r="G52" s="15">
        <v>205563.00054821599</v>
      </c>
      <c r="H52" s="14">
        <v>217039.52246154999</v>
      </c>
      <c r="I52" s="14">
        <v>217913.24177818099</v>
      </c>
      <c r="J52" s="14">
        <v>226156.179972112</v>
      </c>
      <c r="K52" s="14">
        <v>219696.45618415199</v>
      </c>
      <c r="L52" s="14">
        <v>226123.41325920701</v>
      </c>
      <c r="M52" s="14">
        <v>226029.59579600699</v>
      </c>
      <c r="N52" s="14">
        <v>215827.514882911</v>
      </c>
      <c r="O52" s="14">
        <v>45968.049405297003</v>
      </c>
      <c r="P52" s="14">
        <v>43806.717292184003</v>
      </c>
      <c r="Q52" s="14">
        <v>43967.705271942999</v>
      </c>
      <c r="R52" s="14">
        <v>52443.215235363998</v>
      </c>
      <c r="S52" s="14">
        <v>58239.916022222998</v>
      </c>
      <c r="T52" s="14">
        <v>60826.218439308999</v>
      </c>
      <c r="U52" s="14">
        <v>65619.999196441</v>
      </c>
      <c r="V52" s="14">
        <v>66605.423095092003</v>
      </c>
      <c r="W52" s="14">
        <v>69805.877632340998</v>
      </c>
      <c r="X52" s="14">
        <v>70038.131558769994</v>
      </c>
      <c r="Y52" s="14">
        <v>71121.087449807004</v>
      </c>
      <c r="Z52" s="14">
        <v>35578.492734555999</v>
      </c>
    </row>
    <row r="53" spans="1:26" ht="14.95" hidden="1" x14ac:dyDescent="0.25">
      <c r="A53" s="14"/>
      <c r="B53" s="23" t="s">
        <v>43</v>
      </c>
      <c r="C53" s="14">
        <v>350938.64</v>
      </c>
      <c r="D53" s="15">
        <v>350835.35</v>
      </c>
      <c r="E53" s="15">
        <v>438066.16</v>
      </c>
      <c r="F53" s="15">
        <v>350835.29</v>
      </c>
      <c r="G53" s="15">
        <v>350835.31</v>
      </c>
      <c r="H53" s="14">
        <v>438272.85</v>
      </c>
      <c r="I53" s="14">
        <v>350835.29</v>
      </c>
      <c r="J53" s="14">
        <v>350835.38</v>
      </c>
      <c r="K53" s="14">
        <v>438066.14</v>
      </c>
      <c r="L53" s="14">
        <v>350835.29</v>
      </c>
      <c r="M53" s="14">
        <v>350835.36</v>
      </c>
      <c r="N53" s="14">
        <v>438066.12878292898</v>
      </c>
      <c r="O53" s="14">
        <v>136346.10999999999</v>
      </c>
      <c r="P53" s="14">
        <v>136346.16</v>
      </c>
      <c r="Q53" s="14">
        <v>170432.64000000001</v>
      </c>
      <c r="R53" s="14">
        <v>136346.1</v>
      </c>
      <c r="S53" s="14">
        <v>136346.15</v>
      </c>
      <c r="T53" s="14">
        <v>170432.66</v>
      </c>
      <c r="U53" s="14">
        <v>136346.1</v>
      </c>
      <c r="V53" s="14">
        <v>136346.16</v>
      </c>
      <c r="W53" s="14">
        <v>170432.63</v>
      </c>
      <c r="X53" s="14">
        <v>136346.09</v>
      </c>
      <c r="Y53" s="14">
        <v>136346.18</v>
      </c>
      <c r="Z53" s="14">
        <v>182432.63000000201</v>
      </c>
    </row>
    <row r="54" spans="1:26" ht="14.95" hidden="1" x14ac:dyDescent="0.25">
      <c r="A54" s="14"/>
      <c r="B54" s="23" t="s">
        <v>44</v>
      </c>
      <c r="C54" s="14">
        <v>1452119.6414488771</v>
      </c>
      <c r="D54" s="15">
        <v>1452119.651448878</v>
      </c>
      <c r="E54" s="15">
        <v>1815149.6293110971</v>
      </c>
      <c r="F54" s="15">
        <v>1452119.611448878</v>
      </c>
      <c r="G54" s="15">
        <v>1452119.6714488771</v>
      </c>
      <c r="H54" s="14">
        <v>1815149.579311098</v>
      </c>
      <c r="I54" s="14">
        <v>1452119.6514488771</v>
      </c>
      <c r="J54" s="14">
        <v>1452119.651448878</v>
      </c>
      <c r="K54" s="14">
        <v>1815149.5393110979</v>
      </c>
      <c r="L54" s="14">
        <v>1452119.6514488771</v>
      </c>
      <c r="M54" s="14">
        <v>1452119.7314488769</v>
      </c>
      <c r="N54" s="14">
        <v>1815149.5399101961</v>
      </c>
      <c r="O54" s="14">
        <v>918161.95</v>
      </c>
      <c r="P54" s="14">
        <v>918161.9</v>
      </c>
      <c r="Q54" s="14">
        <v>1147702.46</v>
      </c>
      <c r="R54" s="14">
        <v>918161.94</v>
      </c>
      <c r="S54" s="14">
        <v>918161.91</v>
      </c>
      <c r="T54" s="14">
        <v>1147702.45</v>
      </c>
      <c r="U54" s="14">
        <v>918161.93</v>
      </c>
      <c r="V54" s="14">
        <v>918161.93</v>
      </c>
      <c r="W54" s="14">
        <v>1147702.3999999999</v>
      </c>
      <c r="X54" s="14">
        <v>918161.95</v>
      </c>
      <c r="Y54" s="14">
        <v>918161.95</v>
      </c>
      <c r="Z54" s="14">
        <v>1147702.4275000039</v>
      </c>
    </row>
    <row r="55" spans="1:26" ht="14.95" hidden="1" x14ac:dyDescent="0.25">
      <c r="A55" s="14"/>
      <c r="B55" s="23" t="s">
        <v>45</v>
      </c>
      <c r="C55" s="14">
        <v>1651427.8318920301</v>
      </c>
      <c r="D55" s="15">
        <v>1798841.4553412241</v>
      </c>
      <c r="E55" s="15">
        <v>2348732.0197681771</v>
      </c>
      <c r="F55" s="15">
        <v>1658212.7021181029</v>
      </c>
      <c r="G55" s="15">
        <v>1962979.901068192</v>
      </c>
      <c r="H55" s="14">
        <v>1822374.372869011</v>
      </c>
      <c r="I55" s="14">
        <v>1789383.133218084</v>
      </c>
      <c r="J55" s="14">
        <v>1943026.7872652989</v>
      </c>
      <c r="K55" s="14">
        <v>1851142.2461293461</v>
      </c>
      <c r="L55" s="14">
        <v>1997926.927933245</v>
      </c>
      <c r="M55" s="14">
        <v>2236878.8176137018</v>
      </c>
      <c r="N55" s="14">
        <v>2053510.128718236</v>
      </c>
      <c r="O55" s="14">
        <v>504581.14821581199</v>
      </c>
      <c r="P55" s="14">
        <v>609924.88291000098</v>
      </c>
      <c r="Q55" s="14">
        <v>560903.62162416102</v>
      </c>
      <c r="R55" s="14">
        <v>556884.43529875705</v>
      </c>
      <c r="S55" s="14">
        <v>663388.80570802395</v>
      </c>
      <c r="T55" s="14">
        <v>604309.63130126602</v>
      </c>
      <c r="U55" s="14">
        <v>610495.45988061395</v>
      </c>
      <c r="V55" s="14">
        <v>658758.60356652795</v>
      </c>
      <c r="W55" s="14">
        <v>593423.73754806397</v>
      </c>
      <c r="X55" s="14">
        <v>692616.82988847699</v>
      </c>
      <c r="Y55" s="14">
        <v>824719.51294265897</v>
      </c>
      <c r="Z55" s="14">
        <v>856529.54770817899</v>
      </c>
    </row>
    <row r="56" spans="1:26" ht="14.95" hidden="1" x14ac:dyDescent="0.25">
      <c r="A56" s="14"/>
      <c r="B56" s="23" t="s">
        <v>46</v>
      </c>
      <c r="C56" s="14">
        <v>114657.993333334</v>
      </c>
      <c r="D56" s="15">
        <v>124944.493333334</v>
      </c>
      <c r="E56" s="15">
        <v>127949.656666667</v>
      </c>
      <c r="F56" s="15">
        <v>129113.21666666699</v>
      </c>
      <c r="G56" s="15">
        <v>130469.66666666701</v>
      </c>
      <c r="H56" s="14">
        <v>133399.58666666699</v>
      </c>
      <c r="I56" s="14">
        <v>146663.05666666699</v>
      </c>
      <c r="J56" s="14">
        <v>147335.256666667</v>
      </c>
      <c r="K56" s="14">
        <v>148257.44666666701</v>
      </c>
      <c r="L56" s="14">
        <v>148929.66666666701</v>
      </c>
      <c r="M56" s="14">
        <v>156465.846666667</v>
      </c>
      <c r="N56" s="14">
        <v>157888.035466667</v>
      </c>
      <c r="O56" s="14">
        <v>37566.26</v>
      </c>
      <c r="P56" s="14">
        <v>28082.13</v>
      </c>
      <c r="Q56" s="14">
        <v>30343.793333333</v>
      </c>
      <c r="R56" s="14">
        <v>30830.733333332999</v>
      </c>
      <c r="S56" s="14">
        <v>30968.433333333</v>
      </c>
      <c r="T56" s="14">
        <v>30946.453333333</v>
      </c>
      <c r="U56" s="14">
        <v>35343.423333332998</v>
      </c>
      <c r="V56" s="14">
        <v>35176.853333332998</v>
      </c>
      <c r="W56" s="14">
        <v>35174.113333333</v>
      </c>
      <c r="X56" s="14">
        <v>35171.433333333</v>
      </c>
      <c r="Y56" s="14">
        <v>32982.113333333</v>
      </c>
      <c r="Z56" s="14">
        <v>245648.182133333</v>
      </c>
    </row>
    <row r="57" spans="1:26" ht="14.95" hidden="1" x14ac:dyDescent="0.25">
      <c r="A57" s="14"/>
      <c r="B57" s="23" t="s">
        <v>47</v>
      </c>
      <c r="C57" s="14">
        <v>62319.39</v>
      </c>
      <c r="D57" s="15">
        <v>62319.43</v>
      </c>
      <c r="E57" s="15">
        <v>62319.4</v>
      </c>
      <c r="F57" s="15">
        <v>62319.37</v>
      </c>
      <c r="G57" s="15">
        <v>62319.41</v>
      </c>
      <c r="H57" s="14">
        <v>62319.4</v>
      </c>
      <c r="I57" s="14">
        <v>62319.39</v>
      </c>
      <c r="J57" s="14">
        <v>62319.42</v>
      </c>
      <c r="K57" s="14">
        <v>62319.41</v>
      </c>
      <c r="L57" s="14">
        <v>62319.37</v>
      </c>
      <c r="M57" s="14">
        <v>62319.42</v>
      </c>
      <c r="N57" s="14">
        <v>62319.688400608997</v>
      </c>
      <c r="O57" s="14">
        <v>2621.66</v>
      </c>
      <c r="P57" s="14">
        <v>2621.68</v>
      </c>
      <c r="Q57" s="14">
        <v>2621.66</v>
      </c>
      <c r="R57" s="14">
        <v>2621.64</v>
      </c>
      <c r="S57" s="14">
        <v>2621.69</v>
      </c>
      <c r="T57" s="14">
        <v>2621.65</v>
      </c>
      <c r="U57" s="14">
        <v>2621.66</v>
      </c>
      <c r="V57" s="14">
        <v>2621.68</v>
      </c>
      <c r="W57" s="14">
        <v>2621.66</v>
      </c>
      <c r="X57" s="14">
        <v>2621.65</v>
      </c>
      <c r="Y57" s="14">
        <v>2621.68</v>
      </c>
      <c r="Z57" s="14">
        <v>2701.6566666620001</v>
      </c>
    </row>
    <row r="58" spans="1:26" ht="14.95" hidden="1" x14ac:dyDescent="0.25">
      <c r="A58" s="14"/>
      <c r="B58" s="23" t="s">
        <v>48</v>
      </c>
      <c r="C58" s="14"/>
      <c r="D58" s="15"/>
      <c r="E58" s="15"/>
      <c r="F58" s="15"/>
      <c r="G58" s="1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4.95" hidden="1" x14ac:dyDescent="0.25">
      <c r="A59" s="14"/>
      <c r="B59" s="23" t="s">
        <v>49</v>
      </c>
      <c r="C59" s="14">
        <f t="shared" ref="C59:Z59" si="6">C51+C52+C53+C54+C57+C55+C56+C58</f>
        <v>8697458.2397117931</v>
      </c>
      <c r="D59" s="15">
        <f t="shared" si="6"/>
        <v>9536163.2725228295</v>
      </c>
      <c r="E59" s="15">
        <f t="shared" si="6"/>
        <v>10927143.115731724</v>
      </c>
      <c r="F59" s="15">
        <f t="shared" si="6"/>
        <v>9825188.3403489497</v>
      </c>
      <c r="G59" s="15">
        <f t="shared" si="6"/>
        <v>10237861.937487837</v>
      </c>
      <c r="H59" s="14">
        <f t="shared" si="6"/>
        <v>10944321.508620758</v>
      </c>
      <c r="I59" s="14">
        <f t="shared" si="6"/>
        <v>10463638.95817857</v>
      </c>
      <c r="J59" s="14">
        <f t="shared" si="6"/>
        <v>10562521.195754275</v>
      </c>
      <c r="K59" s="14">
        <f t="shared" si="6"/>
        <v>10753701.057584291</v>
      </c>
      <c r="L59" s="14">
        <f t="shared" si="6"/>
        <v>10338000.560167585</v>
      </c>
      <c r="M59" s="14">
        <f t="shared" si="6"/>
        <v>10499195.688798169</v>
      </c>
      <c r="N59" s="14">
        <f t="shared" si="6"/>
        <v>10710898.67101969</v>
      </c>
      <c r="O59" s="14">
        <f t="shared" si="6"/>
        <v>2546962.6746800868</v>
      </c>
      <c r="P59" s="14">
        <f t="shared" si="6"/>
        <v>2549236.903092023</v>
      </c>
      <c r="Q59" s="14">
        <f t="shared" si="6"/>
        <v>2784765.1799174589</v>
      </c>
      <c r="R59" s="14">
        <f t="shared" si="6"/>
        <v>2766088.5006795065</v>
      </c>
      <c r="S59" s="14">
        <f t="shared" si="6"/>
        <v>2920715.4834220703</v>
      </c>
      <c r="T59" s="14">
        <f t="shared" si="6"/>
        <v>3185168.6924684071</v>
      </c>
      <c r="U59" s="14">
        <f t="shared" si="6"/>
        <v>3004715.8757449491</v>
      </c>
      <c r="V59" s="14">
        <f t="shared" si="6"/>
        <v>3049151.6913954471</v>
      </c>
      <c r="W59" s="14">
        <f t="shared" si="6"/>
        <v>3277332.0073198006</v>
      </c>
      <c r="X59" s="14">
        <f t="shared" si="6"/>
        <v>3084372.42111598</v>
      </c>
      <c r="Y59" s="14">
        <f t="shared" si="6"/>
        <v>3212779.4435053119</v>
      </c>
      <c r="Z59" s="14">
        <f t="shared" si="6"/>
        <v>-1787317.2937818279</v>
      </c>
    </row>
    <row r="60" spans="1:26" ht="14.95" hidden="1" x14ac:dyDescent="0.25">
      <c r="A60" s="14"/>
      <c r="B60" s="23" t="s">
        <v>50</v>
      </c>
      <c r="C60" s="14">
        <f t="shared" ref="C60:Z60" si="7">-(C59-C50)</f>
        <v>63202.624636335298</v>
      </c>
      <c r="D60" s="25">
        <f t="shared" si="7"/>
        <v>-759721.60649279319</v>
      </c>
      <c r="E60" s="25">
        <f t="shared" si="7"/>
        <v>915452.46059365571</v>
      </c>
      <c r="F60" s="25">
        <f t="shared" si="7"/>
        <v>409266.60060169362</v>
      </c>
      <c r="G60" s="25">
        <f t="shared" si="7"/>
        <v>-752540.49325226806</v>
      </c>
      <c r="H60" s="14">
        <f t="shared" si="7"/>
        <v>466893.7073063571</v>
      </c>
      <c r="I60" s="14">
        <f t="shared" si="7"/>
        <v>432700.98977603577</v>
      </c>
      <c r="J60" s="14">
        <f t="shared" si="7"/>
        <v>549033.44111094996</v>
      </c>
      <c r="K60" s="14">
        <f t="shared" si="7"/>
        <v>633658.73359558918</v>
      </c>
      <c r="L60" s="14">
        <f t="shared" si="7"/>
        <v>4137206.4251218047</v>
      </c>
      <c r="M60" s="14">
        <f t="shared" si="7"/>
        <v>1058938.0441157911</v>
      </c>
      <c r="N60" s="14">
        <f t="shared" si="7"/>
        <v>-3515551.3735238183</v>
      </c>
      <c r="O60" s="14">
        <f t="shared" si="7"/>
        <v>1169097.4253261518</v>
      </c>
      <c r="P60" s="14">
        <f t="shared" si="7"/>
        <v>1082697.0103618153</v>
      </c>
      <c r="Q60" s="14">
        <f t="shared" si="7"/>
        <v>1657159.4410504536</v>
      </c>
      <c r="R60" s="14">
        <f t="shared" si="7"/>
        <v>1871623.8025817801</v>
      </c>
      <c r="S60" s="14">
        <f t="shared" si="7"/>
        <v>1008089.7643318851</v>
      </c>
      <c r="T60" s="14">
        <f t="shared" si="7"/>
        <v>2110780.3860173984</v>
      </c>
      <c r="U60" s="14">
        <f t="shared" si="7"/>
        <v>1886590.2058241898</v>
      </c>
      <c r="V60" s="14">
        <f t="shared" si="7"/>
        <v>2234285.383893331</v>
      </c>
      <c r="W60" s="14">
        <f t="shared" si="7"/>
        <v>2180485.3571124924</v>
      </c>
      <c r="X60" s="14">
        <f t="shared" si="7"/>
        <v>3455531.0183657198</v>
      </c>
      <c r="Y60" s="14">
        <f t="shared" si="7"/>
        <v>1793302.9938958115</v>
      </c>
      <c r="Z60" s="14">
        <f t="shared" si="7"/>
        <v>22154531.380523279</v>
      </c>
    </row>
    <row r="61" spans="1:26" ht="14.95" hidden="1" x14ac:dyDescent="0.25">
      <c r="A61" s="14"/>
      <c r="B61" s="23" t="s">
        <v>51</v>
      </c>
      <c r="C61" s="14">
        <v>-250</v>
      </c>
      <c r="D61" s="15">
        <v>-250</v>
      </c>
      <c r="E61" s="15">
        <v>0</v>
      </c>
      <c r="F61" s="15">
        <v>-710</v>
      </c>
      <c r="G61" s="15">
        <v>0</v>
      </c>
      <c r="H61" s="14">
        <v>-250</v>
      </c>
      <c r="I61" s="14">
        <v>0</v>
      </c>
      <c r="J61" s="14">
        <v>0</v>
      </c>
      <c r="K61" s="14">
        <v>-100</v>
      </c>
      <c r="L61" s="14">
        <v>-50</v>
      </c>
      <c r="M61" s="14">
        <v>-200</v>
      </c>
      <c r="N61" s="14">
        <v>-400800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4.95" hidden="1" x14ac:dyDescent="0.25">
      <c r="A62" s="14"/>
      <c r="B62" s="23" t="s">
        <v>52</v>
      </c>
      <c r="C62" s="14"/>
      <c r="D62" s="15"/>
      <c r="E62" s="15"/>
      <c r="F62" s="15"/>
      <c r="G62" s="1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4.95" hidden="1" x14ac:dyDescent="0.25">
      <c r="A63" s="14"/>
      <c r="B63" s="23" t="s">
        <v>53</v>
      </c>
      <c r="C63" s="14">
        <v>87296.666666667006</v>
      </c>
      <c r="D63" s="15">
        <v>87296.666666667006</v>
      </c>
      <c r="E63" s="15">
        <v>87296.666666667006</v>
      </c>
      <c r="F63" s="15">
        <v>87296.666666667006</v>
      </c>
      <c r="G63" s="15">
        <v>87296.666666667006</v>
      </c>
      <c r="H63" s="14">
        <v>87296.666666667006</v>
      </c>
      <c r="I63" s="14">
        <v>87296.666666667006</v>
      </c>
      <c r="J63" s="14">
        <v>87296.666666667006</v>
      </c>
      <c r="K63" s="14">
        <v>87296.666666667006</v>
      </c>
      <c r="L63" s="14">
        <v>87296.666666667006</v>
      </c>
      <c r="M63" s="14">
        <v>87296.666666667006</v>
      </c>
      <c r="N63" s="14">
        <v>87296.666666667006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4.95" hidden="1" x14ac:dyDescent="0.25">
      <c r="A64" s="14"/>
      <c r="B64" s="23" t="s">
        <v>19</v>
      </c>
      <c r="C64" s="14">
        <v>-14509.231</v>
      </c>
      <c r="D64" s="15">
        <v>-6943.8580000000002</v>
      </c>
      <c r="E64" s="15">
        <v>-5065.1080000000002</v>
      </c>
      <c r="F64" s="15">
        <v>-4868.8660000010004</v>
      </c>
      <c r="G64" s="15">
        <v>-4866.6419999999998</v>
      </c>
      <c r="H64" s="14">
        <v>-4800.3540000000003</v>
      </c>
      <c r="I64" s="14">
        <v>-7999.7160000000003</v>
      </c>
      <c r="J64" s="14">
        <v>-7846.4970000000003</v>
      </c>
      <c r="K64" s="14">
        <v>-6772.348</v>
      </c>
      <c r="L64" s="14">
        <v>-14990.615</v>
      </c>
      <c r="M64" s="14">
        <v>-14781.942000001</v>
      </c>
      <c r="N64" s="14">
        <v>-1609673.09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4.95" hidden="1" x14ac:dyDescent="0.25">
      <c r="A65" s="14"/>
      <c r="B65" s="23" t="s">
        <v>20</v>
      </c>
      <c r="C65" s="14">
        <f t="shared" ref="C65:Z65" si="8">C60+C61+C62+C63+C64</f>
        <v>135740.0603030023</v>
      </c>
      <c r="D65" s="25">
        <f t="shared" si="8"/>
        <v>-679618.79782612622</v>
      </c>
      <c r="E65" s="25">
        <f t="shared" si="8"/>
        <v>997684.01926032268</v>
      </c>
      <c r="F65" s="25">
        <f t="shared" si="8"/>
        <v>490984.40126835956</v>
      </c>
      <c r="G65" s="25">
        <f t="shared" si="8"/>
        <v>-670110.46858560108</v>
      </c>
      <c r="H65" s="14">
        <f t="shared" si="8"/>
        <v>549140.01997302403</v>
      </c>
      <c r="I65" s="14">
        <f t="shared" si="8"/>
        <v>511997.94044270273</v>
      </c>
      <c r="J65" s="14">
        <f t="shared" si="8"/>
        <v>628483.61077761697</v>
      </c>
      <c r="K65" s="14">
        <f t="shared" si="8"/>
        <v>714083.05226225615</v>
      </c>
      <c r="L65" s="14">
        <f t="shared" si="8"/>
        <v>4209462.4767884715</v>
      </c>
      <c r="M65" s="14">
        <f t="shared" si="8"/>
        <v>1131252.7687824571</v>
      </c>
      <c r="N65" s="14">
        <f t="shared" si="8"/>
        <v>-5438727.7968571512</v>
      </c>
      <c r="O65" s="14">
        <f t="shared" si="8"/>
        <v>1169097.4253261518</v>
      </c>
      <c r="P65" s="14">
        <f t="shared" si="8"/>
        <v>1082697.0103618153</v>
      </c>
      <c r="Q65" s="14">
        <f t="shared" si="8"/>
        <v>1657159.4410504536</v>
      </c>
      <c r="R65" s="14">
        <f t="shared" si="8"/>
        <v>1871623.8025817801</v>
      </c>
      <c r="S65" s="14">
        <f t="shared" si="8"/>
        <v>1008089.7643318851</v>
      </c>
      <c r="T65" s="14">
        <f t="shared" si="8"/>
        <v>2110780.3860173984</v>
      </c>
      <c r="U65" s="14">
        <f t="shared" si="8"/>
        <v>1886590.2058241898</v>
      </c>
      <c r="V65" s="14">
        <f t="shared" si="8"/>
        <v>2234285.383893331</v>
      </c>
      <c r="W65" s="14">
        <f t="shared" si="8"/>
        <v>2180485.3571124924</v>
      </c>
      <c r="X65" s="14">
        <f t="shared" si="8"/>
        <v>3455531.0183657198</v>
      </c>
      <c r="Y65" s="14">
        <f t="shared" si="8"/>
        <v>1793302.9938958115</v>
      </c>
      <c r="Z65" s="14">
        <f t="shared" si="8"/>
        <v>22154531.380523279</v>
      </c>
    </row>
    <row r="66" spans="1:26" ht="14.95" hidden="1" x14ac:dyDescent="0.25">
      <c r="A66" s="14"/>
      <c r="B66" s="23" t="s">
        <v>17</v>
      </c>
      <c r="C66" s="14">
        <v>41575.014230264002</v>
      </c>
      <c r="D66" s="15">
        <v>46436.180628262999</v>
      </c>
      <c r="E66" s="15">
        <v>130643.371001067</v>
      </c>
      <c r="F66" s="15">
        <v>377431.89682867599</v>
      </c>
      <c r="G66" s="15">
        <v>118804.932630364</v>
      </c>
      <c r="H66" s="14">
        <v>109752.008190799</v>
      </c>
      <c r="I66" s="14">
        <v>10891.681002349</v>
      </c>
      <c r="J66" s="14">
        <v>39919.869701279</v>
      </c>
      <c r="K66" s="14">
        <v>168993.54549088699</v>
      </c>
      <c r="L66" s="14">
        <v>158026.19531241499</v>
      </c>
      <c r="M66" s="14">
        <v>217100.843861364</v>
      </c>
      <c r="N66" s="14">
        <v>1001502.46723249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4.95" hidden="1" x14ac:dyDescent="0.25">
      <c r="A67" s="14"/>
      <c r="B67" s="23" t="s">
        <v>21</v>
      </c>
      <c r="C67" s="14">
        <f t="shared" ref="C67:Z67" si="9">-(C66-C65)</f>
        <v>94165.046072738303</v>
      </c>
      <c r="D67" s="25">
        <f t="shared" si="9"/>
        <v>-726054.97845438926</v>
      </c>
      <c r="E67" s="25">
        <f t="shared" si="9"/>
        <v>867040.64825925569</v>
      </c>
      <c r="F67" s="25">
        <f t="shared" si="9"/>
        <v>113552.50443968357</v>
      </c>
      <c r="G67" s="25">
        <f t="shared" si="9"/>
        <v>-788915.40121596504</v>
      </c>
      <c r="H67" s="14">
        <f t="shared" si="9"/>
        <v>439388.01178222505</v>
      </c>
      <c r="I67" s="14">
        <f t="shared" si="9"/>
        <v>501106.25944035372</v>
      </c>
      <c r="J67" s="14">
        <f t="shared" si="9"/>
        <v>588563.74107633799</v>
      </c>
      <c r="K67" s="14">
        <f t="shared" si="9"/>
        <v>545089.50677136914</v>
      </c>
      <c r="L67" s="14">
        <f t="shared" si="9"/>
        <v>4051436.2814760567</v>
      </c>
      <c r="M67" s="14">
        <f t="shared" si="9"/>
        <v>914151.92492109304</v>
      </c>
      <c r="N67" s="14">
        <f t="shared" si="9"/>
        <v>-6440230.2640896412</v>
      </c>
      <c r="O67" s="14">
        <f t="shared" si="9"/>
        <v>1169097.4253261518</v>
      </c>
      <c r="P67" s="14">
        <f t="shared" si="9"/>
        <v>1082697.0103618153</v>
      </c>
      <c r="Q67" s="14">
        <f t="shared" si="9"/>
        <v>1657159.4410504536</v>
      </c>
      <c r="R67" s="14">
        <f t="shared" si="9"/>
        <v>1871623.8025817801</v>
      </c>
      <c r="S67" s="14">
        <f t="shared" si="9"/>
        <v>1008089.7643318851</v>
      </c>
      <c r="T67" s="14">
        <f t="shared" si="9"/>
        <v>2110780.3860173984</v>
      </c>
      <c r="U67" s="14">
        <f t="shared" si="9"/>
        <v>1886590.2058241898</v>
      </c>
      <c r="V67" s="14">
        <f t="shared" si="9"/>
        <v>2234285.383893331</v>
      </c>
      <c r="W67" s="14">
        <f t="shared" si="9"/>
        <v>2180485.3571124924</v>
      </c>
      <c r="X67" s="14">
        <f t="shared" si="9"/>
        <v>3455531.0183657198</v>
      </c>
      <c r="Y67" s="14">
        <f t="shared" si="9"/>
        <v>1793302.9938958115</v>
      </c>
      <c r="Z67" s="14">
        <f t="shared" si="9"/>
        <v>22154531.380523279</v>
      </c>
    </row>
    <row r="68" spans="1:26" ht="14.95" hidden="1" x14ac:dyDescent="0.25">
      <c r="A68" s="14"/>
      <c r="B68" s="23" t="s">
        <v>22</v>
      </c>
      <c r="C68" s="14"/>
      <c r="D68" s="15"/>
      <c r="E68" s="15"/>
      <c r="F68" s="15"/>
      <c r="G68" s="1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4.95" hidden="1" x14ac:dyDescent="0.25">
      <c r="A69" s="14"/>
      <c r="B69" s="23" t="s">
        <v>23</v>
      </c>
      <c r="C69" s="14">
        <f t="shared" ref="C69:Z69" si="10">C67+C68</f>
        <v>94165.046072738303</v>
      </c>
      <c r="D69" s="25">
        <f t="shared" si="10"/>
        <v>-726054.97845438926</v>
      </c>
      <c r="E69" s="25">
        <f t="shared" si="10"/>
        <v>867040.64825925569</v>
      </c>
      <c r="F69" s="25">
        <f t="shared" si="10"/>
        <v>113552.50443968357</v>
      </c>
      <c r="G69" s="25">
        <f t="shared" si="10"/>
        <v>-788915.40121596504</v>
      </c>
      <c r="H69" s="14">
        <f t="shared" si="10"/>
        <v>439388.01178222505</v>
      </c>
      <c r="I69" s="14">
        <f t="shared" si="10"/>
        <v>501106.25944035372</v>
      </c>
      <c r="J69" s="14">
        <f t="shared" si="10"/>
        <v>588563.74107633799</v>
      </c>
      <c r="K69" s="14">
        <f t="shared" si="10"/>
        <v>545089.50677136914</v>
      </c>
      <c r="L69" s="14">
        <f t="shared" si="10"/>
        <v>4051436.2814760567</v>
      </c>
      <c r="M69" s="14">
        <f t="shared" si="10"/>
        <v>914151.92492109304</v>
      </c>
      <c r="N69" s="14">
        <f t="shared" si="10"/>
        <v>-6440230.2640896412</v>
      </c>
      <c r="O69" s="14">
        <f t="shared" si="10"/>
        <v>1169097.4253261518</v>
      </c>
      <c r="P69" s="14">
        <f t="shared" si="10"/>
        <v>1082697.0103618153</v>
      </c>
      <c r="Q69" s="14">
        <f t="shared" si="10"/>
        <v>1657159.4410504536</v>
      </c>
      <c r="R69" s="14">
        <f t="shared" si="10"/>
        <v>1871623.8025817801</v>
      </c>
      <c r="S69" s="14">
        <f t="shared" si="10"/>
        <v>1008089.7643318851</v>
      </c>
      <c r="T69" s="14">
        <f t="shared" si="10"/>
        <v>2110780.3860173984</v>
      </c>
      <c r="U69" s="14">
        <f t="shared" si="10"/>
        <v>1886590.2058241898</v>
      </c>
      <c r="V69" s="14">
        <f t="shared" si="10"/>
        <v>2234285.383893331</v>
      </c>
      <c r="W69" s="14">
        <f t="shared" si="10"/>
        <v>2180485.3571124924</v>
      </c>
      <c r="X69" s="14">
        <f t="shared" si="10"/>
        <v>3455531.0183657198</v>
      </c>
      <c r="Y69" s="14">
        <f t="shared" si="10"/>
        <v>1793302.9938958115</v>
      </c>
      <c r="Z69" s="14">
        <f t="shared" si="10"/>
        <v>22154531.380523279</v>
      </c>
    </row>
    <row r="70" spans="1:26" ht="14.95" hidden="1" x14ac:dyDescent="0.25"/>
    <row r="71" spans="1:26" ht="14.95" hidden="1" x14ac:dyDescent="0.25">
      <c r="I71" s="26"/>
      <c r="J71" s="27"/>
    </row>
    <row r="72" spans="1:26" x14ac:dyDescent="0.25">
      <c r="G72" s="52" t="s">
        <v>166</v>
      </c>
      <c r="I72" s="65"/>
      <c r="J72" s="65"/>
    </row>
  </sheetData>
  <mergeCells count="6">
    <mergeCell ref="B5:C5"/>
    <mergeCell ref="I72:J72"/>
    <mergeCell ref="I9:K9"/>
    <mergeCell ref="J5:K5"/>
    <mergeCell ref="G5:I5"/>
    <mergeCell ref="D5:F5"/>
  </mergeCells>
  <conditionalFormatting sqref="G10:G12 G14 G18 G28 G33 G35 G37">
    <cfRule type="iconSet" priority="2">
      <iconSet iconSet="3Symbols">
        <cfvo type="percent" val="0"/>
        <cfvo type="num" val="-0.2"/>
        <cfvo type="num" val="-0.05"/>
      </iconSet>
    </cfRule>
  </conditionalFormatting>
  <conditionalFormatting sqref="G13 G15:G17 G19:G27 G29:G32 G34">
    <cfRule type="iconSet" priority="1">
      <iconSet iconSet="3Symbols" reverse="1">
        <cfvo type="percent" val="0"/>
        <cfvo type="num" val="0.05"/>
        <cfvo type="num" val="0.2"/>
      </iconSet>
    </cfRule>
  </conditionalFormatting>
  <pageMargins left="0.75" right="0.75" top="1" bottom="1" header="0.5" footer="0.5"/>
  <pageSetup orientation="portrait" r:id="rId1"/>
  <headerFooter alignWithMargins="0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75"/>
  <sheetViews>
    <sheetView showGridLines="0" showRowColHeaders="0" showZeros="0" zoomScaleNormal="100" workbookViewId="0"/>
  </sheetViews>
  <sheetFormatPr defaultRowHeight="14.3" outlineLevelRow="1" x14ac:dyDescent="0.25"/>
  <cols>
    <col min="1" max="1" width="1.875" customWidth="1"/>
    <col min="2" max="2" width="21.375" customWidth="1"/>
    <col min="3" max="3" width="16.375" customWidth="1"/>
    <col min="4" max="4" width="16.375" style="18" customWidth="1"/>
    <col min="5" max="5" width="1.375" style="18" customWidth="1"/>
    <col min="6" max="7" width="16.375" style="18" customWidth="1"/>
    <col min="8" max="8" width="1.375" customWidth="1"/>
    <col min="9" max="9" width="14.375" customWidth="1"/>
    <col min="11" max="11" width="12.125" customWidth="1"/>
    <col min="12" max="12" width="1.375" customWidth="1"/>
  </cols>
  <sheetData>
    <row r="1" spans="1:26" ht="11.25" customHeight="1" collapsed="1" x14ac:dyDescent="0.25">
      <c r="A1" s="14"/>
      <c r="B1" s="14"/>
      <c r="C1" s="14"/>
      <c r="D1" s="15"/>
      <c r="E1" s="15"/>
      <c r="F1" s="1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.7" hidden="1" customHeight="1" outlineLevel="1" x14ac:dyDescent="0.25">
      <c r="A2" s="16"/>
      <c r="B2" s="16"/>
      <c r="D2" s="42"/>
      <c r="E2" s="17"/>
      <c r="F2" s="42"/>
      <c r="G2" s="16"/>
      <c r="H2" s="16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7.5" hidden="1" customHeight="1" outlineLevel="1" x14ac:dyDescent="0.25">
      <c r="A3" s="14"/>
      <c r="D3" s="39"/>
      <c r="E3" s="39"/>
      <c r="F3" s="39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" hidden="1" customHeight="1" outlineLevel="1" thickBot="1" x14ac:dyDescent="0.3">
      <c r="A4" s="14"/>
      <c r="B4" s="31" t="s">
        <v>165</v>
      </c>
      <c r="C4" s="31" t="s">
        <v>167</v>
      </c>
      <c r="D4" s="31"/>
      <c r="E4" s="31" t="s">
        <v>167</v>
      </c>
      <c r="F4" s="31"/>
      <c r="G4" s="31" t="s">
        <v>168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" hidden="1" customHeight="1" outlineLevel="1" x14ac:dyDescent="0.25">
      <c r="A5" s="14"/>
      <c r="B5" s="53" t="s">
        <v>169</v>
      </c>
      <c r="C5" s="63" t="s">
        <v>170</v>
      </c>
      <c r="D5" s="71"/>
      <c r="E5" s="63"/>
      <c r="F5" s="64"/>
      <c r="G5" s="5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.7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" customHeight="1" x14ac:dyDescent="0.25">
      <c r="A7" s="14"/>
      <c r="B7" s="47" t="s">
        <v>29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7.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95" thickBot="1" x14ac:dyDescent="0.3">
      <c r="A9" s="14"/>
      <c r="C9" s="29" t="s">
        <v>66</v>
      </c>
      <c r="D9" s="29" t="s">
        <v>68</v>
      </c>
      <c r="E9" s="30"/>
      <c r="F9" s="29" t="s">
        <v>1</v>
      </c>
      <c r="G9" s="29" t="s">
        <v>55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95" customHeight="1" thickTop="1" x14ac:dyDescent="0.25">
      <c r="A10" s="14"/>
      <c r="B10" s="60" t="s">
        <v>80</v>
      </c>
      <c r="C10" s="61">
        <v>16245102.630000001</v>
      </c>
      <c r="D10" s="61">
        <v>10976424.23</v>
      </c>
      <c r="E10" s="33"/>
      <c r="F10" s="32">
        <f>C10-D10</f>
        <v>5268678.4000000004</v>
      </c>
      <c r="G10" s="43">
        <f t="shared" ref="G10:G43" si="0">IF(D10=0,0,((C10-D10)/ABS(D10)))</f>
        <v>0.47999952348780528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95" customHeight="1" x14ac:dyDescent="0.25">
      <c r="A11" s="14"/>
      <c r="B11" s="60" t="s">
        <v>77</v>
      </c>
      <c r="C11" s="61">
        <v>35550661.18</v>
      </c>
      <c r="D11" s="61">
        <v>27435944.469999999</v>
      </c>
      <c r="E11" s="33"/>
      <c r="F11" s="32">
        <f>C11-D11</f>
        <v>8114716.7100000009</v>
      </c>
      <c r="G11" s="43">
        <f t="shared" si="0"/>
        <v>0.29576954126267047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95" customHeight="1" x14ac:dyDescent="0.25">
      <c r="A12" s="14"/>
      <c r="B12" s="60" t="s">
        <v>60</v>
      </c>
      <c r="C12" s="61">
        <v>4367860</v>
      </c>
      <c r="D12" s="61">
        <v>3280060</v>
      </c>
      <c r="E12" s="33"/>
      <c r="F12" s="32">
        <f>C12-D12</f>
        <v>1087800</v>
      </c>
      <c r="G12" s="43">
        <f t="shared" si="0"/>
        <v>0.33164027487302061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95" customHeight="1" x14ac:dyDescent="0.25">
      <c r="A13" s="14"/>
      <c r="B13" s="40" t="s">
        <v>24</v>
      </c>
      <c r="C13" s="41">
        <f>C10+C11+C12</f>
        <v>56163623.810000002</v>
      </c>
      <c r="D13" s="41">
        <f>D10+D11+D12</f>
        <v>41692428.700000003</v>
      </c>
      <c r="E13" s="41"/>
      <c r="F13" s="41">
        <f>F10+F11+F12</f>
        <v>14471195.110000001</v>
      </c>
      <c r="G13" s="44">
        <f t="shared" si="0"/>
        <v>0.34709407825886618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95" customHeight="1" x14ac:dyDescent="0.25">
      <c r="A14" s="14"/>
      <c r="B14" s="60" t="s">
        <v>59</v>
      </c>
      <c r="C14" s="61">
        <v>44860378</v>
      </c>
      <c r="D14" s="61">
        <v>40481700</v>
      </c>
      <c r="E14" s="33"/>
      <c r="F14" s="32">
        <f t="shared" ref="F14:F20" si="1">C14-D14</f>
        <v>4378678</v>
      </c>
      <c r="G14" s="43">
        <f t="shared" si="0"/>
        <v>0.10816438044844955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95" customHeight="1" x14ac:dyDescent="0.25">
      <c r="A15" s="14"/>
      <c r="B15" s="60" t="s">
        <v>78</v>
      </c>
      <c r="C15" s="61">
        <v>33820515.590000004</v>
      </c>
      <c r="D15" s="61">
        <v>22218798.109999999</v>
      </c>
      <c r="E15" s="33"/>
      <c r="F15" s="32">
        <f t="shared" si="1"/>
        <v>11601717.480000004</v>
      </c>
      <c r="G15" s="43">
        <f t="shared" si="0"/>
        <v>0.52215774330198472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95" customHeight="1" x14ac:dyDescent="0.25">
      <c r="A16" s="14"/>
      <c r="B16" s="60" t="s">
        <v>73</v>
      </c>
      <c r="C16" s="61">
        <v>-15575834.07</v>
      </c>
      <c r="D16" s="61">
        <v>-11327792.460000001</v>
      </c>
      <c r="E16" s="33"/>
      <c r="F16" s="32">
        <f t="shared" si="1"/>
        <v>-4248041.6099999994</v>
      </c>
      <c r="G16" s="43">
        <f t="shared" si="0"/>
        <v>-0.37501054375779047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95" customHeight="1" x14ac:dyDescent="0.25">
      <c r="A17" s="14"/>
      <c r="B17" s="60" t="s">
        <v>83</v>
      </c>
      <c r="C17" s="61">
        <v>-13179373.140000001</v>
      </c>
      <c r="D17" s="61">
        <v>-11760384.84</v>
      </c>
      <c r="E17" s="33"/>
      <c r="F17" s="32">
        <f t="shared" si="1"/>
        <v>-1418988.3000000007</v>
      </c>
      <c r="G17" s="43">
        <f t="shared" si="0"/>
        <v>-0.12065832192613866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95" customHeight="1" x14ac:dyDescent="0.25">
      <c r="A18" s="14"/>
      <c r="B18" s="60" t="s">
        <v>67</v>
      </c>
      <c r="C18" s="61">
        <v>0</v>
      </c>
      <c r="D18" s="61"/>
      <c r="E18" s="33"/>
      <c r="F18" s="32">
        <f t="shared" si="1"/>
        <v>0</v>
      </c>
      <c r="G18" s="43">
        <f t="shared" si="0"/>
        <v>0</v>
      </c>
      <c r="H18" s="14"/>
      <c r="I18" s="14"/>
      <c r="J18" s="14"/>
      <c r="K18" s="14"/>
      <c r="L18" s="14"/>
      <c r="M18" s="21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95" customHeight="1" x14ac:dyDescent="0.25">
      <c r="A19" s="14"/>
      <c r="B19" s="60" t="s">
        <v>76</v>
      </c>
      <c r="C19" s="61">
        <v>-1709460.08</v>
      </c>
      <c r="D19" s="61">
        <v>-1377724.64</v>
      </c>
      <c r="E19" s="33"/>
      <c r="F19" s="32">
        <f t="shared" si="1"/>
        <v>-331735.44000000018</v>
      </c>
      <c r="G19" s="43">
        <f t="shared" si="0"/>
        <v>-0.24078500911473877</v>
      </c>
      <c r="H19" s="14"/>
      <c r="I19" s="14"/>
      <c r="J19" s="14"/>
      <c r="K19" s="14"/>
      <c r="L19" s="14"/>
      <c r="M19" s="2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95" customHeight="1" x14ac:dyDescent="0.25">
      <c r="A20" s="14"/>
      <c r="B20" s="60" t="s">
        <v>54</v>
      </c>
      <c r="C20" s="61">
        <v>3294176.64</v>
      </c>
      <c r="D20" s="61">
        <v>4119251.78</v>
      </c>
      <c r="E20" s="33"/>
      <c r="F20" s="32">
        <f t="shared" si="1"/>
        <v>-825075.13999999966</v>
      </c>
      <c r="G20" s="43">
        <f t="shared" si="0"/>
        <v>-0.20029733166735433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95" customHeight="1" x14ac:dyDescent="0.25">
      <c r="A21" s="14"/>
      <c r="B21" s="37" t="s">
        <v>75</v>
      </c>
      <c r="C21" s="34">
        <f>C14+C15+C16+C17+C18+C19+C20</f>
        <v>51510402.940000005</v>
      </c>
      <c r="D21" s="34">
        <f>D14+D15+D16+D17+D18+D19+D20</f>
        <v>42353847.950000003</v>
      </c>
      <c r="E21" s="35"/>
      <c r="F21" s="34">
        <f>F14+F15+F16+F17+F18+F19+F20</f>
        <v>9156554.9900000058</v>
      </c>
      <c r="G21" s="45">
        <f t="shared" si="0"/>
        <v>0.21619180861227985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4.95" customHeight="1" x14ac:dyDescent="0.25">
      <c r="A22" s="14"/>
      <c r="B22" s="37" t="s">
        <v>72</v>
      </c>
      <c r="C22" s="34">
        <f>C13+C21</f>
        <v>107674026.75</v>
      </c>
      <c r="D22" s="34">
        <f>D13+D21</f>
        <v>84046276.650000006</v>
      </c>
      <c r="E22" s="35"/>
      <c r="F22" s="34">
        <f>F13+F21</f>
        <v>23627750.100000009</v>
      </c>
      <c r="G22" s="45">
        <f t="shared" si="0"/>
        <v>0.281127862432202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4.95" customHeight="1" x14ac:dyDescent="0.25">
      <c r="A23" s="14"/>
      <c r="B23" s="60" t="s">
        <v>61</v>
      </c>
      <c r="C23" s="61">
        <v>-2775288.34</v>
      </c>
      <c r="D23" s="61">
        <v>-2233418.34</v>
      </c>
      <c r="E23" s="33"/>
      <c r="F23" s="32">
        <f>C23-D23</f>
        <v>-541870</v>
      </c>
      <c r="G23" s="43">
        <f t="shared" si="0"/>
        <v>-0.24261912347330328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4.95" customHeight="1" x14ac:dyDescent="0.25">
      <c r="A24" s="14"/>
      <c r="B24" s="60" t="s">
        <v>79</v>
      </c>
      <c r="C24" s="61">
        <v>-1020791.49</v>
      </c>
      <c r="D24" s="61">
        <v>-514541.59</v>
      </c>
      <c r="E24" s="33"/>
      <c r="F24" s="32">
        <f>C24-D24</f>
        <v>-506249.89999999997</v>
      </c>
      <c r="G24" s="43">
        <f t="shared" si="0"/>
        <v>-0.98388528709603429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4.95" customHeight="1" x14ac:dyDescent="0.25">
      <c r="A25" s="14"/>
      <c r="B25" s="40" t="s">
        <v>65</v>
      </c>
      <c r="C25" s="41">
        <f>C22+C23+C24</f>
        <v>103877946.92</v>
      </c>
      <c r="D25" s="41">
        <f>D22+D23+D24</f>
        <v>81298316.719999999</v>
      </c>
      <c r="E25" s="41"/>
      <c r="F25" s="41">
        <f>F22+F23+F24</f>
        <v>22579630.20000001</v>
      </c>
      <c r="G25" s="44">
        <f t="shared" si="0"/>
        <v>0.27773797922245597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4.95" customHeight="1" x14ac:dyDescent="0.25">
      <c r="A26" s="14"/>
      <c r="B26" s="60" t="s">
        <v>87</v>
      </c>
      <c r="C26" s="61">
        <v>-31988179.357000001</v>
      </c>
      <c r="D26" s="61">
        <v>-27085260.23</v>
      </c>
      <c r="E26" s="33"/>
      <c r="F26" s="32">
        <f t="shared" ref="F26:F32" si="2">C26-D26</f>
        <v>-4902919.1270000003</v>
      </c>
      <c r="G26" s="43">
        <f t="shared" si="0"/>
        <v>-0.18101798119589269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4.95" customHeight="1" x14ac:dyDescent="0.25">
      <c r="A27" s="14"/>
      <c r="B27" s="60" t="s">
        <v>57</v>
      </c>
      <c r="C27" s="61">
        <v>-20255526.68</v>
      </c>
      <c r="D27" s="61">
        <v>-14687071.18</v>
      </c>
      <c r="E27" s="33"/>
      <c r="F27" s="32">
        <f t="shared" si="2"/>
        <v>-5568455.5</v>
      </c>
      <c r="G27" s="43">
        <f t="shared" si="0"/>
        <v>-0.37913995457329841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4.95" customHeight="1" x14ac:dyDescent="0.25">
      <c r="A28" s="14"/>
      <c r="B28" s="60" t="s">
        <v>70</v>
      </c>
      <c r="C28" s="61"/>
      <c r="D28" s="61"/>
      <c r="E28" s="33"/>
      <c r="F28" s="32">
        <f t="shared" si="2"/>
        <v>0</v>
      </c>
      <c r="G28" s="43">
        <f t="shared" si="0"/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4.95" customHeight="1" x14ac:dyDescent="0.25">
      <c r="A29" s="14"/>
      <c r="B29" s="60" t="s">
        <v>88</v>
      </c>
      <c r="C29" s="61">
        <v>-16036880.20103181</v>
      </c>
      <c r="D29" s="61">
        <v>-12636608.92</v>
      </c>
      <c r="E29" s="33"/>
      <c r="F29" s="32">
        <f t="shared" si="2"/>
        <v>-3400271.2810318097</v>
      </c>
      <c r="G29" s="43">
        <f t="shared" si="0"/>
        <v>-0.26908099337079189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4.95" customHeight="1" x14ac:dyDescent="0.25">
      <c r="A30" s="14"/>
      <c r="B30" s="60" t="s">
        <v>63</v>
      </c>
      <c r="C30" s="61">
        <v>-40450178.609180078</v>
      </c>
      <c r="D30" s="61">
        <v>-26916087.073333327</v>
      </c>
      <c r="E30" s="33"/>
      <c r="F30" s="32">
        <f t="shared" si="2"/>
        <v>-13534091.535846751</v>
      </c>
      <c r="G30" s="43">
        <f t="shared" si="0"/>
        <v>-0.50282537350146383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4.95" customHeight="1" x14ac:dyDescent="0.25">
      <c r="A31" s="14"/>
      <c r="B31" s="60" t="s">
        <v>69</v>
      </c>
      <c r="C31" s="61">
        <v>59.27</v>
      </c>
      <c r="D31" s="61"/>
      <c r="E31" s="33"/>
      <c r="F31" s="32">
        <f t="shared" si="2"/>
        <v>59.27</v>
      </c>
      <c r="G31" s="43">
        <f t="shared" si="0"/>
        <v>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4.95" customHeight="1" x14ac:dyDescent="0.25">
      <c r="A32" s="14"/>
      <c r="B32" s="60" t="s">
        <v>22</v>
      </c>
      <c r="C32" s="61">
        <v>176.56</v>
      </c>
      <c r="D32" s="61"/>
      <c r="E32" s="33"/>
      <c r="F32" s="32">
        <f t="shared" si="2"/>
        <v>176.56</v>
      </c>
      <c r="G32" s="43">
        <f t="shared" si="0"/>
        <v>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4.95" customHeight="1" x14ac:dyDescent="0.25">
      <c r="A33" s="14"/>
      <c r="B33" s="40" t="s">
        <v>56</v>
      </c>
      <c r="C33" s="41">
        <f>C26+C27+C28+C29+C30+C31+C32</f>
        <v>-108730529.01721188</v>
      </c>
      <c r="D33" s="41">
        <f>D26+D27+D28+D29+D30+D31+D32</f>
        <v>-81325027.403333321</v>
      </c>
      <c r="E33" s="41"/>
      <c r="F33" s="41">
        <f>F26+F27+F28+F29+F30+F31+F32</f>
        <v>-27405501.613878563</v>
      </c>
      <c r="G33" s="44">
        <f t="shared" si="0"/>
        <v>-0.3369873025429227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4.95" customHeight="1" x14ac:dyDescent="0.25">
      <c r="A34" s="14"/>
      <c r="B34" s="60" t="s">
        <v>81</v>
      </c>
      <c r="C34" s="61">
        <v>-43604399.990000002</v>
      </c>
      <c r="D34" s="61">
        <v>-43540988.890000001</v>
      </c>
      <c r="E34" s="33"/>
      <c r="F34" s="32">
        <f>C34-D34</f>
        <v>-63411.10000000149</v>
      </c>
      <c r="G34" s="43">
        <f t="shared" si="0"/>
        <v>-1.4563541530992887E-3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4.95" customHeight="1" x14ac:dyDescent="0.25">
      <c r="A35" s="14"/>
      <c r="B35" s="60" t="s">
        <v>62</v>
      </c>
      <c r="C35" s="61">
        <v>-1000483</v>
      </c>
      <c r="D35" s="61"/>
      <c r="E35" s="33"/>
      <c r="F35" s="32">
        <f>C35-D35</f>
        <v>-1000483</v>
      </c>
      <c r="G35" s="43">
        <f t="shared" si="0"/>
        <v>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4.95" customHeight="1" x14ac:dyDescent="0.25">
      <c r="A36" s="14"/>
      <c r="B36" s="40" t="s">
        <v>74</v>
      </c>
      <c r="C36" s="41">
        <f>C34+C35</f>
        <v>-44604882.990000002</v>
      </c>
      <c r="D36" s="41">
        <f>D34+D35</f>
        <v>-43540988.890000001</v>
      </c>
      <c r="E36" s="41"/>
      <c r="F36" s="41">
        <f>F34+F35</f>
        <v>-1063894.1000000015</v>
      </c>
      <c r="G36" s="44">
        <f t="shared" si="0"/>
        <v>-2.4434311831726556E-2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4.95" customHeight="1" x14ac:dyDescent="0.25">
      <c r="A37" s="14"/>
      <c r="B37" s="60" t="s">
        <v>84</v>
      </c>
      <c r="C37" s="61">
        <v>-4555035</v>
      </c>
      <c r="D37" s="61">
        <v>-4555035</v>
      </c>
      <c r="E37" s="33"/>
      <c r="F37" s="32">
        <f>C37-D37</f>
        <v>0</v>
      </c>
      <c r="G37" s="43">
        <f t="shared" si="0"/>
        <v>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95" customHeight="1" x14ac:dyDescent="0.25">
      <c r="A38" s="14"/>
      <c r="B38" s="60" t="s">
        <v>64</v>
      </c>
      <c r="C38" s="61">
        <v>47575542.369999997</v>
      </c>
      <c r="D38" s="61">
        <v>48150486.859999999</v>
      </c>
      <c r="E38" s="33"/>
      <c r="F38" s="32">
        <f>C38-D38</f>
        <v>-574944.49000000209</v>
      </c>
      <c r="G38" s="43">
        <f t="shared" si="0"/>
        <v>-1.1940574799828765E-2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4.95" customHeight="1" x14ac:dyDescent="0.25">
      <c r="A39" s="14"/>
      <c r="B39" s="60" t="s">
        <v>82</v>
      </c>
      <c r="C39" s="61">
        <v>4914725.57</v>
      </c>
      <c r="D39" s="61">
        <v>0</v>
      </c>
      <c r="E39" s="33"/>
      <c r="F39" s="32">
        <f>C39-D39</f>
        <v>4914725.57</v>
      </c>
      <c r="G39" s="43">
        <f t="shared" si="0"/>
        <v>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4.95" customHeight="1" x14ac:dyDescent="0.25">
      <c r="A40" s="14"/>
      <c r="B40" s="60" t="s">
        <v>85</v>
      </c>
      <c r="C40" s="61">
        <v>2120828.11</v>
      </c>
      <c r="D40" s="61"/>
      <c r="E40" s="33"/>
      <c r="F40" s="32">
        <f>C40-D40</f>
        <v>2120828.11</v>
      </c>
      <c r="G40" s="43">
        <f t="shared" si="0"/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4.95" customHeight="1" x14ac:dyDescent="0.25">
      <c r="A41" s="14"/>
      <c r="B41" s="40" t="s">
        <v>71</v>
      </c>
      <c r="C41" s="41">
        <f>C37+C38+C39+C40</f>
        <v>50056061.049999997</v>
      </c>
      <c r="D41" s="41">
        <f>D37+D38+D39+D40</f>
        <v>43595451.859999999</v>
      </c>
      <c r="E41" s="41"/>
      <c r="F41" s="41">
        <f>F37+F38+F39+F40</f>
        <v>6460609.1899999976</v>
      </c>
      <c r="G41" s="44">
        <f t="shared" si="0"/>
        <v>0.1481945687992233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4.95" customHeight="1" x14ac:dyDescent="0.25">
      <c r="A42" s="14"/>
      <c r="B42" s="40" t="s">
        <v>58</v>
      </c>
      <c r="C42" s="41">
        <f>C36+C41</f>
        <v>5451178.0599999949</v>
      </c>
      <c r="D42" s="41">
        <f>D36+D41</f>
        <v>54462.969999998808</v>
      </c>
      <c r="E42" s="41"/>
      <c r="F42" s="41">
        <f>F36+F41</f>
        <v>5396715.0899999961</v>
      </c>
      <c r="G42" s="44">
        <f t="shared" si="0"/>
        <v>99.089621627320625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4.95" customHeight="1" thickBot="1" x14ac:dyDescent="0.3">
      <c r="A43" s="14"/>
      <c r="B43" s="38" t="s">
        <v>86</v>
      </c>
      <c r="C43" s="36">
        <f>C33+C42</f>
        <v>-103279350.95721188</v>
      </c>
      <c r="D43" s="36">
        <f>D33+D42</f>
        <v>-81270564.433333322</v>
      </c>
      <c r="E43" s="36"/>
      <c r="F43" s="36">
        <f>F33+F42</f>
        <v>-22008786.523878567</v>
      </c>
      <c r="G43" s="46">
        <f t="shared" si="0"/>
        <v>-0.27080883069210726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4.95" thickTop="1" x14ac:dyDescent="0.25">
      <c r="A44" s="14"/>
      <c r="B44" s="14"/>
      <c r="C44" s="14"/>
      <c r="D44" s="15"/>
      <c r="E44" s="15"/>
      <c r="F44" s="1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4"/>
      <c r="B45" s="14"/>
      <c r="C45" s="14"/>
      <c r="D45" s="15"/>
      <c r="E45" s="15"/>
      <c r="F45" s="15"/>
      <c r="G45" s="52" t="s">
        <v>166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4"/>
      <c r="B46" s="14"/>
      <c r="C46" s="23"/>
      <c r="D46" s="24"/>
      <c r="E46" s="24"/>
      <c r="F46" s="24"/>
      <c r="G46" s="2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25">
      <c r="A47" s="14"/>
      <c r="B47" s="14"/>
      <c r="C47" s="23"/>
      <c r="D47" s="24"/>
      <c r="E47" s="24"/>
      <c r="F47" s="24"/>
      <c r="G47" s="2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25">
      <c r="A48" s="14"/>
      <c r="B48" s="23"/>
      <c r="C48" s="14"/>
      <c r="D48" s="15"/>
      <c r="E48" s="15"/>
      <c r="F48" s="15"/>
      <c r="G48" s="1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25">
      <c r="A49" s="14"/>
      <c r="B49" s="23"/>
      <c r="C49" s="14"/>
      <c r="D49" s="15"/>
      <c r="E49" s="15"/>
      <c r="F49" s="15"/>
      <c r="G49" s="1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25">
      <c r="A50" s="14"/>
      <c r="B50" s="23"/>
      <c r="C50" s="14"/>
      <c r="D50" s="25"/>
      <c r="E50" s="25"/>
      <c r="F50" s="25"/>
      <c r="G50" s="2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4"/>
      <c r="B51" s="23"/>
      <c r="C51" s="14"/>
      <c r="D51" s="15"/>
      <c r="E51" s="15"/>
      <c r="F51" s="15"/>
      <c r="G51" s="1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4"/>
      <c r="B52" s="23"/>
      <c r="C52" s="14"/>
      <c r="D52" s="25"/>
      <c r="E52" s="25"/>
      <c r="F52" s="25"/>
      <c r="G52" s="2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14"/>
      <c r="B53" s="23"/>
      <c r="C53" s="14"/>
      <c r="D53" s="15"/>
      <c r="E53" s="15"/>
      <c r="F53" s="15"/>
      <c r="G53" s="1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14"/>
      <c r="B54" s="23"/>
      <c r="C54" s="14"/>
      <c r="D54" s="15"/>
      <c r="E54" s="15"/>
      <c r="F54" s="15"/>
      <c r="G54" s="1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4"/>
      <c r="B55" s="23"/>
      <c r="C55" s="14"/>
      <c r="D55" s="15"/>
      <c r="E55" s="15"/>
      <c r="F55" s="15"/>
      <c r="G55" s="1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25">
      <c r="A56" s="14"/>
      <c r="B56" s="23"/>
      <c r="C56" s="14"/>
      <c r="D56" s="25"/>
      <c r="E56" s="25"/>
      <c r="F56" s="25"/>
      <c r="G56" s="2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23"/>
      <c r="C57" s="14"/>
      <c r="D57" s="15"/>
      <c r="E57" s="15"/>
      <c r="F57" s="15"/>
      <c r="G57" s="1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23"/>
      <c r="C58" s="14"/>
      <c r="D58" s="15"/>
      <c r="E58" s="15"/>
      <c r="F58" s="15"/>
      <c r="G58" s="1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25">
      <c r="A59" s="14"/>
      <c r="B59" s="23"/>
      <c r="C59" s="14"/>
      <c r="D59" s="15"/>
      <c r="E59" s="15"/>
      <c r="F59" s="15"/>
      <c r="G59" s="1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5">
      <c r="A60" s="14"/>
      <c r="B60" s="23"/>
      <c r="C60" s="14"/>
      <c r="D60" s="15"/>
      <c r="E60" s="15"/>
      <c r="F60" s="15"/>
      <c r="G60" s="1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25">
      <c r="A61" s="14"/>
      <c r="B61" s="23"/>
      <c r="C61" s="14"/>
      <c r="D61" s="15"/>
      <c r="E61" s="15"/>
      <c r="F61" s="15"/>
      <c r="G61" s="1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25">
      <c r="A62" s="14"/>
      <c r="B62" s="23"/>
      <c r="C62" s="14"/>
      <c r="D62" s="15"/>
      <c r="E62" s="15"/>
      <c r="F62" s="15"/>
      <c r="G62" s="1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25">
      <c r="A63" s="14"/>
      <c r="B63" s="23"/>
      <c r="C63" s="14"/>
      <c r="D63" s="15"/>
      <c r="E63" s="15"/>
      <c r="F63" s="15"/>
      <c r="G63" s="1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25">
      <c r="A64" s="14"/>
      <c r="B64" s="23"/>
      <c r="C64" s="14"/>
      <c r="D64" s="15"/>
      <c r="E64" s="15"/>
      <c r="F64" s="15"/>
      <c r="G64" s="1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25">
      <c r="A65" s="14"/>
      <c r="B65" s="23"/>
      <c r="C65" s="14"/>
      <c r="D65" s="15"/>
      <c r="E65" s="15"/>
      <c r="F65" s="15"/>
      <c r="G65" s="1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14"/>
      <c r="B66" s="23"/>
      <c r="C66" s="14"/>
      <c r="D66" s="25"/>
      <c r="E66" s="25"/>
      <c r="F66" s="25"/>
      <c r="G66" s="2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14"/>
      <c r="B67" s="23"/>
      <c r="C67" s="14"/>
      <c r="D67" s="15"/>
      <c r="E67" s="15"/>
      <c r="F67" s="15"/>
      <c r="G67" s="1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14"/>
      <c r="B68" s="23"/>
      <c r="C68" s="14"/>
      <c r="D68" s="15"/>
      <c r="E68" s="15"/>
      <c r="F68" s="15"/>
      <c r="G68" s="1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25">
      <c r="A69" s="14"/>
      <c r="B69" s="23"/>
      <c r="C69" s="14"/>
      <c r="D69" s="15"/>
      <c r="E69" s="15"/>
      <c r="F69" s="15"/>
      <c r="G69" s="1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B70" s="23" t="s">
        <v>19</v>
      </c>
      <c r="C70" s="14">
        <v>1000</v>
      </c>
      <c r="D70" s="15">
        <v>1000</v>
      </c>
      <c r="E70" s="15">
        <v>1000</v>
      </c>
      <c r="F70" s="15">
        <v>1000</v>
      </c>
      <c r="G70" s="15">
        <v>1000</v>
      </c>
    </row>
    <row r="71" spans="1:26" x14ac:dyDescent="0.25">
      <c r="B71" s="23" t="s">
        <v>20</v>
      </c>
      <c r="C71" s="14">
        <f>-((-C66)+C67+C68+C69+C70)</f>
        <v>-1000</v>
      </c>
      <c r="D71" s="25">
        <f>-((-D66)+D67+D68+D69+D70)</f>
        <v>-1000</v>
      </c>
      <c r="E71" s="25">
        <f>-((-E66)+E67+E68+E69+E70)</f>
        <v>-1000</v>
      </c>
      <c r="F71" s="25">
        <f>-((-F66)+F67+F68+F69+F70)</f>
        <v>-1000</v>
      </c>
      <c r="G71" s="25">
        <f>-((-G66)+G67+G68+G69+G70)</f>
        <v>-1000</v>
      </c>
      <c r="I71" s="26"/>
      <c r="J71" s="27"/>
    </row>
    <row r="72" spans="1:26" x14ac:dyDescent="0.25">
      <c r="B72" s="23" t="s">
        <v>17</v>
      </c>
      <c r="C72" s="14">
        <v>1000</v>
      </c>
      <c r="D72" s="15">
        <v>1000</v>
      </c>
      <c r="E72" s="15">
        <v>1000</v>
      </c>
      <c r="F72" s="15">
        <v>1000</v>
      </c>
      <c r="G72" s="15">
        <v>1000</v>
      </c>
      <c r="I72" s="65"/>
      <c r="J72" s="65"/>
    </row>
    <row r="73" spans="1:26" x14ac:dyDescent="0.25">
      <c r="B73" s="23" t="s">
        <v>21</v>
      </c>
      <c r="C73" s="14">
        <f>-((-C71)+C72)</f>
        <v>-2000</v>
      </c>
      <c r="D73" s="25">
        <f>-((-D71)+D72)</f>
        <v>-2000</v>
      </c>
      <c r="E73" s="25">
        <f>-((-E71)+E72)</f>
        <v>-2000</v>
      </c>
      <c r="F73" s="25">
        <f>-((-F71)+F72)</f>
        <v>-2000</v>
      </c>
      <c r="G73" s="25">
        <f>-((-G71)+G72)</f>
        <v>-2000</v>
      </c>
    </row>
    <row r="74" spans="1:26" x14ac:dyDescent="0.25">
      <c r="B74" s="23" t="s">
        <v>22</v>
      </c>
      <c r="C74" s="14">
        <v>1000</v>
      </c>
      <c r="D74" s="15">
        <v>1000</v>
      </c>
      <c r="E74" s="15">
        <v>1000</v>
      </c>
      <c r="F74" s="15">
        <v>1000</v>
      </c>
      <c r="G74" s="15">
        <v>1000</v>
      </c>
    </row>
    <row r="75" spans="1:26" x14ac:dyDescent="0.25">
      <c r="B75" s="23" t="s">
        <v>23</v>
      </c>
      <c r="C75" s="14">
        <f>-((-C73)+C74)</f>
        <v>-3000</v>
      </c>
      <c r="D75" s="25">
        <f>-((-D73)+D74)</f>
        <v>-3000</v>
      </c>
      <c r="E75" s="25">
        <f>-((-E73)+E74)</f>
        <v>-3000</v>
      </c>
      <c r="F75" s="25">
        <f>-((-F73)+F74)</f>
        <v>-3000</v>
      </c>
      <c r="G75" s="25">
        <f>-((-G73)+G74)</f>
        <v>-3000</v>
      </c>
    </row>
  </sheetData>
  <mergeCells count="3">
    <mergeCell ref="I72:J72"/>
    <mergeCell ref="C5:D5"/>
    <mergeCell ref="E5:F5"/>
  </mergeCells>
  <conditionalFormatting sqref="G10:G12 G14 G18 G28 G33 G35 G37 G39">
    <cfRule type="iconSet" priority="6">
      <iconSet iconSet="3Symbols">
        <cfvo type="percent" val="0"/>
        <cfvo type="num" val="-0.2"/>
        <cfvo type="num" val="-0.05"/>
      </iconSet>
    </cfRule>
  </conditionalFormatting>
  <conditionalFormatting sqref="G13 G15:G17 G19:G27 G29:G32 G34 G38 G40">
    <cfRule type="iconSet" priority="5">
      <iconSet iconSet="3Symbols" reverse="1">
        <cfvo type="percent" val="0"/>
        <cfvo type="num" val="0.05"/>
        <cfvo type="num" val="0.2"/>
      </iconSet>
    </cfRule>
  </conditionalFormatting>
  <conditionalFormatting sqref="G36">
    <cfRule type="iconSet" priority="4">
      <iconSet iconSet="3Symbols">
        <cfvo type="percent" val="0"/>
        <cfvo type="num" val="-0.2"/>
        <cfvo type="num" val="-0.05"/>
      </iconSet>
    </cfRule>
  </conditionalFormatting>
  <conditionalFormatting sqref="G41">
    <cfRule type="iconSet" priority="3">
      <iconSet iconSet="3Symbols">
        <cfvo type="percent" val="0"/>
        <cfvo type="num" val="-0.2"/>
        <cfvo type="num" val="-0.05"/>
      </iconSet>
    </cfRule>
  </conditionalFormatting>
  <conditionalFormatting sqref="G42">
    <cfRule type="iconSet" priority="2">
      <iconSet iconSet="3Symbols">
        <cfvo type="percent" val="0"/>
        <cfvo type="num" val="-0.2"/>
        <cfvo type="num" val="-0.05"/>
      </iconSet>
    </cfRule>
  </conditionalFormatting>
  <conditionalFormatting sqref="G43">
    <cfRule type="iconSet" priority="1">
      <iconSet iconSet="3Symbols">
        <cfvo type="percent" val="0"/>
        <cfvo type="num" val="-0.2"/>
        <cfvo type="num" val="-0.05"/>
      </iconSet>
    </cfRule>
  </conditionalFormatting>
  <pageMargins left="0.75" right="0.75" top="1" bottom="1" header="0.5" footer="0.5"/>
  <headerFooter alignWithMargins="0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AI125"/>
  <sheetViews>
    <sheetView showGridLines="0" showRowColHeaders="0" workbookViewId="0"/>
  </sheetViews>
  <sheetFormatPr defaultColWidth="9.125" defaultRowHeight="12.9" outlineLevelRow="1" x14ac:dyDescent="0.2"/>
  <cols>
    <col min="1" max="1" width="1.875" style="1" customWidth="1"/>
    <col min="2" max="2" width="45.875" style="1" bestFit="1" customWidth="1"/>
    <col min="3" max="6" width="15.75" style="1" customWidth="1"/>
    <col min="7" max="7" width="13.25" style="1" customWidth="1"/>
    <col min="8" max="8" width="13.875" style="3" customWidth="1"/>
    <col min="9" max="9" width="9.125" style="1"/>
    <col min="10" max="34" width="9.125" style="1" customWidth="1"/>
    <col min="35" max="16384" width="9.125" style="1"/>
  </cols>
  <sheetData>
    <row r="1" spans="2:35" ht="11.25" customHeight="1" collapsed="1" x14ac:dyDescent="0.2">
      <c r="D1" s="2"/>
      <c r="E1" s="55">
        <f ca="1">NOW()</f>
        <v>42338.432986458334</v>
      </c>
    </row>
    <row r="2" spans="2:35" ht="18.7" hidden="1" customHeight="1" outlineLevel="1" x14ac:dyDescent="0.2"/>
    <row r="3" spans="2:35" ht="7.5" hidden="1" customHeight="1" outlineLevel="1" x14ac:dyDescent="0.2">
      <c r="E3" s="50"/>
      <c r="F3" s="50"/>
      <c r="G3" s="50"/>
      <c r="H3" s="50"/>
    </row>
    <row r="4" spans="2:35" ht="18.7" hidden="1" customHeight="1" outlineLevel="1" thickBot="1" x14ac:dyDescent="0.25">
      <c r="B4" s="31" t="s">
        <v>165</v>
      </c>
      <c r="C4" s="31" t="s">
        <v>167</v>
      </c>
      <c r="D4" s="31"/>
      <c r="E4" s="31" t="s">
        <v>167</v>
      </c>
      <c r="F4" s="31" t="s">
        <v>168</v>
      </c>
    </row>
    <row r="5" spans="2:35" ht="18.7" hidden="1" customHeight="1" outlineLevel="1" thickBot="1" x14ac:dyDescent="0.35">
      <c r="B5" s="51" t="s">
        <v>169</v>
      </c>
      <c r="C5" s="73" t="s">
        <v>170</v>
      </c>
      <c r="D5" s="74"/>
      <c r="E5" s="51"/>
      <c r="F5" s="57"/>
      <c r="H5" s="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2:35" ht="18.7" customHeight="1" x14ac:dyDescent="0.2">
      <c r="C6" s="48"/>
      <c r="F6" s="54"/>
    </row>
    <row r="7" spans="2:35" ht="18.7" customHeight="1" x14ac:dyDescent="0.2">
      <c r="C7" s="48"/>
      <c r="E7" s="54"/>
      <c r="F7" s="56" t="s">
        <v>0</v>
      </c>
    </row>
    <row r="8" spans="2:35" ht="18.7" customHeight="1" x14ac:dyDescent="0.2">
      <c r="C8" s="48"/>
      <c r="E8" s="54"/>
      <c r="F8" s="54"/>
      <c r="H8" s="1"/>
    </row>
    <row r="9" spans="2:35" ht="18.7" customHeight="1" x14ac:dyDescent="0.2">
      <c r="B9" s="47" t="s">
        <v>31</v>
      </c>
      <c r="C9" s="48"/>
      <c r="E9" s="54"/>
      <c r="F9" s="54"/>
    </row>
    <row r="10" spans="2:35" ht="7.5" customHeight="1" x14ac:dyDescent="0.2">
      <c r="D10" s="5"/>
      <c r="E10" s="5"/>
    </row>
    <row r="11" spans="2:35" ht="23.3" customHeight="1" thickBot="1" x14ac:dyDescent="0.3">
      <c r="B11"/>
      <c r="C11" s="29" t="s">
        <v>95</v>
      </c>
      <c r="D11" s="29" t="s">
        <v>90</v>
      </c>
      <c r="E11" s="29" t="s">
        <v>1</v>
      </c>
      <c r="F11" s="29" t="s">
        <v>2</v>
      </c>
      <c r="H11" s="1"/>
    </row>
    <row r="12" spans="2:35" ht="14.95" customHeight="1" collapsed="1" thickTop="1" x14ac:dyDescent="0.2">
      <c r="B12" s="37" t="s">
        <v>158</v>
      </c>
      <c r="C12" s="58">
        <f>SUBTOTAL(9, C13:C18)</f>
        <v>33996911.82</v>
      </c>
      <c r="D12" s="58">
        <f>SUBTOTAL(9, D13:D18)</f>
        <v>33905201</v>
      </c>
      <c r="E12" s="58">
        <f>SUBTOTAL(9, E13:E18)</f>
        <v>91710.820000000298</v>
      </c>
      <c r="F12" s="58">
        <f>SUBTOTAL(9, F13:F18)</f>
        <v>2.7049189296946006E-3</v>
      </c>
      <c r="H12" s="1"/>
    </row>
    <row r="13" spans="2:35" ht="14.95" hidden="1" customHeight="1" outlineLevel="1" x14ac:dyDescent="0.2">
      <c r="B13" s="60" t="s">
        <v>155</v>
      </c>
      <c r="C13" s="62">
        <v>33996911.82</v>
      </c>
      <c r="D13" s="62">
        <v>33905201</v>
      </c>
      <c r="E13" s="49">
        <f t="shared" ref="E13:E18" si="0">C13-D13</f>
        <v>91710.820000000298</v>
      </c>
      <c r="F13" s="49">
        <f t="shared" ref="F13:F18" si="1">IF(D13=0, 0, (C13-D13)/ABS(D13))</f>
        <v>2.7049189296946006E-3</v>
      </c>
      <c r="H13" s="1"/>
    </row>
    <row r="14" spans="2:35" ht="14.95" hidden="1" customHeight="1" outlineLevel="1" x14ac:dyDescent="0.2">
      <c r="B14" s="60" t="s">
        <v>139</v>
      </c>
      <c r="C14" s="62"/>
      <c r="D14" s="62"/>
      <c r="E14" s="49">
        <f t="shared" si="0"/>
        <v>0</v>
      </c>
      <c r="F14" s="49">
        <f t="shared" si="1"/>
        <v>0</v>
      </c>
      <c r="H14" s="1"/>
    </row>
    <row r="15" spans="2:35" ht="14.95" hidden="1" customHeight="1" outlineLevel="1" x14ac:dyDescent="0.2">
      <c r="B15" s="60" t="s">
        <v>133</v>
      </c>
      <c r="C15" s="62"/>
      <c r="D15" s="62"/>
      <c r="E15" s="49">
        <f t="shared" si="0"/>
        <v>0</v>
      </c>
      <c r="F15" s="49">
        <f t="shared" si="1"/>
        <v>0</v>
      </c>
      <c r="H15" s="1"/>
    </row>
    <row r="16" spans="2:35" ht="14.95" hidden="1" customHeight="1" outlineLevel="1" x14ac:dyDescent="0.2">
      <c r="B16" s="60" t="s">
        <v>138</v>
      </c>
      <c r="C16" s="62"/>
      <c r="D16" s="62"/>
      <c r="E16" s="49">
        <f t="shared" si="0"/>
        <v>0</v>
      </c>
      <c r="F16" s="49">
        <f t="shared" si="1"/>
        <v>0</v>
      </c>
      <c r="H16" s="1"/>
    </row>
    <row r="17" spans="2:8" ht="14.95" hidden="1" customHeight="1" outlineLevel="1" x14ac:dyDescent="0.2">
      <c r="B17" s="60" t="s">
        <v>156</v>
      </c>
      <c r="C17" s="62"/>
      <c r="D17" s="62"/>
      <c r="E17" s="49">
        <f t="shared" si="0"/>
        <v>0</v>
      </c>
      <c r="F17" s="49">
        <f t="shared" si="1"/>
        <v>0</v>
      </c>
      <c r="H17" s="1"/>
    </row>
    <row r="18" spans="2:8" ht="14.95" hidden="1" customHeight="1" outlineLevel="1" x14ac:dyDescent="0.2">
      <c r="B18" s="60" t="s">
        <v>151</v>
      </c>
      <c r="C18" s="62"/>
      <c r="D18" s="62"/>
      <c r="E18" s="49">
        <f t="shared" si="0"/>
        <v>0</v>
      </c>
      <c r="F18" s="49">
        <f t="shared" si="1"/>
        <v>0</v>
      </c>
      <c r="H18" s="1"/>
    </row>
    <row r="19" spans="2:8" ht="14.95" customHeight="1" collapsed="1" x14ac:dyDescent="0.2">
      <c r="B19" s="37" t="s">
        <v>122</v>
      </c>
      <c r="C19" s="34">
        <f>SUBTOTAL(9, C20:C30)</f>
        <v>201475414.64000002</v>
      </c>
      <c r="D19" s="34">
        <f>SUBTOTAL(9, D20:D30)</f>
        <v>155016313.93000001</v>
      </c>
      <c r="E19" s="34">
        <f>SUBTOTAL(9, E20:E30)</f>
        <v>46459100.710000016</v>
      </c>
      <c r="F19" s="34">
        <f>SUBTOTAL(9, F20:F30)</f>
        <v>0.32747462394860383</v>
      </c>
      <c r="H19" s="1"/>
    </row>
    <row r="20" spans="2:8" ht="14.95" hidden="1" customHeight="1" outlineLevel="1" x14ac:dyDescent="0.2">
      <c r="B20" s="60" t="s">
        <v>109</v>
      </c>
      <c r="C20" s="62">
        <v>15550000</v>
      </c>
      <c r="D20" s="62">
        <v>15550000</v>
      </c>
      <c r="E20" s="49">
        <f t="shared" ref="E20:E28" si="2">C20-D20</f>
        <v>0</v>
      </c>
      <c r="F20" s="49">
        <f t="shared" ref="F20:F28" si="3">IF(D20=0, 0, (C20-D20)/ABS(D20))</f>
        <v>0</v>
      </c>
      <c r="H20" s="1"/>
    </row>
    <row r="21" spans="2:8" ht="14.95" hidden="1" customHeight="1" outlineLevel="1" x14ac:dyDescent="0.2">
      <c r="B21" s="60" t="s">
        <v>114</v>
      </c>
      <c r="C21" s="62"/>
      <c r="D21" s="62"/>
      <c r="E21" s="49">
        <f t="shared" si="2"/>
        <v>0</v>
      </c>
      <c r="F21" s="49">
        <f t="shared" si="3"/>
        <v>0</v>
      </c>
      <c r="H21" s="1"/>
    </row>
    <row r="22" spans="2:8" ht="14.95" hidden="1" customHeight="1" outlineLevel="1" x14ac:dyDescent="0.2">
      <c r="B22" s="60" t="s">
        <v>134</v>
      </c>
      <c r="C22" s="62"/>
      <c r="D22" s="62"/>
      <c r="E22" s="49">
        <f t="shared" si="2"/>
        <v>0</v>
      </c>
      <c r="F22" s="49">
        <f t="shared" si="3"/>
        <v>0</v>
      </c>
      <c r="H22" s="1"/>
    </row>
    <row r="23" spans="2:8" ht="14.95" hidden="1" customHeight="1" outlineLevel="1" x14ac:dyDescent="0.2">
      <c r="B23" s="60" t="s">
        <v>115</v>
      </c>
      <c r="C23" s="62"/>
      <c r="D23" s="62"/>
      <c r="E23" s="49">
        <f t="shared" si="2"/>
        <v>0</v>
      </c>
      <c r="F23" s="49">
        <f t="shared" si="3"/>
        <v>0</v>
      </c>
      <c r="H23" s="1"/>
    </row>
    <row r="24" spans="2:8" ht="14.95" hidden="1" customHeight="1" outlineLevel="1" x14ac:dyDescent="0.2">
      <c r="B24" s="60" t="s">
        <v>150</v>
      </c>
      <c r="C24" s="62"/>
      <c r="D24" s="62"/>
      <c r="E24" s="49">
        <f t="shared" si="2"/>
        <v>0</v>
      </c>
      <c r="F24" s="49">
        <f t="shared" si="3"/>
        <v>0</v>
      </c>
      <c r="H24" s="1"/>
    </row>
    <row r="25" spans="2:8" ht="14.95" hidden="1" customHeight="1" outlineLevel="1" x14ac:dyDescent="0.2">
      <c r="B25" s="60" t="s">
        <v>104</v>
      </c>
      <c r="C25" s="62">
        <v>181736866.52000001</v>
      </c>
      <c r="D25" s="62">
        <v>135281571.81999999</v>
      </c>
      <c r="E25" s="49">
        <f t="shared" si="2"/>
        <v>46455294.700000018</v>
      </c>
      <c r="F25" s="49">
        <f t="shared" si="3"/>
        <v>0.34339706491444</v>
      </c>
      <c r="H25" s="1"/>
    </row>
    <row r="26" spans="2:8" ht="14.95" hidden="1" customHeight="1" outlineLevel="1" x14ac:dyDescent="0.2">
      <c r="B26" s="60" t="s">
        <v>119</v>
      </c>
      <c r="C26" s="62">
        <v>3608684.55</v>
      </c>
      <c r="D26" s="62">
        <v>3592844.55</v>
      </c>
      <c r="E26" s="49">
        <f t="shared" si="2"/>
        <v>15840</v>
      </c>
      <c r="F26" s="49">
        <f t="shared" si="3"/>
        <v>4.4087629674932644E-3</v>
      </c>
      <c r="H26" s="1"/>
    </row>
    <row r="27" spans="2:8" ht="14.95" hidden="1" customHeight="1" outlineLevel="1" x14ac:dyDescent="0.2">
      <c r="B27" s="60" t="s">
        <v>53</v>
      </c>
      <c r="C27" s="62"/>
      <c r="D27" s="62"/>
      <c r="E27" s="49">
        <f t="shared" si="2"/>
        <v>0</v>
      </c>
      <c r="F27" s="49">
        <f t="shared" si="3"/>
        <v>0</v>
      </c>
      <c r="H27" s="1"/>
    </row>
    <row r="28" spans="2:8" ht="14.95" hidden="1" customHeight="1" outlineLevel="1" x14ac:dyDescent="0.2">
      <c r="B28" s="60" t="s">
        <v>131</v>
      </c>
      <c r="C28" s="62">
        <v>579863.56999999995</v>
      </c>
      <c r="D28" s="62">
        <v>591897.56000000006</v>
      </c>
      <c r="E28" s="49">
        <f t="shared" si="2"/>
        <v>-12033.990000000107</v>
      </c>
      <c r="F28" s="49">
        <f t="shared" si="3"/>
        <v>-2.0331203933329454E-2</v>
      </c>
      <c r="H28" s="1"/>
    </row>
    <row r="29" spans="2:8" ht="14.95" customHeight="1" collapsed="1" x14ac:dyDescent="0.2">
      <c r="B29" s="37" t="s">
        <v>101</v>
      </c>
      <c r="C29" s="34">
        <f>SUBTOTAL(9, C31:C73)</f>
        <v>-172287768.66</v>
      </c>
      <c r="D29" s="34">
        <f>SUBTOTAL(9, D31:D73)</f>
        <v>-130446027.94</v>
      </c>
      <c r="E29" s="34">
        <f>SUBTOTAL(9, E31:E73)</f>
        <v>-41841740.720000006</v>
      </c>
      <c r="F29" s="34">
        <f>SUBTOTAL(9, F31:F73)</f>
        <v>-3.6041505898012449</v>
      </c>
      <c r="H29" s="1"/>
    </row>
    <row r="30" spans="2:8" ht="14.95" hidden="1" customHeight="1" outlineLevel="1" x14ac:dyDescent="0.2">
      <c r="B30" s="60" t="s">
        <v>112</v>
      </c>
      <c r="C30" s="62"/>
      <c r="D30" s="62"/>
      <c r="E30" s="49">
        <f t="shared" ref="E30:E73" si="4">C30-D30</f>
        <v>0</v>
      </c>
      <c r="F30" s="49">
        <f t="shared" ref="F30:F73" si="5">IF(D30=0, 0, (C30-D30)/ABS(D30))</f>
        <v>0</v>
      </c>
      <c r="H30" s="1"/>
    </row>
    <row r="31" spans="2:8" ht="14.95" hidden="1" customHeight="1" outlineLevel="1" x14ac:dyDescent="0.2">
      <c r="B31" s="60" t="s">
        <v>130</v>
      </c>
      <c r="C31" s="62">
        <v>-22096750</v>
      </c>
      <c r="D31" s="62">
        <v>-21739450</v>
      </c>
      <c r="E31" s="49">
        <f t="shared" si="4"/>
        <v>-357300</v>
      </c>
      <c r="F31" s="49">
        <f t="shared" si="5"/>
        <v>-1.643555839729156E-2</v>
      </c>
      <c r="H31" s="1"/>
    </row>
    <row r="32" spans="2:8" ht="14.95" hidden="1" customHeight="1" outlineLevel="1" x14ac:dyDescent="0.2">
      <c r="B32" s="60" t="s">
        <v>141</v>
      </c>
      <c r="C32" s="62">
        <v>-3343865</v>
      </c>
      <c r="D32" s="62">
        <v>-3343865</v>
      </c>
      <c r="E32" s="49">
        <f t="shared" si="4"/>
        <v>0</v>
      </c>
      <c r="F32" s="49">
        <f t="shared" si="5"/>
        <v>0</v>
      </c>
      <c r="H32" s="1"/>
    </row>
    <row r="33" spans="2:8" ht="14.95" hidden="1" customHeight="1" outlineLevel="1" x14ac:dyDescent="0.2">
      <c r="B33" s="60" t="s">
        <v>110</v>
      </c>
      <c r="C33" s="62">
        <v>-12873541.279999999</v>
      </c>
      <c r="D33" s="62">
        <v>-8233981.5599999996</v>
      </c>
      <c r="E33" s="49">
        <f t="shared" si="4"/>
        <v>-4639559.72</v>
      </c>
      <c r="F33" s="49">
        <f t="shared" si="5"/>
        <v>-0.56346491502222895</v>
      </c>
      <c r="H33" s="1"/>
    </row>
    <row r="34" spans="2:8" ht="14.95" hidden="1" customHeight="1" outlineLevel="1" x14ac:dyDescent="0.2">
      <c r="B34" s="60" t="s">
        <v>140</v>
      </c>
      <c r="C34" s="62"/>
      <c r="D34" s="62"/>
      <c r="E34" s="49">
        <f t="shared" si="4"/>
        <v>0</v>
      </c>
      <c r="F34" s="49">
        <f t="shared" si="5"/>
        <v>0</v>
      </c>
      <c r="H34" s="1"/>
    </row>
    <row r="35" spans="2:8" ht="14.95" hidden="1" customHeight="1" outlineLevel="1" x14ac:dyDescent="0.2">
      <c r="B35" s="60" t="s">
        <v>100</v>
      </c>
      <c r="C35" s="62"/>
      <c r="D35" s="62"/>
      <c r="E35" s="49">
        <f t="shared" si="4"/>
        <v>0</v>
      </c>
      <c r="F35" s="49">
        <f t="shared" si="5"/>
        <v>0</v>
      </c>
      <c r="H35" s="1"/>
    </row>
    <row r="36" spans="2:8" ht="14.95" hidden="1" customHeight="1" outlineLevel="1" x14ac:dyDescent="0.2">
      <c r="B36" s="60" t="s">
        <v>121</v>
      </c>
      <c r="C36" s="62"/>
      <c r="D36" s="62"/>
      <c r="E36" s="49">
        <f t="shared" si="4"/>
        <v>0</v>
      </c>
      <c r="F36" s="49">
        <f t="shared" si="5"/>
        <v>0</v>
      </c>
      <c r="H36" s="1"/>
    </row>
    <row r="37" spans="2:8" ht="14.95" hidden="1" customHeight="1" outlineLevel="1" x14ac:dyDescent="0.2">
      <c r="B37" s="60" t="s">
        <v>105</v>
      </c>
      <c r="C37" s="62"/>
      <c r="D37" s="62"/>
      <c r="E37" s="49">
        <f t="shared" si="4"/>
        <v>0</v>
      </c>
      <c r="F37" s="49">
        <f t="shared" si="5"/>
        <v>0</v>
      </c>
      <c r="H37" s="1"/>
    </row>
    <row r="38" spans="2:8" ht="14.95" hidden="1" customHeight="1" outlineLevel="1" x14ac:dyDescent="0.2">
      <c r="B38" s="60" t="s">
        <v>153</v>
      </c>
      <c r="C38" s="62"/>
      <c r="D38" s="62"/>
      <c r="E38" s="49">
        <f t="shared" si="4"/>
        <v>0</v>
      </c>
      <c r="F38" s="49">
        <f t="shared" si="5"/>
        <v>0</v>
      </c>
      <c r="H38" s="1"/>
    </row>
    <row r="39" spans="2:8" ht="14.95" hidden="1" customHeight="1" outlineLevel="1" x14ac:dyDescent="0.2">
      <c r="B39" s="60" t="s">
        <v>123</v>
      </c>
      <c r="C39" s="62">
        <v>438888.89</v>
      </c>
      <c r="D39" s="62">
        <v>388888.89</v>
      </c>
      <c r="E39" s="49">
        <f t="shared" si="4"/>
        <v>50000</v>
      </c>
      <c r="F39" s="49">
        <f t="shared" si="5"/>
        <v>0.12857142820408163</v>
      </c>
      <c r="H39" s="1"/>
    </row>
    <row r="40" spans="2:8" ht="14.95" hidden="1" customHeight="1" outlineLevel="1" x14ac:dyDescent="0.2">
      <c r="B40" s="60" t="s">
        <v>143</v>
      </c>
      <c r="C40" s="62"/>
      <c r="D40" s="62"/>
      <c r="E40" s="49">
        <f t="shared" si="4"/>
        <v>0</v>
      </c>
      <c r="F40" s="49">
        <f t="shared" si="5"/>
        <v>0</v>
      </c>
      <c r="H40" s="1"/>
    </row>
    <row r="41" spans="2:8" ht="14.95" hidden="1" customHeight="1" outlineLevel="1" x14ac:dyDescent="0.2">
      <c r="B41" s="60" t="s">
        <v>160</v>
      </c>
      <c r="C41" s="62"/>
      <c r="D41" s="62"/>
      <c r="E41" s="49">
        <f t="shared" si="4"/>
        <v>0</v>
      </c>
      <c r="F41" s="49">
        <f t="shared" si="5"/>
        <v>0</v>
      </c>
      <c r="H41" s="1"/>
    </row>
    <row r="42" spans="2:8" ht="14.95" hidden="1" customHeight="1" outlineLevel="1" x14ac:dyDescent="0.2">
      <c r="B42" s="60" t="s">
        <v>125</v>
      </c>
      <c r="C42" s="62">
        <v>-95906772.719999999</v>
      </c>
      <c r="D42" s="62">
        <v>-66705928.5</v>
      </c>
      <c r="E42" s="49">
        <f t="shared" si="4"/>
        <v>-29200844.219999999</v>
      </c>
      <c r="F42" s="49">
        <f t="shared" si="5"/>
        <v>-0.43775485742620313</v>
      </c>
      <c r="H42" s="1"/>
    </row>
    <row r="43" spans="2:8" ht="14.95" hidden="1" customHeight="1" outlineLevel="1" x14ac:dyDescent="0.2">
      <c r="B43" s="60" t="s">
        <v>148</v>
      </c>
      <c r="C43" s="62">
        <v>-9949624.5899999999</v>
      </c>
      <c r="D43" s="62">
        <v>-7154651.0300000003</v>
      </c>
      <c r="E43" s="49">
        <f t="shared" si="4"/>
        <v>-2794973.5599999996</v>
      </c>
      <c r="F43" s="49">
        <f t="shared" si="5"/>
        <v>-0.39065127681007239</v>
      </c>
      <c r="H43" s="1"/>
    </row>
    <row r="44" spans="2:8" ht="14.95" hidden="1" customHeight="1" outlineLevel="1" x14ac:dyDescent="0.2">
      <c r="B44" s="60" t="s">
        <v>103</v>
      </c>
      <c r="C44" s="62">
        <v>-1743000</v>
      </c>
      <c r="D44" s="62">
        <v>-1743000</v>
      </c>
      <c r="E44" s="49">
        <f t="shared" si="4"/>
        <v>0</v>
      </c>
      <c r="F44" s="49">
        <f t="shared" si="5"/>
        <v>0</v>
      </c>
      <c r="H44" s="1"/>
    </row>
    <row r="45" spans="2:8" ht="14.95" hidden="1" customHeight="1" outlineLevel="1" x14ac:dyDescent="0.2">
      <c r="B45" s="60" t="s">
        <v>164</v>
      </c>
      <c r="C45" s="62">
        <v>-10324499.93</v>
      </c>
      <c r="D45" s="62">
        <v>-5772833.2300000004</v>
      </c>
      <c r="E45" s="49">
        <f t="shared" si="4"/>
        <v>-4551666.6999999993</v>
      </c>
      <c r="F45" s="49">
        <f t="shared" si="5"/>
        <v>-0.7884632239757251</v>
      </c>
      <c r="H45" s="1"/>
    </row>
    <row r="46" spans="2:8" ht="14.95" hidden="1" customHeight="1" outlineLevel="1" x14ac:dyDescent="0.2">
      <c r="B46" s="60" t="s">
        <v>106</v>
      </c>
      <c r="C46" s="62">
        <v>-568350</v>
      </c>
      <c r="D46" s="62">
        <v>-327150</v>
      </c>
      <c r="E46" s="49">
        <f t="shared" si="4"/>
        <v>-241200</v>
      </c>
      <c r="F46" s="49">
        <f t="shared" si="5"/>
        <v>-0.73727647867950485</v>
      </c>
      <c r="H46" s="1"/>
    </row>
    <row r="47" spans="2:8" ht="14.95" hidden="1" customHeight="1" outlineLevel="1" x14ac:dyDescent="0.2">
      <c r="B47" s="60" t="s">
        <v>3</v>
      </c>
      <c r="C47" s="62"/>
      <c r="D47" s="62"/>
      <c r="E47" s="49">
        <f t="shared" si="4"/>
        <v>0</v>
      </c>
      <c r="F47" s="49">
        <f t="shared" si="5"/>
        <v>0</v>
      </c>
      <c r="H47" s="1"/>
    </row>
    <row r="48" spans="2:8" ht="14.95" hidden="1" customHeight="1" outlineLevel="1" x14ac:dyDescent="0.2">
      <c r="B48" s="60" t="s">
        <v>79</v>
      </c>
      <c r="C48" s="62"/>
      <c r="D48" s="62"/>
      <c r="E48" s="49">
        <f t="shared" si="4"/>
        <v>0</v>
      </c>
      <c r="F48" s="49">
        <f t="shared" si="5"/>
        <v>0</v>
      </c>
      <c r="H48" s="1"/>
    </row>
    <row r="49" spans="2:8" ht="14.95" hidden="1" customHeight="1" outlineLevel="1" x14ac:dyDescent="0.2">
      <c r="B49" s="60" t="s">
        <v>4</v>
      </c>
      <c r="C49" s="62"/>
      <c r="D49" s="62"/>
      <c r="E49" s="49">
        <f t="shared" si="4"/>
        <v>0</v>
      </c>
      <c r="F49" s="49">
        <f t="shared" si="5"/>
        <v>0</v>
      </c>
      <c r="H49" s="1"/>
    </row>
    <row r="50" spans="2:8" ht="14.95" hidden="1" customHeight="1" outlineLevel="1" x14ac:dyDescent="0.2">
      <c r="B50" s="60" t="s">
        <v>127</v>
      </c>
      <c r="C50" s="62"/>
      <c r="D50" s="62"/>
      <c r="E50" s="49">
        <f t="shared" si="4"/>
        <v>0</v>
      </c>
      <c r="F50" s="49">
        <f t="shared" si="5"/>
        <v>0</v>
      </c>
      <c r="H50" s="1"/>
    </row>
    <row r="51" spans="2:8" ht="14.95" hidden="1" customHeight="1" outlineLevel="1" x14ac:dyDescent="0.2">
      <c r="B51" s="60" t="s">
        <v>146</v>
      </c>
      <c r="C51" s="62"/>
      <c r="D51" s="62"/>
      <c r="E51" s="49">
        <f t="shared" si="4"/>
        <v>0</v>
      </c>
      <c r="F51" s="49">
        <f t="shared" si="5"/>
        <v>0</v>
      </c>
      <c r="H51" s="1"/>
    </row>
    <row r="52" spans="2:8" ht="14.95" hidden="1" customHeight="1" outlineLevel="1" x14ac:dyDescent="0.2">
      <c r="B52" s="60" t="s">
        <v>6</v>
      </c>
      <c r="C52" s="62">
        <v>-366362.5</v>
      </c>
      <c r="D52" s="62">
        <v>-366362.5</v>
      </c>
      <c r="E52" s="49">
        <f t="shared" si="4"/>
        <v>0</v>
      </c>
      <c r="F52" s="49">
        <f t="shared" si="5"/>
        <v>0</v>
      </c>
      <c r="H52" s="1"/>
    </row>
    <row r="53" spans="2:8" ht="14.95" hidden="1" customHeight="1" outlineLevel="1" x14ac:dyDescent="0.2">
      <c r="B53" s="60" t="s">
        <v>7</v>
      </c>
      <c r="C53" s="62">
        <v>-109016.98</v>
      </c>
      <c r="D53" s="62">
        <v>-65196.84</v>
      </c>
      <c r="E53" s="49">
        <f t="shared" si="4"/>
        <v>-43820.14</v>
      </c>
      <c r="F53" s="49">
        <f t="shared" si="5"/>
        <v>-0.67212061198058071</v>
      </c>
      <c r="H53" s="1"/>
    </row>
    <row r="54" spans="2:8" ht="14.95" hidden="1" customHeight="1" outlineLevel="1" x14ac:dyDescent="0.2">
      <c r="B54" s="60" t="s">
        <v>108</v>
      </c>
      <c r="C54" s="62"/>
      <c r="D54" s="62"/>
      <c r="E54" s="49">
        <f t="shared" si="4"/>
        <v>0</v>
      </c>
      <c r="F54" s="49">
        <f t="shared" si="5"/>
        <v>0</v>
      </c>
      <c r="H54" s="1"/>
    </row>
    <row r="55" spans="2:8" ht="14.95" hidden="1" customHeight="1" outlineLevel="1" x14ac:dyDescent="0.2">
      <c r="B55" s="60" t="s">
        <v>43</v>
      </c>
      <c r="C55" s="62">
        <v>-2009047.24</v>
      </c>
      <c r="D55" s="62">
        <v>-1982037.46</v>
      </c>
      <c r="E55" s="49">
        <f t="shared" si="4"/>
        <v>-27009.780000000028</v>
      </c>
      <c r="F55" s="49">
        <f t="shared" si="5"/>
        <v>-1.3627280283592636E-2</v>
      </c>
      <c r="H55" s="1"/>
    </row>
    <row r="56" spans="2:8" ht="14.95" hidden="1" customHeight="1" outlineLevel="1" x14ac:dyDescent="0.2">
      <c r="B56" s="60" t="s">
        <v>8</v>
      </c>
      <c r="C56" s="62"/>
      <c r="D56" s="62"/>
      <c r="E56" s="49">
        <f t="shared" si="4"/>
        <v>0</v>
      </c>
      <c r="F56" s="49">
        <f t="shared" si="5"/>
        <v>0</v>
      </c>
      <c r="H56" s="1"/>
    </row>
    <row r="57" spans="2:8" ht="14.95" hidden="1" customHeight="1" outlineLevel="1" x14ac:dyDescent="0.2">
      <c r="B57" s="60" t="s">
        <v>9</v>
      </c>
      <c r="C57" s="62"/>
      <c r="D57" s="62"/>
      <c r="E57" s="49">
        <f t="shared" si="4"/>
        <v>0</v>
      </c>
      <c r="F57" s="49">
        <f t="shared" si="5"/>
        <v>0</v>
      </c>
      <c r="H57" s="1"/>
    </row>
    <row r="58" spans="2:8" ht="14.95" hidden="1" customHeight="1" outlineLevel="1" x14ac:dyDescent="0.2">
      <c r="B58" s="60" t="s">
        <v>5</v>
      </c>
      <c r="C58" s="62"/>
      <c r="D58" s="62"/>
      <c r="E58" s="49">
        <f t="shared" si="4"/>
        <v>0</v>
      </c>
      <c r="F58" s="49">
        <f t="shared" si="5"/>
        <v>0</v>
      </c>
      <c r="H58" s="1"/>
    </row>
    <row r="59" spans="2:8" ht="14.95" hidden="1" customHeight="1" outlineLevel="1" x14ac:dyDescent="0.2">
      <c r="B59" s="60" t="s">
        <v>10</v>
      </c>
      <c r="C59" s="62"/>
      <c r="D59" s="62"/>
      <c r="E59" s="49">
        <f t="shared" si="4"/>
        <v>0</v>
      </c>
      <c r="F59" s="49">
        <f t="shared" si="5"/>
        <v>0</v>
      </c>
      <c r="H59" s="1"/>
    </row>
    <row r="60" spans="2:8" ht="14.95" hidden="1" customHeight="1" outlineLevel="1" x14ac:dyDescent="0.2">
      <c r="B60" s="60" t="s">
        <v>11</v>
      </c>
      <c r="C60" s="62"/>
      <c r="D60" s="62"/>
      <c r="E60" s="49">
        <f t="shared" si="4"/>
        <v>0</v>
      </c>
      <c r="F60" s="49">
        <f t="shared" si="5"/>
        <v>0</v>
      </c>
      <c r="H60" s="1"/>
    </row>
    <row r="61" spans="2:8" ht="14.95" hidden="1" customHeight="1" outlineLevel="1" x14ac:dyDescent="0.2">
      <c r="B61" s="60" t="s">
        <v>147</v>
      </c>
      <c r="C61" s="62">
        <v>-11206184.859999999</v>
      </c>
      <c r="D61" s="62">
        <v>-11185864.18</v>
      </c>
      <c r="E61" s="49">
        <f t="shared" si="4"/>
        <v>-20320.679999999702</v>
      </c>
      <c r="F61" s="49">
        <f t="shared" si="5"/>
        <v>-1.8166392576384476E-3</v>
      </c>
      <c r="H61" s="1"/>
    </row>
    <row r="62" spans="2:8" ht="14.95" hidden="1" customHeight="1" outlineLevel="1" x14ac:dyDescent="0.2">
      <c r="B62" s="60" t="s">
        <v>12</v>
      </c>
      <c r="C62" s="62"/>
      <c r="D62" s="62"/>
      <c r="E62" s="49">
        <f t="shared" si="4"/>
        <v>0</v>
      </c>
      <c r="F62" s="49">
        <f t="shared" si="5"/>
        <v>0</v>
      </c>
      <c r="H62" s="1"/>
    </row>
    <row r="63" spans="2:8" ht="14.95" hidden="1" customHeight="1" outlineLevel="1" x14ac:dyDescent="0.2">
      <c r="B63" s="60" t="s">
        <v>13</v>
      </c>
      <c r="C63" s="62"/>
      <c r="D63" s="62"/>
      <c r="E63" s="49">
        <f t="shared" si="4"/>
        <v>0</v>
      </c>
      <c r="F63" s="49">
        <f t="shared" si="5"/>
        <v>0</v>
      </c>
      <c r="H63" s="1"/>
    </row>
    <row r="64" spans="2:8" ht="14.95" hidden="1" customHeight="1" outlineLevel="1" x14ac:dyDescent="0.2">
      <c r="B64" s="60" t="s">
        <v>14</v>
      </c>
      <c r="C64" s="62"/>
      <c r="D64" s="62"/>
      <c r="E64" s="49">
        <f t="shared" si="4"/>
        <v>0</v>
      </c>
      <c r="F64" s="49">
        <f t="shared" si="5"/>
        <v>0</v>
      </c>
      <c r="H64" s="1"/>
    </row>
    <row r="65" spans="2:8" ht="14.95" hidden="1" customHeight="1" outlineLevel="1" x14ac:dyDescent="0.2">
      <c r="B65" s="60" t="s">
        <v>15</v>
      </c>
      <c r="C65" s="62"/>
      <c r="D65" s="62"/>
      <c r="E65" s="49">
        <f t="shared" si="4"/>
        <v>0</v>
      </c>
      <c r="F65" s="49">
        <f t="shared" si="5"/>
        <v>0</v>
      </c>
      <c r="H65" s="1"/>
    </row>
    <row r="66" spans="2:8" ht="14.95" hidden="1" customHeight="1" outlineLevel="1" x14ac:dyDescent="0.2">
      <c r="B66" s="60" t="s">
        <v>16</v>
      </c>
      <c r="C66" s="62"/>
      <c r="D66" s="62"/>
      <c r="E66" s="49">
        <f t="shared" si="4"/>
        <v>0</v>
      </c>
      <c r="F66" s="49">
        <f t="shared" si="5"/>
        <v>0</v>
      </c>
      <c r="H66" s="1"/>
    </row>
    <row r="67" spans="2:8" ht="14.95" hidden="1" customHeight="1" outlineLevel="1" x14ac:dyDescent="0.2">
      <c r="B67" s="60" t="s">
        <v>154</v>
      </c>
      <c r="C67" s="62">
        <v>-1741898.03</v>
      </c>
      <c r="D67" s="62">
        <v>-1728039.61</v>
      </c>
      <c r="E67" s="49">
        <f t="shared" si="4"/>
        <v>-13858.419999999925</v>
      </c>
      <c r="F67" s="49">
        <f t="shared" si="5"/>
        <v>-8.0197351494737581E-3</v>
      </c>
      <c r="H67" s="1"/>
    </row>
    <row r="68" spans="2:8" ht="14.95" hidden="1" customHeight="1" outlineLevel="1" x14ac:dyDescent="0.2">
      <c r="B68" s="60" t="s">
        <v>102</v>
      </c>
      <c r="C68" s="62">
        <v>-12706.4</v>
      </c>
      <c r="D68" s="62">
        <v>-11518.9</v>
      </c>
      <c r="E68" s="49">
        <f t="shared" si="4"/>
        <v>-1187.5</v>
      </c>
      <c r="F68" s="49">
        <f t="shared" si="5"/>
        <v>-0.10309144102301436</v>
      </c>
      <c r="H68" s="1"/>
    </row>
    <row r="69" spans="2:8" ht="14.95" hidden="1" customHeight="1" outlineLevel="1" x14ac:dyDescent="0.2">
      <c r="B69" s="60" t="s">
        <v>159</v>
      </c>
      <c r="C69" s="62"/>
      <c r="D69" s="62"/>
      <c r="E69" s="49">
        <f t="shared" si="4"/>
        <v>0</v>
      </c>
      <c r="F69" s="49">
        <f t="shared" si="5"/>
        <v>0</v>
      </c>
      <c r="H69" s="1"/>
    </row>
    <row r="70" spans="2:8" ht="14.95" hidden="1" customHeight="1" outlineLevel="1" x14ac:dyDescent="0.2">
      <c r="B70" s="60" t="s">
        <v>149</v>
      </c>
      <c r="C70" s="62"/>
      <c r="D70" s="62"/>
      <c r="E70" s="49">
        <f t="shared" si="4"/>
        <v>0</v>
      </c>
      <c r="F70" s="49">
        <f t="shared" si="5"/>
        <v>0</v>
      </c>
      <c r="H70" s="1"/>
    </row>
    <row r="71" spans="2:8" ht="14.95" hidden="1" customHeight="1" outlineLevel="1" x14ac:dyDescent="0.2">
      <c r="B71" s="60" t="s">
        <v>132</v>
      </c>
      <c r="C71" s="62"/>
      <c r="D71" s="62"/>
      <c r="E71" s="49">
        <f t="shared" si="4"/>
        <v>0</v>
      </c>
      <c r="F71" s="49">
        <f t="shared" si="5"/>
        <v>0</v>
      </c>
      <c r="H71" s="1"/>
    </row>
    <row r="72" spans="2:8" ht="14.95" hidden="1" customHeight="1" outlineLevel="1" x14ac:dyDescent="0.2">
      <c r="B72" s="60" t="s">
        <v>118</v>
      </c>
      <c r="C72" s="62"/>
      <c r="D72" s="62"/>
      <c r="E72" s="49">
        <f t="shared" si="4"/>
        <v>0</v>
      </c>
      <c r="F72" s="49">
        <f t="shared" si="5"/>
        <v>0</v>
      </c>
      <c r="H72" s="1"/>
    </row>
    <row r="73" spans="2:8" ht="14.95" hidden="1" customHeight="1" outlineLevel="1" x14ac:dyDescent="0.2">
      <c r="B73" s="60" t="s">
        <v>17</v>
      </c>
      <c r="C73" s="62">
        <v>-475038.02</v>
      </c>
      <c r="D73" s="62">
        <v>-475038.02</v>
      </c>
      <c r="E73" s="49">
        <f t="shared" si="4"/>
        <v>0</v>
      </c>
      <c r="F73" s="49">
        <f t="shared" si="5"/>
        <v>0</v>
      </c>
      <c r="H73" s="1"/>
    </row>
    <row r="74" spans="2:8" ht="14.95" customHeight="1" collapsed="1" x14ac:dyDescent="0.2">
      <c r="B74" s="37" t="s">
        <v>135</v>
      </c>
      <c r="C74" s="34">
        <f>C19+C29</f>
        <v>29187645.980000019</v>
      </c>
      <c r="D74" s="34">
        <f>D19+D29</f>
        <v>24570285.99000001</v>
      </c>
      <c r="E74" s="34">
        <f>E19+E29</f>
        <v>4617359.9900000095</v>
      </c>
      <c r="F74" s="34">
        <f>F19+F29</f>
        <v>-3.276675965852641</v>
      </c>
      <c r="H74" s="1"/>
    </row>
    <row r="75" spans="2:8" ht="14.95" customHeight="1" collapsed="1" x14ac:dyDescent="0.2">
      <c r="B75" s="37" t="s">
        <v>161</v>
      </c>
      <c r="C75" s="34">
        <f>SUBTOTAL(9, C77:C82)</f>
        <v>-7877123.5999999996</v>
      </c>
      <c r="D75" s="34">
        <f>SUBTOTAL(9, D77:D82)</f>
        <v>-6997123.5999999996</v>
      </c>
      <c r="E75" s="34">
        <f>SUBTOTAL(9, E77:E82)</f>
        <v>-880000</v>
      </c>
      <c r="F75" s="34">
        <f>SUBTOTAL(9, F77:F82)</f>
        <v>-0.13771329594736592</v>
      </c>
      <c r="H75" s="1"/>
    </row>
    <row r="76" spans="2:8" ht="14.95" customHeight="1" collapsed="1" x14ac:dyDescent="0.2">
      <c r="B76" s="37" t="s">
        <v>128</v>
      </c>
      <c r="C76" s="34">
        <f>C74+C75</f>
        <v>21310522.380000018</v>
      </c>
      <c r="D76" s="34">
        <f>D74+D75</f>
        <v>17573162.390000008</v>
      </c>
      <c r="E76" s="34">
        <f>E74+E75</f>
        <v>3737359.9900000095</v>
      </c>
      <c r="F76" s="34">
        <f>F74+F75</f>
        <v>-3.4143892618000069</v>
      </c>
      <c r="H76" s="1"/>
    </row>
    <row r="77" spans="2:8" ht="14.95" hidden="1" customHeight="1" outlineLevel="1" x14ac:dyDescent="0.2">
      <c r="B77" s="60" t="s">
        <v>145</v>
      </c>
      <c r="C77" s="62">
        <v>-607036.18000000005</v>
      </c>
      <c r="D77" s="62">
        <v>-607036.18000000005</v>
      </c>
      <c r="E77" s="49">
        <f t="shared" ref="E77:E82" si="6">C77-D77</f>
        <v>0</v>
      </c>
      <c r="F77" s="49">
        <f t="shared" ref="F77:F82" si="7">IF(D77=0, 0, (C77-D77)/ABS(D77))</f>
        <v>0</v>
      </c>
      <c r="H77" s="1"/>
    </row>
    <row r="78" spans="2:8" ht="14.95" hidden="1" customHeight="1" outlineLevel="1" x14ac:dyDescent="0.2">
      <c r="B78" s="60" t="s">
        <v>157</v>
      </c>
      <c r="C78" s="62">
        <v>-7270087.4199999999</v>
      </c>
      <c r="D78" s="62">
        <v>-6390087.4199999999</v>
      </c>
      <c r="E78" s="49">
        <f t="shared" si="6"/>
        <v>-880000</v>
      </c>
      <c r="F78" s="49">
        <f t="shared" si="7"/>
        <v>-0.13771329594736592</v>
      </c>
      <c r="H78" s="1"/>
    </row>
    <row r="79" spans="2:8" ht="14.95" hidden="1" customHeight="1" outlineLevel="1" x14ac:dyDescent="0.2">
      <c r="B79" s="60" t="s">
        <v>144</v>
      </c>
      <c r="C79" s="62"/>
      <c r="D79" s="62"/>
      <c r="E79" s="49">
        <f t="shared" si="6"/>
        <v>0</v>
      </c>
      <c r="F79" s="49">
        <f t="shared" si="7"/>
        <v>0</v>
      </c>
      <c r="H79" s="1"/>
    </row>
    <row r="80" spans="2:8" ht="14.95" hidden="1" customHeight="1" outlineLevel="1" x14ac:dyDescent="0.2">
      <c r="B80" s="60" t="s">
        <v>113</v>
      </c>
      <c r="C80" s="62"/>
      <c r="D80" s="62"/>
      <c r="E80" s="49">
        <f t="shared" si="6"/>
        <v>0</v>
      </c>
      <c r="F80" s="49">
        <f t="shared" si="7"/>
        <v>0</v>
      </c>
      <c r="H80" s="1"/>
    </row>
    <row r="81" spans="2:8" ht="14.95" hidden="1" customHeight="1" outlineLevel="1" x14ac:dyDescent="0.2">
      <c r="B81" s="60" t="s">
        <v>126</v>
      </c>
      <c r="C81" s="62"/>
      <c r="D81" s="62"/>
      <c r="E81" s="49">
        <f t="shared" si="6"/>
        <v>0</v>
      </c>
      <c r="F81" s="49">
        <f t="shared" si="7"/>
        <v>0</v>
      </c>
      <c r="H81" s="1"/>
    </row>
    <row r="82" spans="2:8" ht="14.95" hidden="1" customHeight="1" outlineLevel="1" collapsed="1" x14ac:dyDescent="0.2">
      <c r="B82" s="60" t="s">
        <v>142</v>
      </c>
      <c r="C82" s="62"/>
      <c r="D82" s="62"/>
      <c r="E82" s="49">
        <f t="shared" si="6"/>
        <v>0</v>
      </c>
      <c r="F82" s="49">
        <f t="shared" si="7"/>
        <v>0</v>
      </c>
      <c r="H82" s="1"/>
    </row>
    <row r="83" spans="2:8" ht="14.95" customHeight="1" collapsed="1" x14ac:dyDescent="0.2">
      <c r="B83" s="37" t="s">
        <v>116</v>
      </c>
      <c r="C83" s="34">
        <f>SUBTOTAL(9, C84:C94)</f>
        <v>104580</v>
      </c>
      <c r="D83" s="34">
        <f>SUBTOTAL(9, D84:D94)</f>
        <v>106000</v>
      </c>
      <c r="E83" s="34">
        <f>SUBTOTAL(9, E84:E94)</f>
        <v>-1420</v>
      </c>
      <c r="F83" s="34">
        <f>SUBTOTAL(9, F84:F94)</f>
        <v>0</v>
      </c>
      <c r="H83" s="1"/>
    </row>
    <row r="84" spans="2:8" ht="14.95" hidden="1" customHeight="1" outlineLevel="1" x14ac:dyDescent="0.2">
      <c r="B84" s="60" t="s">
        <v>107</v>
      </c>
      <c r="C84" s="62"/>
      <c r="D84" s="62"/>
      <c r="E84" s="49">
        <f t="shared" ref="E84:E94" si="8">C84-D84</f>
        <v>0</v>
      </c>
      <c r="F84" s="49">
        <f t="shared" ref="F84:F94" si="9">IF(D84=0, 0, (C84-D84)/ABS(D84))</f>
        <v>0</v>
      </c>
      <c r="H84" s="1"/>
    </row>
    <row r="85" spans="2:8" ht="14.95" hidden="1" customHeight="1" outlineLevel="1" x14ac:dyDescent="0.2">
      <c r="B85" s="60" t="s">
        <v>137</v>
      </c>
      <c r="C85" s="62">
        <v>66000</v>
      </c>
      <c r="D85" s="62">
        <v>66000</v>
      </c>
      <c r="E85" s="49">
        <f t="shared" si="8"/>
        <v>0</v>
      </c>
      <c r="F85" s="49">
        <f t="shared" si="9"/>
        <v>0</v>
      </c>
      <c r="H85" s="1"/>
    </row>
    <row r="86" spans="2:8" ht="14.95" hidden="1" customHeight="1" outlineLevel="1" x14ac:dyDescent="0.2">
      <c r="B86" s="60" t="s">
        <v>129</v>
      </c>
      <c r="C86" s="62"/>
      <c r="D86" s="62"/>
      <c r="E86" s="49">
        <f t="shared" si="8"/>
        <v>0</v>
      </c>
      <c r="F86" s="49">
        <f t="shared" si="9"/>
        <v>0</v>
      </c>
      <c r="H86" s="1"/>
    </row>
    <row r="87" spans="2:8" ht="14.95" hidden="1" customHeight="1" outlineLevel="1" x14ac:dyDescent="0.2">
      <c r="B87" s="60" t="s">
        <v>163</v>
      </c>
      <c r="C87" s="62"/>
      <c r="D87" s="62"/>
      <c r="E87" s="49">
        <f t="shared" si="8"/>
        <v>0</v>
      </c>
      <c r="F87" s="49">
        <f t="shared" si="9"/>
        <v>0</v>
      </c>
      <c r="H87" s="1"/>
    </row>
    <row r="88" spans="2:8" ht="14.95" hidden="1" customHeight="1" outlineLevel="1" x14ac:dyDescent="0.2">
      <c r="B88" s="60" t="s">
        <v>111</v>
      </c>
      <c r="C88" s="62"/>
      <c r="D88" s="62"/>
      <c r="E88" s="49">
        <f t="shared" si="8"/>
        <v>0</v>
      </c>
      <c r="F88" s="49">
        <f t="shared" si="9"/>
        <v>0</v>
      </c>
      <c r="H88" s="1"/>
    </row>
    <row r="89" spans="2:8" ht="14.95" hidden="1" customHeight="1" outlineLevel="1" x14ac:dyDescent="0.2">
      <c r="B89" s="60" t="s">
        <v>120</v>
      </c>
      <c r="C89" s="62">
        <v>40000</v>
      </c>
      <c r="D89" s="62">
        <v>40000</v>
      </c>
      <c r="E89" s="49">
        <f t="shared" si="8"/>
        <v>0</v>
      </c>
      <c r="F89" s="49">
        <f t="shared" si="9"/>
        <v>0</v>
      </c>
      <c r="H89" s="1"/>
    </row>
    <row r="90" spans="2:8" ht="14.95" hidden="1" customHeight="1" outlineLevel="1" x14ac:dyDescent="0.2">
      <c r="B90" s="60" t="s">
        <v>162</v>
      </c>
      <c r="C90" s="62"/>
      <c r="D90" s="62"/>
      <c r="E90" s="49">
        <f t="shared" si="8"/>
        <v>0</v>
      </c>
      <c r="F90" s="49">
        <f t="shared" si="9"/>
        <v>0</v>
      </c>
      <c r="H90" s="1"/>
    </row>
    <row r="91" spans="2:8" ht="14.95" hidden="1" customHeight="1" outlineLevel="1" x14ac:dyDescent="0.2">
      <c r="B91" s="60" t="s">
        <v>51</v>
      </c>
      <c r="C91" s="62">
        <v>-1420</v>
      </c>
      <c r="D91" s="62"/>
      <c r="E91" s="49">
        <f t="shared" si="8"/>
        <v>-1420</v>
      </c>
      <c r="F91" s="49">
        <f t="shared" si="9"/>
        <v>0</v>
      </c>
      <c r="H91" s="1"/>
    </row>
    <row r="92" spans="2:8" ht="14.95" hidden="1" customHeight="1" outlineLevel="1" x14ac:dyDescent="0.2">
      <c r="B92" s="60" t="s">
        <v>124</v>
      </c>
      <c r="C92" s="62"/>
      <c r="D92" s="62"/>
      <c r="E92" s="49">
        <f t="shared" si="8"/>
        <v>0</v>
      </c>
      <c r="F92" s="49">
        <f t="shared" si="9"/>
        <v>0</v>
      </c>
      <c r="H92" s="1"/>
    </row>
    <row r="93" spans="2:8" ht="14.95" hidden="1" customHeight="1" outlineLevel="1" x14ac:dyDescent="0.2">
      <c r="B93" s="60" t="s">
        <v>136</v>
      </c>
      <c r="C93" s="62"/>
      <c r="D93" s="62"/>
      <c r="E93" s="49">
        <f t="shared" si="8"/>
        <v>0</v>
      </c>
      <c r="F93" s="49">
        <f t="shared" si="9"/>
        <v>0</v>
      </c>
      <c r="H93" s="1"/>
    </row>
    <row r="94" spans="2:8" ht="14.95" hidden="1" customHeight="1" outlineLevel="1" x14ac:dyDescent="0.2">
      <c r="B94" s="60" t="s">
        <v>152</v>
      </c>
      <c r="C94" s="62"/>
      <c r="D94" s="62"/>
      <c r="E94" s="49">
        <f t="shared" si="8"/>
        <v>0</v>
      </c>
      <c r="F94" s="49">
        <f t="shared" si="9"/>
        <v>0</v>
      </c>
      <c r="H94" s="1"/>
    </row>
    <row r="95" spans="2:8" ht="14.95" customHeight="1" collapsed="1" x14ac:dyDescent="0.2">
      <c r="B95" s="40" t="s">
        <v>117</v>
      </c>
      <c r="C95" s="41">
        <f>C12+C76+C83</f>
        <v>55412014.200000018</v>
      </c>
      <c r="D95" s="41">
        <f>D12+D76+D83</f>
        <v>51584363.390000008</v>
      </c>
      <c r="E95" s="41">
        <f>E12+E76+E83</f>
        <v>3827650.8100000098</v>
      </c>
      <c r="F95" s="41">
        <f>F12+F76+F83</f>
        <v>-3.4116843428703123</v>
      </c>
      <c r="H95" s="1"/>
    </row>
    <row r="96" spans="2:8" ht="14.95" customHeight="1" x14ac:dyDescent="0.25">
      <c r="B96" s="28"/>
      <c r="C96" s="18"/>
      <c r="D96" s="18"/>
      <c r="E96" s="18"/>
      <c r="F96" s="18"/>
      <c r="H96" s="1"/>
    </row>
    <row r="97" spans="4:8" ht="14.3" x14ac:dyDescent="0.25">
      <c r="D97" s="28"/>
      <c r="E97" s="18"/>
      <c r="F97" s="18"/>
      <c r="G97" s="18"/>
      <c r="H97" s="18"/>
    </row>
    <row r="113" spans="2:26" x14ac:dyDescent="0.2">
      <c r="F113" s="52" t="s">
        <v>166</v>
      </c>
    </row>
    <row r="114" spans="2:26" ht="12.75" hidden="1" customHeight="1" x14ac:dyDescent="0.2"/>
    <row r="115" spans="2:26" ht="12.75" hidden="1" customHeight="1" x14ac:dyDescent="0.2"/>
    <row r="116" spans="2:26" ht="56.25" hidden="1" customHeight="1" x14ac:dyDescent="0.2">
      <c r="B116" s="8"/>
      <c r="C116" s="9" t="s">
        <v>95</v>
      </c>
      <c r="D116" s="9" t="s">
        <v>95</v>
      </c>
      <c r="E116" s="9" t="s">
        <v>95</v>
      </c>
      <c r="F116" s="9" t="s">
        <v>95</v>
      </c>
      <c r="G116" s="6" t="s">
        <v>95</v>
      </c>
      <c r="H116" s="6" t="s">
        <v>95</v>
      </c>
      <c r="I116" s="6" t="s">
        <v>95</v>
      </c>
      <c r="J116" s="6" t="s">
        <v>95</v>
      </c>
      <c r="K116" s="6" t="s">
        <v>95</v>
      </c>
      <c r="L116" s="6" t="s">
        <v>95</v>
      </c>
      <c r="M116" s="6" t="s">
        <v>95</v>
      </c>
      <c r="N116" s="6" t="s">
        <v>95</v>
      </c>
      <c r="O116" s="6" t="s">
        <v>90</v>
      </c>
      <c r="P116" s="6" t="s">
        <v>90</v>
      </c>
      <c r="Q116" s="6" t="s">
        <v>90</v>
      </c>
      <c r="R116" s="6" t="s">
        <v>90</v>
      </c>
      <c r="S116" s="6" t="s">
        <v>90</v>
      </c>
      <c r="T116" s="6" t="s">
        <v>90</v>
      </c>
      <c r="U116" s="6" t="s">
        <v>90</v>
      </c>
      <c r="V116" s="6" t="s">
        <v>90</v>
      </c>
      <c r="W116" s="6" t="s">
        <v>90</v>
      </c>
      <c r="X116" s="6" t="s">
        <v>90</v>
      </c>
      <c r="Y116" s="6" t="s">
        <v>90</v>
      </c>
      <c r="Z116" s="6" t="s">
        <v>90</v>
      </c>
    </row>
    <row r="117" spans="2:26" ht="22.6" hidden="1" customHeight="1" x14ac:dyDescent="0.2">
      <c r="B117" s="7"/>
      <c r="C117" s="10" t="s">
        <v>91</v>
      </c>
      <c r="D117" s="10" t="s">
        <v>25</v>
      </c>
      <c r="E117" s="10" t="s">
        <v>26</v>
      </c>
      <c r="F117" s="10" t="s">
        <v>27</v>
      </c>
      <c r="G117" s="6" t="s">
        <v>89</v>
      </c>
      <c r="H117" s="6" t="s">
        <v>94</v>
      </c>
      <c r="I117" s="6" t="s">
        <v>93</v>
      </c>
      <c r="J117" s="6" t="s">
        <v>96</v>
      </c>
      <c r="K117" s="6" t="s">
        <v>98</v>
      </c>
      <c r="L117" s="6" t="s">
        <v>92</v>
      </c>
      <c r="M117" s="6" t="s">
        <v>28</v>
      </c>
      <c r="N117" s="6" t="s">
        <v>97</v>
      </c>
      <c r="O117" s="6" t="s">
        <v>91</v>
      </c>
      <c r="P117" s="6" t="s">
        <v>25</v>
      </c>
      <c r="Q117" s="6" t="s">
        <v>26</v>
      </c>
      <c r="R117" s="6" t="s">
        <v>27</v>
      </c>
      <c r="S117" s="6" t="s">
        <v>89</v>
      </c>
      <c r="T117" s="6" t="s">
        <v>94</v>
      </c>
      <c r="U117" s="6" t="s">
        <v>93</v>
      </c>
      <c r="V117" s="6" t="s">
        <v>96</v>
      </c>
      <c r="W117" s="6" t="s">
        <v>98</v>
      </c>
      <c r="X117" s="6" t="s">
        <v>92</v>
      </c>
      <c r="Y117" s="6" t="s">
        <v>28</v>
      </c>
      <c r="Z117" s="6" t="s">
        <v>97</v>
      </c>
    </row>
    <row r="118" spans="2:26" ht="12.75" hidden="1" customHeight="1" x14ac:dyDescent="0.2">
      <c r="B118" s="7" t="s">
        <v>122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24766577.940000001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>
        <v>31082948.23</v>
      </c>
    </row>
    <row r="119" spans="2:26" ht="12.75" hidden="1" customHeight="1" x14ac:dyDescent="0.2">
      <c r="B119" s="7" t="s">
        <v>101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>
        <v>-16947503.544846132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>
        <v>-22578256.699999999</v>
      </c>
    </row>
    <row r="120" spans="2:26" ht="12.75" hidden="1" customHeight="1" x14ac:dyDescent="0.2">
      <c r="B120" s="7" t="s">
        <v>161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>
        <v>-65000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>
        <v>55000</v>
      </c>
    </row>
    <row r="121" spans="2:26" ht="12.75" hidden="1" customHeight="1" x14ac:dyDescent="0.2">
      <c r="B121" s="7" t="s">
        <v>116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>
        <v>0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>
        <v>0</v>
      </c>
    </row>
    <row r="122" spans="2:26" ht="12.75" hidden="1" customHeight="1" x14ac:dyDescent="0.2"/>
    <row r="123" spans="2:26" ht="12.75" hidden="1" customHeight="1" x14ac:dyDescent="0.2"/>
    <row r="124" spans="2:26" x14ac:dyDescent="0.2">
      <c r="H124" s="12"/>
      <c r="I124" s="13"/>
    </row>
    <row r="125" spans="2:26" x14ac:dyDescent="0.2">
      <c r="H125" s="72"/>
      <c r="I125" s="72"/>
    </row>
  </sheetData>
  <mergeCells count="2">
    <mergeCell ref="H125:I125"/>
    <mergeCell ref="C5:D5"/>
  </mergeCells>
  <hyperlinks>
    <hyperlink ref="F7" tooltip="Open 'B210_102'_x000d__x000a_" display="Monthly CF"/>
  </hyperlinks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asyPacket version="1.0">
  <header version="5.0.2.13.tgk.20150804160145"/>
  <data>
    <l refId="0" ln="0" eid="XLHiddenElement"/>
  </data>
</easyPacket>
</file>

<file path=customXml/item2.xml><?xml version="1.0" encoding="utf-8"?>
<easyPacket version="1.0">
  <header version="5.0.2.13.tgk.20150804160145"/>
  <data>
    <be refId="0" clsId="LaunchedMultiTemplateReportVO">
      <be key="multiTemplateReport" refId="1" clsId="MultiTemplateReportVO">
        <s key="code">B240_100</s>
        <a key="desc" refId="2" ln="4" eid="SYS_STR">
          <s>BS/PL/CF Snapshot Comparison</s>
          <s>BS/PL/CF Snapshot Comparison</s>
          <s>BS/PL/CF Snapshot Comparison</s>
          <s/>
        </a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</be>
        <m key="templates" refId="7" keid="SYS_STR" veid="Reporting.com.tagetik.report.IReportTemplateVO,Reporting">
          <key>
            <s>Template02</s>
          </key>
          <val>
            <be refId="8" clsId="ReportTemplateVO">
              <s key="code">Template02</s>
              <s key="desc">BS</s>
              <m key="matrices" refId="9" keid="SYS_STR" veid="Reporting.com.tagetik.tables.IMatrixPositionBlockVO,Reporting"/>
              <m key="cellFields" refId="10" keid="SYS_STR" veid="CodeCellField"/>
              <m key="dictionary" refId="11" keid="SYS_STR" veid="CodeMultiDescVO"/>
              <m key="controlExpressions" refId="12" keid="SYS_STR" veid="CodedExpControlloProspetto"/>
              <m key="inlineParameters" refId="13" keid="SYS_STR" veid="CodedInlineParameter"/>
              <m key="queries" refId="14" keid="SYS_STR" veid="Reporting.com.tagetik.query.IUserDefinedQueryVO,Reporting"/>
              <be key="sheets" refId="15" clsId="FilterNode">
                <l key="dimensionOids" refId="16" ln="0" eid="DimensionOid"/>
                <l key="AdHocParamDimensionOids" refId="17" ln="0" eid="DimensionOid"/>
                <be key="data" refId="18" clsId="FilterNodeData">
                  <ref key="filterNode" refId="15"/>
                  <i key="segmentLevel">0</i>
                  <e key="segment" refId="19" id="SegmentEnum">CF</e>
                  <b key="placeHolder">N</b>
                  <e key="weight" refId="20" id="WeightEnum">S</e>
                  <e key="change" refId="21" id="ChangeEnum">CHG_CF</e>
                  <e key="dataType" refId="22" id="DataType">TYPE_U</e>
                  <b key="prevailingDataType">N</b>
                  <e key="editability" refId="23" id="EditableEnum">X</e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24" keid="SYS_STR" veid="ElaborationsLauncher"/>
              <m key="actionLists" refId="25" keid="SYS_STR" veid="Reporting.com.tagetik.actionlist.ISnapshotActionList,Reporting"/>
              <l key="areas" refId="26" ln="0" eid="SYS_STR"/>
              <l key="charts" refId="27" ln="0" eid="SYS_STR"/>
              <l key="pivots" refId="28" ln="0" eid="SYS_STR"/>
            </be>
          </val>
          <key>
            <s>Template00</s>
          </key>
          <val>
            <be refId="29" clsId="ReportTemplateVO">
              <s key="code">Template00</s>
              <s key="desc">PL</s>
              <m key="matrices" refId="30" keid="SYS_STR" veid="Reporting.com.tagetik.tables.IMatrixPositionBlockVO,Reporting"/>
              <m key="cellFields" refId="31" keid="SYS_STR" veid="CodeCellField"/>
              <m key="dictionary" refId="32" keid="SYS_STR" veid="CodeMultiDescVO"/>
              <m key="controlExpressions" refId="33" keid="SYS_STR" veid="CodedExpControlloProspetto"/>
              <m key="inlineParameters" refId="34" keid="SYS_STR" veid="CodedInlineParameter"/>
              <m key="queries" refId="35" keid="SYS_STR" veid="Reporting.com.tagetik.query.IUserDefinedQueryVO,Reporting"/>
              <be key="sheets" refId="36" clsId="FilterNode">
                <l key="dimensionOids" refId="37" ln="0" eid="DimensionOid"/>
                <l key="AdHocParamDimensionOids" refId="38" ln="0" eid="DimensionOid"/>
                <be key="data" refId="39" clsId="FilterNodeData">
                  <ref key="filterNode" refId="36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40" keid="SYS_STR" veid="ElaborationsLauncher"/>
              <m key="actionLists" refId="41" keid="SYS_STR" veid="Reporting.com.tagetik.actionlist.ISnapshotActionList,Reporting"/>
              <l key="areas" refId="42" ln="0" eid="SYS_STR"/>
              <l key="charts" refId="43" ln="0" eid="SYS_STR"/>
              <l key="pivots" refId="44" ln="0" eid="SYS_STR"/>
            </be>
          </val>
          <key>
            <s>Template01</s>
          </key>
          <val>
            <be refId="45" clsId="ReportTemplateVO">
              <s key="code">Template01</s>
              <s key="desc">CF</s>
              <m key="matrices" refId="46" keid="SYS_STR" veid="Reporting.com.tagetik.tables.IMatrixPositionBlockVO,Reporting"/>
              <m key="cellFields" refId="47" keid="SYS_STR" veid="CodeCellField"/>
              <m key="dictionary" refId="48" keid="SYS_STR" veid="CodeMultiDescVO"/>
              <m key="controlExpressions" refId="49" keid="SYS_STR" veid="CodedExpControlloProspetto"/>
              <m key="inlineParameters" refId="50" keid="SYS_STR" veid="CodedInlineParameter"/>
              <m key="queries" refId="51" keid="SYS_STR" veid="Reporting.com.tagetik.query.IUserDefinedQueryVO,Reporting"/>
              <be key="sheets" refId="52" clsId="FilterNode">
                <l key="dimensionOids" refId="53" ln="0" eid="DimensionOid"/>
                <l key="AdHocParamDimensionOids" refId="54" ln="0" eid="DimensionOid"/>
                <be key="data" refId="55" clsId="FilterNodeData">
                  <ref key="filterNode" refId="52"/>
                  <i key="segmentLevel">0</i>
                  <ref key="segment" refId="19"/>
                  <b key="placeHolder">N</b>
                  <ref key="weight" refId="20"/>
                  <ref key="change" refId="21"/>
                  <ref key="dataType" refId="22"/>
                  <b key="prevailingDataType">N</b>
                  <ref key="editability" refId="23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</be>
                <cust key="id" clsId="FilterOid">1</cust>
                <s key="cod">ROOT</s>
                <s key="desc">Tab filters</s>
                <i key="index">0</i>
              </be>
              <m key="launchers" refId="56" keid="SYS_STR" veid="ElaborationsLauncher"/>
              <m key="actionLists" refId="57" keid="SYS_STR" veid="Reporting.com.tagetik.actionlist.ISnapshotActionList,Reporting"/>
              <l key="areas" refId="58" ln="0" eid="SYS_STR"/>
              <l key="charts" refId="59" ln="0" eid="SYS_STR"/>
              <l key="pivots" refId="60" ln="0" eid="SYS_STR"/>
            </be>
          </val>
        </m>
        <m key="templateLayouts" refId="61" keid="SYS_STR" veid="Reporting.com.tagetik.report.IReportTemplateLayoutVO,Reporting">
          <key>
            <s>Template02</s>
          </key>
          <val>
            <be refId="62" clsId="ReportTemplateLayoutVO">
              <i key="index">1</i>
              <s key="code">Template02</s>
              <m key="cellFieldAddresses" refId="63" keid="SYS_STR" veid="Reporting.com.tagetik.spreadsheet.gridwrappers.IGridReaderVO,Reporting"/>
              <m key="controlExpressionsAddresses" refId="64" keid="SYS_STR" veid="Reporting.com.tagetik.spreadsheet.gridwrappers.IGridReaderVO,Reporting"/>
              <m key="inlineParameterAddresses" refId="65" keid="SYS_STR" veid="Reporting.com.tagetik.spreadsheet.gridwrappers.IGridReaderVO,Reporting"/>
              <m key="dictionaryAddresses" refId="66" keid="SYS_STR" veid="Reporting.com.tagetik.spreadsheet.gridwrappers.IGridReaderVO,Reporting"/>
              <m key="hyperlinkAddresses" refId="67" keid="SYS_STR" veid="Reporting.com.tagetik.spreadsheet.gridwrappers.IGridReaderVO,Reporting"/>
              <m key="matrixGridReaders" refId="68" keid="SYS_STR" veid="Reporting.com.tagetik.spreadsheet.gridwrappers.IGridReaderVO,Reporting"/>
              <m key="queryGridReaders" refId="69" keid="SYS_STR" veid="Reporting.com.tagetik.spreadsheet.gridwrappers.IGridReaderVO,Reporting"/>
            </be>
          </val>
          <key>
            <s>Template00</s>
          </key>
          <val>
            <be refId="70" clsId="ReportTemplateLayoutVO">
              <i key="index">0</i>
              <s key="code">Template00</s>
              <m key="cellFieldAddresses" refId="71" keid="SYS_STR" veid="Reporting.com.tagetik.spreadsheet.gridwrappers.IGridReaderVO,Reporting"/>
              <m key="controlExpressionsAddresses" refId="72" keid="SYS_STR" veid="Reporting.com.tagetik.spreadsheet.gridwrappers.IGridReaderVO,Reporting"/>
              <m key="inlineParameterAddresses" refId="73" keid="SYS_STR" veid="Reporting.com.tagetik.spreadsheet.gridwrappers.IGridReaderVO,Reporting"/>
              <m key="dictionaryAddresses" refId="74" keid="SYS_STR" veid="Reporting.com.tagetik.spreadsheet.gridwrappers.IGridReaderVO,Reporting"/>
              <m key="hyperlinkAddresses" refId="75" keid="SYS_STR" veid="Reporting.com.tagetik.spreadsheet.gridwrappers.IGridReaderVO,Reporting"/>
              <m key="matrixGridReaders" refId="76" keid="SYS_STR" veid="Reporting.com.tagetik.spreadsheet.gridwrappers.IGridReaderVO,Reporting"/>
              <m key="queryGridReaders" refId="77" keid="SYS_STR" veid="Reporting.com.tagetik.spreadsheet.gridwrappers.IGridReaderVO,Reporting"/>
            </be>
          </val>
          <key>
            <s>Template01</s>
          </key>
          <val>
            <be refId="78" clsId="ReportTemplateLayoutVO">
              <i key="index">2</i>
              <s key="code">Template01</s>
              <m key="cellFieldAddresses" refId="79" keid="SYS_STR" veid="Reporting.com.tagetik.spreadsheet.gridwrappers.IGridReaderVO,Reporting"/>
              <m key="controlExpressionsAddresses" refId="80" keid="SYS_STR" veid="Reporting.com.tagetik.spreadsheet.gridwrappers.IGridReaderVO,Reporting"/>
              <m key="inlineParameterAddresses" refId="81" keid="SYS_STR" veid="Reporting.com.tagetik.spreadsheet.gridwrappers.IGridReaderVO,Reporting"/>
              <m key="dictionaryAddresses" refId="82" keid="SYS_STR" veid="Reporting.com.tagetik.spreadsheet.gridwrappers.IGridReaderVO,Reporting"/>
              <m key="hyperlinkAddresses" refId="83" keid="SYS_STR" veid="Reporting.com.tagetik.spreadsheet.gridwrappers.IGridReaderVO,Reporting"/>
              <m key="matrixGridReaders" refId="84" keid="SYS_STR" veid="Reporting.com.tagetik.spreadsheet.gridwrappers.IGridReaderVO,Reporting"/>
              <m key="queryGridReaders" refId="85" keid="SYS_STR" veid="Reporting.com.tagetik.spreadsheet.gridwrappers.IGridReaderVO,Reporting"/>
            </be>
          </val>
        </m>
        <m key="adHocParameters" refId="86" keid="SYS_STR" veid="ProspParametro"/>
        <l key="parametersToBeRequested" refId="87" ln="0" eid="ParameterInfo"/>
        <be key="dashboardData" refId="88" clsId="DashboardMultiTemplateData"/>
      </be>
      <be key="launchResult" refId="89" clsId="MultiRepLaunchResult">
        <be key="elabResult" refId="90" clsId="ElabResult"/>
        <m key="valori" refId="91" keid="SYS_STR" veid="ProspElaborationTaskResult"/>
        <m key="exportedType" refId="92" keid="SYS_STR" veid="SYS_STR"/>
        <m key="exportedResult" refId="93" keid="SYS_STR" veid="System.Byte[]"/>
        <b key="flagValidation">N</b>
      </be>
      <be key="parameters" refId="94" clsId="LaunchParameters">
        <i key="descLanguage">1</i>
        <b key="dataEntry">N</b>
        <b key="checkEdit">S</b>
        <b key="createMatrixAreas">N</b>
      </be>
      <be key="launchInfo" refId="95" clsId="LaunchInfo">
        <d key="launchTime">1448896994260</d>
        <s key="handlerId">0cf76416-9245-4788-84c8-797c057f89b1</s>
      </be>
    </be>
  </data>
</easyPacket>
</file>

<file path=customXml/itemProps1.xml><?xml version="1.0" encoding="utf-8"?>
<ds:datastoreItem xmlns:ds="http://schemas.openxmlformats.org/officeDocument/2006/customXml" ds:itemID="{A42AA222-1E98-4AA5-9C8D-0F23A398D4BE}">
  <ds:schemaRefs/>
</ds:datastoreItem>
</file>

<file path=customXml/itemProps2.xml><?xml version="1.0" encoding="utf-8"?>
<ds:datastoreItem xmlns:ds="http://schemas.openxmlformats.org/officeDocument/2006/customXml" ds:itemID="{3CE2F4FF-AAA9-4BAA-911B-C20B936DCC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</vt:lpstr>
      <vt:lpstr>BS</vt:lpstr>
      <vt:lpstr>CF</vt:lpstr>
      <vt:lpstr>BS!BOOK</vt:lpstr>
      <vt:lpstr>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Lolli</dc:creator>
  <cp:lastModifiedBy>Alessio Lolli</cp:lastModifiedBy>
  <dcterms:created xsi:type="dcterms:W3CDTF">2012-03-15T00:16:30Z</dcterms:created>
  <dcterms:modified xsi:type="dcterms:W3CDTF">2015-11-30T15:23:30Z</dcterms:modified>
</cp:coreProperties>
</file>