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D:\web &amp; customers\for dreamweaver\linodemc\secure.mortgagecalculator.org\htdocs\"/>
    </mc:Choice>
  </mc:AlternateContent>
  <xr:revisionPtr revIDLastSave="0" documentId="10_ncr:8100000_{F3DA8F1E-E2A3-4F48-A2EA-26FDD54317D4}" xr6:coauthVersionLast="34" xr6:coauthVersionMax="34" xr10:uidLastSave="{00000000-0000-0000-0000-000000000000}"/>
  <bookViews>
    <workbookView xWindow="0" yWindow="0" windowWidth="24000" windowHeight="11715" xr2:uid="{00000000-000D-0000-FFFF-FFFF00000000}"/>
  </bookViews>
  <sheets>
    <sheet name="Excel Amortization Schedule" sheetId="2" r:id="rId1"/>
  </sheets>
  <definedNames>
    <definedName name="ActualNumberOfPayments">IFERROR(IF(LoanIsGood,IF(PaymentsPerYear=1,1,MATCH(0.01,End_Bal,-1)+1)),"")</definedName>
    <definedName name="ColumnTitle1">PaymentSchedule[[#Headers],[PMT NO]]</definedName>
    <definedName name="End_Bal">PaymentSchedule[ENDING BALANCE]</definedName>
    <definedName name="ExtraPayments">'Excel Amortization Schedule'!$E$14</definedName>
    <definedName name="InterestRate">'Excel Amortization Schedule'!$E$9</definedName>
    <definedName name="LastCol">MATCH(REPT("z",255),'Excel Amortization Schedule'!$16:$16)</definedName>
    <definedName name="LastRow">MATCH(9.99E+307,'Excel Amortization Schedule'!$B:$B)</definedName>
    <definedName name="LenderName">'Excel Amortization Schedule'!$H$14:$I$14</definedName>
    <definedName name="LoanAmount">'Excel Amortization Schedule'!$E$8</definedName>
    <definedName name="LoanIsGood">('Excel Amortization Schedule'!$E$8*'Excel Amortization Schedule'!$E$9*'Excel Amortization Schedule'!$E$10*'Excel Amortization Schedule'!$E$12)&gt;0</definedName>
    <definedName name="LoanPeriod">'Excel Amortization Schedule'!$E$10</definedName>
    <definedName name="LoanStartDate">'Excel Amortization Schedule'!$E$12</definedName>
    <definedName name="PaymentsPerYear">'Excel Amortization Schedule'!$E$11</definedName>
    <definedName name="_xlnm.Print_Titles" localSheetId="0">'Excel Amortization Schedule'!$16:$16</definedName>
    <definedName name="PrintArea_SET">OFFSET('Excel Amortization Schedule'!$B$6,,,LastRow,LastCol)</definedName>
    <definedName name="RowTitleRegion1..E9">'Excel Amortization Schedule'!$C$8:$D$8</definedName>
    <definedName name="RowTitleRegion2..I7">'Excel Amortization Schedule'!$G$8:$H$8</definedName>
    <definedName name="RowTitleRegion3..E9">'Excel Amortization Schedule'!$C$14</definedName>
    <definedName name="RowTitleRegion4..H9">'Excel Amortization Schedule'!$G$14</definedName>
    <definedName name="ScheduledNumberOfPayments">'Excel Amortization Schedule'!$I$9</definedName>
    <definedName name="ScheduledPayment">'Excel Amortization Schedule'!$I$8</definedName>
    <definedName name="TotalEarlyPayments">SUM(PaymentSchedule[EXTRA PAYMENT])</definedName>
    <definedName name="TotalInterest">SUM(PaymentSchedule[INTEREST])</definedName>
  </definedNames>
  <calcPr calcId="162913"/>
</workbook>
</file>

<file path=xl/calcChain.xml><?xml version="1.0" encoding="utf-8"?>
<calcChain xmlns="http://schemas.openxmlformats.org/spreadsheetml/2006/main">
  <c r="E12" i="2" l="1"/>
  <c r="I9" i="2" l="1"/>
  <c r="B27" i="2" l="1"/>
  <c r="B29" i="2"/>
  <c r="B31" i="2"/>
  <c r="B33" i="2"/>
  <c r="B35" i="2"/>
  <c r="B37" i="2"/>
  <c r="B39" i="2"/>
  <c r="B41" i="2"/>
  <c r="B43" i="2"/>
  <c r="B45" i="2"/>
  <c r="B28" i="2"/>
  <c r="B30" i="2"/>
  <c r="B32" i="2"/>
  <c r="B34" i="2"/>
  <c r="B36" i="2"/>
  <c r="B38" i="2"/>
  <c r="B40" i="2"/>
  <c r="B42" i="2"/>
  <c r="B44" i="2"/>
  <c r="B46" i="2"/>
  <c r="B48" i="2"/>
  <c r="B47" i="2"/>
  <c r="B54" i="2"/>
  <c r="B55" i="2"/>
  <c r="B52" i="2"/>
  <c r="B53" i="2"/>
  <c r="B50" i="2"/>
  <c r="B51" i="2"/>
  <c r="B58" i="2"/>
  <c r="B59" i="2"/>
  <c r="B62" i="2"/>
  <c r="B63" i="2"/>
  <c r="B70" i="2"/>
  <c r="B71" i="2"/>
  <c r="B78" i="2"/>
  <c r="B79" i="2"/>
  <c r="B80" i="2"/>
  <c r="B82" i="2"/>
  <c r="B84" i="2"/>
  <c r="B86" i="2"/>
  <c r="B88" i="2"/>
  <c r="B90" i="2"/>
  <c r="B92" i="2"/>
  <c r="B94" i="2"/>
  <c r="B61" i="2"/>
  <c r="B68" i="2"/>
  <c r="B69" i="2"/>
  <c r="B76" i="2"/>
  <c r="B77" i="2"/>
  <c r="B66" i="2"/>
  <c r="B67" i="2"/>
  <c r="B74" i="2"/>
  <c r="B75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57" i="2"/>
  <c r="B65" i="2"/>
  <c r="B98" i="2"/>
  <c r="B106" i="2"/>
  <c r="B114" i="2"/>
  <c r="B118" i="2"/>
  <c r="B120" i="2"/>
  <c r="B122" i="2"/>
  <c r="B124" i="2"/>
  <c r="B126" i="2"/>
  <c r="B128" i="2"/>
  <c r="B130" i="2"/>
  <c r="B132" i="2"/>
  <c r="B134" i="2"/>
  <c r="B136" i="2"/>
  <c r="B72" i="2"/>
  <c r="B96" i="2"/>
  <c r="B104" i="2"/>
  <c r="B112" i="2"/>
  <c r="B64" i="2"/>
  <c r="B102" i="2"/>
  <c r="B110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49" i="2"/>
  <c r="B73" i="2"/>
  <c r="B116" i="2"/>
  <c r="B146" i="2"/>
  <c r="B154" i="2"/>
  <c r="B56" i="2"/>
  <c r="B108" i="2"/>
  <c r="B140" i="2"/>
  <c r="B144" i="2"/>
  <c r="B152" i="2"/>
  <c r="B160" i="2"/>
  <c r="B162" i="2"/>
  <c r="B164" i="2"/>
  <c r="B166" i="2"/>
  <c r="B168" i="2"/>
  <c r="B170" i="2"/>
  <c r="B172" i="2"/>
  <c r="B174" i="2"/>
  <c r="B176" i="2"/>
  <c r="B178" i="2"/>
  <c r="B180" i="2"/>
  <c r="B182" i="2"/>
  <c r="B184" i="2"/>
  <c r="B60" i="2"/>
  <c r="B100" i="2"/>
  <c r="B150" i="2"/>
  <c r="B158" i="2"/>
  <c r="B138" i="2"/>
  <c r="B161" i="2"/>
  <c r="B169" i="2"/>
  <c r="B177" i="2"/>
  <c r="B187" i="2"/>
  <c r="B191" i="2"/>
  <c r="B195" i="2"/>
  <c r="B199" i="2"/>
  <c r="B203" i="2"/>
  <c r="B204" i="2"/>
  <c r="B211" i="2"/>
  <c r="B212" i="2"/>
  <c r="B219" i="2"/>
  <c r="B220" i="2"/>
  <c r="B227" i="2"/>
  <c r="B228" i="2"/>
  <c r="B229" i="2"/>
  <c r="B231" i="2"/>
  <c r="B233" i="2"/>
  <c r="B235" i="2"/>
  <c r="B237" i="2"/>
  <c r="B239" i="2"/>
  <c r="B241" i="2"/>
  <c r="B243" i="2"/>
  <c r="B245" i="2"/>
  <c r="B247" i="2"/>
  <c r="B142" i="2"/>
  <c r="B163" i="2"/>
  <c r="B171" i="2"/>
  <c r="B179" i="2"/>
  <c r="B188" i="2"/>
  <c r="B192" i="2"/>
  <c r="B196" i="2"/>
  <c r="B200" i="2"/>
  <c r="B202" i="2"/>
  <c r="B209" i="2"/>
  <c r="B210" i="2"/>
  <c r="B217" i="2"/>
  <c r="B218" i="2"/>
  <c r="B225" i="2"/>
  <c r="B226" i="2"/>
  <c r="B156" i="2"/>
  <c r="B165" i="2"/>
  <c r="B173" i="2"/>
  <c r="B181" i="2"/>
  <c r="B185" i="2"/>
  <c r="B189" i="2"/>
  <c r="B193" i="2"/>
  <c r="B197" i="2"/>
  <c r="B201" i="2"/>
  <c r="B207" i="2"/>
  <c r="B208" i="2"/>
  <c r="B215" i="2"/>
  <c r="B216" i="2"/>
  <c r="B223" i="2"/>
  <c r="B224" i="2"/>
  <c r="B230" i="2"/>
  <c r="B232" i="2"/>
  <c r="B234" i="2"/>
  <c r="B236" i="2"/>
  <c r="B238" i="2"/>
  <c r="B240" i="2"/>
  <c r="B242" i="2"/>
  <c r="B244" i="2"/>
  <c r="B246" i="2"/>
  <c r="B248" i="2"/>
  <c r="B250" i="2"/>
  <c r="B252" i="2"/>
  <c r="B254" i="2"/>
  <c r="B256" i="2"/>
  <c r="B258" i="2"/>
  <c r="B260" i="2"/>
  <c r="B262" i="2"/>
  <c r="B264" i="2"/>
  <c r="B266" i="2"/>
  <c r="B268" i="2"/>
  <c r="B270" i="2"/>
  <c r="B272" i="2"/>
  <c r="B167" i="2"/>
  <c r="B198" i="2"/>
  <c r="B214" i="2"/>
  <c r="B257" i="2"/>
  <c r="B265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354" i="2"/>
  <c r="B175" i="2"/>
  <c r="B186" i="2"/>
  <c r="B206" i="2"/>
  <c r="B221" i="2"/>
  <c r="B251" i="2"/>
  <c r="B255" i="2"/>
  <c r="B263" i="2"/>
  <c r="B271" i="2"/>
  <c r="B148" i="2"/>
  <c r="B183" i="2"/>
  <c r="B190" i="2"/>
  <c r="B213" i="2"/>
  <c r="B261" i="2"/>
  <c r="B269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359" i="2"/>
  <c r="B361" i="2"/>
  <c r="B363" i="2"/>
  <c r="B365" i="2"/>
  <c r="B367" i="2"/>
  <c r="B369" i="2"/>
  <c r="B371" i="2"/>
  <c r="B373" i="2"/>
  <c r="B267" i="2"/>
  <c r="B356" i="2"/>
  <c r="B360" i="2"/>
  <c r="B364" i="2"/>
  <c r="B368" i="2"/>
  <c r="B372" i="2"/>
  <c r="B375" i="2"/>
  <c r="B376" i="2"/>
  <c r="B259" i="2"/>
  <c r="B194" i="2"/>
  <c r="B205" i="2"/>
  <c r="B222" i="2"/>
  <c r="B249" i="2"/>
  <c r="B358" i="2"/>
  <c r="B362" i="2"/>
  <c r="B366" i="2"/>
  <c r="B370" i="2"/>
  <c r="B374" i="2"/>
  <c r="B253" i="2"/>
  <c r="B25" i="2"/>
  <c r="B24" i="2"/>
  <c r="B17" i="2"/>
  <c r="I8" i="2"/>
  <c r="B23" i="2"/>
  <c r="B22" i="2"/>
  <c r="B21" i="2"/>
  <c r="B20" i="2"/>
  <c r="B19" i="2"/>
  <c r="B26" i="2"/>
  <c r="B18" i="2"/>
  <c r="C249" i="2" l="1"/>
  <c r="E249" i="2"/>
  <c r="C267" i="2"/>
  <c r="E267" i="2"/>
  <c r="E351" i="2"/>
  <c r="C351" i="2"/>
  <c r="E327" i="2"/>
  <c r="C327" i="2"/>
  <c r="E303" i="2"/>
  <c r="C303" i="2"/>
  <c r="E279" i="2"/>
  <c r="C279" i="2"/>
  <c r="C255" i="2"/>
  <c r="E255" i="2"/>
  <c r="C342" i="2"/>
  <c r="E342" i="2"/>
  <c r="C318" i="2"/>
  <c r="E318" i="2"/>
  <c r="C294" i="2"/>
  <c r="E294" i="2"/>
  <c r="C257" i="2"/>
  <c r="E257" i="2"/>
  <c r="C256" i="2"/>
  <c r="E256" i="2"/>
  <c r="E232" i="2"/>
  <c r="C232" i="2"/>
  <c r="C185" i="2"/>
  <c r="E185" i="2"/>
  <c r="E200" i="2"/>
  <c r="C200" i="2"/>
  <c r="C239" i="2"/>
  <c r="E239" i="2"/>
  <c r="C204" i="2"/>
  <c r="E204" i="2"/>
  <c r="C161" i="2"/>
  <c r="E161" i="2"/>
  <c r="E172" i="2"/>
  <c r="C172" i="2"/>
  <c r="C154" i="2"/>
  <c r="E154" i="2"/>
  <c r="C145" i="2"/>
  <c r="E145" i="2"/>
  <c r="E129" i="2"/>
  <c r="C129" i="2"/>
  <c r="E121" i="2"/>
  <c r="C121" i="2"/>
  <c r="E72" i="2"/>
  <c r="C72" i="2"/>
  <c r="C130" i="2"/>
  <c r="E130" i="2"/>
  <c r="C106" i="2"/>
  <c r="E106" i="2"/>
  <c r="E117" i="2"/>
  <c r="C117" i="2"/>
  <c r="E109" i="2"/>
  <c r="C109" i="2"/>
  <c r="E101" i="2"/>
  <c r="C101" i="2"/>
  <c r="E93" i="2"/>
  <c r="C93" i="2"/>
  <c r="E85" i="2"/>
  <c r="C85" i="2"/>
  <c r="E74" i="2"/>
  <c r="C74" i="2"/>
  <c r="E76" i="2"/>
  <c r="C76" i="2"/>
  <c r="C94" i="2"/>
  <c r="E94" i="2"/>
  <c r="C86" i="2"/>
  <c r="E86" i="2"/>
  <c r="C79" i="2"/>
  <c r="E79" i="2"/>
  <c r="C63" i="2"/>
  <c r="E63" i="2"/>
  <c r="C51" i="2"/>
  <c r="E51" i="2"/>
  <c r="C55" i="2"/>
  <c r="E55" i="2"/>
  <c r="E46" i="2"/>
  <c r="C46" i="2"/>
  <c r="E38" i="2"/>
  <c r="C38" i="2"/>
  <c r="E30" i="2"/>
  <c r="C30" i="2"/>
  <c r="C41" i="2"/>
  <c r="E41" i="2"/>
  <c r="C33" i="2"/>
  <c r="E33" i="2"/>
  <c r="C366" i="2"/>
  <c r="E366" i="2"/>
  <c r="C222" i="2"/>
  <c r="E222" i="2"/>
  <c r="C376" i="2"/>
  <c r="E376" i="2"/>
  <c r="C364" i="2"/>
  <c r="E364" i="2"/>
  <c r="E373" i="2"/>
  <c r="C373" i="2"/>
  <c r="E365" i="2"/>
  <c r="C365" i="2"/>
  <c r="E357" i="2"/>
  <c r="C357" i="2"/>
  <c r="E349" i="2"/>
  <c r="C349" i="2"/>
  <c r="E341" i="2"/>
  <c r="C341" i="2"/>
  <c r="E333" i="2"/>
  <c r="C333" i="2"/>
  <c r="E325" i="2"/>
  <c r="C325" i="2"/>
  <c r="E317" i="2"/>
  <c r="C317" i="2"/>
  <c r="E309" i="2"/>
  <c r="C309" i="2"/>
  <c r="E301" i="2"/>
  <c r="C301" i="2"/>
  <c r="E293" i="2"/>
  <c r="C293" i="2"/>
  <c r="E285" i="2"/>
  <c r="C285" i="2"/>
  <c r="E277" i="2"/>
  <c r="C277" i="2"/>
  <c r="E261" i="2"/>
  <c r="C261" i="2"/>
  <c r="C148" i="2"/>
  <c r="E148" i="2"/>
  <c r="C251" i="2"/>
  <c r="E251" i="2"/>
  <c r="C175" i="2"/>
  <c r="E175" i="2"/>
  <c r="C348" i="2"/>
  <c r="E348" i="2"/>
  <c r="C340" i="2"/>
  <c r="E340" i="2"/>
  <c r="C332" i="2"/>
  <c r="E332" i="2"/>
  <c r="C324" i="2"/>
  <c r="E324" i="2"/>
  <c r="C316" i="2"/>
  <c r="E316" i="2"/>
  <c r="C308" i="2"/>
  <c r="E308" i="2"/>
  <c r="C300" i="2"/>
  <c r="E300" i="2"/>
  <c r="C292" i="2"/>
  <c r="E292" i="2"/>
  <c r="C284" i="2"/>
  <c r="E284" i="2"/>
  <c r="C276" i="2"/>
  <c r="E276" i="2"/>
  <c r="C214" i="2"/>
  <c r="E214" i="2"/>
  <c r="E270" i="2"/>
  <c r="C270" i="2"/>
  <c r="E262" i="2"/>
  <c r="C262" i="2"/>
  <c r="E254" i="2"/>
  <c r="C254" i="2"/>
  <c r="E246" i="2"/>
  <c r="C246" i="2"/>
  <c r="E238" i="2"/>
  <c r="C238" i="2"/>
  <c r="E230" i="2"/>
  <c r="C230" i="2"/>
  <c r="E215" i="2"/>
  <c r="C215" i="2"/>
  <c r="C197" i="2"/>
  <c r="E197" i="2"/>
  <c r="C181" i="2"/>
  <c r="E181" i="2"/>
  <c r="C226" i="2"/>
  <c r="E226" i="2"/>
  <c r="C210" i="2"/>
  <c r="E210" i="2"/>
  <c r="E196" i="2"/>
  <c r="C196" i="2"/>
  <c r="C171" i="2"/>
  <c r="E171" i="2"/>
  <c r="C245" i="2"/>
  <c r="E245" i="2"/>
  <c r="C237" i="2"/>
  <c r="E237" i="2"/>
  <c r="C229" i="2"/>
  <c r="E229" i="2"/>
  <c r="E219" i="2"/>
  <c r="C219" i="2"/>
  <c r="E203" i="2"/>
  <c r="C203" i="2"/>
  <c r="C187" i="2"/>
  <c r="E187" i="2"/>
  <c r="C138" i="2"/>
  <c r="E138" i="2"/>
  <c r="E60" i="2"/>
  <c r="C60" i="2"/>
  <c r="E178" i="2"/>
  <c r="C178" i="2"/>
  <c r="E170" i="2"/>
  <c r="C170" i="2"/>
  <c r="E162" i="2"/>
  <c r="C162" i="2"/>
  <c r="C140" i="2"/>
  <c r="E140" i="2"/>
  <c r="C146" i="2"/>
  <c r="E146" i="2"/>
  <c r="E159" i="2"/>
  <c r="C159" i="2"/>
  <c r="E151" i="2"/>
  <c r="C151" i="2"/>
  <c r="E143" i="2"/>
  <c r="C143" i="2"/>
  <c r="E135" i="2"/>
  <c r="C135" i="2"/>
  <c r="E127" i="2"/>
  <c r="C127" i="2"/>
  <c r="E119" i="2"/>
  <c r="C119" i="2"/>
  <c r="C112" i="2"/>
  <c r="E112" i="2"/>
  <c r="C136" i="2"/>
  <c r="E136" i="2"/>
  <c r="C128" i="2"/>
  <c r="E128" i="2"/>
  <c r="C120" i="2"/>
  <c r="E120" i="2"/>
  <c r="C98" i="2"/>
  <c r="E98" i="2"/>
  <c r="C115" i="2"/>
  <c r="E115" i="2"/>
  <c r="C107" i="2"/>
  <c r="E107" i="2"/>
  <c r="C99" i="2"/>
  <c r="E99" i="2"/>
  <c r="E91" i="2"/>
  <c r="C91" i="2"/>
  <c r="E83" i="2"/>
  <c r="C83" i="2"/>
  <c r="C67" i="2"/>
  <c r="E67" i="2"/>
  <c r="C69" i="2"/>
  <c r="E69" i="2"/>
  <c r="C92" i="2"/>
  <c r="E92" i="2"/>
  <c r="C84" i="2"/>
  <c r="E84" i="2"/>
  <c r="E78" i="2"/>
  <c r="C78" i="2"/>
  <c r="E62" i="2"/>
  <c r="C62" i="2"/>
  <c r="E50" i="2"/>
  <c r="C50" i="2"/>
  <c r="E54" i="2"/>
  <c r="C54" i="2"/>
  <c r="E44" i="2"/>
  <c r="C44" i="2"/>
  <c r="E36" i="2"/>
  <c r="C36" i="2"/>
  <c r="E28" i="2"/>
  <c r="C28" i="2"/>
  <c r="C39" i="2"/>
  <c r="E39" i="2"/>
  <c r="C31" i="2"/>
  <c r="E31" i="2"/>
  <c r="C370" i="2"/>
  <c r="E370" i="2"/>
  <c r="C368" i="2"/>
  <c r="E368" i="2"/>
  <c r="E367" i="2"/>
  <c r="C367" i="2"/>
  <c r="E343" i="2"/>
  <c r="C343" i="2"/>
  <c r="E311" i="2"/>
  <c r="C311" i="2"/>
  <c r="E287" i="2"/>
  <c r="C287" i="2"/>
  <c r="C183" i="2"/>
  <c r="E183" i="2"/>
  <c r="C350" i="2"/>
  <c r="E350" i="2"/>
  <c r="C326" i="2"/>
  <c r="E326" i="2"/>
  <c r="C302" i="2"/>
  <c r="E302" i="2"/>
  <c r="C278" i="2"/>
  <c r="E278" i="2"/>
  <c r="C264" i="2"/>
  <c r="E264" i="2"/>
  <c r="E240" i="2"/>
  <c r="C240" i="2"/>
  <c r="C201" i="2"/>
  <c r="E201" i="2"/>
  <c r="E217" i="2"/>
  <c r="C217" i="2"/>
  <c r="C247" i="2"/>
  <c r="E247" i="2"/>
  <c r="C220" i="2"/>
  <c r="E220" i="2"/>
  <c r="C100" i="2"/>
  <c r="E100" i="2"/>
  <c r="E164" i="2"/>
  <c r="C164" i="2"/>
  <c r="C49" i="2"/>
  <c r="E49" i="2"/>
  <c r="E64" i="2"/>
  <c r="C64" i="2"/>
  <c r="C253" i="2"/>
  <c r="E253" i="2"/>
  <c r="C362" i="2"/>
  <c r="E362" i="2"/>
  <c r="E205" i="2"/>
  <c r="C205" i="2"/>
  <c r="E375" i="2"/>
  <c r="C375" i="2"/>
  <c r="C360" i="2"/>
  <c r="E360" i="2"/>
  <c r="E371" i="2"/>
  <c r="C371" i="2"/>
  <c r="E363" i="2"/>
  <c r="C363" i="2"/>
  <c r="E355" i="2"/>
  <c r="C355" i="2"/>
  <c r="E347" i="2"/>
  <c r="C347" i="2"/>
  <c r="E339" i="2"/>
  <c r="C339" i="2"/>
  <c r="E331" i="2"/>
  <c r="C331" i="2"/>
  <c r="E323" i="2"/>
  <c r="C323" i="2"/>
  <c r="E315" i="2"/>
  <c r="C315" i="2"/>
  <c r="E307" i="2"/>
  <c r="C307" i="2"/>
  <c r="E299" i="2"/>
  <c r="C299" i="2"/>
  <c r="E291" i="2"/>
  <c r="C291" i="2"/>
  <c r="E283" i="2"/>
  <c r="C283" i="2"/>
  <c r="E275" i="2"/>
  <c r="C275" i="2"/>
  <c r="E213" i="2"/>
  <c r="C213" i="2"/>
  <c r="C271" i="2"/>
  <c r="E271" i="2"/>
  <c r="E221" i="2"/>
  <c r="C221" i="2"/>
  <c r="C354" i="2"/>
  <c r="E354" i="2"/>
  <c r="C346" i="2"/>
  <c r="E346" i="2"/>
  <c r="C338" i="2"/>
  <c r="E338" i="2"/>
  <c r="C330" i="2"/>
  <c r="E330" i="2"/>
  <c r="C322" i="2"/>
  <c r="E322" i="2"/>
  <c r="C314" i="2"/>
  <c r="E314" i="2"/>
  <c r="C306" i="2"/>
  <c r="E306" i="2"/>
  <c r="C298" i="2"/>
  <c r="E298" i="2"/>
  <c r="C290" i="2"/>
  <c r="E290" i="2"/>
  <c r="C282" i="2"/>
  <c r="E282" i="2"/>
  <c r="C274" i="2"/>
  <c r="E274" i="2"/>
  <c r="E198" i="2"/>
  <c r="C198" i="2"/>
  <c r="E268" i="2"/>
  <c r="C268" i="2"/>
  <c r="E260" i="2"/>
  <c r="C260" i="2"/>
  <c r="E252" i="2"/>
  <c r="C252" i="2"/>
  <c r="E244" i="2"/>
  <c r="C244" i="2"/>
  <c r="E236" i="2"/>
  <c r="C236" i="2"/>
  <c r="C224" i="2"/>
  <c r="E224" i="2"/>
  <c r="C208" i="2"/>
  <c r="E208" i="2"/>
  <c r="C193" i="2"/>
  <c r="E193" i="2"/>
  <c r="C173" i="2"/>
  <c r="E173" i="2"/>
  <c r="E225" i="2"/>
  <c r="C225" i="2"/>
  <c r="E209" i="2"/>
  <c r="C209" i="2"/>
  <c r="E192" i="2"/>
  <c r="C192" i="2"/>
  <c r="C163" i="2"/>
  <c r="E163" i="2"/>
  <c r="C243" i="2"/>
  <c r="E243" i="2"/>
  <c r="C235" i="2"/>
  <c r="E235" i="2"/>
  <c r="C228" i="2"/>
  <c r="E228" i="2"/>
  <c r="C212" i="2"/>
  <c r="E212" i="2"/>
  <c r="C199" i="2"/>
  <c r="E199" i="2"/>
  <c r="C177" i="2"/>
  <c r="E177" i="2"/>
  <c r="E158" i="2"/>
  <c r="C158" i="2"/>
  <c r="E184" i="2"/>
  <c r="C184" i="2"/>
  <c r="E176" i="2"/>
  <c r="C176" i="2"/>
  <c r="E168" i="2"/>
  <c r="C168" i="2"/>
  <c r="E160" i="2"/>
  <c r="C160" i="2"/>
  <c r="C108" i="2"/>
  <c r="E108" i="2"/>
  <c r="C116" i="2"/>
  <c r="E116" i="2"/>
  <c r="E157" i="2"/>
  <c r="C157" i="2"/>
  <c r="E149" i="2"/>
  <c r="C149" i="2"/>
  <c r="E141" i="2"/>
  <c r="C141" i="2"/>
  <c r="E133" i="2"/>
  <c r="C133" i="2"/>
  <c r="E125" i="2"/>
  <c r="C125" i="2"/>
  <c r="E110" i="2"/>
  <c r="C110" i="2"/>
  <c r="C104" i="2"/>
  <c r="E104" i="2"/>
  <c r="C134" i="2"/>
  <c r="E134" i="2"/>
  <c r="C126" i="2"/>
  <c r="E126" i="2"/>
  <c r="C118" i="2"/>
  <c r="E118" i="2"/>
  <c r="C65" i="2"/>
  <c r="E65" i="2"/>
  <c r="C113" i="2"/>
  <c r="E113" i="2"/>
  <c r="C105" i="2"/>
  <c r="E105" i="2"/>
  <c r="C97" i="2"/>
  <c r="E97" i="2"/>
  <c r="E89" i="2"/>
  <c r="C89" i="2"/>
  <c r="E81" i="2"/>
  <c r="C81" i="2"/>
  <c r="E66" i="2"/>
  <c r="C66" i="2"/>
  <c r="E68" i="2"/>
  <c r="C68" i="2"/>
  <c r="C90" i="2"/>
  <c r="E90" i="2"/>
  <c r="C82" i="2"/>
  <c r="E82" i="2"/>
  <c r="C71" i="2"/>
  <c r="E71" i="2"/>
  <c r="C59" i="2"/>
  <c r="E59" i="2"/>
  <c r="C53" i="2"/>
  <c r="E53" i="2"/>
  <c r="C47" i="2"/>
  <c r="E47" i="2"/>
  <c r="E42" i="2"/>
  <c r="C42" i="2"/>
  <c r="E34" i="2"/>
  <c r="C34" i="2"/>
  <c r="C45" i="2"/>
  <c r="E45" i="2"/>
  <c r="C37" i="2"/>
  <c r="E37" i="2"/>
  <c r="C29" i="2"/>
  <c r="E29" i="2"/>
  <c r="C259" i="2"/>
  <c r="E259" i="2"/>
  <c r="E359" i="2"/>
  <c r="C359" i="2"/>
  <c r="E335" i="2"/>
  <c r="C335" i="2"/>
  <c r="E319" i="2"/>
  <c r="C319" i="2"/>
  <c r="E295" i="2"/>
  <c r="C295" i="2"/>
  <c r="E269" i="2"/>
  <c r="C269" i="2"/>
  <c r="E186" i="2"/>
  <c r="C186" i="2"/>
  <c r="C334" i="2"/>
  <c r="E334" i="2"/>
  <c r="C310" i="2"/>
  <c r="E310" i="2"/>
  <c r="C286" i="2"/>
  <c r="E286" i="2"/>
  <c r="C272" i="2"/>
  <c r="E272" i="2"/>
  <c r="E248" i="2"/>
  <c r="C248" i="2"/>
  <c r="C216" i="2"/>
  <c r="E216" i="2"/>
  <c r="C156" i="2"/>
  <c r="E156" i="2"/>
  <c r="C179" i="2"/>
  <c r="E179" i="2"/>
  <c r="C231" i="2"/>
  <c r="E231" i="2"/>
  <c r="C191" i="2"/>
  <c r="E191" i="2"/>
  <c r="E180" i="2"/>
  <c r="C180" i="2"/>
  <c r="C144" i="2"/>
  <c r="E144" i="2"/>
  <c r="C153" i="2"/>
  <c r="E153" i="2"/>
  <c r="E137" i="2"/>
  <c r="C137" i="2"/>
  <c r="C122" i="2"/>
  <c r="E122" i="2"/>
  <c r="C374" i="2"/>
  <c r="E374" i="2"/>
  <c r="C358" i="2"/>
  <c r="E358" i="2"/>
  <c r="E194" i="2"/>
  <c r="C194" i="2"/>
  <c r="C372" i="2"/>
  <c r="E372" i="2"/>
  <c r="C356" i="2"/>
  <c r="E356" i="2"/>
  <c r="E369" i="2"/>
  <c r="C369" i="2"/>
  <c r="E361" i="2"/>
  <c r="C361" i="2"/>
  <c r="E353" i="2"/>
  <c r="C353" i="2"/>
  <c r="E345" i="2"/>
  <c r="C345" i="2"/>
  <c r="E337" i="2"/>
  <c r="C337" i="2"/>
  <c r="E329" i="2"/>
  <c r="C329" i="2"/>
  <c r="E321" i="2"/>
  <c r="C321" i="2"/>
  <c r="E313" i="2"/>
  <c r="C313" i="2"/>
  <c r="E305" i="2"/>
  <c r="C305" i="2"/>
  <c r="E297" i="2"/>
  <c r="C297" i="2"/>
  <c r="E289" i="2"/>
  <c r="C289" i="2"/>
  <c r="E281" i="2"/>
  <c r="C281" i="2"/>
  <c r="E273" i="2"/>
  <c r="C273" i="2"/>
  <c r="E190" i="2"/>
  <c r="C190" i="2"/>
  <c r="C263" i="2"/>
  <c r="E263" i="2"/>
  <c r="C206" i="2"/>
  <c r="E206" i="2"/>
  <c r="C352" i="2"/>
  <c r="E352" i="2"/>
  <c r="C344" i="2"/>
  <c r="E344" i="2"/>
  <c r="C336" i="2"/>
  <c r="E336" i="2"/>
  <c r="C328" i="2"/>
  <c r="E328" i="2"/>
  <c r="C320" i="2"/>
  <c r="E320" i="2"/>
  <c r="C312" i="2"/>
  <c r="E312" i="2"/>
  <c r="C304" i="2"/>
  <c r="E304" i="2"/>
  <c r="C296" i="2"/>
  <c r="E296" i="2"/>
  <c r="C288" i="2"/>
  <c r="E288" i="2"/>
  <c r="C280" i="2"/>
  <c r="E280" i="2"/>
  <c r="C265" i="2"/>
  <c r="E265" i="2"/>
  <c r="C167" i="2"/>
  <c r="E167" i="2"/>
  <c r="C266" i="2"/>
  <c r="E266" i="2"/>
  <c r="C258" i="2"/>
  <c r="E258" i="2"/>
  <c r="E250" i="2"/>
  <c r="C250" i="2"/>
  <c r="E242" i="2"/>
  <c r="C242" i="2"/>
  <c r="E234" i="2"/>
  <c r="C234" i="2"/>
  <c r="E223" i="2"/>
  <c r="C223" i="2"/>
  <c r="E207" i="2"/>
  <c r="C207" i="2"/>
  <c r="C189" i="2"/>
  <c r="E189" i="2"/>
  <c r="C165" i="2"/>
  <c r="E165" i="2"/>
  <c r="C218" i="2"/>
  <c r="E218" i="2"/>
  <c r="C202" i="2"/>
  <c r="E202" i="2"/>
  <c r="E188" i="2"/>
  <c r="C188" i="2"/>
  <c r="C142" i="2"/>
  <c r="E142" i="2"/>
  <c r="C241" i="2"/>
  <c r="E241" i="2"/>
  <c r="C233" i="2"/>
  <c r="E233" i="2"/>
  <c r="E227" i="2"/>
  <c r="C227" i="2"/>
  <c r="E211" i="2"/>
  <c r="C211" i="2"/>
  <c r="C195" i="2"/>
  <c r="E195" i="2"/>
  <c r="C169" i="2"/>
  <c r="E169" i="2"/>
  <c r="E150" i="2"/>
  <c r="C150" i="2"/>
  <c r="E182" i="2"/>
  <c r="C182" i="2"/>
  <c r="E174" i="2"/>
  <c r="C174" i="2"/>
  <c r="E166" i="2"/>
  <c r="C166" i="2"/>
  <c r="C152" i="2"/>
  <c r="E152" i="2"/>
  <c r="E56" i="2"/>
  <c r="C56" i="2"/>
  <c r="C73" i="2"/>
  <c r="E73" i="2"/>
  <c r="C155" i="2"/>
  <c r="E155" i="2"/>
  <c r="C147" i="2"/>
  <c r="E147" i="2"/>
  <c r="E139" i="2"/>
  <c r="C139" i="2"/>
  <c r="E131" i="2"/>
  <c r="C131" i="2"/>
  <c r="E123" i="2"/>
  <c r="C123" i="2"/>
  <c r="E102" i="2"/>
  <c r="C102" i="2"/>
  <c r="C96" i="2"/>
  <c r="E96" i="2"/>
  <c r="C132" i="2"/>
  <c r="E132" i="2"/>
  <c r="C124" i="2"/>
  <c r="E124" i="2"/>
  <c r="C114" i="2"/>
  <c r="E114" i="2"/>
  <c r="C57" i="2"/>
  <c r="E57" i="2"/>
  <c r="E111" i="2"/>
  <c r="C111" i="2"/>
  <c r="E103" i="2"/>
  <c r="C103" i="2"/>
  <c r="E95" i="2"/>
  <c r="C95" i="2"/>
  <c r="E87" i="2"/>
  <c r="C87" i="2"/>
  <c r="C75" i="2"/>
  <c r="E75" i="2"/>
  <c r="C77" i="2"/>
  <c r="E77" i="2"/>
  <c r="C61" i="2"/>
  <c r="E61" i="2"/>
  <c r="C88" i="2"/>
  <c r="E88" i="2"/>
  <c r="C80" i="2"/>
  <c r="E80" i="2"/>
  <c r="E70" i="2"/>
  <c r="C70" i="2"/>
  <c r="E58" i="2"/>
  <c r="C58" i="2"/>
  <c r="E52" i="2"/>
  <c r="C52" i="2"/>
  <c r="E48" i="2"/>
  <c r="C48" i="2"/>
  <c r="E40" i="2"/>
  <c r="C40" i="2"/>
  <c r="E32" i="2"/>
  <c r="C32" i="2"/>
  <c r="C43" i="2"/>
  <c r="E43" i="2"/>
  <c r="C35" i="2"/>
  <c r="E35" i="2"/>
  <c r="C27" i="2"/>
  <c r="E27" i="2"/>
  <c r="E18" i="2"/>
  <c r="E21" i="2"/>
  <c r="E22" i="2"/>
  <c r="E23" i="2"/>
  <c r="E26" i="2"/>
  <c r="E20" i="2"/>
  <c r="E24" i="2"/>
  <c r="E19" i="2"/>
  <c r="E17" i="2"/>
  <c r="D17" i="2"/>
  <c r="I17" i="2" s="1"/>
  <c r="E25" i="2"/>
  <c r="C17" i="2"/>
  <c r="C18" i="2"/>
  <c r="C19" i="2"/>
  <c r="K17" i="2" l="1"/>
  <c r="C20" i="2"/>
  <c r="C21" i="2" l="1"/>
  <c r="C22" i="2" l="1"/>
  <c r="C23" i="2" l="1"/>
  <c r="C24" i="2" l="1"/>
  <c r="C25" i="2"/>
  <c r="C26" i="2" l="1"/>
  <c r="F17" i="2" l="1"/>
  <c r="G17" i="2" l="1"/>
  <c r="H17" i="2" s="1"/>
  <c r="J17" i="2" s="1"/>
  <c r="D18" i="2" l="1"/>
  <c r="F18" i="2" s="1"/>
  <c r="I18" i="2" l="1"/>
  <c r="G18" i="2"/>
  <c r="K18" i="2" l="1"/>
  <c r="H18" i="2"/>
  <c r="J18" i="2" s="1"/>
  <c r="D19" i="2" l="1"/>
  <c r="I19" i="2" s="1"/>
  <c r="F19" i="2" l="1"/>
  <c r="K19" i="2"/>
  <c r="G19" i="2" l="1"/>
  <c r="H19" i="2" s="1"/>
  <c r="J19" i="2" s="1"/>
  <c r="D20" i="2" l="1"/>
  <c r="I20" i="2" s="1"/>
  <c r="K20" i="2" s="1"/>
  <c r="F20" i="2" l="1"/>
  <c r="G20" i="2" s="1"/>
  <c r="H20" i="2" s="1"/>
  <c r="J20" i="2" s="1"/>
  <c r="D21" i="2" l="1"/>
  <c r="I21" i="2" s="1"/>
  <c r="K21" i="2" s="1"/>
  <c r="F21" i="2" l="1"/>
  <c r="G21" i="2" s="1"/>
  <c r="H21" i="2" s="1"/>
  <c r="J21" i="2" s="1"/>
  <c r="D22" i="2" l="1"/>
  <c r="F22" i="2" s="1"/>
  <c r="G22" i="2" s="1"/>
  <c r="I22" i="2" l="1"/>
  <c r="H22" i="2" s="1"/>
  <c r="J22" i="2" s="1"/>
  <c r="D23" i="2" s="1"/>
  <c r="F23" i="2" s="1"/>
  <c r="K22" i="2" l="1"/>
  <c r="I23" i="2"/>
  <c r="K23" i="2" s="1"/>
  <c r="G23" i="2"/>
  <c r="H23" i="2" l="1"/>
  <c r="J23" i="2" s="1"/>
  <c r="D24" i="2" s="1"/>
  <c r="F24" i="2" s="1"/>
  <c r="I24" i="2" l="1"/>
  <c r="K24" i="2" s="1"/>
  <c r="G24" i="2"/>
  <c r="H24" i="2" l="1"/>
  <c r="J24" i="2" s="1"/>
  <c r="D25" i="2" s="1"/>
  <c r="F25" i="2" s="1"/>
  <c r="I25" i="2" l="1"/>
  <c r="K25" i="2" s="1"/>
  <c r="G25" i="2"/>
  <c r="H25" i="2" l="1"/>
  <c r="J25" i="2" s="1"/>
  <c r="D26" i="2" s="1"/>
  <c r="F26" i="2" s="1"/>
  <c r="I26" i="2" l="1"/>
  <c r="K26" i="2" s="1"/>
  <c r="G26" i="2"/>
  <c r="H26" i="2" l="1"/>
  <c r="J26" i="2" s="1"/>
  <c r="D27" i="2" s="1"/>
  <c r="F27" i="2" s="1"/>
  <c r="I27" i="2" l="1"/>
  <c r="K27" i="2" s="1"/>
  <c r="G27" i="2"/>
  <c r="H27" i="2" l="1"/>
  <c r="J27" i="2" s="1"/>
  <c r="D28" i="2" s="1"/>
  <c r="F28" i="2" s="1"/>
  <c r="I28" i="2" l="1"/>
  <c r="K28" i="2" s="1"/>
  <c r="G28" i="2"/>
  <c r="H28" i="2" l="1"/>
  <c r="J28" i="2" s="1"/>
  <c r="D29" i="2" s="1"/>
  <c r="F29" i="2" l="1"/>
  <c r="I29" i="2"/>
  <c r="K29" i="2" s="1"/>
  <c r="G29" i="2" l="1"/>
  <c r="H29" i="2" l="1"/>
  <c r="J29" i="2" s="1"/>
  <c r="D30" i="2" s="1"/>
  <c r="I30" i="2" l="1"/>
  <c r="K30" i="2" s="1"/>
  <c r="F30" i="2"/>
  <c r="G30" i="2" l="1"/>
  <c r="H30" i="2" l="1"/>
  <c r="J30" i="2" s="1"/>
  <c r="D31" i="2" s="1"/>
  <c r="I31" i="2" l="1"/>
  <c r="K31" i="2" s="1"/>
  <c r="F31" i="2"/>
  <c r="G31" i="2" l="1"/>
  <c r="H31" i="2" l="1"/>
  <c r="J31" i="2" s="1"/>
  <c r="D32" i="2" s="1"/>
  <c r="I32" i="2" l="1"/>
  <c r="K32" i="2" s="1"/>
  <c r="F32" i="2"/>
  <c r="G32" i="2" l="1"/>
  <c r="H32" i="2" l="1"/>
  <c r="J32" i="2" s="1"/>
  <c r="D33" i="2" s="1"/>
  <c r="I33" i="2" l="1"/>
  <c r="K33" i="2" s="1"/>
  <c r="F33" i="2"/>
  <c r="G33" i="2" l="1"/>
  <c r="H33" i="2" l="1"/>
  <c r="J33" i="2" s="1"/>
  <c r="D34" i="2" s="1"/>
  <c r="F34" i="2" l="1"/>
  <c r="I34" i="2"/>
  <c r="K34" i="2" s="1"/>
  <c r="G34" i="2" l="1"/>
  <c r="H34" i="2" s="1"/>
  <c r="J34" i="2" s="1"/>
  <c r="D35" i="2" s="1"/>
  <c r="I35" i="2" l="1"/>
  <c r="K35" i="2" s="1"/>
  <c r="F35" i="2"/>
  <c r="G35" i="2" l="1"/>
  <c r="H35" i="2" s="1"/>
  <c r="J35" i="2" s="1"/>
  <c r="D36" i="2" s="1"/>
  <c r="I36" i="2" l="1"/>
  <c r="K36" i="2" s="1"/>
  <c r="F36" i="2"/>
  <c r="G36" i="2" l="1"/>
  <c r="H36" i="2" s="1"/>
  <c r="J36" i="2" s="1"/>
  <c r="D37" i="2" s="1"/>
  <c r="I37" i="2" l="1"/>
  <c r="K37" i="2" s="1"/>
  <c r="F37" i="2"/>
  <c r="G37" i="2" l="1"/>
  <c r="H37" i="2" s="1"/>
  <c r="J37" i="2" s="1"/>
  <c r="D38" i="2" s="1"/>
  <c r="I38" i="2" l="1"/>
  <c r="K38" i="2" s="1"/>
  <c r="F38" i="2"/>
  <c r="G38" i="2" l="1"/>
  <c r="H38" i="2" s="1"/>
  <c r="J38" i="2" s="1"/>
  <c r="D39" i="2" s="1"/>
  <c r="I39" i="2" l="1"/>
  <c r="K39" i="2" s="1"/>
  <c r="F39" i="2"/>
  <c r="G39" i="2" l="1"/>
  <c r="H39" i="2" s="1"/>
  <c r="J39" i="2" s="1"/>
  <c r="D40" i="2" s="1"/>
  <c r="I40" i="2" l="1"/>
  <c r="K40" i="2" s="1"/>
  <c r="F40" i="2"/>
  <c r="G40" i="2" l="1"/>
  <c r="H40" i="2" s="1"/>
  <c r="J40" i="2" s="1"/>
  <c r="D41" i="2" s="1"/>
  <c r="I41" i="2" l="1"/>
  <c r="K41" i="2" s="1"/>
  <c r="F41" i="2"/>
  <c r="G41" i="2" l="1"/>
  <c r="H41" i="2" s="1"/>
  <c r="J41" i="2" s="1"/>
  <c r="D42" i="2" s="1"/>
  <c r="I42" i="2" l="1"/>
  <c r="K42" i="2" s="1"/>
  <c r="F42" i="2"/>
  <c r="G42" i="2" l="1"/>
  <c r="H42" i="2" s="1"/>
  <c r="J42" i="2" s="1"/>
  <c r="D43" i="2" s="1"/>
  <c r="I43" i="2" l="1"/>
  <c r="K43" i="2" s="1"/>
  <c r="F43" i="2"/>
  <c r="G43" i="2" l="1"/>
  <c r="H43" i="2" s="1"/>
  <c r="J43" i="2" s="1"/>
  <c r="D44" i="2" s="1"/>
  <c r="I44" i="2" l="1"/>
  <c r="K44" i="2" s="1"/>
  <c r="F44" i="2"/>
  <c r="G44" i="2" l="1"/>
  <c r="H44" i="2" s="1"/>
  <c r="J44" i="2" s="1"/>
  <c r="D45" i="2" s="1"/>
  <c r="F45" i="2" l="1"/>
  <c r="I45" i="2"/>
  <c r="K45" i="2" s="1"/>
  <c r="G45" i="2" l="1"/>
  <c r="H45" i="2" s="1"/>
  <c r="J45" i="2" s="1"/>
  <c r="D46" i="2" s="1"/>
  <c r="I46" i="2" l="1"/>
  <c r="K46" i="2" s="1"/>
  <c r="F46" i="2"/>
  <c r="G46" i="2" l="1"/>
  <c r="H46" i="2" s="1"/>
  <c r="J46" i="2" s="1"/>
  <c r="D47" i="2" s="1"/>
  <c r="F47" i="2" l="1"/>
  <c r="I47" i="2"/>
  <c r="K47" i="2" s="1"/>
  <c r="G47" i="2" l="1"/>
  <c r="H47" i="2" s="1"/>
  <c r="J47" i="2" s="1"/>
  <c r="D48" i="2" s="1"/>
  <c r="I48" i="2" l="1"/>
  <c r="K48" i="2" s="1"/>
  <c r="F48" i="2"/>
  <c r="G48" i="2" l="1"/>
  <c r="H48" i="2" s="1"/>
  <c r="J48" i="2" s="1"/>
  <c r="D49" i="2" s="1"/>
  <c r="I49" i="2" l="1"/>
  <c r="K49" i="2" s="1"/>
  <c r="F49" i="2"/>
  <c r="G49" i="2" l="1"/>
  <c r="H49" i="2" s="1"/>
  <c r="J49" i="2" s="1"/>
  <c r="D50" i="2" s="1"/>
  <c r="F50" i="2" l="1"/>
  <c r="I50" i="2"/>
  <c r="K50" i="2" s="1"/>
  <c r="G50" i="2" l="1"/>
  <c r="H50" i="2" s="1"/>
  <c r="J50" i="2" s="1"/>
  <c r="D51" i="2" s="1"/>
  <c r="I51" i="2" l="1"/>
  <c r="K51" i="2" s="1"/>
  <c r="F51" i="2"/>
  <c r="G51" i="2" l="1"/>
  <c r="H51" i="2" s="1"/>
  <c r="J51" i="2" s="1"/>
  <c r="D52" i="2" s="1"/>
  <c r="I52" i="2" l="1"/>
  <c r="K52" i="2" s="1"/>
  <c r="F52" i="2"/>
  <c r="G52" i="2" l="1"/>
  <c r="H52" i="2" s="1"/>
  <c r="J52" i="2" s="1"/>
  <c r="D53" i="2" s="1"/>
  <c r="I53" i="2" l="1"/>
  <c r="K53" i="2" s="1"/>
  <c r="F53" i="2"/>
  <c r="G53" i="2" l="1"/>
  <c r="H53" i="2" s="1"/>
  <c r="J53" i="2" s="1"/>
  <c r="D54" i="2" s="1"/>
  <c r="I54" i="2" l="1"/>
  <c r="K54" i="2" s="1"/>
  <c r="F54" i="2"/>
  <c r="G54" i="2" l="1"/>
  <c r="H54" i="2" s="1"/>
  <c r="J54" i="2" s="1"/>
  <c r="D55" i="2" s="1"/>
  <c r="I55" i="2" l="1"/>
  <c r="K55" i="2" s="1"/>
  <c r="F55" i="2"/>
  <c r="G55" i="2" l="1"/>
  <c r="H55" i="2" s="1"/>
  <c r="J55" i="2" s="1"/>
  <c r="D56" i="2" s="1"/>
  <c r="I56" i="2" l="1"/>
  <c r="K56" i="2" s="1"/>
  <c r="F56" i="2"/>
  <c r="G56" i="2" l="1"/>
  <c r="H56" i="2" s="1"/>
  <c r="J56" i="2" s="1"/>
  <c r="D57" i="2" s="1"/>
  <c r="I57" i="2" l="1"/>
  <c r="K57" i="2" s="1"/>
  <c r="F57" i="2"/>
  <c r="G57" i="2" l="1"/>
  <c r="H57" i="2" s="1"/>
  <c r="J57" i="2" s="1"/>
  <c r="D58" i="2" s="1"/>
  <c r="F58" i="2" l="1"/>
  <c r="I58" i="2"/>
  <c r="K58" i="2" s="1"/>
  <c r="G58" i="2" l="1"/>
  <c r="H58" i="2" s="1"/>
  <c r="J58" i="2" s="1"/>
  <c r="D59" i="2" s="1"/>
  <c r="I59" i="2" l="1"/>
  <c r="K59" i="2" s="1"/>
  <c r="F59" i="2"/>
  <c r="G59" i="2" l="1"/>
  <c r="H59" i="2" s="1"/>
  <c r="J59" i="2" s="1"/>
  <c r="D60" i="2" s="1"/>
  <c r="I60" i="2" l="1"/>
  <c r="K60" i="2" s="1"/>
  <c r="F60" i="2"/>
  <c r="G60" i="2" l="1"/>
  <c r="H60" i="2" s="1"/>
  <c r="J60" i="2" s="1"/>
  <c r="D61" i="2" s="1"/>
  <c r="I61" i="2" l="1"/>
  <c r="K61" i="2" s="1"/>
  <c r="F61" i="2"/>
  <c r="G61" i="2" l="1"/>
  <c r="H61" i="2" s="1"/>
  <c r="J61" i="2" s="1"/>
  <c r="D62" i="2" s="1"/>
  <c r="I62" i="2" l="1"/>
  <c r="K62" i="2" s="1"/>
  <c r="F62" i="2"/>
  <c r="G62" i="2" l="1"/>
  <c r="H62" i="2" s="1"/>
  <c r="J62" i="2" s="1"/>
  <c r="D63" i="2" s="1"/>
  <c r="I63" i="2" l="1"/>
  <c r="K63" i="2" s="1"/>
  <c r="F63" i="2"/>
  <c r="G63" i="2" l="1"/>
  <c r="H63" i="2" s="1"/>
  <c r="J63" i="2" s="1"/>
  <c r="D64" i="2" s="1"/>
  <c r="F64" i="2" l="1"/>
  <c r="I64" i="2"/>
  <c r="K64" i="2" s="1"/>
  <c r="G64" i="2" l="1"/>
  <c r="H64" i="2" s="1"/>
  <c r="J64" i="2" s="1"/>
  <c r="D65" i="2" s="1"/>
  <c r="I65" i="2" l="1"/>
  <c r="K65" i="2" s="1"/>
  <c r="F65" i="2"/>
  <c r="G65" i="2" l="1"/>
  <c r="H65" i="2" s="1"/>
  <c r="J65" i="2" s="1"/>
  <c r="D66" i="2" s="1"/>
  <c r="F66" i="2" l="1"/>
  <c r="I66" i="2"/>
  <c r="K66" i="2" s="1"/>
  <c r="G66" i="2" l="1"/>
  <c r="H66" i="2" s="1"/>
  <c r="J66" i="2" s="1"/>
  <c r="D67" i="2" s="1"/>
  <c r="F67" i="2" l="1"/>
  <c r="I67" i="2"/>
  <c r="K67" i="2" s="1"/>
  <c r="G67" i="2" l="1"/>
  <c r="H67" i="2" s="1"/>
  <c r="J67" i="2" s="1"/>
  <c r="D68" i="2" s="1"/>
  <c r="I68" i="2" l="1"/>
  <c r="K68" i="2" s="1"/>
  <c r="F68" i="2"/>
  <c r="G68" i="2" l="1"/>
  <c r="H68" i="2" s="1"/>
  <c r="J68" i="2" s="1"/>
  <c r="D69" i="2" s="1"/>
  <c r="I69" i="2" l="1"/>
  <c r="K69" i="2" s="1"/>
  <c r="F69" i="2"/>
  <c r="G69" i="2" l="1"/>
  <c r="H69" i="2" s="1"/>
  <c r="J69" i="2" s="1"/>
  <c r="D70" i="2" s="1"/>
  <c r="I70" i="2" l="1"/>
  <c r="K70" i="2" s="1"/>
  <c r="F70" i="2"/>
  <c r="G70" i="2" l="1"/>
  <c r="H70" i="2" s="1"/>
  <c r="J70" i="2" s="1"/>
  <c r="D71" i="2" s="1"/>
  <c r="I71" i="2" l="1"/>
  <c r="K71" i="2" s="1"/>
  <c r="F71" i="2"/>
  <c r="G71" i="2" l="1"/>
  <c r="H71" i="2" s="1"/>
  <c r="J71" i="2" s="1"/>
  <c r="D72" i="2" s="1"/>
  <c r="I72" i="2" l="1"/>
  <c r="K72" i="2" s="1"/>
  <c r="F72" i="2"/>
  <c r="G72" i="2" l="1"/>
  <c r="H72" i="2" s="1"/>
  <c r="J72" i="2" s="1"/>
  <c r="D73" i="2" s="1"/>
  <c r="I73" i="2" l="1"/>
  <c r="K73" i="2" s="1"/>
  <c r="F73" i="2"/>
  <c r="G73" i="2" l="1"/>
  <c r="H73" i="2" s="1"/>
  <c r="J73" i="2" s="1"/>
  <c r="D74" i="2" s="1"/>
  <c r="I74" i="2" l="1"/>
  <c r="K74" i="2" s="1"/>
  <c r="F74" i="2"/>
  <c r="G74" i="2" l="1"/>
  <c r="H74" i="2" s="1"/>
  <c r="J74" i="2" s="1"/>
  <c r="D75" i="2" s="1"/>
  <c r="I75" i="2" l="1"/>
  <c r="K75" i="2" s="1"/>
  <c r="F75" i="2"/>
  <c r="G75" i="2" l="1"/>
  <c r="H75" i="2" s="1"/>
  <c r="J75" i="2" s="1"/>
  <c r="D76" i="2" s="1"/>
  <c r="I76" i="2" l="1"/>
  <c r="K76" i="2" s="1"/>
  <c r="F76" i="2"/>
  <c r="G76" i="2" l="1"/>
  <c r="H76" i="2" s="1"/>
  <c r="J76" i="2" s="1"/>
  <c r="D77" i="2" s="1"/>
  <c r="I77" i="2" l="1"/>
  <c r="K77" i="2" s="1"/>
  <c r="F77" i="2"/>
  <c r="G77" i="2" l="1"/>
  <c r="H77" i="2" s="1"/>
  <c r="J77" i="2" s="1"/>
  <c r="D78" i="2" s="1"/>
  <c r="I78" i="2" l="1"/>
  <c r="K78" i="2" s="1"/>
  <c r="F78" i="2"/>
  <c r="G78" i="2" l="1"/>
  <c r="H78" i="2" s="1"/>
  <c r="J78" i="2" s="1"/>
  <c r="D79" i="2" s="1"/>
  <c r="F79" i="2" l="1"/>
  <c r="I79" i="2"/>
  <c r="K79" i="2" s="1"/>
  <c r="G79" i="2" l="1"/>
  <c r="H79" i="2" s="1"/>
  <c r="J79" i="2" s="1"/>
  <c r="D80" i="2" s="1"/>
  <c r="I80" i="2" l="1"/>
  <c r="K80" i="2" s="1"/>
  <c r="F80" i="2"/>
  <c r="G80" i="2" l="1"/>
  <c r="H80" i="2" s="1"/>
  <c r="J80" i="2" s="1"/>
  <c r="D81" i="2" s="1"/>
  <c r="I81" i="2" l="1"/>
  <c r="K81" i="2" s="1"/>
  <c r="F81" i="2"/>
  <c r="G81" i="2" l="1"/>
  <c r="H81" i="2" s="1"/>
  <c r="J81" i="2" s="1"/>
  <c r="D82" i="2" s="1"/>
  <c r="I82" i="2" l="1"/>
  <c r="K82" i="2" s="1"/>
  <c r="F82" i="2"/>
  <c r="G82" i="2" l="1"/>
  <c r="H82" i="2" s="1"/>
  <c r="J82" i="2" s="1"/>
  <c r="D83" i="2" s="1"/>
  <c r="I83" i="2" l="1"/>
  <c r="K83" i="2" s="1"/>
  <c r="F83" i="2"/>
  <c r="G83" i="2" l="1"/>
  <c r="H83" i="2" s="1"/>
  <c r="J83" i="2" s="1"/>
  <c r="D84" i="2" s="1"/>
  <c r="I84" i="2" l="1"/>
  <c r="K84" i="2" s="1"/>
  <c r="F84" i="2"/>
  <c r="G84" i="2" l="1"/>
  <c r="H84" i="2" s="1"/>
  <c r="J84" i="2" s="1"/>
  <c r="D85" i="2" s="1"/>
  <c r="I85" i="2" l="1"/>
  <c r="K85" i="2" s="1"/>
  <c r="F85" i="2"/>
  <c r="G85" i="2" l="1"/>
  <c r="H85" i="2" s="1"/>
  <c r="J85" i="2" s="1"/>
  <c r="D86" i="2" s="1"/>
  <c r="F86" i="2" l="1"/>
  <c r="I86" i="2"/>
  <c r="K86" i="2" s="1"/>
  <c r="G86" i="2" l="1"/>
  <c r="H86" i="2" s="1"/>
  <c r="J86" i="2" s="1"/>
  <c r="D87" i="2" s="1"/>
  <c r="I87" i="2" l="1"/>
  <c r="K87" i="2" s="1"/>
  <c r="F87" i="2"/>
  <c r="G87" i="2" l="1"/>
  <c r="H87" i="2" s="1"/>
  <c r="J87" i="2" s="1"/>
  <c r="D88" i="2" s="1"/>
  <c r="I88" i="2" l="1"/>
  <c r="K88" i="2" s="1"/>
  <c r="F88" i="2"/>
  <c r="G88" i="2" l="1"/>
  <c r="H88" i="2" s="1"/>
  <c r="J88" i="2" s="1"/>
  <c r="D89" i="2" s="1"/>
  <c r="I89" i="2" l="1"/>
  <c r="K89" i="2" s="1"/>
  <c r="F89" i="2"/>
  <c r="G89" i="2" l="1"/>
  <c r="H89" i="2" s="1"/>
  <c r="J89" i="2" s="1"/>
  <c r="D90" i="2" s="1"/>
  <c r="I90" i="2" l="1"/>
  <c r="K90" i="2" s="1"/>
  <c r="F90" i="2"/>
  <c r="G90" i="2" l="1"/>
  <c r="H90" i="2" s="1"/>
  <c r="J90" i="2" s="1"/>
  <c r="D91" i="2" s="1"/>
  <c r="I91" i="2" l="1"/>
  <c r="K91" i="2" s="1"/>
  <c r="F91" i="2"/>
  <c r="G91" i="2" l="1"/>
  <c r="H91" i="2" s="1"/>
  <c r="J91" i="2" s="1"/>
  <c r="D92" i="2" s="1"/>
  <c r="I92" i="2" l="1"/>
  <c r="K92" i="2" s="1"/>
  <c r="F92" i="2"/>
  <c r="G92" i="2" l="1"/>
  <c r="H92" i="2" s="1"/>
  <c r="J92" i="2" s="1"/>
  <c r="D93" i="2" s="1"/>
  <c r="I93" i="2" l="1"/>
  <c r="K93" i="2" s="1"/>
  <c r="F93" i="2"/>
  <c r="G93" i="2" l="1"/>
  <c r="H93" i="2" s="1"/>
  <c r="J93" i="2" s="1"/>
  <c r="D94" i="2" s="1"/>
  <c r="I94" i="2" l="1"/>
  <c r="K94" i="2" s="1"/>
  <c r="F94" i="2"/>
  <c r="G94" i="2" l="1"/>
  <c r="H94" i="2" s="1"/>
  <c r="J94" i="2" s="1"/>
  <c r="D95" i="2" s="1"/>
  <c r="I95" i="2" l="1"/>
  <c r="K95" i="2" s="1"/>
  <c r="F95" i="2"/>
  <c r="G95" i="2" l="1"/>
  <c r="H95" i="2" s="1"/>
  <c r="J95" i="2" s="1"/>
  <c r="D96" i="2" s="1"/>
  <c r="I96" i="2" l="1"/>
  <c r="K96" i="2" s="1"/>
  <c r="F96" i="2"/>
  <c r="G96" i="2" l="1"/>
  <c r="H96" i="2" s="1"/>
  <c r="J96" i="2" s="1"/>
  <c r="D97" i="2" s="1"/>
  <c r="I97" i="2" l="1"/>
  <c r="K97" i="2" s="1"/>
  <c r="F97" i="2"/>
  <c r="G97" i="2" l="1"/>
  <c r="H97" i="2" s="1"/>
  <c r="J97" i="2" s="1"/>
  <c r="D98" i="2" s="1"/>
  <c r="I98" i="2" l="1"/>
  <c r="K98" i="2" s="1"/>
  <c r="F98" i="2"/>
  <c r="G98" i="2" l="1"/>
  <c r="H98" i="2" s="1"/>
  <c r="J98" i="2" s="1"/>
  <c r="D99" i="2" s="1"/>
  <c r="I99" i="2" l="1"/>
  <c r="K99" i="2" s="1"/>
  <c r="F99" i="2"/>
  <c r="G99" i="2" l="1"/>
  <c r="H99" i="2" s="1"/>
  <c r="J99" i="2" s="1"/>
  <c r="D100" i="2" s="1"/>
  <c r="I100" i="2" l="1"/>
  <c r="K100" i="2" s="1"/>
  <c r="F100" i="2"/>
  <c r="G100" i="2" l="1"/>
  <c r="H100" i="2" s="1"/>
  <c r="J100" i="2" s="1"/>
  <c r="D101" i="2" s="1"/>
  <c r="I101" i="2" l="1"/>
  <c r="K101" i="2" s="1"/>
  <c r="F101" i="2"/>
  <c r="G101" i="2" l="1"/>
  <c r="H101" i="2" s="1"/>
  <c r="J101" i="2" s="1"/>
  <c r="D102" i="2" s="1"/>
  <c r="I102" i="2" l="1"/>
  <c r="K102" i="2" s="1"/>
  <c r="F102" i="2"/>
  <c r="G102" i="2" l="1"/>
  <c r="H102" i="2" s="1"/>
  <c r="J102" i="2" s="1"/>
  <c r="D103" i="2" s="1"/>
  <c r="I103" i="2" l="1"/>
  <c r="K103" i="2" s="1"/>
  <c r="F103" i="2"/>
  <c r="G103" i="2" l="1"/>
  <c r="H103" i="2" s="1"/>
  <c r="J103" i="2" s="1"/>
  <c r="D104" i="2" s="1"/>
  <c r="I104" i="2" l="1"/>
  <c r="K104" i="2" s="1"/>
  <c r="F104" i="2"/>
  <c r="G104" i="2" l="1"/>
  <c r="H104" i="2" s="1"/>
  <c r="J104" i="2" s="1"/>
  <c r="D105" i="2" s="1"/>
  <c r="I105" i="2" l="1"/>
  <c r="K105" i="2" s="1"/>
  <c r="F105" i="2"/>
  <c r="G105" i="2" l="1"/>
  <c r="H105" i="2" s="1"/>
  <c r="J105" i="2" s="1"/>
  <c r="D106" i="2" s="1"/>
  <c r="I106" i="2" l="1"/>
  <c r="K106" i="2" s="1"/>
  <c r="F106" i="2"/>
  <c r="G106" i="2" l="1"/>
  <c r="H106" i="2" s="1"/>
  <c r="J106" i="2" s="1"/>
  <c r="D107" i="2" s="1"/>
  <c r="F107" i="2" l="1"/>
  <c r="I107" i="2"/>
  <c r="K107" i="2" s="1"/>
  <c r="G107" i="2" l="1"/>
  <c r="H107" i="2" s="1"/>
  <c r="J107" i="2" s="1"/>
  <c r="D108" i="2" s="1"/>
  <c r="I108" i="2" l="1"/>
  <c r="K108" i="2" s="1"/>
  <c r="F108" i="2"/>
  <c r="G108" i="2" l="1"/>
  <c r="H108" i="2" s="1"/>
  <c r="J108" i="2" s="1"/>
  <c r="D109" i="2" s="1"/>
  <c r="I109" i="2" l="1"/>
  <c r="K109" i="2" s="1"/>
  <c r="F109" i="2"/>
  <c r="G109" i="2" l="1"/>
  <c r="H109" i="2" s="1"/>
  <c r="J109" i="2" s="1"/>
  <c r="D110" i="2" s="1"/>
  <c r="I110" i="2" l="1"/>
  <c r="K110" i="2" s="1"/>
  <c r="F110" i="2"/>
  <c r="G110" i="2" l="1"/>
  <c r="H110" i="2" s="1"/>
  <c r="J110" i="2" s="1"/>
  <c r="D111" i="2" s="1"/>
  <c r="I111" i="2" l="1"/>
  <c r="K111" i="2" s="1"/>
  <c r="F111" i="2"/>
  <c r="G111" i="2" l="1"/>
  <c r="H111" i="2" s="1"/>
  <c r="J111" i="2" s="1"/>
  <c r="D112" i="2" s="1"/>
  <c r="I112" i="2" l="1"/>
  <c r="K112" i="2" s="1"/>
  <c r="F112" i="2"/>
  <c r="G112" i="2" l="1"/>
  <c r="H112" i="2" s="1"/>
  <c r="J112" i="2" s="1"/>
  <c r="D113" i="2" s="1"/>
  <c r="I113" i="2" l="1"/>
  <c r="K113" i="2" s="1"/>
  <c r="F113" i="2"/>
  <c r="G113" i="2" l="1"/>
  <c r="H113" i="2" s="1"/>
  <c r="J113" i="2" s="1"/>
  <c r="D114" i="2" s="1"/>
  <c r="I114" i="2" l="1"/>
  <c r="K114" i="2" s="1"/>
  <c r="F114" i="2"/>
  <c r="G114" i="2" l="1"/>
  <c r="H114" i="2" s="1"/>
  <c r="J114" i="2" s="1"/>
  <c r="D115" i="2" s="1"/>
  <c r="I115" i="2" l="1"/>
  <c r="K115" i="2" s="1"/>
  <c r="F115" i="2"/>
  <c r="G115" i="2" l="1"/>
  <c r="H115" i="2" s="1"/>
  <c r="J115" i="2" s="1"/>
  <c r="D116" i="2" s="1"/>
  <c r="F116" i="2" l="1"/>
  <c r="I116" i="2"/>
  <c r="K116" i="2" s="1"/>
  <c r="G116" i="2" l="1"/>
  <c r="H116" i="2" s="1"/>
  <c r="J116" i="2" s="1"/>
  <c r="D117" i="2" s="1"/>
  <c r="I117" i="2" l="1"/>
  <c r="K117" i="2" s="1"/>
  <c r="F117" i="2"/>
  <c r="G117" i="2" l="1"/>
  <c r="H117" i="2" s="1"/>
  <c r="J117" i="2" s="1"/>
  <c r="D118" i="2" s="1"/>
  <c r="F118" i="2" l="1"/>
  <c r="I118" i="2"/>
  <c r="K118" i="2" s="1"/>
  <c r="G118" i="2" l="1"/>
  <c r="H118" i="2" s="1"/>
  <c r="J118" i="2" s="1"/>
  <c r="D119" i="2" s="1"/>
  <c r="I119" i="2" l="1"/>
  <c r="K119" i="2" s="1"/>
  <c r="F119" i="2"/>
  <c r="G119" i="2" l="1"/>
  <c r="H119" i="2" s="1"/>
  <c r="J119" i="2" s="1"/>
  <c r="D120" i="2" s="1"/>
  <c r="I120" i="2" l="1"/>
  <c r="K120" i="2" s="1"/>
  <c r="F120" i="2"/>
  <c r="G120" i="2" l="1"/>
  <c r="H120" i="2" s="1"/>
  <c r="J120" i="2" s="1"/>
  <c r="D121" i="2" s="1"/>
  <c r="I121" i="2" l="1"/>
  <c r="K121" i="2" s="1"/>
  <c r="F121" i="2"/>
  <c r="G121" i="2" l="1"/>
  <c r="H121" i="2" s="1"/>
  <c r="J121" i="2" s="1"/>
  <c r="D122" i="2" s="1"/>
  <c r="I122" i="2" l="1"/>
  <c r="K122" i="2" s="1"/>
  <c r="F122" i="2"/>
  <c r="G122" i="2" l="1"/>
  <c r="H122" i="2" s="1"/>
  <c r="J122" i="2" s="1"/>
  <c r="D123" i="2" s="1"/>
  <c r="I123" i="2" l="1"/>
  <c r="K123" i="2" s="1"/>
  <c r="F123" i="2"/>
  <c r="G123" i="2" l="1"/>
  <c r="H123" i="2" s="1"/>
  <c r="J123" i="2" s="1"/>
  <c r="D124" i="2" s="1"/>
  <c r="F124" i="2" l="1"/>
  <c r="I124" i="2"/>
  <c r="K124" i="2" s="1"/>
  <c r="G124" i="2" l="1"/>
  <c r="H124" i="2" s="1"/>
  <c r="J124" i="2" s="1"/>
  <c r="D125" i="2" s="1"/>
  <c r="I125" i="2" l="1"/>
  <c r="K125" i="2" s="1"/>
  <c r="F125" i="2"/>
  <c r="G125" i="2" l="1"/>
  <c r="H125" i="2" s="1"/>
  <c r="J125" i="2" s="1"/>
  <c r="D126" i="2" s="1"/>
  <c r="I126" i="2" l="1"/>
  <c r="K126" i="2" s="1"/>
  <c r="F126" i="2"/>
  <c r="G126" i="2" l="1"/>
  <c r="H126" i="2" s="1"/>
  <c r="J126" i="2" s="1"/>
  <c r="D127" i="2" s="1"/>
  <c r="I127" i="2" l="1"/>
  <c r="K127" i="2" s="1"/>
  <c r="F127" i="2"/>
  <c r="G127" i="2" l="1"/>
  <c r="H127" i="2" s="1"/>
  <c r="J127" i="2" s="1"/>
  <c r="D128" i="2" s="1"/>
  <c r="F128" i="2" l="1"/>
  <c r="I128" i="2"/>
  <c r="K128" i="2" s="1"/>
  <c r="G128" i="2" l="1"/>
  <c r="H128" i="2" s="1"/>
  <c r="J128" i="2" s="1"/>
  <c r="D129" i="2" s="1"/>
  <c r="I129" i="2" l="1"/>
  <c r="K129" i="2" s="1"/>
  <c r="F129" i="2"/>
  <c r="G129" i="2" l="1"/>
  <c r="H129" i="2" s="1"/>
  <c r="J129" i="2" s="1"/>
  <c r="D130" i="2" s="1"/>
  <c r="I130" i="2" l="1"/>
  <c r="K130" i="2" s="1"/>
  <c r="F130" i="2"/>
  <c r="G130" i="2" l="1"/>
  <c r="H130" i="2" s="1"/>
  <c r="J130" i="2" s="1"/>
  <c r="D131" i="2" s="1"/>
  <c r="F131" i="2" l="1"/>
  <c r="I131" i="2"/>
  <c r="K131" i="2" s="1"/>
  <c r="G131" i="2" l="1"/>
  <c r="H131" i="2" s="1"/>
  <c r="J131" i="2" s="1"/>
  <c r="D132" i="2" s="1"/>
  <c r="I132" i="2" l="1"/>
  <c r="K132" i="2" s="1"/>
  <c r="F132" i="2"/>
  <c r="G132" i="2" l="1"/>
  <c r="H132" i="2" s="1"/>
  <c r="J132" i="2" s="1"/>
  <c r="D133" i="2" s="1"/>
  <c r="I133" i="2" l="1"/>
  <c r="K133" i="2" s="1"/>
  <c r="F133" i="2"/>
  <c r="G133" i="2" l="1"/>
  <c r="H133" i="2" s="1"/>
  <c r="J133" i="2" s="1"/>
  <c r="D134" i="2" s="1"/>
  <c r="I134" i="2" l="1"/>
  <c r="K134" i="2" s="1"/>
  <c r="F134" i="2"/>
  <c r="G134" i="2" l="1"/>
  <c r="H134" i="2" s="1"/>
  <c r="J134" i="2" s="1"/>
  <c r="D135" i="2" s="1"/>
  <c r="I135" i="2" l="1"/>
  <c r="K135" i="2" s="1"/>
  <c r="F135" i="2"/>
  <c r="G135" i="2" l="1"/>
  <c r="H135" i="2" s="1"/>
  <c r="J135" i="2" s="1"/>
  <c r="D136" i="2" s="1"/>
  <c r="I136" i="2" l="1"/>
  <c r="F136" i="2"/>
  <c r="K136" i="2" l="1"/>
  <c r="G136" i="2"/>
  <c r="H136" i="2" l="1"/>
  <c r="J136" i="2" s="1"/>
  <c r="D137" i="2" s="1"/>
  <c r="I137" i="2" l="1"/>
  <c r="F137" i="2"/>
  <c r="K137" i="2" l="1"/>
  <c r="G137" i="2"/>
  <c r="H137" i="2" l="1"/>
  <c r="J137" i="2" s="1"/>
  <c r="D138" i="2" s="1"/>
  <c r="F138" i="2" l="1"/>
  <c r="I138" i="2"/>
  <c r="G138" i="2" l="1"/>
  <c r="K138" i="2"/>
  <c r="H138" i="2" l="1"/>
  <c r="J138" i="2" s="1"/>
  <c r="D139" i="2" s="1"/>
  <c r="I139" i="2" l="1"/>
  <c r="F139" i="2"/>
  <c r="K139" i="2" l="1"/>
  <c r="G139" i="2"/>
  <c r="H139" i="2" l="1"/>
  <c r="J139" i="2" s="1"/>
  <c r="D140" i="2" s="1"/>
  <c r="F140" i="2" l="1"/>
  <c r="I140" i="2"/>
  <c r="G140" i="2" l="1"/>
  <c r="K140" i="2"/>
  <c r="H140" i="2" l="1"/>
  <c r="J140" i="2" s="1"/>
  <c r="D141" i="2" s="1"/>
  <c r="I141" i="2" l="1"/>
  <c r="F141" i="2"/>
  <c r="K141" i="2" l="1"/>
  <c r="G141" i="2"/>
  <c r="H141" i="2" s="1"/>
  <c r="J141" i="2" s="1"/>
  <c r="D142" i="2" s="1"/>
  <c r="I142" i="2" l="1"/>
  <c r="K142" i="2" s="1"/>
  <c r="F142" i="2"/>
  <c r="G142" i="2" l="1"/>
  <c r="H142" i="2" s="1"/>
  <c r="J142" i="2" s="1"/>
  <c r="D143" i="2" s="1"/>
  <c r="I143" i="2" l="1"/>
  <c r="K143" i="2" s="1"/>
  <c r="F143" i="2"/>
  <c r="G143" i="2" l="1"/>
  <c r="H143" i="2" s="1"/>
  <c r="J143" i="2" s="1"/>
  <c r="D144" i="2" s="1"/>
  <c r="I144" i="2" l="1"/>
  <c r="K144" i="2" s="1"/>
  <c r="F144" i="2"/>
  <c r="G144" i="2" l="1"/>
  <c r="H144" i="2" s="1"/>
  <c r="J144" i="2" s="1"/>
  <c r="D145" i="2" s="1"/>
  <c r="F145" i="2" l="1"/>
  <c r="I145" i="2"/>
  <c r="K145" i="2" s="1"/>
  <c r="G145" i="2" l="1"/>
  <c r="H145" i="2" s="1"/>
  <c r="J145" i="2" s="1"/>
  <c r="D146" i="2" s="1"/>
  <c r="F146" i="2" l="1"/>
  <c r="I146" i="2"/>
  <c r="K146" i="2" s="1"/>
  <c r="G146" i="2" l="1"/>
  <c r="H146" i="2" s="1"/>
  <c r="J146" i="2" s="1"/>
  <c r="D147" i="2" s="1"/>
  <c r="I147" i="2" l="1"/>
  <c r="K147" i="2" s="1"/>
  <c r="F147" i="2"/>
  <c r="G147" i="2" l="1"/>
  <c r="H147" i="2" s="1"/>
  <c r="J147" i="2" s="1"/>
  <c r="D148" i="2" s="1"/>
  <c r="I148" i="2" l="1"/>
  <c r="K148" i="2" s="1"/>
  <c r="F148" i="2"/>
  <c r="G148" i="2" l="1"/>
  <c r="H148" i="2" s="1"/>
  <c r="J148" i="2" s="1"/>
  <c r="D149" i="2" s="1"/>
  <c r="I149" i="2" l="1"/>
  <c r="K149" i="2" s="1"/>
  <c r="F149" i="2"/>
  <c r="G149" i="2" l="1"/>
  <c r="H149" i="2" s="1"/>
  <c r="J149" i="2" s="1"/>
  <c r="D150" i="2" s="1"/>
  <c r="I150" i="2" l="1"/>
  <c r="K150" i="2" s="1"/>
  <c r="F150" i="2"/>
  <c r="G150" i="2" l="1"/>
  <c r="H150" i="2" s="1"/>
  <c r="J150" i="2" s="1"/>
  <c r="D151" i="2" s="1"/>
  <c r="I151" i="2" l="1"/>
  <c r="K151" i="2" s="1"/>
  <c r="F151" i="2"/>
  <c r="G151" i="2" l="1"/>
  <c r="H151" i="2" s="1"/>
  <c r="J151" i="2" s="1"/>
  <c r="D152" i="2" s="1"/>
  <c r="F152" i="2" l="1"/>
  <c r="I152" i="2"/>
  <c r="K152" i="2" s="1"/>
  <c r="G152" i="2" l="1"/>
  <c r="H152" i="2" s="1"/>
  <c r="J152" i="2" s="1"/>
  <c r="D153" i="2" s="1"/>
  <c r="F153" i="2" l="1"/>
  <c r="I153" i="2"/>
  <c r="K153" i="2" s="1"/>
  <c r="G153" i="2" l="1"/>
  <c r="H153" i="2" s="1"/>
  <c r="J153" i="2" s="1"/>
  <c r="D154" i="2" s="1"/>
  <c r="I154" i="2" l="1"/>
  <c r="K154" i="2" s="1"/>
  <c r="F154" i="2"/>
  <c r="G154" i="2" l="1"/>
  <c r="H154" i="2" s="1"/>
  <c r="J154" i="2" s="1"/>
  <c r="D155" i="2" s="1"/>
  <c r="I155" i="2" l="1"/>
  <c r="K155" i="2" s="1"/>
  <c r="F155" i="2"/>
  <c r="G155" i="2" l="1"/>
  <c r="H155" i="2" s="1"/>
  <c r="J155" i="2" s="1"/>
  <c r="D156" i="2" s="1"/>
  <c r="I156" i="2" l="1"/>
  <c r="K156" i="2" s="1"/>
  <c r="F156" i="2"/>
  <c r="G156" i="2" l="1"/>
  <c r="H156" i="2" s="1"/>
  <c r="J156" i="2" s="1"/>
  <c r="D157" i="2" s="1"/>
  <c r="I157" i="2" l="1"/>
  <c r="K157" i="2" s="1"/>
  <c r="F157" i="2"/>
  <c r="G157" i="2" l="1"/>
  <c r="H157" i="2" s="1"/>
  <c r="J157" i="2" s="1"/>
  <c r="D158" i="2" s="1"/>
  <c r="F158" i="2" l="1"/>
  <c r="I158" i="2"/>
  <c r="K158" i="2" s="1"/>
  <c r="G158" i="2" l="1"/>
  <c r="H158" i="2" s="1"/>
  <c r="J158" i="2" s="1"/>
  <c r="D159" i="2" s="1"/>
  <c r="I159" i="2" l="1"/>
  <c r="K159" i="2" s="1"/>
  <c r="F159" i="2"/>
  <c r="G159" i="2" l="1"/>
  <c r="H159" i="2" s="1"/>
  <c r="J159" i="2" s="1"/>
  <c r="D160" i="2" s="1"/>
  <c r="I160" i="2" l="1"/>
  <c r="K160" i="2" s="1"/>
  <c r="F160" i="2"/>
  <c r="G160" i="2" l="1"/>
  <c r="H160" i="2" s="1"/>
  <c r="J160" i="2" s="1"/>
  <c r="D161" i="2" s="1"/>
  <c r="F161" i="2" l="1"/>
  <c r="I161" i="2"/>
  <c r="K161" i="2" s="1"/>
  <c r="G161" i="2" l="1"/>
  <c r="H161" i="2" s="1"/>
  <c r="J161" i="2" s="1"/>
  <c r="D162" i="2" s="1"/>
  <c r="I162" i="2" l="1"/>
  <c r="K162" i="2" s="1"/>
  <c r="F162" i="2"/>
  <c r="G162" i="2" l="1"/>
  <c r="H162" i="2" s="1"/>
  <c r="J162" i="2" s="1"/>
  <c r="D163" i="2" s="1"/>
  <c r="I163" i="2" l="1"/>
  <c r="K163" i="2" s="1"/>
  <c r="F163" i="2"/>
  <c r="G163" i="2" l="1"/>
  <c r="H163" i="2" s="1"/>
  <c r="J163" i="2" s="1"/>
  <c r="D164" i="2" s="1"/>
  <c r="I164" i="2" l="1"/>
  <c r="K164" i="2" s="1"/>
  <c r="F164" i="2"/>
  <c r="G164" i="2" l="1"/>
  <c r="H164" i="2" s="1"/>
  <c r="J164" i="2" s="1"/>
  <c r="D165" i="2" s="1"/>
  <c r="I165" i="2" l="1"/>
  <c r="K165" i="2" s="1"/>
  <c r="F165" i="2"/>
  <c r="G165" i="2" l="1"/>
  <c r="H165" i="2" s="1"/>
  <c r="J165" i="2" s="1"/>
  <c r="D166" i="2" s="1"/>
  <c r="I166" i="2" l="1"/>
  <c r="K166" i="2" s="1"/>
  <c r="F166" i="2"/>
  <c r="G166" i="2" l="1"/>
  <c r="H166" i="2" s="1"/>
  <c r="J166" i="2" s="1"/>
  <c r="D167" i="2" s="1"/>
  <c r="F167" i="2" l="1"/>
  <c r="I167" i="2"/>
  <c r="K167" i="2" s="1"/>
  <c r="G167" i="2" l="1"/>
  <c r="H167" i="2" s="1"/>
  <c r="J167" i="2" s="1"/>
  <c r="D168" i="2" s="1"/>
  <c r="I168" i="2" l="1"/>
  <c r="K168" i="2" s="1"/>
  <c r="F168" i="2"/>
  <c r="G168" i="2" l="1"/>
  <c r="H168" i="2" s="1"/>
  <c r="J168" i="2" s="1"/>
  <c r="D169" i="2" s="1"/>
  <c r="I169" i="2" l="1"/>
  <c r="K169" i="2" s="1"/>
  <c r="F169" i="2"/>
  <c r="G169" i="2" l="1"/>
  <c r="H169" i="2" s="1"/>
  <c r="J169" i="2" s="1"/>
  <c r="D170" i="2" s="1"/>
  <c r="F170" i="2" l="1"/>
  <c r="I170" i="2"/>
  <c r="K170" i="2" s="1"/>
  <c r="G170" i="2" l="1"/>
  <c r="H170" i="2" s="1"/>
  <c r="J170" i="2" s="1"/>
  <c r="D171" i="2" s="1"/>
  <c r="I171" i="2" l="1"/>
  <c r="K171" i="2" s="1"/>
  <c r="F171" i="2"/>
  <c r="G171" i="2" l="1"/>
  <c r="H171" i="2" s="1"/>
  <c r="J171" i="2" s="1"/>
  <c r="D172" i="2" s="1"/>
  <c r="F172" i="2" l="1"/>
  <c r="I172" i="2"/>
  <c r="K172" i="2" s="1"/>
  <c r="G172" i="2" l="1"/>
  <c r="H172" i="2" s="1"/>
  <c r="J172" i="2" s="1"/>
  <c r="D173" i="2" s="1"/>
  <c r="F173" i="2" l="1"/>
  <c r="I173" i="2"/>
  <c r="K173" i="2" s="1"/>
  <c r="G173" i="2" l="1"/>
  <c r="H173" i="2" s="1"/>
  <c r="J173" i="2" s="1"/>
  <c r="D174" i="2" s="1"/>
  <c r="I174" i="2" l="1"/>
  <c r="K174" i="2" s="1"/>
  <c r="F174" i="2"/>
  <c r="G174" i="2" l="1"/>
  <c r="H174" i="2" s="1"/>
  <c r="J174" i="2" s="1"/>
  <c r="D175" i="2" s="1"/>
  <c r="I175" i="2" l="1"/>
  <c r="K175" i="2" s="1"/>
  <c r="F175" i="2"/>
  <c r="G175" i="2" l="1"/>
  <c r="H175" i="2" s="1"/>
  <c r="J175" i="2" s="1"/>
  <c r="D176" i="2" s="1"/>
  <c r="I176" i="2" l="1"/>
  <c r="K176" i="2" s="1"/>
  <c r="F176" i="2"/>
  <c r="G176" i="2" l="1"/>
  <c r="H176" i="2" s="1"/>
  <c r="J176" i="2" s="1"/>
  <c r="D177" i="2" s="1"/>
  <c r="I177" i="2" l="1"/>
  <c r="K177" i="2" s="1"/>
  <c r="F177" i="2"/>
  <c r="G177" i="2" l="1"/>
  <c r="H177" i="2" s="1"/>
  <c r="J177" i="2" s="1"/>
  <c r="D178" i="2" s="1"/>
  <c r="I178" i="2" l="1"/>
  <c r="K178" i="2" s="1"/>
  <c r="F178" i="2"/>
  <c r="G178" i="2" l="1"/>
  <c r="H178" i="2" s="1"/>
  <c r="J178" i="2" s="1"/>
  <c r="D179" i="2" s="1"/>
  <c r="I179" i="2" l="1"/>
  <c r="K179" i="2" s="1"/>
  <c r="F179" i="2"/>
  <c r="G179" i="2" l="1"/>
  <c r="H179" i="2" s="1"/>
  <c r="J179" i="2" s="1"/>
  <c r="D180" i="2" s="1"/>
  <c r="I180" i="2" l="1"/>
  <c r="K180" i="2" s="1"/>
  <c r="F180" i="2"/>
  <c r="G180" i="2" l="1"/>
  <c r="H180" i="2" s="1"/>
  <c r="J180" i="2" s="1"/>
  <c r="D181" i="2" s="1"/>
  <c r="I181" i="2" l="1"/>
  <c r="K181" i="2" s="1"/>
  <c r="F181" i="2"/>
  <c r="G181" i="2" l="1"/>
  <c r="H181" i="2" s="1"/>
  <c r="J181" i="2" s="1"/>
  <c r="D182" i="2" s="1"/>
  <c r="F182" i="2" l="1"/>
  <c r="I182" i="2"/>
  <c r="K182" i="2" s="1"/>
  <c r="G182" i="2" l="1"/>
  <c r="H182" i="2" s="1"/>
  <c r="J182" i="2" s="1"/>
  <c r="D183" i="2" s="1"/>
  <c r="I183" i="2" l="1"/>
  <c r="K183" i="2" s="1"/>
  <c r="F183" i="2"/>
  <c r="G183" i="2" l="1"/>
  <c r="H183" i="2" s="1"/>
  <c r="J183" i="2" s="1"/>
  <c r="D184" i="2" s="1"/>
  <c r="F184" i="2" l="1"/>
  <c r="I184" i="2"/>
  <c r="K184" i="2" s="1"/>
  <c r="G184" i="2" l="1"/>
  <c r="H184" i="2" s="1"/>
  <c r="J184" i="2" s="1"/>
  <c r="D185" i="2" s="1"/>
  <c r="I185" i="2" l="1"/>
  <c r="K185" i="2" s="1"/>
  <c r="F185" i="2"/>
  <c r="G185" i="2" l="1"/>
  <c r="H185" i="2" s="1"/>
  <c r="J185" i="2" s="1"/>
  <c r="D186" i="2" s="1"/>
  <c r="I186" i="2" l="1"/>
  <c r="K186" i="2" s="1"/>
  <c r="F186" i="2"/>
  <c r="G186" i="2" l="1"/>
  <c r="H186" i="2" s="1"/>
  <c r="J186" i="2" s="1"/>
  <c r="D187" i="2" s="1"/>
  <c r="F187" i="2" l="1"/>
  <c r="I187" i="2"/>
  <c r="K187" i="2" s="1"/>
  <c r="G187" i="2" l="1"/>
  <c r="H187" i="2" s="1"/>
  <c r="J187" i="2" s="1"/>
  <c r="D188" i="2" s="1"/>
  <c r="F188" i="2" l="1"/>
  <c r="I188" i="2"/>
  <c r="K188" i="2" s="1"/>
  <c r="G188" i="2" l="1"/>
  <c r="H188" i="2" s="1"/>
  <c r="J188" i="2" s="1"/>
  <c r="D189" i="2" s="1"/>
  <c r="I189" i="2" l="1"/>
  <c r="K189" i="2" s="1"/>
  <c r="F189" i="2"/>
  <c r="G189" i="2" l="1"/>
  <c r="H189" i="2" s="1"/>
  <c r="J189" i="2" s="1"/>
  <c r="D190" i="2" s="1"/>
  <c r="I190" i="2" l="1"/>
  <c r="K190" i="2" s="1"/>
  <c r="F190" i="2"/>
  <c r="G190" i="2" l="1"/>
  <c r="H190" i="2" s="1"/>
  <c r="J190" i="2" s="1"/>
  <c r="D191" i="2" s="1"/>
  <c r="I191" i="2" l="1"/>
  <c r="K191" i="2" s="1"/>
  <c r="F191" i="2"/>
  <c r="G191" i="2" l="1"/>
  <c r="H191" i="2" s="1"/>
  <c r="J191" i="2" s="1"/>
  <c r="D192" i="2" s="1"/>
  <c r="I192" i="2" l="1"/>
  <c r="K192" i="2" s="1"/>
  <c r="F192" i="2"/>
  <c r="G192" i="2" l="1"/>
  <c r="H192" i="2" s="1"/>
  <c r="J192" i="2" s="1"/>
  <c r="D193" i="2" s="1"/>
  <c r="I193" i="2" l="1"/>
  <c r="K193" i="2" s="1"/>
  <c r="F193" i="2"/>
  <c r="G193" i="2" l="1"/>
  <c r="H193" i="2" s="1"/>
  <c r="J193" i="2" s="1"/>
  <c r="D194" i="2" s="1"/>
  <c r="I194" i="2" l="1"/>
  <c r="K194" i="2" s="1"/>
  <c r="F194" i="2"/>
  <c r="G194" i="2" l="1"/>
  <c r="H194" i="2" s="1"/>
  <c r="J194" i="2" s="1"/>
  <c r="D195" i="2" s="1"/>
  <c r="F195" i="2" l="1"/>
  <c r="I195" i="2"/>
  <c r="K195" i="2" s="1"/>
  <c r="G195" i="2" l="1"/>
  <c r="H195" i="2" s="1"/>
  <c r="J195" i="2" s="1"/>
  <c r="D196" i="2" s="1"/>
  <c r="F196" i="2" l="1"/>
  <c r="I196" i="2"/>
  <c r="K196" i="2" s="1"/>
  <c r="G196" i="2" l="1"/>
  <c r="H196" i="2" s="1"/>
  <c r="J196" i="2" s="1"/>
  <c r="D197" i="2" s="1"/>
  <c r="I197" i="2" l="1"/>
  <c r="K197" i="2" s="1"/>
  <c r="F197" i="2"/>
  <c r="G197" i="2" l="1"/>
  <c r="H197" i="2" s="1"/>
  <c r="J197" i="2" s="1"/>
  <c r="D198" i="2" s="1"/>
  <c r="I198" i="2" l="1"/>
  <c r="K198" i="2" s="1"/>
  <c r="F198" i="2"/>
  <c r="G198" i="2" l="1"/>
  <c r="H198" i="2" s="1"/>
  <c r="J198" i="2" s="1"/>
  <c r="D199" i="2" s="1"/>
  <c r="F199" i="2" l="1"/>
  <c r="I199" i="2"/>
  <c r="K199" i="2" s="1"/>
  <c r="G199" i="2" l="1"/>
  <c r="H199" i="2" s="1"/>
  <c r="J199" i="2" s="1"/>
  <c r="D200" i="2" s="1"/>
  <c r="F200" i="2" l="1"/>
  <c r="I200" i="2"/>
  <c r="K200" i="2" s="1"/>
  <c r="G200" i="2" l="1"/>
  <c r="H200" i="2" s="1"/>
  <c r="J200" i="2" s="1"/>
  <c r="D201" i="2" s="1"/>
  <c r="I201" i="2" l="1"/>
  <c r="K201" i="2" s="1"/>
  <c r="F201" i="2"/>
  <c r="G201" i="2" l="1"/>
  <c r="H201" i="2" s="1"/>
  <c r="J201" i="2" s="1"/>
  <c r="D202" i="2" s="1"/>
  <c r="I202" i="2" l="1"/>
  <c r="K202" i="2" s="1"/>
  <c r="F202" i="2"/>
  <c r="G202" i="2" l="1"/>
  <c r="H202" i="2" s="1"/>
  <c r="J202" i="2" s="1"/>
  <c r="D203" i="2" s="1"/>
  <c r="I203" i="2" l="1"/>
  <c r="K203" i="2" s="1"/>
  <c r="F203" i="2"/>
  <c r="G203" i="2" l="1"/>
  <c r="H203" i="2" s="1"/>
  <c r="J203" i="2" s="1"/>
  <c r="D204" i="2" s="1"/>
  <c r="F204" i="2" l="1"/>
  <c r="I204" i="2"/>
  <c r="K204" i="2" s="1"/>
  <c r="G204" i="2" l="1"/>
  <c r="H204" i="2" s="1"/>
  <c r="J204" i="2" s="1"/>
  <c r="D205" i="2" s="1"/>
  <c r="I205" i="2" l="1"/>
  <c r="K205" i="2" s="1"/>
  <c r="F205" i="2"/>
  <c r="G205" i="2" l="1"/>
  <c r="H205" i="2" s="1"/>
  <c r="J205" i="2" s="1"/>
  <c r="D206" i="2" s="1"/>
  <c r="F206" i="2" l="1"/>
  <c r="I206" i="2"/>
  <c r="K206" i="2" s="1"/>
  <c r="G206" i="2" l="1"/>
  <c r="H206" i="2" s="1"/>
  <c r="J206" i="2" s="1"/>
  <c r="D207" i="2" s="1"/>
  <c r="F207" i="2" l="1"/>
  <c r="I207" i="2"/>
  <c r="K207" i="2" s="1"/>
  <c r="G207" i="2" l="1"/>
  <c r="H207" i="2" s="1"/>
  <c r="J207" i="2" s="1"/>
  <c r="D208" i="2" s="1"/>
  <c r="I208" i="2" l="1"/>
  <c r="K208" i="2" s="1"/>
  <c r="F208" i="2"/>
  <c r="G208" i="2" l="1"/>
  <c r="H208" i="2" s="1"/>
  <c r="J208" i="2" s="1"/>
  <c r="D209" i="2" s="1"/>
  <c r="I209" i="2" l="1"/>
  <c r="K209" i="2" s="1"/>
  <c r="F209" i="2"/>
  <c r="G209" i="2" l="1"/>
  <c r="H209" i="2" s="1"/>
  <c r="J209" i="2" s="1"/>
  <c r="D210" i="2" s="1"/>
  <c r="I210" i="2" l="1"/>
  <c r="K210" i="2" s="1"/>
  <c r="F210" i="2"/>
  <c r="G210" i="2" l="1"/>
  <c r="H210" i="2" s="1"/>
  <c r="J210" i="2" s="1"/>
  <c r="D211" i="2" s="1"/>
  <c r="I211" i="2" l="1"/>
  <c r="K211" i="2" s="1"/>
  <c r="F211" i="2"/>
  <c r="G211" i="2" l="1"/>
  <c r="H211" i="2" s="1"/>
  <c r="J211" i="2" s="1"/>
  <c r="D212" i="2" s="1"/>
  <c r="I212" i="2" l="1"/>
  <c r="K212" i="2" s="1"/>
  <c r="F212" i="2"/>
  <c r="G212" i="2" l="1"/>
  <c r="H212" i="2" s="1"/>
  <c r="J212" i="2" s="1"/>
  <c r="D213" i="2" s="1"/>
  <c r="I213" i="2" l="1"/>
  <c r="K213" i="2" s="1"/>
  <c r="F213" i="2"/>
  <c r="G213" i="2" l="1"/>
  <c r="H213" i="2" s="1"/>
  <c r="J213" i="2" s="1"/>
  <c r="D214" i="2" s="1"/>
  <c r="F214" i="2" l="1"/>
  <c r="I214" i="2"/>
  <c r="K214" i="2" s="1"/>
  <c r="G214" i="2" l="1"/>
  <c r="H214" i="2" s="1"/>
  <c r="J214" i="2" s="1"/>
  <c r="D215" i="2" s="1"/>
  <c r="F215" i="2" l="1"/>
  <c r="I215" i="2"/>
  <c r="K215" i="2" s="1"/>
  <c r="G215" i="2" l="1"/>
  <c r="H215" i="2" s="1"/>
  <c r="J215" i="2" s="1"/>
  <c r="D216" i="2" s="1"/>
  <c r="I216" i="2" l="1"/>
  <c r="K216" i="2" s="1"/>
  <c r="F216" i="2"/>
  <c r="G216" i="2" l="1"/>
  <c r="H216" i="2" s="1"/>
  <c r="J216" i="2" s="1"/>
  <c r="D217" i="2" s="1"/>
  <c r="I217" i="2" l="1"/>
  <c r="K217" i="2" s="1"/>
  <c r="F217" i="2"/>
  <c r="G217" i="2" l="1"/>
  <c r="H217" i="2" s="1"/>
  <c r="J217" i="2" s="1"/>
  <c r="D218" i="2" s="1"/>
  <c r="I218" i="2" l="1"/>
  <c r="K218" i="2" s="1"/>
  <c r="F218" i="2"/>
  <c r="G218" i="2" l="1"/>
  <c r="H218" i="2" s="1"/>
  <c r="J218" i="2" s="1"/>
  <c r="D219" i="2" s="1"/>
  <c r="I219" i="2" l="1"/>
  <c r="K219" i="2" s="1"/>
  <c r="F219" i="2"/>
  <c r="G219" i="2" l="1"/>
  <c r="H219" i="2" s="1"/>
  <c r="J219" i="2" s="1"/>
  <c r="D220" i="2" s="1"/>
  <c r="I220" i="2" l="1"/>
  <c r="K220" i="2" s="1"/>
  <c r="F220" i="2"/>
  <c r="G220" i="2" l="1"/>
  <c r="H220" i="2" s="1"/>
  <c r="J220" i="2" s="1"/>
  <c r="D221" i="2" s="1"/>
  <c r="F221" i="2" l="1"/>
  <c r="I221" i="2"/>
  <c r="K221" i="2" s="1"/>
  <c r="G221" i="2" l="1"/>
  <c r="H221" i="2" s="1"/>
  <c r="J221" i="2" s="1"/>
  <c r="D222" i="2" s="1"/>
  <c r="I222" i="2" l="1"/>
  <c r="K222" i="2" s="1"/>
  <c r="F222" i="2"/>
  <c r="G222" i="2" l="1"/>
  <c r="H222" i="2" s="1"/>
  <c r="J222" i="2" s="1"/>
  <c r="D223" i="2" s="1"/>
  <c r="I223" i="2" l="1"/>
  <c r="K223" i="2" s="1"/>
  <c r="F223" i="2"/>
  <c r="G223" i="2" l="1"/>
  <c r="H223" i="2" s="1"/>
  <c r="J223" i="2" s="1"/>
  <c r="D224" i="2" s="1"/>
  <c r="I224" i="2" l="1"/>
  <c r="K224" i="2" s="1"/>
  <c r="F224" i="2"/>
  <c r="G224" i="2" l="1"/>
  <c r="H224" i="2" s="1"/>
  <c r="J224" i="2" s="1"/>
  <c r="D225" i="2" s="1"/>
  <c r="I225" i="2" l="1"/>
  <c r="K225" i="2" s="1"/>
  <c r="F225" i="2"/>
  <c r="G225" i="2" l="1"/>
  <c r="H225" i="2" s="1"/>
  <c r="J225" i="2" s="1"/>
  <c r="D226" i="2" s="1"/>
  <c r="I226" i="2" l="1"/>
  <c r="K226" i="2" s="1"/>
  <c r="F226" i="2"/>
  <c r="G226" i="2" l="1"/>
  <c r="H226" i="2" s="1"/>
  <c r="J226" i="2" s="1"/>
  <c r="D227" i="2" s="1"/>
  <c r="I227" i="2" l="1"/>
  <c r="K227" i="2" s="1"/>
  <c r="F227" i="2"/>
  <c r="G227" i="2" l="1"/>
  <c r="H227" i="2" s="1"/>
  <c r="J227" i="2" s="1"/>
  <c r="D228" i="2" s="1"/>
  <c r="I228" i="2" l="1"/>
  <c r="K228" i="2" s="1"/>
  <c r="F228" i="2"/>
  <c r="G228" i="2" l="1"/>
  <c r="H228" i="2" s="1"/>
  <c r="J228" i="2" s="1"/>
  <c r="D229" i="2" s="1"/>
  <c r="I229" i="2" l="1"/>
  <c r="K229" i="2" s="1"/>
  <c r="F229" i="2"/>
  <c r="G229" i="2" l="1"/>
  <c r="H229" i="2" s="1"/>
  <c r="J229" i="2" s="1"/>
  <c r="D230" i="2" s="1"/>
  <c r="F230" i="2" l="1"/>
  <c r="I230" i="2"/>
  <c r="K230" i="2" s="1"/>
  <c r="G230" i="2" l="1"/>
  <c r="H230" i="2" s="1"/>
  <c r="J230" i="2" s="1"/>
  <c r="D231" i="2" s="1"/>
  <c r="F231" i="2" l="1"/>
  <c r="I231" i="2"/>
  <c r="K231" i="2" s="1"/>
  <c r="G231" i="2" l="1"/>
  <c r="H231" i="2" s="1"/>
  <c r="J231" i="2" s="1"/>
  <c r="D232" i="2" s="1"/>
  <c r="F232" i="2" l="1"/>
  <c r="I232" i="2"/>
  <c r="K232" i="2" s="1"/>
  <c r="G232" i="2" l="1"/>
  <c r="H232" i="2" s="1"/>
  <c r="J232" i="2" s="1"/>
  <c r="D233" i="2" s="1"/>
  <c r="I233" i="2" l="1"/>
  <c r="K233" i="2" s="1"/>
  <c r="F233" i="2"/>
  <c r="G233" i="2" l="1"/>
  <c r="H233" i="2" s="1"/>
  <c r="J233" i="2" s="1"/>
  <c r="D234" i="2" s="1"/>
  <c r="I234" i="2" l="1"/>
  <c r="K234" i="2" s="1"/>
  <c r="F234" i="2"/>
  <c r="G234" i="2" l="1"/>
  <c r="H234" i="2" s="1"/>
  <c r="J234" i="2" s="1"/>
  <c r="D235" i="2" s="1"/>
  <c r="F235" i="2" l="1"/>
  <c r="I235" i="2"/>
  <c r="K235" i="2" s="1"/>
  <c r="G235" i="2" l="1"/>
  <c r="H235" i="2" s="1"/>
  <c r="J235" i="2" s="1"/>
  <c r="D236" i="2" s="1"/>
  <c r="I236" i="2" l="1"/>
  <c r="K236" i="2" s="1"/>
  <c r="F236" i="2"/>
  <c r="G236" i="2" l="1"/>
  <c r="H236" i="2" s="1"/>
  <c r="J236" i="2" s="1"/>
  <c r="D237" i="2" s="1"/>
  <c r="I237" i="2" l="1"/>
  <c r="K237" i="2" s="1"/>
  <c r="F237" i="2"/>
  <c r="G237" i="2" l="1"/>
  <c r="H237" i="2" s="1"/>
  <c r="J237" i="2" s="1"/>
  <c r="D238" i="2" s="1"/>
  <c r="I238" i="2" l="1"/>
  <c r="K238" i="2" s="1"/>
  <c r="F238" i="2"/>
  <c r="G238" i="2" l="1"/>
  <c r="H238" i="2" s="1"/>
  <c r="J238" i="2" s="1"/>
  <c r="D239" i="2" s="1"/>
  <c r="I239" i="2" l="1"/>
  <c r="K239" i="2" s="1"/>
  <c r="F239" i="2"/>
  <c r="G239" i="2" l="1"/>
  <c r="H239" i="2" s="1"/>
  <c r="J239" i="2" s="1"/>
  <c r="D240" i="2" s="1"/>
  <c r="I240" i="2" l="1"/>
  <c r="K240" i="2" s="1"/>
  <c r="F240" i="2"/>
  <c r="G240" i="2" l="1"/>
  <c r="H240" i="2" s="1"/>
  <c r="J240" i="2" s="1"/>
  <c r="D241" i="2" s="1"/>
  <c r="I241" i="2" l="1"/>
  <c r="K241" i="2" s="1"/>
  <c r="F241" i="2"/>
  <c r="G241" i="2" l="1"/>
  <c r="H241" i="2" s="1"/>
  <c r="J241" i="2" s="1"/>
  <c r="D242" i="2" s="1"/>
  <c r="I242" i="2" l="1"/>
  <c r="K242" i="2" s="1"/>
  <c r="F242" i="2"/>
  <c r="G242" i="2" l="1"/>
  <c r="H242" i="2" s="1"/>
  <c r="J242" i="2" s="1"/>
  <c r="D243" i="2" s="1"/>
  <c r="I243" i="2" l="1"/>
  <c r="K243" i="2" s="1"/>
  <c r="F243" i="2"/>
  <c r="G243" i="2" l="1"/>
  <c r="H243" i="2" s="1"/>
  <c r="J243" i="2" s="1"/>
  <c r="D244" i="2" s="1"/>
  <c r="I244" i="2" l="1"/>
  <c r="K244" i="2" s="1"/>
  <c r="F244" i="2"/>
  <c r="G244" i="2" l="1"/>
  <c r="H244" i="2" s="1"/>
  <c r="J244" i="2" s="1"/>
  <c r="D245" i="2" s="1"/>
  <c r="F245" i="2" l="1"/>
  <c r="I245" i="2"/>
  <c r="K245" i="2" s="1"/>
  <c r="G245" i="2" l="1"/>
  <c r="H245" i="2" s="1"/>
  <c r="J245" i="2" s="1"/>
  <c r="D246" i="2" s="1"/>
  <c r="I246" i="2" l="1"/>
  <c r="K246" i="2" s="1"/>
  <c r="F246" i="2"/>
  <c r="G246" i="2" l="1"/>
  <c r="H246" i="2" s="1"/>
  <c r="J246" i="2" s="1"/>
  <c r="D247" i="2" s="1"/>
  <c r="F247" i="2" l="1"/>
  <c r="I247" i="2"/>
  <c r="K247" i="2" s="1"/>
  <c r="G247" i="2" l="1"/>
  <c r="H247" i="2" s="1"/>
  <c r="J247" i="2" s="1"/>
  <c r="D248" i="2" s="1"/>
  <c r="I248" i="2" l="1"/>
  <c r="K248" i="2" s="1"/>
  <c r="F248" i="2"/>
  <c r="G248" i="2" l="1"/>
  <c r="H248" i="2" s="1"/>
  <c r="J248" i="2" s="1"/>
  <c r="D249" i="2" s="1"/>
  <c r="I249" i="2" l="1"/>
  <c r="K249" i="2" s="1"/>
  <c r="F249" i="2"/>
  <c r="G249" i="2" l="1"/>
  <c r="H249" i="2" s="1"/>
  <c r="J249" i="2" s="1"/>
  <c r="D250" i="2" s="1"/>
  <c r="I250" i="2" l="1"/>
  <c r="K250" i="2" s="1"/>
  <c r="F250" i="2"/>
  <c r="G250" i="2" l="1"/>
  <c r="H250" i="2" s="1"/>
  <c r="J250" i="2" s="1"/>
  <c r="D251" i="2" s="1"/>
  <c r="I251" i="2" l="1"/>
  <c r="K251" i="2" s="1"/>
  <c r="F251" i="2"/>
  <c r="G251" i="2" l="1"/>
  <c r="H251" i="2" s="1"/>
  <c r="J251" i="2" s="1"/>
  <c r="D252" i="2" s="1"/>
  <c r="I252" i="2" l="1"/>
  <c r="K252" i="2" s="1"/>
  <c r="F252" i="2"/>
  <c r="G252" i="2" l="1"/>
  <c r="H252" i="2" s="1"/>
  <c r="J252" i="2" s="1"/>
  <c r="D253" i="2" s="1"/>
  <c r="F253" i="2" l="1"/>
  <c r="I253" i="2"/>
  <c r="K253" i="2" s="1"/>
  <c r="G253" i="2" l="1"/>
  <c r="H253" i="2" s="1"/>
  <c r="J253" i="2" s="1"/>
  <c r="D254" i="2" s="1"/>
  <c r="I254" i="2" l="1"/>
  <c r="K254" i="2" s="1"/>
  <c r="F254" i="2"/>
  <c r="G254" i="2" l="1"/>
  <c r="H254" i="2" s="1"/>
  <c r="J254" i="2" s="1"/>
  <c r="D255" i="2" s="1"/>
  <c r="I255" i="2" l="1"/>
  <c r="K255" i="2" s="1"/>
  <c r="F255" i="2"/>
  <c r="G255" i="2" l="1"/>
  <c r="H255" i="2" s="1"/>
  <c r="J255" i="2" s="1"/>
  <c r="D256" i="2" s="1"/>
  <c r="I256" i="2" l="1"/>
  <c r="K256" i="2" s="1"/>
  <c r="F256" i="2"/>
  <c r="G256" i="2" l="1"/>
  <c r="H256" i="2" s="1"/>
  <c r="J256" i="2" s="1"/>
  <c r="D257" i="2" s="1"/>
  <c r="F257" i="2" l="1"/>
  <c r="I257" i="2"/>
  <c r="K257" i="2" s="1"/>
  <c r="G257" i="2" l="1"/>
  <c r="H257" i="2" s="1"/>
  <c r="J257" i="2" s="1"/>
  <c r="D258" i="2" s="1"/>
  <c r="I258" i="2" l="1"/>
  <c r="K258" i="2" s="1"/>
  <c r="F258" i="2"/>
  <c r="G258" i="2" l="1"/>
  <c r="H258" i="2" s="1"/>
  <c r="J258" i="2" s="1"/>
  <c r="D259" i="2" s="1"/>
  <c r="I259" i="2" l="1"/>
  <c r="K259" i="2" s="1"/>
  <c r="F259" i="2"/>
  <c r="G259" i="2" l="1"/>
  <c r="H259" i="2" s="1"/>
  <c r="J259" i="2" s="1"/>
  <c r="D260" i="2" s="1"/>
  <c r="I260" i="2" l="1"/>
  <c r="K260" i="2" s="1"/>
  <c r="F260" i="2"/>
  <c r="G260" i="2" l="1"/>
  <c r="H260" i="2" s="1"/>
  <c r="J260" i="2" s="1"/>
  <c r="D261" i="2" s="1"/>
  <c r="F261" i="2" l="1"/>
  <c r="I261" i="2"/>
  <c r="K261" i="2" s="1"/>
  <c r="G261" i="2" l="1"/>
  <c r="H261" i="2" s="1"/>
  <c r="J261" i="2" s="1"/>
  <c r="D262" i="2" s="1"/>
  <c r="F262" i="2" l="1"/>
  <c r="I262" i="2"/>
  <c r="K262" i="2" s="1"/>
  <c r="G262" i="2" l="1"/>
  <c r="H262" i="2" s="1"/>
  <c r="J262" i="2" s="1"/>
  <c r="D263" i="2" s="1"/>
  <c r="I263" i="2" l="1"/>
  <c r="K263" i="2" s="1"/>
  <c r="F263" i="2"/>
  <c r="G263" i="2" l="1"/>
  <c r="H263" i="2" s="1"/>
  <c r="J263" i="2" s="1"/>
  <c r="D264" i="2" s="1"/>
  <c r="I264" i="2" l="1"/>
  <c r="K264" i="2" s="1"/>
  <c r="F264" i="2"/>
  <c r="G264" i="2" l="1"/>
  <c r="H264" i="2" s="1"/>
  <c r="J264" i="2" s="1"/>
  <c r="D265" i="2" s="1"/>
  <c r="I265" i="2" l="1"/>
  <c r="K265" i="2" s="1"/>
  <c r="F265" i="2"/>
  <c r="G265" i="2" l="1"/>
  <c r="H265" i="2" s="1"/>
  <c r="J265" i="2" s="1"/>
  <c r="D266" i="2" s="1"/>
  <c r="I266" i="2" l="1"/>
  <c r="K266" i="2" s="1"/>
  <c r="F266" i="2"/>
  <c r="G266" i="2" l="1"/>
  <c r="H266" i="2" s="1"/>
  <c r="J266" i="2" s="1"/>
  <c r="D267" i="2" s="1"/>
  <c r="I267" i="2" l="1"/>
  <c r="K267" i="2" s="1"/>
  <c r="F267" i="2"/>
  <c r="G267" i="2" l="1"/>
  <c r="H267" i="2" s="1"/>
  <c r="J267" i="2" s="1"/>
  <c r="D268" i="2" s="1"/>
  <c r="I268" i="2" l="1"/>
  <c r="K268" i="2" s="1"/>
  <c r="F268" i="2"/>
  <c r="G268" i="2" l="1"/>
  <c r="H268" i="2" s="1"/>
  <c r="J268" i="2" s="1"/>
  <c r="D269" i="2" s="1"/>
  <c r="I269" i="2" l="1"/>
  <c r="K269" i="2" s="1"/>
  <c r="F269" i="2"/>
  <c r="G269" i="2" l="1"/>
  <c r="H269" i="2" s="1"/>
  <c r="J269" i="2" s="1"/>
  <c r="D270" i="2" s="1"/>
  <c r="I270" i="2" l="1"/>
  <c r="K270" i="2" s="1"/>
  <c r="F270" i="2"/>
  <c r="G270" i="2" l="1"/>
  <c r="H270" i="2" s="1"/>
  <c r="J270" i="2" s="1"/>
  <c r="D271" i="2" s="1"/>
  <c r="I271" i="2" l="1"/>
  <c r="K271" i="2" s="1"/>
  <c r="F271" i="2"/>
  <c r="G271" i="2" l="1"/>
  <c r="H271" i="2" s="1"/>
  <c r="J271" i="2" s="1"/>
  <c r="D272" i="2" s="1"/>
  <c r="I272" i="2" l="1"/>
  <c r="K272" i="2" s="1"/>
  <c r="F272" i="2"/>
  <c r="G272" i="2" l="1"/>
  <c r="H272" i="2" s="1"/>
  <c r="J272" i="2" s="1"/>
  <c r="D273" i="2" s="1"/>
  <c r="I273" i="2" l="1"/>
  <c r="K273" i="2" s="1"/>
  <c r="F273" i="2"/>
  <c r="G273" i="2" l="1"/>
  <c r="H273" i="2" s="1"/>
  <c r="J273" i="2" s="1"/>
  <c r="D274" i="2" s="1"/>
  <c r="I274" i="2" l="1"/>
  <c r="K274" i="2" s="1"/>
  <c r="F274" i="2"/>
  <c r="G274" i="2" l="1"/>
  <c r="H274" i="2" s="1"/>
  <c r="J274" i="2" s="1"/>
  <c r="D275" i="2" s="1"/>
  <c r="I275" i="2" l="1"/>
  <c r="K275" i="2" s="1"/>
  <c r="F275" i="2"/>
  <c r="G275" i="2" l="1"/>
  <c r="H275" i="2" s="1"/>
  <c r="J275" i="2" s="1"/>
  <c r="D276" i="2" s="1"/>
  <c r="I276" i="2" l="1"/>
  <c r="K276" i="2" s="1"/>
  <c r="F276" i="2"/>
  <c r="G276" i="2" l="1"/>
  <c r="H276" i="2" s="1"/>
  <c r="J276" i="2" s="1"/>
  <c r="D277" i="2" s="1"/>
  <c r="I277" i="2" l="1"/>
  <c r="K277" i="2" s="1"/>
  <c r="F277" i="2"/>
  <c r="G277" i="2" l="1"/>
  <c r="H277" i="2" s="1"/>
  <c r="J277" i="2" s="1"/>
  <c r="D278" i="2" s="1"/>
  <c r="F278" i="2" l="1"/>
  <c r="I278" i="2"/>
  <c r="K278" i="2" s="1"/>
  <c r="G278" i="2" l="1"/>
  <c r="H278" i="2" s="1"/>
  <c r="J278" i="2" s="1"/>
  <c r="D279" i="2" s="1"/>
  <c r="I279" i="2" l="1"/>
  <c r="K279" i="2" s="1"/>
  <c r="F279" i="2"/>
  <c r="G279" i="2" l="1"/>
  <c r="H279" i="2" s="1"/>
  <c r="J279" i="2" s="1"/>
  <c r="D280" i="2" s="1"/>
  <c r="F280" i="2" l="1"/>
  <c r="I280" i="2"/>
  <c r="K280" i="2" s="1"/>
  <c r="G280" i="2" l="1"/>
  <c r="H280" i="2" s="1"/>
  <c r="J280" i="2" s="1"/>
  <c r="D281" i="2" s="1"/>
  <c r="I281" i="2" l="1"/>
  <c r="K281" i="2" s="1"/>
  <c r="F281" i="2"/>
  <c r="G281" i="2" l="1"/>
  <c r="H281" i="2" s="1"/>
  <c r="J281" i="2" s="1"/>
  <c r="D282" i="2" s="1"/>
  <c r="I282" i="2" l="1"/>
  <c r="K282" i="2" s="1"/>
  <c r="F282" i="2"/>
  <c r="G282" i="2" l="1"/>
  <c r="H282" i="2" s="1"/>
  <c r="J282" i="2" s="1"/>
  <c r="D283" i="2" s="1"/>
  <c r="I283" i="2" l="1"/>
  <c r="K283" i="2" s="1"/>
  <c r="F283" i="2"/>
  <c r="G283" i="2" l="1"/>
  <c r="H283" i="2" s="1"/>
  <c r="J283" i="2" s="1"/>
  <c r="D284" i="2" s="1"/>
  <c r="F284" i="2" l="1"/>
  <c r="I284" i="2"/>
  <c r="K284" i="2" s="1"/>
  <c r="G284" i="2" l="1"/>
  <c r="H284" i="2" s="1"/>
  <c r="J284" i="2" s="1"/>
  <c r="D285" i="2" s="1"/>
  <c r="I285" i="2" l="1"/>
  <c r="K285" i="2" s="1"/>
  <c r="F285" i="2"/>
  <c r="G285" i="2" l="1"/>
  <c r="H285" i="2" s="1"/>
  <c r="J285" i="2" s="1"/>
  <c r="D286" i="2" s="1"/>
  <c r="F286" i="2" l="1"/>
  <c r="I286" i="2"/>
  <c r="K286" i="2" s="1"/>
  <c r="G286" i="2" l="1"/>
  <c r="H286" i="2" s="1"/>
  <c r="J286" i="2" s="1"/>
  <c r="D287" i="2" s="1"/>
  <c r="I287" i="2" l="1"/>
  <c r="K287" i="2" s="1"/>
  <c r="F287" i="2"/>
  <c r="G287" i="2" l="1"/>
  <c r="H287" i="2" s="1"/>
  <c r="J287" i="2" s="1"/>
  <c r="D288" i="2" s="1"/>
  <c r="I288" i="2" l="1"/>
  <c r="K288" i="2" s="1"/>
  <c r="F288" i="2"/>
  <c r="G288" i="2" l="1"/>
  <c r="H288" i="2" s="1"/>
  <c r="J288" i="2" s="1"/>
  <c r="D289" i="2" s="1"/>
  <c r="I289" i="2" l="1"/>
  <c r="K289" i="2" s="1"/>
  <c r="F289" i="2"/>
  <c r="G289" i="2" l="1"/>
  <c r="H289" i="2" s="1"/>
  <c r="J289" i="2" s="1"/>
  <c r="D290" i="2" s="1"/>
  <c r="I290" i="2" l="1"/>
  <c r="K290" i="2" s="1"/>
  <c r="F290" i="2"/>
  <c r="G290" i="2" l="1"/>
  <c r="H290" i="2" s="1"/>
  <c r="J290" i="2" s="1"/>
  <c r="D291" i="2" s="1"/>
  <c r="I291" i="2" l="1"/>
  <c r="K291" i="2" s="1"/>
  <c r="F291" i="2"/>
  <c r="G291" i="2" l="1"/>
  <c r="H291" i="2" s="1"/>
  <c r="J291" i="2" s="1"/>
  <c r="D292" i="2" s="1"/>
  <c r="I292" i="2" l="1"/>
  <c r="K292" i="2" s="1"/>
  <c r="F292" i="2"/>
  <c r="G292" i="2" l="1"/>
  <c r="H292" i="2" s="1"/>
  <c r="J292" i="2" s="1"/>
  <c r="D293" i="2" s="1"/>
  <c r="I293" i="2" l="1"/>
  <c r="K293" i="2" s="1"/>
  <c r="F293" i="2"/>
  <c r="G293" i="2" l="1"/>
  <c r="H293" i="2" s="1"/>
  <c r="J293" i="2" s="1"/>
  <c r="D294" i="2" s="1"/>
  <c r="I294" i="2" l="1"/>
  <c r="K294" i="2" s="1"/>
  <c r="F294" i="2"/>
  <c r="G294" i="2" l="1"/>
  <c r="H294" i="2" s="1"/>
  <c r="J294" i="2" s="1"/>
  <c r="D295" i="2" s="1"/>
  <c r="I295" i="2" l="1"/>
  <c r="K295" i="2" s="1"/>
  <c r="F295" i="2"/>
  <c r="G295" i="2" l="1"/>
  <c r="H295" i="2" s="1"/>
  <c r="J295" i="2" s="1"/>
  <c r="D296" i="2" s="1"/>
  <c r="F296" i="2" l="1"/>
  <c r="I296" i="2"/>
  <c r="K296" i="2" s="1"/>
  <c r="G296" i="2" l="1"/>
  <c r="H296" i="2" s="1"/>
  <c r="J296" i="2" s="1"/>
  <c r="D297" i="2" s="1"/>
  <c r="I297" i="2" l="1"/>
  <c r="K297" i="2" s="1"/>
  <c r="F297" i="2"/>
  <c r="G297" i="2" l="1"/>
  <c r="H297" i="2" s="1"/>
  <c r="J297" i="2" s="1"/>
  <c r="D298" i="2" s="1"/>
  <c r="I298" i="2" l="1"/>
  <c r="K298" i="2" s="1"/>
  <c r="F298" i="2"/>
  <c r="G298" i="2" l="1"/>
  <c r="H298" i="2" s="1"/>
  <c r="J298" i="2" s="1"/>
  <c r="D299" i="2" s="1"/>
  <c r="F299" i="2" l="1"/>
  <c r="I299" i="2"/>
  <c r="K299" i="2" s="1"/>
  <c r="G299" i="2" l="1"/>
  <c r="H299" i="2" s="1"/>
  <c r="J299" i="2" s="1"/>
  <c r="D300" i="2" s="1"/>
  <c r="I300" i="2" l="1"/>
  <c r="K300" i="2" s="1"/>
  <c r="F300" i="2"/>
  <c r="G300" i="2" l="1"/>
  <c r="H300" i="2" s="1"/>
  <c r="J300" i="2" s="1"/>
  <c r="D301" i="2" s="1"/>
  <c r="F301" i="2" l="1"/>
  <c r="I301" i="2"/>
  <c r="K301" i="2" s="1"/>
  <c r="G301" i="2" l="1"/>
  <c r="H301" i="2" s="1"/>
  <c r="J301" i="2" s="1"/>
  <c r="D302" i="2" s="1"/>
  <c r="I302" i="2" l="1"/>
  <c r="K302" i="2" s="1"/>
  <c r="F302" i="2"/>
  <c r="G302" i="2" l="1"/>
  <c r="H302" i="2" s="1"/>
  <c r="J302" i="2" s="1"/>
  <c r="D303" i="2" s="1"/>
  <c r="F303" i="2" l="1"/>
  <c r="I303" i="2"/>
  <c r="K303" i="2" s="1"/>
  <c r="G303" i="2" l="1"/>
  <c r="H303" i="2" s="1"/>
  <c r="J303" i="2" s="1"/>
  <c r="D304" i="2" s="1"/>
  <c r="I304" i="2" l="1"/>
  <c r="K304" i="2" s="1"/>
  <c r="F304" i="2"/>
  <c r="G304" i="2" l="1"/>
  <c r="H304" i="2" s="1"/>
  <c r="J304" i="2" s="1"/>
  <c r="D305" i="2" s="1"/>
  <c r="I305" i="2" l="1"/>
  <c r="K305" i="2" s="1"/>
  <c r="F305" i="2"/>
  <c r="G305" i="2" l="1"/>
  <c r="H305" i="2" s="1"/>
  <c r="J305" i="2" s="1"/>
  <c r="D306" i="2" s="1"/>
  <c r="I306" i="2" l="1"/>
  <c r="K306" i="2" s="1"/>
  <c r="F306" i="2"/>
  <c r="G306" i="2" l="1"/>
  <c r="H306" i="2" s="1"/>
  <c r="J306" i="2" s="1"/>
  <c r="D307" i="2" s="1"/>
  <c r="I307" i="2" l="1"/>
  <c r="K307" i="2" s="1"/>
  <c r="F307" i="2"/>
  <c r="G307" i="2" l="1"/>
  <c r="H307" i="2" s="1"/>
  <c r="J307" i="2" s="1"/>
  <c r="D308" i="2" s="1"/>
  <c r="I308" i="2" l="1"/>
  <c r="K308" i="2" s="1"/>
  <c r="F308" i="2"/>
  <c r="G308" i="2" l="1"/>
  <c r="H308" i="2" s="1"/>
  <c r="J308" i="2" s="1"/>
  <c r="D309" i="2" s="1"/>
  <c r="I309" i="2" l="1"/>
  <c r="K309" i="2" s="1"/>
  <c r="F309" i="2"/>
  <c r="G309" i="2" l="1"/>
  <c r="H309" i="2" s="1"/>
  <c r="J309" i="2" s="1"/>
  <c r="D310" i="2" s="1"/>
  <c r="I310" i="2" l="1"/>
  <c r="K310" i="2" s="1"/>
  <c r="F310" i="2"/>
  <c r="G310" i="2" l="1"/>
  <c r="H310" i="2" s="1"/>
  <c r="J310" i="2" s="1"/>
  <c r="D311" i="2" s="1"/>
  <c r="I311" i="2" l="1"/>
  <c r="K311" i="2" s="1"/>
  <c r="F311" i="2"/>
  <c r="G311" i="2" l="1"/>
  <c r="H311" i="2" s="1"/>
  <c r="J311" i="2" s="1"/>
  <c r="D312" i="2" s="1"/>
  <c r="F312" i="2" l="1"/>
  <c r="I312" i="2"/>
  <c r="K312" i="2" s="1"/>
  <c r="G312" i="2" l="1"/>
  <c r="H312" i="2" s="1"/>
  <c r="J312" i="2" s="1"/>
  <c r="D313" i="2" s="1"/>
  <c r="I313" i="2" l="1"/>
  <c r="K313" i="2" s="1"/>
  <c r="F313" i="2"/>
  <c r="G313" i="2" l="1"/>
  <c r="H313" i="2" s="1"/>
  <c r="J313" i="2" s="1"/>
  <c r="D314" i="2" s="1"/>
  <c r="I314" i="2" l="1"/>
  <c r="K314" i="2" s="1"/>
  <c r="F314" i="2"/>
  <c r="G314" i="2" l="1"/>
  <c r="H314" i="2" s="1"/>
  <c r="J314" i="2" s="1"/>
  <c r="D315" i="2" s="1"/>
  <c r="I315" i="2" l="1"/>
  <c r="K315" i="2" s="1"/>
  <c r="F315" i="2"/>
  <c r="G315" i="2" l="1"/>
  <c r="H315" i="2" s="1"/>
  <c r="J315" i="2" s="1"/>
  <c r="D316" i="2" s="1"/>
  <c r="F316" i="2" l="1"/>
  <c r="I316" i="2"/>
  <c r="K316" i="2" s="1"/>
  <c r="G316" i="2" l="1"/>
  <c r="H316" i="2" s="1"/>
  <c r="J316" i="2" s="1"/>
  <c r="D317" i="2" s="1"/>
  <c r="I317" i="2" l="1"/>
  <c r="K317" i="2" s="1"/>
  <c r="F317" i="2"/>
  <c r="G317" i="2" l="1"/>
  <c r="H317" i="2" s="1"/>
  <c r="J317" i="2" s="1"/>
  <c r="D318" i="2" s="1"/>
  <c r="F318" i="2" l="1"/>
  <c r="I318" i="2"/>
  <c r="K318" i="2" s="1"/>
  <c r="G318" i="2" l="1"/>
  <c r="H318" i="2" s="1"/>
  <c r="J318" i="2" s="1"/>
  <c r="D319" i="2" s="1"/>
  <c r="I319" i="2" l="1"/>
  <c r="K319" i="2" s="1"/>
  <c r="F319" i="2"/>
  <c r="G319" i="2" l="1"/>
  <c r="H319" i="2" s="1"/>
  <c r="J319" i="2"/>
  <c r="D320" i="2" s="1"/>
  <c r="I320" i="2" l="1"/>
  <c r="K320" i="2" s="1"/>
  <c r="F320" i="2"/>
  <c r="G320" i="2" l="1"/>
  <c r="H320" i="2" s="1"/>
  <c r="J320" i="2" s="1"/>
  <c r="D321" i="2" s="1"/>
  <c r="I321" i="2" l="1"/>
  <c r="K321" i="2" s="1"/>
  <c r="F321" i="2"/>
  <c r="G321" i="2" l="1"/>
  <c r="H321" i="2" s="1"/>
  <c r="J321" i="2" s="1"/>
  <c r="D322" i="2" s="1"/>
  <c r="I322" i="2" l="1"/>
  <c r="K322" i="2" s="1"/>
  <c r="F322" i="2"/>
  <c r="G322" i="2" l="1"/>
  <c r="H322" i="2" s="1"/>
  <c r="J322" i="2" s="1"/>
  <c r="D323" i="2" s="1"/>
  <c r="I323" i="2" l="1"/>
  <c r="K323" i="2" s="1"/>
  <c r="F323" i="2"/>
  <c r="G323" i="2" l="1"/>
  <c r="H323" i="2" s="1"/>
  <c r="J323" i="2"/>
  <c r="D324" i="2" s="1"/>
  <c r="I324" i="2" l="1"/>
  <c r="K324" i="2" s="1"/>
  <c r="F324" i="2"/>
  <c r="G324" i="2" l="1"/>
  <c r="H324" i="2" s="1"/>
  <c r="J324" i="2" s="1"/>
  <c r="D325" i="2" s="1"/>
  <c r="I325" i="2" l="1"/>
  <c r="K325" i="2" s="1"/>
  <c r="F325" i="2"/>
  <c r="G325" i="2" l="1"/>
  <c r="H325" i="2" s="1"/>
  <c r="J325" i="2" s="1"/>
  <c r="D326" i="2" s="1"/>
  <c r="I326" i="2" l="1"/>
  <c r="K326" i="2" s="1"/>
  <c r="F326" i="2"/>
  <c r="G326" i="2" l="1"/>
  <c r="H326" i="2" s="1"/>
  <c r="J326" i="2"/>
  <c r="D327" i="2" s="1"/>
  <c r="I327" i="2" l="1"/>
  <c r="K327" i="2" s="1"/>
  <c r="F327" i="2"/>
  <c r="G327" i="2" l="1"/>
  <c r="H327" i="2" s="1"/>
  <c r="J327" i="2" s="1"/>
  <c r="D328" i="2" s="1"/>
  <c r="F328" i="2" l="1"/>
  <c r="I328" i="2"/>
  <c r="K328" i="2" s="1"/>
  <c r="G328" i="2" l="1"/>
  <c r="H328" i="2" s="1"/>
  <c r="J328" i="2"/>
  <c r="D329" i="2" s="1"/>
  <c r="I329" i="2" l="1"/>
  <c r="K329" i="2" s="1"/>
  <c r="F329" i="2"/>
  <c r="G329" i="2" l="1"/>
  <c r="H329" i="2" s="1"/>
  <c r="J329" i="2"/>
  <c r="D330" i="2" s="1"/>
  <c r="I330" i="2" l="1"/>
  <c r="K330" i="2" s="1"/>
  <c r="F330" i="2"/>
  <c r="G330" i="2" l="1"/>
  <c r="H330" i="2" s="1"/>
  <c r="J330" i="2"/>
  <c r="D331" i="2" s="1"/>
  <c r="F331" i="2" l="1"/>
  <c r="I331" i="2"/>
  <c r="K331" i="2" s="1"/>
  <c r="G331" i="2" l="1"/>
  <c r="H331" i="2" s="1"/>
  <c r="J331" i="2" s="1"/>
  <c r="D332" i="2" s="1"/>
  <c r="I332" i="2" l="1"/>
  <c r="K332" i="2" s="1"/>
  <c r="F332" i="2"/>
  <c r="G332" i="2" l="1"/>
  <c r="H332" i="2" s="1"/>
  <c r="J332" i="2"/>
  <c r="D333" i="2" s="1"/>
  <c r="F333" i="2" l="1"/>
  <c r="I333" i="2"/>
  <c r="K333" i="2" s="1"/>
  <c r="G333" i="2" l="1"/>
  <c r="H333" i="2" s="1"/>
  <c r="J333" i="2"/>
  <c r="D334" i="2" s="1"/>
  <c r="F334" i="2" l="1"/>
  <c r="I334" i="2"/>
  <c r="K334" i="2" s="1"/>
  <c r="G334" i="2" l="1"/>
  <c r="H334" i="2" s="1"/>
  <c r="J334" i="2" s="1"/>
  <c r="D335" i="2" s="1"/>
  <c r="I335" i="2" l="1"/>
  <c r="K335" i="2" s="1"/>
  <c r="F335" i="2"/>
  <c r="G335" i="2" l="1"/>
  <c r="H335" i="2" s="1"/>
  <c r="J335" i="2" s="1"/>
  <c r="D336" i="2" s="1"/>
  <c r="I336" i="2" l="1"/>
  <c r="K336" i="2" s="1"/>
  <c r="F336" i="2"/>
  <c r="G336" i="2" l="1"/>
  <c r="H336" i="2" s="1"/>
  <c r="J336" i="2" s="1"/>
  <c r="D337" i="2" s="1"/>
  <c r="I337" i="2" l="1"/>
  <c r="K337" i="2" s="1"/>
  <c r="F337" i="2"/>
  <c r="G337" i="2" l="1"/>
  <c r="H337" i="2" s="1"/>
  <c r="J337" i="2"/>
  <c r="D338" i="2" s="1"/>
  <c r="I338" i="2" l="1"/>
  <c r="K338" i="2" s="1"/>
  <c r="F338" i="2"/>
  <c r="G338" i="2" l="1"/>
  <c r="H338" i="2" s="1"/>
  <c r="J338" i="2"/>
  <c r="D339" i="2" s="1"/>
  <c r="I339" i="2" l="1"/>
  <c r="K339" i="2" s="1"/>
  <c r="F339" i="2"/>
  <c r="G339" i="2" l="1"/>
  <c r="H339" i="2" s="1"/>
  <c r="J339" i="2" s="1"/>
  <c r="D340" i="2" s="1"/>
  <c r="I340" i="2" l="1"/>
  <c r="K340" i="2" s="1"/>
  <c r="F340" i="2"/>
  <c r="G340" i="2" l="1"/>
  <c r="H340" i="2" s="1"/>
  <c r="J340" i="2"/>
  <c r="D341" i="2" s="1"/>
  <c r="I341" i="2" l="1"/>
  <c r="K341" i="2" s="1"/>
  <c r="F341" i="2"/>
  <c r="G341" i="2" l="1"/>
  <c r="H341" i="2" s="1"/>
  <c r="J341" i="2" s="1"/>
  <c r="D342" i="2" s="1"/>
  <c r="F342" i="2" l="1"/>
  <c r="I342" i="2"/>
  <c r="K342" i="2" s="1"/>
  <c r="G342" i="2" l="1"/>
  <c r="H342" i="2" s="1"/>
  <c r="J342" i="2" s="1"/>
  <c r="D343" i="2" s="1"/>
  <c r="I343" i="2" l="1"/>
  <c r="K343" i="2" s="1"/>
  <c r="F343" i="2"/>
  <c r="G343" i="2" l="1"/>
  <c r="H343" i="2" s="1"/>
  <c r="J343" i="2"/>
  <c r="D344" i="2" s="1"/>
  <c r="F344" i="2" l="1"/>
  <c r="I344" i="2"/>
  <c r="K344" i="2" s="1"/>
  <c r="G344" i="2" l="1"/>
  <c r="H344" i="2" s="1"/>
  <c r="J344" i="2" s="1"/>
  <c r="D345" i="2" s="1"/>
  <c r="I345" i="2" l="1"/>
  <c r="K345" i="2" s="1"/>
  <c r="F345" i="2"/>
  <c r="G345" i="2" l="1"/>
  <c r="H345" i="2" s="1"/>
  <c r="J345" i="2" s="1"/>
  <c r="D346" i="2" s="1"/>
  <c r="I346" i="2" l="1"/>
  <c r="K346" i="2" s="1"/>
  <c r="F346" i="2"/>
  <c r="G346" i="2" l="1"/>
  <c r="H346" i="2" s="1"/>
  <c r="J346" i="2" s="1"/>
  <c r="D347" i="2" s="1"/>
  <c r="I347" i="2" l="1"/>
  <c r="K347" i="2" s="1"/>
  <c r="F347" i="2"/>
  <c r="G347" i="2" l="1"/>
  <c r="H347" i="2" s="1"/>
  <c r="J347" i="2"/>
  <c r="D348" i="2" s="1"/>
  <c r="F348" i="2" l="1"/>
  <c r="I348" i="2"/>
  <c r="K348" i="2" s="1"/>
  <c r="G348" i="2" l="1"/>
  <c r="H348" i="2" s="1"/>
  <c r="J348" i="2" s="1"/>
  <c r="D349" i="2" s="1"/>
  <c r="I349" i="2" l="1"/>
  <c r="K349" i="2" s="1"/>
  <c r="F349" i="2"/>
  <c r="G349" i="2" l="1"/>
  <c r="H349" i="2" s="1"/>
  <c r="J349" i="2"/>
  <c r="D350" i="2" s="1"/>
  <c r="F350" i="2" l="1"/>
  <c r="I350" i="2"/>
  <c r="K350" i="2" s="1"/>
  <c r="G350" i="2" l="1"/>
  <c r="H350" i="2" s="1"/>
  <c r="J350" i="2" s="1"/>
  <c r="D351" i="2" s="1"/>
  <c r="I351" i="2" l="1"/>
  <c r="K351" i="2" s="1"/>
  <c r="F351" i="2"/>
  <c r="G351" i="2" l="1"/>
  <c r="H351" i="2" s="1"/>
  <c r="J351" i="2"/>
  <c r="D352" i="2" s="1"/>
  <c r="I352" i="2" l="1"/>
  <c r="K352" i="2" s="1"/>
  <c r="F352" i="2"/>
  <c r="G352" i="2" l="1"/>
  <c r="H352" i="2" s="1"/>
  <c r="J352" i="2" s="1"/>
  <c r="D353" i="2" s="1"/>
  <c r="I353" i="2" l="1"/>
  <c r="K353" i="2" s="1"/>
  <c r="F353" i="2"/>
  <c r="G353" i="2" l="1"/>
  <c r="H353" i="2" s="1"/>
  <c r="J353" i="2" s="1"/>
  <c r="D354" i="2" s="1"/>
  <c r="F354" i="2" l="1"/>
  <c r="I354" i="2"/>
  <c r="K354" i="2" s="1"/>
  <c r="G354" i="2" l="1"/>
  <c r="H354" i="2" s="1"/>
  <c r="J354" i="2"/>
  <c r="D355" i="2" s="1"/>
  <c r="I355" i="2" l="1"/>
  <c r="K355" i="2" s="1"/>
  <c r="F355" i="2"/>
  <c r="G355" i="2" l="1"/>
  <c r="H355" i="2" s="1"/>
  <c r="J355" i="2"/>
  <c r="D356" i="2" s="1"/>
  <c r="I356" i="2" l="1"/>
  <c r="K356" i="2" s="1"/>
  <c r="F356" i="2"/>
  <c r="G356" i="2" l="1"/>
  <c r="H356" i="2" s="1"/>
  <c r="J356" i="2" s="1"/>
  <c r="D357" i="2" s="1"/>
  <c r="I357" i="2" l="1"/>
  <c r="K357" i="2" s="1"/>
  <c r="F357" i="2"/>
  <c r="G357" i="2" l="1"/>
  <c r="H357" i="2" s="1"/>
  <c r="J357" i="2" s="1"/>
  <c r="D358" i="2" s="1"/>
  <c r="I358" i="2" l="1"/>
  <c r="K358" i="2" s="1"/>
  <c r="F358" i="2"/>
  <c r="G358" i="2" l="1"/>
  <c r="H358" i="2" s="1"/>
  <c r="J358" i="2" s="1"/>
  <c r="D359" i="2" s="1"/>
  <c r="I359" i="2" l="1"/>
  <c r="K359" i="2" s="1"/>
  <c r="F359" i="2"/>
  <c r="G359" i="2" l="1"/>
  <c r="H359" i="2" s="1"/>
  <c r="J359" i="2"/>
  <c r="D360" i="2" s="1"/>
  <c r="I360" i="2" l="1"/>
  <c r="K360" i="2" s="1"/>
  <c r="F360" i="2"/>
  <c r="G360" i="2" l="1"/>
  <c r="H360" i="2" s="1"/>
  <c r="J360" i="2" s="1"/>
  <c r="D361" i="2" s="1"/>
  <c r="I361" i="2" l="1"/>
  <c r="K361" i="2" s="1"/>
  <c r="F361" i="2"/>
  <c r="G361" i="2" l="1"/>
  <c r="H361" i="2" s="1"/>
  <c r="J361" i="2"/>
  <c r="D362" i="2" s="1"/>
  <c r="F362" i="2" l="1"/>
  <c r="I362" i="2"/>
  <c r="K362" i="2" s="1"/>
  <c r="G362" i="2" l="1"/>
  <c r="H362" i="2" s="1"/>
  <c r="J362" i="2"/>
  <c r="D363" i="2" s="1"/>
  <c r="I363" i="2" l="1"/>
  <c r="K363" i="2" s="1"/>
  <c r="F363" i="2"/>
  <c r="G363" i="2" l="1"/>
  <c r="H363" i="2" s="1"/>
  <c r="J363" i="2" s="1"/>
  <c r="D364" i="2" s="1"/>
  <c r="F364" i="2" l="1"/>
  <c r="I364" i="2"/>
  <c r="K364" i="2" s="1"/>
  <c r="G364" i="2" l="1"/>
  <c r="H364" i="2" s="1"/>
  <c r="J364" i="2"/>
  <c r="D365" i="2" s="1"/>
  <c r="I365" i="2" l="1"/>
  <c r="K365" i="2" s="1"/>
  <c r="F365" i="2"/>
  <c r="G365" i="2" l="1"/>
  <c r="H365" i="2" s="1"/>
  <c r="J365" i="2"/>
  <c r="D366" i="2" s="1"/>
  <c r="F366" i="2" l="1"/>
  <c r="I366" i="2"/>
  <c r="K366" i="2" s="1"/>
  <c r="G366" i="2" l="1"/>
  <c r="H366" i="2" s="1"/>
  <c r="J366" i="2"/>
  <c r="D367" i="2" s="1"/>
  <c r="I367" i="2" l="1"/>
  <c r="K367" i="2" s="1"/>
  <c r="F367" i="2"/>
  <c r="G367" i="2" l="1"/>
  <c r="H367" i="2" s="1"/>
  <c r="J367" i="2" s="1"/>
  <c r="D368" i="2" s="1"/>
  <c r="I368" i="2" l="1"/>
  <c r="K368" i="2" s="1"/>
  <c r="F368" i="2"/>
  <c r="G368" i="2" l="1"/>
  <c r="H368" i="2" s="1"/>
  <c r="J368" i="2"/>
  <c r="D369" i="2" s="1"/>
  <c r="I369" i="2" l="1"/>
  <c r="K369" i="2" s="1"/>
  <c r="F369" i="2"/>
  <c r="G369" i="2" l="1"/>
  <c r="H369" i="2" s="1"/>
  <c r="J369" i="2"/>
  <c r="D370" i="2" s="1"/>
  <c r="I370" i="2" l="1"/>
  <c r="K370" i="2" s="1"/>
  <c r="F370" i="2"/>
  <c r="G370" i="2" l="1"/>
  <c r="H370" i="2" s="1"/>
  <c r="J370" i="2" s="1"/>
  <c r="D371" i="2" s="1"/>
  <c r="I371" i="2" l="1"/>
  <c r="K371" i="2" s="1"/>
  <c r="F371" i="2"/>
  <c r="G371" i="2" l="1"/>
  <c r="H371" i="2" s="1"/>
  <c r="J371" i="2"/>
  <c r="D372" i="2" s="1"/>
  <c r="I372" i="2" l="1"/>
  <c r="K372" i="2" s="1"/>
  <c r="F372" i="2"/>
  <c r="G372" i="2" l="1"/>
  <c r="H372" i="2" s="1"/>
  <c r="J372" i="2" s="1"/>
  <c r="D373" i="2" s="1"/>
  <c r="I373" i="2" l="1"/>
  <c r="K373" i="2" s="1"/>
  <c r="F373" i="2"/>
  <c r="G373" i="2" l="1"/>
  <c r="H373" i="2" s="1"/>
  <c r="J373" i="2"/>
  <c r="D374" i="2" s="1"/>
  <c r="I374" i="2" l="1"/>
  <c r="K374" i="2" s="1"/>
  <c r="F374" i="2"/>
  <c r="G374" i="2" l="1"/>
  <c r="H374" i="2" s="1"/>
  <c r="J374" i="2"/>
  <c r="D375" i="2" s="1"/>
  <c r="I375" i="2" l="1"/>
  <c r="K375" i="2" s="1"/>
  <c r="F375" i="2"/>
  <c r="G375" i="2" l="1"/>
  <c r="H375" i="2" s="1"/>
  <c r="J375" i="2" s="1"/>
  <c r="D376" i="2" s="1"/>
  <c r="I376" i="2" l="1"/>
  <c r="I13" i="2" s="1"/>
  <c r="F376" i="2"/>
  <c r="I12" i="2" l="1"/>
  <c r="G376" i="2"/>
  <c r="K376" i="2"/>
  <c r="H376" i="2" l="1"/>
  <c r="J376" i="2" s="1"/>
  <c r="I10" i="2" s="1"/>
  <c r="I11" i="2" s="1"/>
</calcChain>
</file>

<file path=xl/sharedStrings.xml><?xml version="1.0" encoding="utf-8"?>
<sst xmlns="http://schemas.openxmlformats.org/spreadsheetml/2006/main" count="32" uniqueCount="32">
  <si>
    <t>Loan amount</t>
  </si>
  <si>
    <t>Optional extra payments</t>
  </si>
  <si>
    <t>Scheduled payment</t>
  </si>
  <si>
    <t>Scheduled number of payments</t>
  </si>
  <si>
    <t>Actual number of payments</t>
  </si>
  <si>
    <t>Total early payments</t>
  </si>
  <si>
    <t>Total interest</t>
  </si>
  <si>
    <t>ENTER VALUES</t>
  </si>
  <si>
    <t>LOAN SUMMARY</t>
  </si>
  <si>
    <t>LENDER NAME</t>
  </si>
  <si>
    <t>PMT NO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</si>
  <si>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</si>
  <si>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</si>
  <si>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</si>
  <si>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</si>
  <si>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</si>
  <si>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</si>
  <si>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</si>
  <si>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</si>
  <si>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</si>
  <si>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Your Bank</t>
  </si>
  <si>
    <t>MORTGAGE AMORTIZATION SCHEDULE</t>
  </si>
  <si>
    <t>https://www.mortgagecalculator.org/</t>
  </si>
  <si>
    <t>Interest rate</t>
  </si>
  <si>
    <t>* SEE CURRENT *</t>
  </si>
  <si>
    <t>Payments made per year</t>
  </si>
  <si>
    <t>Loan term in years</t>
  </si>
  <si>
    <t>Our website allows you to share calculations, see local mortgage rates &amp; generate printable loan amortization tables.</t>
  </si>
  <si>
    <t>You can also include other expenses including property taxes, homeowners' insurance &amp; HOA fees on our website.</t>
  </si>
  <si>
    <t>Years saved off original loan term</t>
  </si>
  <si>
    <t>Loan repayment start date</t>
  </si>
  <si>
    <t>This Excel spreadsheet makes it easy to view the amortization of a home loan with optional extra monthly payments. Want more features? View our website to see interactive graphs for your loan.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</si>
</sst>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 x14ac:knownFonts="1">
    <font>
      <sz val="1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u/>
      <sz val="11"/>
      <color rgb="FF000064"/>
      <name val="Arial"/>
      <family val="2"/>
      <scheme val="minor"/>
    </font>
    <font>
      <u/>
      <sz val="12"/>
      <color rgb="FF000064"/>
      <name val="Arial"/>
      <family val="2"/>
      <scheme val="minor"/>
    </font>
    <font>
      <b/>
      <u/>
      <sz val="12"/>
      <color rgb="FF000064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rgb="FF00B0F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ck">
        <color rgb="FF155776"/>
      </bottom>
      <diagonal/>
    </border>
    <border>
      <left/>
      <right/>
      <top style="thin">
        <color rgb="FF00B0F0"/>
      </top>
      <bottom style="thin">
        <color rgb="FF00B0F0"/>
      </bottom>
      <diagonal/>
    </border>
  </borders>
  <cellStyleXfs count="15">
    <xf numFmtId="0" fontId="0" fillId="0" borderId="0"/>
    <xf numFmtId="0" fontId="1" fillId="0" borderId="4" applyNumberFormat="0" applyFill="0" applyProtection="0">
      <alignment vertical="center"/>
    </xf>
    <xf numFmtId="0" fontId="4" fillId="0" borderId="2" applyNumberFormat="0" applyFill="0" applyProtection="0">
      <alignment vertical="center"/>
    </xf>
    <xf numFmtId="0" fontId="2" fillId="0" borderId="5" applyNumberFormat="0" applyFill="0" applyProtection="0">
      <alignment vertical="center"/>
    </xf>
    <xf numFmtId="0" fontId="3" fillId="2" borderId="1" applyNumberFormat="0" applyProtection="0">
      <alignment horizontal="right"/>
    </xf>
    <xf numFmtId="0" fontId="5" fillId="0" borderId="1" applyNumberFormat="0" applyProtection="0">
      <alignment vertical="center"/>
    </xf>
    <xf numFmtId="10" fontId="6" fillId="0" borderId="0" applyFont="0" applyFill="0" applyBorder="0" applyAlignment="0" applyProtection="0"/>
    <xf numFmtId="164" fontId="3" fillId="2" borderId="0" applyFont="0" applyFill="0" applyBorder="0" applyAlignment="0" applyProtection="0"/>
    <xf numFmtId="0" fontId="3" fillId="6" borderId="0" applyNumberFormat="0" applyFont="0" applyAlignment="0">
      <alignment horizontal="center" vertical="center" wrapText="1"/>
    </xf>
    <xf numFmtId="0" fontId="7" fillId="5" borderId="0" applyNumberFormat="0" applyBorder="0" applyProtection="0">
      <alignment vertical="center" wrapText="1"/>
    </xf>
    <xf numFmtId="1" fontId="3" fillId="3" borderId="0" applyFont="0" applyFill="0" applyBorder="0" applyAlignment="0"/>
    <xf numFmtId="14" fontId="3" fillId="0" borderId="0" applyFont="0" applyFill="0" applyBorder="0" applyAlignment="0"/>
    <xf numFmtId="164" fontId="3" fillId="2" borderId="0" applyFont="0" applyFill="0" applyBorder="0" applyProtection="0">
      <alignment horizontal="right" indent="2"/>
    </xf>
    <xf numFmtId="0" fontId="7" fillId="4" borderId="0" applyBorder="0" applyProtection="0">
      <alignment horizontal="right" vertical="center" wrapText="1" indent="2"/>
    </xf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4" xfId="1">
      <alignment vertical="center"/>
    </xf>
    <xf numFmtId="0" fontId="4" fillId="0" borderId="2" xfId="2">
      <alignment vertical="center"/>
    </xf>
    <xf numFmtId="0" fontId="2" fillId="0" borderId="5" xfId="3">
      <alignment vertical="center"/>
    </xf>
    <xf numFmtId="164" fontId="3" fillId="2" borderId="0" xfId="7"/>
    <xf numFmtId="164" fontId="3" fillId="2" borderId="1" xfId="7" applyFont="1" applyFill="1" applyBorder="1"/>
    <xf numFmtId="164" fontId="3" fillId="6" borderId="0" xfId="8" applyNumberFormat="1" applyBorder="1" applyAlignment="1"/>
    <xf numFmtId="164" fontId="3" fillId="6" borderId="1" xfId="8" applyNumberFormat="1" applyBorder="1" applyAlignment="1"/>
    <xf numFmtId="1" fontId="3" fillId="2" borderId="0" xfId="10" applyFill="1"/>
    <xf numFmtId="1" fontId="3" fillId="2" borderId="1" xfId="10" applyFill="1" applyBorder="1"/>
    <xf numFmtId="1" fontId="0" fillId="0" borderId="0" xfId="10" applyFont="1" applyFill="1" applyBorder="1" applyAlignment="1">
      <alignment horizontal="left"/>
    </xf>
    <xf numFmtId="14" fontId="3" fillId="2" borderId="1" xfId="11" applyFill="1" applyBorder="1"/>
    <xf numFmtId="14" fontId="0" fillId="0" borderId="0" xfId="11" applyFont="1" applyFill="1" applyBorder="1" applyAlignment="1">
      <alignment horizontal="left"/>
    </xf>
    <xf numFmtId="0" fontId="7" fillId="5" borderId="0" xfId="9">
      <alignment vertical="center" wrapText="1"/>
    </xf>
    <xf numFmtId="164" fontId="0" fillId="0" borderId="0" xfId="12" applyFont="1" applyFill="1" applyBorder="1">
      <alignment horizontal="right" indent="2"/>
    </xf>
    <xf numFmtId="10" fontId="3" fillId="2" borderId="1" xfId="6" applyFont="1" applyFill="1" applyBorder="1" applyAlignment="1">
      <alignment horizontal="right"/>
    </xf>
    <xf numFmtId="0" fontId="5" fillId="0" borderId="1" xfId="5">
      <alignment vertical="center"/>
    </xf>
    <xf numFmtId="1" fontId="3" fillId="6" borderId="1" xfId="10" applyFill="1" applyBorder="1" applyAlignment="1"/>
    <xf numFmtId="1" fontId="0" fillId="6" borderId="0" xfId="10" applyFont="1" applyFill="1" applyBorder="1" applyAlignment="1">
      <alignment horizontal="left"/>
    </xf>
    <xf numFmtId="14" fontId="0" fillId="6" borderId="0" xfId="11" applyFont="1" applyFill="1" applyBorder="1" applyAlignment="1">
      <alignment horizontal="left"/>
    </xf>
    <xf numFmtId="164" fontId="0" fillId="6" borderId="0" xfId="12" applyFont="1" applyFill="1" applyBorder="1">
      <alignment horizontal="right" indent="2"/>
    </xf>
    <xf numFmtId="0" fontId="8" fillId="0" borderId="1" xfId="14" applyFont="1" applyBorder="1" applyAlignment="1">
      <alignment vertical="center"/>
    </xf>
    <xf numFmtId="0" fontId="10" fillId="0" borderId="0" xfId="14" applyFont="1" applyFill="1"/>
    <xf numFmtId="4" fontId="3" fillId="6" borderId="1" xfId="8" applyNumberFormat="1" applyBorder="1" applyAlignment="1"/>
    <xf numFmtId="0" fontId="5" fillId="0" borderId="1" xfId="5">
      <alignment vertical="center"/>
    </xf>
    <xf numFmtId="0" fontId="5" fillId="0" borderId="3" xfId="5" applyBorder="1">
      <alignment vertical="center"/>
    </xf>
    <xf numFmtId="0" fontId="3" fillId="2" borderId="1" xfId="4">
      <alignment horizontal="right"/>
    </xf>
  </cellXfs>
  <cellStyles count="15">
    <cellStyle name="Amount" xfId="7" xr:uid="{00000000-0005-0000-0000-000000000000}"/>
    <cellStyle name="Date" xfId="11" xr:uid="{00000000-0005-0000-0000-000001000000}"/>
    <cellStyle name="Explanatory Text" xfId="5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9" builtinId="19" customBuiltin="1"/>
    <cellStyle name="Heading 4 Right aligned" xfId="13" xr:uid="{00000000-0005-0000-0000-000007000000}"/>
    <cellStyle name="Hyperlink" xfId="14" builtinId="8" customBuiltin="1"/>
    <cellStyle name="Input" xfId="4" builtinId="20" customBuiltin="1"/>
    <cellStyle name="Loan Summary" xfId="8" xr:uid="{00000000-0005-0000-0000-000009000000}"/>
    <cellStyle name="Normal" xfId="0" builtinId="0" customBuiltin="1"/>
    <cellStyle name="Number" xfId="10" xr:uid="{00000000-0005-0000-0000-00000B000000}"/>
    <cellStyle name="Percent" xfId="6" builtinId="5" customBuiltin="1"/>
    <cellStyle name="Table Amount" xfId="12" xr:uid="{00000000-0005-0000-0000-00000D000000}"/>
  </cellStyles>
  <dxfs count="8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Amortization Schedule" pivot="0" count="7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55776"/>
      <color rgb="FF003399"/>
      <color rgb="FF20394C"/>
      <color rgb="FF000064"/>
      <color rgb="FF155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rtgagecalculator.or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285750</xdr:colOff>
      <xdr:row>1</xdr:row>
      <xdr:rowOff>542925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BA84E-65C2-46A8-8E13-7257BDA6C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0"/>
          <a:ext cx="5610225" cy="542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mentSchedule" displayName="PaymentSchedule" ref="B16:K376" totalsRowShown="0" headerRowCellStyle="Heading 4">
  <tableColumns count="10">
    <tableColumn id="1" xr3:uid="{00000000-0010-0000-0000-000001000000}" name="PMT NO" dataCellStyle="Number">
      <calculatedColumnFormula>IF(LoanIsGood,IF(ROW()-ROW(PaymentSchedule[[#Headers],[PMT NO]])&gt;ScheduledNumberOfPayments,"",ROW()-ROW(PaymentSchedule[[#Headers],[PMT NO]])),"")</calculatedColumnFormula>
    </tableColumn>
    <tableColumn id="2" xr3:uid="{00000000-0010-0000-0000-000002000000}" name="PAYMENT DATE" dataCellStyle="Date">
      <calculatedColumnFormula>IF(PaymentSchedule[[#This Row],[PMT NO]]&lt;&gt;"",EOMONTH(LoanStartDate,ROW(PaymentSchedule[[#This Row],[PMT NO]])-ROW(PaymentSchedule[[#Headers],[PMT NO]])-2)+DAY(LoanStartDate),"")</calculatedColumnFormula>
    </tableColumn>
    <tableColumn id="3" xr3:uid="{00000000-0010-0000-0000-000003000000}" name="BEGINNING BALANCE" dataCellStyle="Table Amount">
      <calculatedColumnFormula>IF(PaymentSchedule[[#This Row],[PMT NO]]&lt;&gt;"",IF(ROW()-ROW(PaymentSchedule[[#Headers],[BEGINNING BALANCE]])=1,LoanAmount,INDEX(PaymentSchedule[ENDING BALANCE],ROW()-ROW(PaymentSchedule[[#Headers],[BEGINNING BALANCE]])-1)),"")</calculatedColumnFormula>
    </tableColumn>
    <tableColumn id="4" xr3:uid="{00000000-0010-0000-0000-000004000000}" name="SCHEDULED PAYMENT" dataCellStyle="Table Amount">
      <calculatedColumnFormula>IF(PaymentSchedule[[#This Row],[PMT NO]]&lt;&gt;"",ScheduledPayment,"")</calculatedColumnFormula>
    </tableColumn>
    <tableColumn id="5" xr3:uid="{00000000-0010-0000-0000-000005000000}" name="EXTRA PAYMENT" dataCellStyle="Table Amount">
      <calculatedColumnFormula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calculatedColumnFormula>
    </tableColumn>
    <tableColumn id="6" xr3:uid="{00000000-0010-0000-0000-000006000000}" name="TOTAL PAYMENT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calculatedColumnFormula>
    </tableColumn>
    <tableColumn id="7" xr3:uid="{00000000-0010-0000-0000-000007000000}" name="PRINCIPAL" dataCellStyle="Table Amount">
      <calculatedColumnFormula>IF(PaymentSchedule[[#This Row],[PMT NO]]&lt;&gt;"",PaymentSchedule[[#This Row],[TOTAL PAYMENT]]-PaymentSchedule[[#This Row],[INTEREST]],"")</calculatedColumnFormula>
    </tableColumn>
    <tableColumn id="8" xr3:uid="{00000000-0010-0000-0000-000008000000}" name="INTEREST" dataCellStyle="Table Amount">
      <calculatedColumnFormula>IF(PaymentSchedule[[#This Row],[PMT NO]]&lt;&gt;"",PaymentSchedule[[#This Row],[BEGINNING BALANCE]]*(InterestRate/PaymentsPerYear),"")</calculatedColumnFormula>
    </tableColumn>
    <tableColumn id="9" xr3:uid="{00000000-0010-0000-0000-000009000000}" name="ENDING BALANCE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calculatedColumnFormula>
    </tableColumn>
    <tableColumn id="10" xr3:uid="{00000000-0010-0000-0000-00000A000000}" name="CUMULATIVE INTEREST" dataCellStyle="Table Amount">
      <calculatedColumnFormula>IF(PaymentSchedule[[#This Row],[PMT NO]]&lt;&gt;"",SUM(INDEX(PaymentSchedule[INTEREST],1,1):PaymentSchedule[[#This Row],[INTEREST]]),"")</calculatedColumnFormula>
    </tableColumn>
  </tableColumns>
  <tableStyleInfo name="TableStyleMedium4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rtgagecalculator.org/" TargetMode="External"/><Relationship Id="rId1" Type="http://schemas.openxmlformats.org/officeDocument/2006/relationships/hyperlink" Target="https://www.mortgagecalculator.org/mortgage-rates/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K376"/>
  <sheetViews>
    <sheetView showGridLines="0" tabSelected="1" zoomScaleNormal="100" workbookViewId="0">
      <pane ySplit="16" topLeftCell="A17" activePane="bottomLeft" state="frozen"/>
      <selection pane="bottomLeft" activeCell="D9" sqref="D9"/>
    </sheetView>
  </sheetViews>
  <sheetFormatPr defaultRowHeight="14.25" x14ac:dyDescent="0.2"/>
  <cols>
    <col min="1" max="1" width="2.625" customWidth="1"/>
    <col min="2" max="2" width="6.875" customWidth="1"/>
    <col min="3" max="3" width="15" customWidth="1"/>
    <col min="4" max="4" width="16.75" customWidth="1"/>
    <col min="5" max="10" width="15.625" customWidth="1"/>
    <col min="11" max="11" width="17.625" customWidth="1"/>
  </cols>
  <sheetData>
    <row r="1" spans="2:11" ht="8.25" customHeight="1" x14ac:dyDescent="0.2"/>
    <row r="2" spans="2:11" ht="46.5" customHeight="1" x14ac:dyDescent="0.2"/>
    <row r="3" spans="2:11" x14ac:dyDescent="0.2">
      <c r="B3" t="s">
        <v>31</v>
      </c>
    </row>
    <row r="4" spans="2:11" ht="15.75" x14ac:dyDescent="0.25">
      <c r="B4" t="s">
        <v>27</v>
      </c>
      <c r="I4" s="22" t="s">
        <v>22</v>
      </c>
    </row>
    <row r="5" spans="2:11" ht="15.75" x14ac:dyDescent="0.25">
      <c r="B5" t="s">
        <v>28</v>
      </c>
      <c r="I5" s="22"/>
    </row>
    <row r="6" spans="2:11" ht="30" customHeight="1" thickBot="1" x14ac:dyDescent="0.25">
      <c r="B6" s="1" t="s">
        <v>21</v>
      </c>
      <c r="C6" s="1"/>
      <c r="D6" s="1"/>
      <c r="E6" s="1"/>
      <c r="F6" s="1"/>
      <c r="G6" s="1"/>
      <c r="H6" s="1"/>
      <c r="I6" s="1"/>
      <c r="J6" s="1"/>
      <c r="K6" s="1"/>
    </row>
    <row r="7" spans="2:11" ht="20.100000000000001" customHeight="1" thickTop="1" thickBot="1" x14ac:dyDescent="0.25">
      <c r="C7" s="2" t="s">
        <v>7</v>
      </c>
      <c r="D7" s="2"/>
      <c r="E7" s="2"/>
      <c r="G7" s="2" t="s">
        <v>8</v>
      </c>
      <c r="H7" s="2"/>
      <c r="I7" s="2"/>
    </row>
    <row r="8" spans="2:11" ht="14.25" customHeight="1" x14ac:dyDescent="0.2">
      <c r="C8" s="25" t="s">
        <v>0</v>
      </c>
      <c r="D8" s="25"/>
      <c r="E8" s="4">
        <v>200000</v>
      </c>
      <c r="G8" s="25" t="s">
        <v>2</v>
      </c>
      <c r="H8" s="25"/>
      <c r="I8" s="6">
        <f ca="1">IF(LoanIsGood,-PMT(InterestRate/PaymentsPerYear,ScheduledNumberOfPayments,LoanAmount),"")</f>
        <v>1073.6432460242781</v>
      </c>
    </row>
    <row r="9" spans="2:11" ht="15" x14ac:dyDescent="0.2">
      <c r="C9" s="16" t="s">
        <v>23</v>
      </c>
      <c r="D9" s="21" t="s">
        <v>24</v>
      </c>
      <c r="E9" s="15">
        <v>0.05</v>
      </c>
      <c r="G9" s="24" t="s">
        <v>3</v>
      </c>
      <c r="H9" s="24"/>
      <c r="I9" s="17">
        <f ca="1">IF(LoanIsGood,LoanPeriod*PaymentsPerYear,"")</f>
        <v>360</v>
      </c>
    </row>
    <row r="10" spans="2:11" x14ac:dyDescent="0.2">
      <c r="C10" s="24" t="s">
        <v>26</v>
      </c>
      <c r="D10" s="24"/>
      <c r="E10" s="8">
        <v>30</v>
      </c>
      <c r="G10" s="24" t="s">
        <v>4</v>
      </c>
      <c r="H10" s="24"/>
      <c r="I10" s="17">
        <f ca="1">ActualNumberOfPayments</f>
        <v>298</v>
      </c>
    </row>
    <row r="11" spans="2:11" x14ac:dyDescent="0.2">
      <c r="C11" s="24" t="s">
        <v>25</v>
      </c>
      <c r="D11" s="24"/>
      <c r="E11" s="9">
        <v>12</v>
      </c>
      <c r="G11" s="24" t="s">
        <v>29</v>
      </c>
      <c r="H11" s="24"/>
      <c r="I11" s="23">
        <f ca="1">(I9-I10)/E11</f>
        <v>5.166666666666667</v>
      </c>
    </row>
    <row r="12" spans="2:11" x14ac:dyDescent="0.2">
      <c r="C12" s="24" t="s">
        <v>30</v>
      </c>
      <c r="D12" s="24"/>
      <c r="E12" s="11">
        <f ca="1">TODAY()</f>
        <v>43305</v>
      </c>
      <c r="G12" s="24" t="s">
        <v>5</v>
      </c>
      <c r="H12" s="24"/>
      <c r="I12" s="7">
        <f ca="1">TotalEarlyPayments</f>
        <v>29700</v>
      </c>
    </row>
    <row r="13" spans="2:11" x14ac:dyDescent="0.2">
      <c r="G13" s="24" t="s">
        <v>6</v>
      </c>
      <c r="H13" s="24"/>
      <c r="I13" s="7">
        <f ca="1">TotalInterest</f>
        <v>149442.53858785165</v>
      </c>
    </row>
    <row r="14" spans="2:11" ht="15" x14ac:dyDescent="0.2">
      <c r="C14" s="24" t="s">
        <v>1</v>
      </c>
      <c r="D14" s="24"/>
      <c r="E14" s="5">
        <v>100</v>
      </c>
      <c r="G14" s="3" t="s">
        <v>9</v>
      </c>
      <c r="H14" s="26" t="s">
        <v>20</v>
      </c>
      <c r="I14" s="26"/>
    </row>
    <row r="16" spans="2:11" ht="35.1" customHeight="1" x14ac:dyDescent="0.2">
      <c r="B16" s="13" t="s">
        <v>10</v>
      </c>
      <c r="C16" s="13" t="s">
        <v>11</v>
      </c>
      <c r="D16" s="13" t="s">
        <v>12</v>
      </c>
      <c r="E16" s="13" t="s">
        <v>13</v>
      </c>
      <c r="F16" s="13" t="s">
        <v>14</v>
      </c>
      <c r="G16" s="13" t="s">
        <v>15</v>
      </c>
      <c r="H16" s="13" t="s">
        <v>16</v>
      </c>
      <c r="I16" s="13" t="s">
        <v>17</v>
      </c>
      <c r="J16" s="13" t="s">
        <v>18</v>
      </c>
      <c r="K16" s="13" t="s">
        <v>19</v>
      </c>
    </row>
    <row r="17" spans="2:11" x14ac:dyDescent="0.2">
      <c r="B17" s="18">
        <f ca="1">IF(LoanIsGood,IF(ROW()-ROW(PaymentSchedule[[#Headers],[PMT NO]])&gt;ScheduledNumberOfPayments,"",ROW()-ROW(PaymentSchedule[[#Headers],[PMT NO]])),"")</f>
        <v>1</v>
      </c>
      <c r="C17" s="12">
        <f ca="1">IF(PaymentSchedule[[#This Row],[PMT NO]]&lt;&gt;"",EOMONTH(LoanStartDate,ROW(PaymentSchedule[[#This Row],[PMT NO]])-ROW(PaymentSchedule[[#Headers],[PMT NO]])-2)+DAY(LoanStartDate),"")</f>
        <v>43305</v>
      </c>
      <c r="D17" s="14">
        <f ca="1">IF(PaymentSchedule[[#This Row],[PMT NO]]&lt;&gt;"",IF(ROW()-ROW(PaymentSchedule[[#Headers],[BEGINNING BALANCE]])=1,LoanAmount,INDEX(PaymentSchedule[ENDING BALANCE],ROW()-ROW(PaymentSchedule[[#Headers],[BEGINNING BALANCE]])-1)),"")</f>
        <v>200000</v>
      </c>
      <c r="E17" s="14">
        <f ca="1">IF(PaymentSchedule[[#This Row],[PMT NO]]&lt;&gt;"",ScheduledPayment,"")</f>
        <v>1073.6432460242781</v>
      </c>
      <c r="F1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" s="14">
        <f ca="1">IF(PaymentSchedule[[#This Row],[PMT NO]]&lt;&gt;"",PaymentSchedule[[#This Row],[TOTAL PAYMENT]]-PaymentSchedule[[#This Row],[INTEREST]],"")</f>
        <v>340.30991269094477</v>
      </c>
      <c r="I17" s="14">
        <f ca="1">IF(PaymentSchedule[[#This Row],[PMT NO]]&lt;&gt;"",PaymentSchedule[[#This Row],[BEGINNING BALANCE]]*(InterestRate/PaymentsPerYear),"")</f>
        <v>833.33333333333337</v>
      </c>
      <c r="J1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199659.69008730905</v>
      </c>
      <c r="K17" s="14">
        <f ca="1">IF(PaymentSchedule[[#This Row],[PMT NO]]&lt;&gt;"",SUM(INDEX(PaymentSchedule[INTEREST],1,1):PaymentSchedule[[#This Row],[INTEREST]]),"")</f>
        <v>833.33333333333337</v>
      </c>
    </row>
    <row r="18" spans="2:11" x14ac:dyDescent="0.2">
      <c r="B18" s="10">
        <f ca="1">IF(LoanIsGood,IF(ROW()-ROW(PaymentSchedule[[#Headers],[PMT NO]])&gt;ScheduledNumberOfPayments,"",ROW()-ROW(PaymentSchedule[[#Headers],[PMT NO]])),"")</f>
        <v>2</v>
      </c>
      <c r="C18" s="12">
        <f ca="1">IF(PaymentSchedule[[#This Row],[PMT NO]]&lt;&gt;"",EOMONTH(LoanStartDate,ROW(PaymentSchedule[[#This Row],[PMT NO]])-ROW(PaymentSchedule[[#Headers],[PMT NO]])-2)+DAY(LoanStartDate),"")</f>
        <v>43336</v>
      </c>
      <c r="D18" s="14">
        <f ca="1">IF(PaymentSchedule[[#This Row],[PMT NO]]&lt;&gt;"",IF(ROW()-ROW(PaymentSchedule[[#Headers],[BEGINNING BALANCE]])=1,LoanAmount,INDEX(PaymentSchedule[ENDING BALANCE],ROW()-ROW(PaymentSchedule[[#Headers],[BEGINNING BALANCE]])-1)),"")</f>
        <v>199659.69008730905</v>
      </c>
      <c r="E18" s="14">
        <f ca="1">IF(PaymentSchedule[[#This Row],[PMT NO]]&lt;&gt;"",ScheduledPayment,"")</f>
        <v>1073.6432460242781</v>
      </c>
      <c r="F1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" s="14">
        <f ca="1">IF(PaymentSchedule[[#This Row],[PMT NO]]&lt;&gt;"",PaymentSchedule[[#This Row],[TOTAL PAYMENT]]-PaymentSchedule[[#This Row],[INTEREST]],"")</f>
        <v>341.72787066049045</v>
      </c>
      <c r="I18" s="14">
        <f ca="1">IF(PaymentSchedule[[#This Row],[PMT NO]]&lt;&gt;"",PaymentSchedule[[#This Row],[BEGINNING BALANCE]]*(InterestRate/PaymentsPerYear),"")</f>
        <v>831.91537536378769</v>
      </c>
      <c r="J1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199317.96221664856</v>
      </c>
      <c r="K18" s="14">
        <f ca="1">IF(PaymentSchedule[[#This Row],[PMT NO]]&lt;&gt;"",SUM(INDEX(PaymentSchedule[INTEREST],1,1):PaymentSchedule[[#This Row],[INTEREST]]),"")</f>
        <v>1665.2487086971209</v>
      </c>
    </row>
    <row r="19" spans="2:11" x14ac:dyDescent="0.2">
      <c r="B19" s="10">
        <f ca="1">IF(LoanIsGood,IF(ROW()-ROW(PaymentSchedule[[#Headers],[PMT NO]])&gt;ScheduledNumberOfPayments,"",ROW()-ROW(PaymentSchedule[[#Headers],[PMT NO]])),"")</f>
        <v>3</v>
      </c>
      <c r="C19" s="12">
        <f ca="1">IF(PaymentSchedule[[#This Row],[PMT NO]]&lt;&gt;"",EOMONTH(LoanStartDate,ROW(PaymentSchedule[[#This Row],[PMT NO]])-ROW(PaymentSchedule[[#Headers],[PMT NO]])-2)+DAY(LoanStartDate),"")</f>
        <v>43367</v>
      </c>
      <c r="D19" s="14">
        <f ca="1">IF(PaymentSchedule[[#This Row],[PMT NO]]&lt;&gt;"",IF(ROW()-ROW(PaymentSchedule[[#Headers],[BEGINNING BALANCE]])=1,LoanAmount,INDEX(PaymentSchedule[ENDING BALANCE],ROW()-ROW(PaymentSchedule[[#Headers],[BEGINNING BALANCE]])-1)),"")</f>
        <v>199317.96221664856</v>
      </c>
      <c r="E19" s="14">
        <f ca="1">IF(PaymentSchedule[[#This Row],[PMT NO]]&lt;&gt;"",ScheduledPayment,"")</f>
        <v>1073.6432460242781</v>
      </c>
      <c r="F1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" s="14">
        <f ca="1">IF(PaymentSchedule[[#This Row],[PMT NO]]&lt;&gt;"",PaymentSchedule[[#This Row],[TOTAL PAYMENT]]-PaymentSchedule[[#This Row],[INTEREST]],"")</f>
        <v>343.15173678824249</v>
      </c>
      <c r="I19" s="14">
        <f ca="1">IF(PaymentSchedule[[#This Row],[PMT NO]]&lt;&gt;"",PaymentSchedule[[#This Row],[BEGINNING BALANCE]]*(InterestRate/PaymentsPerYear),"")</f>
        <v>830.49150923603565</v>
      </c>
      <c r="J1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198974.81047986032</v>
      </c>
      <c r="K19" s="14">
        <f ca="1">IF(PaymentSchedule[[#This Row],[PMT NO]]&lt;&gt;"",SUM(INDEX(PaymentSchedule[INTEREST],1,1):PaymentSchedule[[#This Row],[INTEREST]]),"")</f>
        <v>2495.7402179331566</v>
      </c>
    </row>
    <row r="20" spans="2:11" x14ac:dyDescent="0.2">
      <c r="B20" s="10">
        <f ca="1">IF(LoanIsGood,IF(ROW()-ROW(PaymentSchedule[[#Headers],[PMT NO]])&gt;ScheduledNumberOfPayments,"",ROW()-ROW(PaymentSchedule[[#Headers],[PMT NO]])),"")</f>
        <v>4</v>
      </c>
      <c r="C20" s="12">
        <f ca="1">IF(PaymentSchedule[[#This Row],[PMT NO]]&lt;&gt;"",EOMONTH(LoanStartDate,ROW(PaymentSchedule[[#This Row],[PMT NO]])-ROW(PaymentSchedule[[#Headers],[PMT NO]])-2)+DAY(LoanStartDate),"")</f>
        <v>43397</v>
      </c>
      <c r="D20" s="14">
        <f ca="1">IF(PaymentSchedule[[#This Row],[PMT NO]]&lt;&gt;"",IF(ROW()-ROW(PaymentSchedule[[#Headers],[BEGINNING BALANCE]])=1,LoanAmount,INDEX(PaymentSchedule[ENDING BALANCE],ROW()-ROW(PaymentSchedule[[#Headers],[BEGINNING BALANCE]])-1)),"")</f>
        <v>198974.81047986032</v>
      </c>
      <c r="E20" s="14">
        <f ca="1">IF(PaymentSchedule[[#This Row],[PMT NO]]&lt;&gt;"",ScheduledPayment,"")</f>
        <v>1073.6432460242781</v>
      </c>
      <c r="F2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" s="14">
        <f ca="1">IF(PaymentSchedule[[#This Row],[PMT NO]]&lt;&gt;"",PaymentSchedule[[#This Row],[TOTAL PAYMENT]]-PaymentSchedule[[#This Row],[INTEREST]],"")</f>
        <v>344.58153569152682</v>
      </c>
      <c r="I20" s="14">
        <f ca="1">IF(PaymentSchedule[[#This Row],[PMT NO]]&lt;&gt;"",PaymentSchedule[[#This Row],[BEGINNING BALANCE]]*(InterestRate/PaymentsPerYear),"")</f>
        <v>829.06171033275132</v>
      </c>
      <c r="J2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198630.22894416878</v>
      </c>
      <c r="K20" s="14">
        <f ca="1">IF(PaymentSchedule[[#This Row],[PMT NO]]&lt;&gt;"",SUM(INDEX(PaymentSchedule[INTEREST],1,1):PaymentSchedule[[#This Row],[INTEREST]]),"")</f>
        <v>3324.8019282659079</v>
      </c>
    </row>
    <row r="21" spans="2:11" x14ac:dyDescent="0.2">
      <c r="B21" s="10">
        <f ca="1">IF(LoanIsGood,IF(ROW()-ROW(PaymentSchedule[[#Headers],[PMT NO]])&gt;ScheduledNumberOfPayments,"",ROW()-ROW(PaymentSchedule[[#Headers],[PMT NO]])),"")</f>
        <v>5</v>
      </c>
      <c r="C21" s="12">
        <f ca="1">IF(PaymentSchedule[[#This Row],[PMT NO]]&lt;&gt;"",EOMONTH(LoanStartDate,ROW(PaymentSchedule[[#This Row],[PMT NO]])-ROW(PaymentSchedule[[#Headers],[PMT NO]])-2)+DAY(LoanStartDate),"")</f>
        <v>43428</v>
      </c>
      <c r="D21" s="14">
        <f ca="1">IF(PaymentSchedule[[#This Row],[PMT NO]]&lt;&gt;"",IF(ROW()-ROW(PaymentSchedule[[#Headers],[BEGINNING BALANCE]])=1,LoanAmount,INDEX(PaymentSchedule[ENDING BALANCE],ROW()-ROW(PaymentSchedule[[#Headers],[BEGINNING BALANCE]])-1)),"")</f>
        <v>198630.22894416878</v>
      </c>
      <c r="E21" s="14">
        <f ca="1">IF(PaymentSchedule[[#This Row],[PMT NO]]&lt;&gt;"",ScheduledPayment,"")</f>
        <v>1073.6432460242781</v>
      </c>
      <c r="F2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" s="14">
        <f ca="1">IF(PaymentSchedule[[#This Row],[PMT NO]]&lt;&gt;"",PaymentSchedule[[#This Row],[TOTAL PAYMENT]]-PaymentSchedule[[#This Row],[INTEREST]],"")</f>
        <v>346.01729209024154</v>
      </c>
      <c r="I21" s="14">
        <f ca="1">IF(PaymentSchedule[[#This Row],[PMT NO]]&lt;&gt;"",PaymentSchedule[[#This Row],[BEGINNING BALANCE]]*(InterestRate/PaymentsPerYear),"")</f>
        <v>827.6259539340366</v>
      </c>
      <c r="J2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198284.21165207852</v>
      </c>
      <c r="K21" s="14">
        <f ca="1">IF(PaymentSchedule[[#This Row],[PMT NO]]&lt;&gt;"",SUM(INDEX(PaymentSchedule[INTEREST],1,1):PaymentSchedule[[#This Row],[INTEREST]]),"")</f>
        <v>4152.4278821999442</v>
      </c>
    </row>
    <row r="22" spans="2:11" x14ac:dyDescent="0.2">
      <c r="B22" s="10">
        <f ca="1">IF(LoanIsGood,IF(ROW()-ROW(PaymentSchedule[[#Headers],[PMT NO]])&gt;ScheduledNumberOfPayments,"",ROW()-ROW(PaymentSchedule[[#Headers],[PMT NO]])),"")</f>
        <v>6</v>
      </c>
      <c r="C22" s="12">
        <f ca="1">IF(PaymentSchedule[[#This Row],[PMT NO]]&lt;&gt;"",EOMONTH(LoanStartDate,ROW(PaymentSchedule[[#This Row],[PMT NO]])-ROW(PaymentSchedule[[#Headers],[PMT NO]])-2)+DAY(LoanStartDate),"")</f>
        <v>43458</v>
      </c>
      <c r="D22" s="14">
        <f ca="1">IF(PaymentSchedule[[#This Row],[PMT NO]]&lt;&gt;"",IF(ROW()-ROW(PaymentSchedule[[#Headers],[BEGINNING BALANCE]])=1,LoanAmount,INDEX(PaymentSchedule[ENDING BALANCE],ROW()-ROW(PaymentSchedule[[#Headers],[BEGINNING BALANCE]])-1)),"")</f>
        <v>198284.21165207852</v>
      </c>
      <c r="E22" s="14">
        <f ca="1">IF(PaymentSchedule[[#This Row],[PMT NO]]&lt;&gt;"",ScheduledPayment,"")</f>
        <v>1073.6432460242781</v>
      </c>
      <c r="F2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" s="14">
        <f ca="1">IF(PaymentSchedule[[#This Row],[PMT NO]]&lt;&gt;"",PaymentSchedule[[#This Row],[TOTAL PAYMENT]]-PaymentSchedule[[#This Row],[INTEREST]],"")</f>
        <v>347.45903080728431</v>
      </c>
      <c r="I22" s="14">
        <f ca="1">IF(PaymentSchedule[[#This Row],[PMT NO]]&lt;&gt;"",PaymentSchedule[[#This Row],[BEGINNING BALANCE]]*(InterestRate/PaymentsPerYear),"")</f>
        <v>826.18421521699383</v>
      </c>
      <c r="J2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197936.75262127124</v>
      </c>
      <c r="K22" s="14">
        <f ca="1">IF(PaymentSchedule[[#This Row],[PMT NO]]&lt;&gt;"",SUM(INDEX(PaymentSchedule[INTEREST],1,1):PaymentSchedule[[#This Row],[INTEREST]]),"")</f>
        <v>4978.612097416938</v>
      </c>
    </row>
    <row r="23" spans="2:11" x14ac:dyDescent="0.2">
      <c r="B23" s="10">
        <f ca="1">IF(LoanIsGood,IF(ROW()-ROW(PaymentSchedule[[#Headers],[PMT NO]])&gt;ScheduledNumberOfPayments,"",ROW()-ROW(PaymentSchedule[[#Headers],[PMT NO]])),"")</f>
        <v>7</v>
      </c>
      <c r="C23" s="12">
        <f ca="1">IF(PaymentSchedule[[#This Row],[PMT NO]]&lt;&gt;"",EOMONTH(LoanStartDate,ROW(PaymentSchedule[[#This Row],[PMT NO]])-ROW(PaymentSchedule[[#Headers],[PMT NO]])-2)+DAY(LoanStartDate),"")</f>
        <v>43489</v>
      </c>
      <c r="D23" s="14">
        <f ca="1">IF(PaymentSchedule[[#This Row],[PMT NO]]&lt;&gt;"",IF(ROW()-ROW(PaymentSchedule[[#Headers],[BEGINNING BALANCE]])=1,LoanAmount,INDEX(PaymentSchedule[ENDING BALANCE],ROW()-ROW(PaymentSchedule[[#Headers],[BEGINNING BALANCE]])-1)),"")</f>
        <v>197936.75262127124</v>
      </c>
      <c r="E23" s="14">
        <f ca="1">IF(PaymentSchedule[[#This Row],[PMT NO]]&lt;&gt;"",ScheduledPayment,"")</f>
        <v>1073.6432460242781</v>
      </c>
      <c r="F2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" s="14">
        <f ca="1">IF(PaymentSchedule[[#This Row],[PMT NO]]&lt;&gt;"",PaymentSchedule[[#This Row],[TOTAL PAYMENT]]-PaymentSchedule[[#This Row],[INTEREST]],"")</f>
        <v>348.90677676898133</v>
      </c>
      <c r="I23" s="14">
        <f ca="1">IF(PaymentSchedule[[#This Row],[PMT NO]]&lt;&gt;"",PaymentSchedule[[#This Row],[BEGINNING BALANCE]]*(InterestRate/PaymentsPerYear),"")</f>
        <v>824.73646925529681</v>
      </c>
      <c r="J2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197587.84584450227</v>
      </c>
      <c r="K23" s="14">
        <f ca="1">IF(PaymentSchedule[[#This Row],[PMT NO]]&lt;&gt;"",SUM(INDEX(PaymentSchedule[INTEREST],1,1):PaymentSchedule[[#This Row],[INTEREST]]),"")</f>
        <v>5803.3485666722345</v>
      </c>
    </row>
    <row r="24" spans="2:11" x14ac:dyDescent="0.2">
      <c r="B24" s="10">
        <f ca="1">IF(LoanIsGood,IF(ROW()-ROW(PaymentSchedule[[#Headers],[PMT NO]])&gt;ScheduledNumberOfPayments,"",ROW()-ROW(PaymentSchedule[[#Headers],[PMT NO]])),"")</f>
        <v>8</v>
      </c>
      <c r="C24" s="12">
        <f ca="1">IF(PaymentSchedule[[#This Row],[PMT NO]]&lt;&gt;"",EOMONTH(LoanStartDate,ROW(PaymentSchedule[[#This Row],[PMT NO]])-ROW(PaymentSchedule[[#Headers],[PMT NO]])-2)+DAY(LoanStartDate),"")</f>
        <v>43520</v>
      </c>
      <c r="D24" s="14">
        <f ca="1">IF(PaymentSchedule[[#This Row],[PMT NO]]&lt;&gt;"",IF(ROW()-ROW(PaymentSchedule[[#Headers],[BEGINNING BALANCE]])=1,LoanAmount,INDEX(PaymentSchedule[ENDING BALANCE],ROW()-ROW(PaymentSchedule[[#Headers],[BEGINNING BALANCE]])-1)),"")</f>
        <v>197587.84584450227</v>
      </c>
      <c r="E24" s="14">
        <f ca="1">IF(PaymentSchedule[[#This Row],[PMT NO]]&lt;&gt;"",ScheduledPayment,"")</f>
        <v>1073.6432460242781</v>
      </c>
      <c r="F2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" s="14">
        <f ca="1">IF(PaymentSchedule[[#This Row],[PMT NO]]&lt;&gt;"",PaymentSchedule[[#This Row],[TOTAL PAYMENT]]-PaymentSchedule[[#This Row],[INTEREST]],"")</f>
        <v>350.36055500551868</v>
      </c>
      <c r="I24" s="14">
        <f ca="1">IF(PaymentSchedule[[#This Row],[PMT NO]]&lt;&gt;"",PaymentSchedule[[#This Row],[BEGINNING BALANCE]]*(InterestRate/PaymentsPerYear),"")</f>
        <v>823.28269101875946</v>
      </c>
      <c r="J2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197237.48528949675</v>
      </c>
      <c r="K24" s="14">
        <f ca="1">IF(PaymentSchedule[[#This Row],[PMT NO]]&lt;&gt;"",SUM(INDEX(PaymentSchedule[INTEREST],1,1):PaymentSchedule[[#This Row],[INTEREST]]),"")</f>
        <v>6626.6312576909941</v>
      </c>
    </row>
    <row r="25" spans="2:11" x14ac:dyDescent="0.2">
      <c r="B25" s="10">
        <f ca="1">IF(LoanIsGood,IF(ROW()-ROW(PaymentSchedule[[#Headers],[PMT NO]])&gt;ScheduledNumberOfPayments,"",ROW()-ROW(PaymentSchedule[[#Headers],[PMT NO]])),"")</f>
        <v>9</v>
      </c>
      <c r="C25" s="12">
        <f ca="1">IF(PaymentSchedule[[#This Row],[PMT NO]]&lt;&gt;"",EOMONTH(LoanStartDate,ROW(PaymentSchedule[[#This Row],[PMT NO]])-ROW(PaymentSchedule[[#Headers],[PMT NO]])-2)+DAY(LoanStartDate),"")</f>
        <v>43548</v>
      </c>
      <c r="D25" s="14">
        <f ca="1">IF(PaymentSchedule[[#This Row],[PMT NO]]&lt;&gt;"",IF(ROW()-ROW(PaymentSchedule[[#Headers],[BEGINNING BALANCE]])=1,LoanAmount,INDEX(PaymentSchedule[ENDING BALANCE],ROW()-ROW(PaymentSchedule[[#Headers],[BEGINNING BALANCE]])-1)),"")</f>
        <v>197237.48528949675</v>
      </c>
      <c r="E25" s="14">
        <f ca="1">IF(PaymentSchedule[[#This Row],[PMT NO]]&lt;&gt;"",ScheduledPayment,"")</f>
        <v>1073.6432460242781</v>
      </c>
      <c r="F2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" s="14">
        <f ca="1">IF(PaymentSchedule[[#This Row],[PMT NO]]&lt;&gt;"",PaymentSchedule[[#This Row],[TOTAL PAYMENT]]-PaymentSchedule[[#This Row],[INTEREST]],"")</f>
        <v>351.82039065137508</v>
      </c>
      <c r="I25" s="14">
        <f ca="1">IF(PaymentSchedule[[#This Row],[PMT NO]]&lt;&gt;"",PaymentSchedule[[#This Row],[BEGINNING BALANCE]]*(InterestRate/PaymentsPerYear),"")</f>
        <v>821.82285537290306</v>
      </c>
      <c r="J2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196885.66489884537</v>
      </c>
      <c r="K25" s="14">
        <f ca="1">IF(PaymentSchedule[[#This Row],[PMT NO]]&lt;&gt;"",SUM(INDEX(PaymentSchedule[INTEREST],1,1):PaymentSchedule[[#This Row],[INTEREST]]),"")</f>
        <v>7448.4541130638972</v>
      </c>
    </row>
    <row r="26" spans="2:11" x14ac:dyDescent="0.2">
      <c r="B26" s="10">
        <f ca="1">IF(LoanIsGood,IF(ROW()-ROW(PaymentSchedule[[#Headers],[PMT NO]])&gt;ScheduledNumberOfPayments,"",ROW()-ROW(PaymentSchedule[[#Headers],[PMT NO]])),"")</f>
        <v>10</v>
      </c>
      <c r="C26" s="12">
        <f ca="1">IF(PaymentSchedule[[#This Row],[PMT NO]]&lt;&gt;"",EOMONTH(LoanStartDate,ROW(PaymentSchedule[[#This Row],[PMT NO]])-ROW(PaymentSchedule[[#Headers],[PMT NO]])-2)+DAY(LoanStartDate),"")</f>
        <v>43579</v>
      </c>
      <c r="D26" s="14">
        <f ca="1">IF(PaymentSchedule[[#This Row],[PMT NO]]&lt;&gt;"",IF(ROW()-ROW(PaymentSchedule[[#Headers],[BEGINNING BALANCE]])=1,LoanAmount,INDEX(PaymentSchedule[ENDING BALANCE],ROW()-ROW(PaymentSchedule[[#Headers],[BEGINNING BALANCE]])-1)),"")</f>
        <v>196885.66489884537</v>
      </c>
      <c r="E26" s="14">
        <f ca="1">IF(PaymentSchedule[[#This Row],[PMT NO]]&lt;&gt;"",ScheduledPayment,"")</f>
        <v>1073.6432460242781</v>
      </c>
      <c r="F2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" s="14">
        <f ca="1">IF(PaymentSchedule[[#This Row],[PMT NO]]&lt;&gt;"",PaymentSchedule[[#This Row],[TOTAL PAYMENT]]-PaymentSchedule[[#This Row],[INTEREST]],"")</f>
        <v>353.28630894575576</v>
      </c>
      <c r="I26" s="14">
        <f ca="1">IF(PaymentSchedule[[#This Row],[PMT NO]]&lt;&gt;"",PaymentSchedule[[#This Row],[BEGINNING BALANCE]]*(InterestRate/PaymentsPerYear),"")</f>
        <v>820.35693707852238</v>
      </c>
      <c r="J2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196532.3785898996</v>
      </c>
      <c r="K26" s="14">
        <f ca="1">IF(PaymentSchedule[[#This Row],[PMT NO]]&lt;&gt;"",SUM(INDEX(PaymentSchedule[INTEREST],1,1):PaymentSchedule[[#This Row],[INTEREST]]),"")</f>
        <v>8268.8110501424198</v>
      </c>
    </row>
    <row r="27" spans="2:11" x14ac:dyDescent="0.2">
      <c r="B27" s="10">
        <f ca="1">IF(LoanIsGood,IF(ROW()-ROW(PaymentSchedule[[#Headers],[PMT NO]])&gt;ScheduledNumberOfPayments,"",ROW()-ROW(PaymentSchedule[[#Headers],[PMT NO]])),"")</f>
        <v>11</v>
      </c>
      <c r="C27" s="12">
        <f ca="1">IF(PaymentSchedule[[#This Row],[PMT NO]]&lt;&gt;"",EOMONTH(LoanStartDate,ROW(PaymentSchedule[[#This Row],[PMT NO]])-ROW(PaymentSchedule[[#Headers],[PMT NO]])-2)+DAY(LoanStartDate),"")</f>
        <v>43609</v>
      </c>
      <c r="D27" s="14">
        <f ca="1">IF(PaymentSchedule[[#This Row],[PMT NO]]&lt;&gt;"",IF(ROW()-ROW(PaymentSchedule[[#Headers],[BEGINNING BALANCE]])=1,LoanAmount,INDEX(PaymentSchedule[ENDING BALANCE],ROW()-ROW(PaymentSchedule[[#Headers],[BEGINNING BALANCE]])-1)),"")</f>
        <v>196532.3785898996</v>
      </c>
      <c r="E27" s="14">
        <f ca="1">IF(PaymentSchedule[[#This Row],[PMT NO]]&lt;&gt;"",ScheduledPayment,"")</f>
        <v>1073.6432460242781</v>
      </c>
      <c r="F2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" s="14">
        <f ca="1">IF(PaymentSchedule[[#This Row],[PMT NO]]&lt;&gt;"",PaymentSchedule[[#This Row],[TOTAL PAYMENT]]-PaymentSchedule[[#This Row],[INTEREST]],"")</f>
        <v>354.75833523302981</v>
      </c>
      <c r="I27" s="14">
        <f ca="1">IF(PaymentSchedule[[#This Row],[PMT NO]]&lt;&gt;"",PaymentSchedule[[#This Row],[BEGINNING BALANCE]]*(InterestRate/PaymentsPerYear),"")</f>
        <v>818.88491079124833</v>
      </c>
      <c r="J2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196177.62025466657</v>
      </c>
      <c r="K27" s="14">
        <f ca="1">IF(PaymentSchedule[[#This Row],[PMT NO]]&lt;&gt;"",SUM(INDEX(PaymentSchedule[INTEREST],1,1):PaymentSchedule[[#This Row],[INTEREST]]),"")</f>
        <v>9087.6959609336682</v>
      </c>
    </row>
    <row r="28" spans="2:11" x14ac:dyDescent="0.2">
      <c r="B28" s="10">
        <f ca="1">IF(LoanIsGood,IF(ROW()-ROW(PaymentSchedule[[#Headers],[PMT NO]])&gt;ScheduledNumberOfPayments,"",ROW()-ROW(PaymentSchedule[[#Headers],[PMT NO]])),"")</f>
        <v>12</v>
      </c>
      <c r="C28" s="12">
        <f ca="1">IF(PaymentSchedule[[#This Row],[PMT NO]]&lt;&gt;"",EOMONTH(LoanStartDate,ROW(PaymentSchedule[[#This Row],[PMT NO]])-ROW(PaymentSchedule[[#Headers],[PMT NO]])-2)+DAY(LoanStartDate),"")</f>
        <v>43640</v>
      </c>
      <c r="D28" s="14">
        <f ca="1">IF(PaymentSchedule[[#This Row],[PMT NO]]&lt;&gt;"",IF(ROW()-ROW(PaymentSchedule[[#Headers],[BEGINNING BALANCE]])=1,LoanAmount,INDEX(PaymentSchedule[ENDING BALANCE],ROW()-ROW(PaymentSchedule[[#Headers],[BEGINNING BALANCE]])-1)),"")</f>
        <v>196177.62025466657</v>
      </c>
      <c r="E28" s="14">
        <f ca="1">IF(PaymentSchedule[[#This Row],[PMT NO]]&lt;&gt;"",ScheduledPayment,"")</f>
        <v>1073.6432460242781</v>
      </c>
      <c r="F2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" s="14">
        <f ca="1">IF(PaymentSchedule[[#This Row],[PMT NO]]&lt;&gt;"",PaymentSchedule[[#This Row],[TOTAL PAYMENT]]-PaymentSchedule[[#This Row],[INTEREST]],"")</f>
        <v>356.23649496316739</v>
      </c>
      <c r="I28" s="14">
        <f ca="1">IF(PaymentSchedule[[#This Row],[PMT NO]]&lt;&gt;"",PaymentSchedule[[#This Row],[BEGINNING BALANCE]]*(InterestRate/PaymentsPerYear),"")</f>
        <v>817.40675106111075</v>
      </c>
      <c r="J2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195821.3837597034</v>
      </c>
      <c r="K28" s="14">
        <f ca="1">IF(PaymentSchedule[[#This Row],[PMT NO]]&lt;&gt;"",SUM(INDEX(PaymentSchedule[INTEREST],1,1):PaymentSchedule[[#This Row],[INTEREST]]),"")</f>
        <v>9905.1027119947794</v>
      </c>
    </row>
    <row r="29" spans="2:11" x14ac:dyDescent="0.2">
      <c r="B29" s="10">
        <f ca="1">IF(LoanIsGood,IF(ROW()-ROW(PaymentSchedule[[#Headers],[PMT NO]])&gt;ScheduledNumberOfPayments,"",ROW()-ROW(PaymentSchedule[[#Headers],[PMT NO]])),"")</f>
        <v>13</v>
      </c>
      <c r="C29" s="12">
        <f ca="1">IF(PaymentSchedule[[#This Row],[PMT NO]]&lt;&gt;"",EOMONTH(LoanStartDate,ROW(PaymentSchedule[[#This Row],[PMT NO]])-ROW(PaymentSchedule[[#Headers],[PMT NO]])-2)+DAY(LoanStartDate),"")</f>
        <v>43670</v>
      </c>
      <c r="D29" s="14">
        <f ca="1">IF(PaymentSchedule[[#This Row],[PMT NO]]&lt;&gt;"",IF(ROW()-ROW(PaymentSchedule[[#Headers],[BEGINNING BALANCE]])=1,LoanAmount,INDEX(PaymentSchedule[ENDING BALANCE],ROW()-ROW(PaymentSchedule[[#Headers],[BEGINNING BALANCE]])-1)),"")</f>
        <v>195821.3837597034</v>
      </c>
      <c r="E29" s="14">
        <f ca="1">IF(PaymentSchedule[[#This Row],[PMT NO]]&lt;&gt;"",ScheduledPayment,"")</f>
        <v>1073.6432460242781</v>
      </c>
      <c r="F2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" s="14">
        <f ca="1">IF(PaymentSchedule[[#This Row],[PMT NO]]&lt;&gt;"",PaymentSchedule[[#This Row],[TOTAL PAYMENT]]-PaymentSchedule[[#This Row],[INTEREST]],"")</f>
        <v>357.72081369218063</v>
      </c>
      <c r="I29" s="14">
        <f ca="1">IF(PaymentSchedule[[#This Row],[PMT NO]]&lt;&gt;"",PaymentSchedule[[#This Row],[BEGINNING BALANCE]]*(InterestRate/PaymentsPerYear),"")</f>
        <v>815.92243233209751</v>
      </c>
      <c r="J2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195463.66294601123</v>
      </c>
      <c r="K29" s="14">
        <f ca="1">IF(PaymentSchedule[[#This Row],[PMT NO]]&lt;&gt;"",SUM(INDEX(PaymentSchedule[INTEREST],1,1):PaymentSchedule[[#This Row],[INTEREST]]),"")</f>
        <v>10721.025144326877</v>
      </c>
    </row>
    <row r="30" spans="2:11" x14ac:dyDescent="0.2">
      <c r="B30" s="10">
        <f ca="1">IF(LoanIsGood,IF(ROW()-ROW(PaymentSchedule[[#Headers],[PMT NO]])&gt;ScheduledNumberOfPayments,"",ROW()-ROW(PaymentSchedule[[#Headers],[PMT NO]])),"")</f>
        <v>14</v>
      </c>
      <c r="C30" s="12">
        <f ca="1">IF(PaymentSchedule[[#This Row],[PMT NO]]&lt;&gt;"",EOMONTH(LoanStartDate,ROW(PaymentSchedule[[#This Row],[PMT NO]])-ROW(PaymentSchedule[[#Headers],[PMT NO]])-2)+DAY(LoanStartDate),"")</f>
        <v>43701</v>
      </c>
      <c r="D30" s="14">
        <f ca="1">IF(PaymentSchedule[[#This Row],[PMT NO]]&lt;&gt;"",IF(ROW()-ROW(PaymentSchedule[[#Headers],[BEGINNING BALANCE]])=1,LoanAmount,INDEX(PaymentSchedule[ENDING BALANCE],ROW()-ROW(PaymentSchedule[[#Headers],[BEGINNING BALANCE]])-1)),"")</f>
        <v>195463.66294601123</v>
      </c>
      <c r="E30" s="14">
        <f ca="1">IF(PaymentSchedule[[#This Row],[PMT NO]]&lt;&gt;"",ScheduledPayment,"")</f>
        <v>1073.6432460242781</v>
      </c>
      <c r="F3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" s="14">
        <f ca="1">IF(PaymentSchedule[[#This Row],[PMT NO]]&lt;&gt;"",PaymentSchedule[[#This Row],[TOTAL PAYMENT]]-PaymentSchedule[[#This Row],[INTEREST]],"")</f>
        <v>359.21131708256473</v>
      </c>
      <c r="I30" s="14">
        <f ca="1">IF(PaymentSchedule[[#This Row],[PMT NO]]&lt;&gt;"",PaymentSchedule[[#This Row],[BEGINNING BALANCE]]*(InterestRate/PaymentsPerYear),"")</f>
        <v>814.43192894171341</v>
      </c>
      <c r="J3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195104.45162892865</v>
      </c>
      <c r="K30" s="14">
        <f ca="1">IF(PaymentSchedule[[#This Row],[PMT NO]]&lt;&gt;"",SUM(INDEX(PaymentSchedule[INTEREST],1,1):PaymentSchedule[[#This Row],[INTEREST]]),"")</f>
        <v>11535.45707326859</v>
      </c>
    </row>
    <row r="31" spans="2:11" x14ac:dyDescent="0.2">
      <c r="B31" s="10">
        <f ca="1">IF(LoanIsGood,IF(ROW()-ROW(PaymentSchedule[[#Headers],[PMT NO]])&gt;ScheduledNumberOfPayments,"",ROW()-ROW(PaymentSchedule[[#Headers],[PMT NO]])),"")</f>
        <v>15</v>
      </c>
      <c r="C31" s="12">
        <f ca="1">IF(PaymentSchedule[[#This Row],[PMT NO]]&lt;&gt;"",EOMONTH(LoanStartDate,ROW(PaymentSchedule[[#This Row],[PMT NO]])-ROW(PaymentSchedule[[#Headers],[PMT NO]])-2)+DAY(LoanStartDate),"")</f>
        <v>43732</v>
      </c>
      <c r="D31" s="14">
        <f ca="1">IF(PaymentSchedule[[#This Row],[PMT NO]]&lt;&gt;"",IF(ROW()-ROW(PaymentSchedule[[#Headers],[BEGINNING BALANCE]])=1,LoanAmount,INDEX(PaymentSchedule[ENDING BALANCE],ROW()-ROW(PaymentSchedule[[#Headers],[BEGINNING BALANCE]])-1)),"")</f>
        <v>195104.45162892865</v>
      </c>
      <c r="E31" s="14">
        <f ca="1">IF(PaymentSchedule[[#This Row],[PMT NO]]&lt;&gt;"",ScheduledPayment,"")</f>
        <v>1073.6432460242781</v>
      </c>
      <c r="F3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" s="14">
        <f ca="1">IF(PaymentSchedule[[#This Row],[PMT NO]]&lt;&gt;"",PaymentSchedule[[#This Row],[TOTAL PAYMENT]]-PaymentSchedule[[#This Row],[INTEREST]],"")</f>
        <v>360.70803090374204</v>
      </c>
      <c r="I31" s="14">
        <f ca="1">IF(PaymentSchedule[[#This Row],[PMT NO]]&lt;&gt;"",PaymentSchedule[[#This Row],[BEGINNING BALANCE]]*(InterestRate/PaymentsPerYear),"")</f>
        <v>812.9352151205361</v>
      </c>
      <c r="J3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194743.74359802491</v>
      </c>
      <c r="K31" s="14">
        <f ca="1">IF(PaymentSchedule[[#This Row],[PMT NO]]&lt;&gt;"",SUM(INDEX(PaymentSchedule[INTEREST],1,1):PaymentSchedule[[#This Row],[INTEREST]]),"")</f>
        <v>12348.392288389126</v>
      </c>
    </row>
    <row r="32" spans="2:11" x14ac:dyDescent="0.2">
      <c r="B32" s="10">
        <f ca="1">IF(LoanIsGood,IF(ROW()-ROW(PaymentSchedule[[#Headers],[PMT NO]])&gt;ScheduledNumberOfPayments,"",ROW()-ROW(PaymentSchedule[[#Headers],[PMT NO]])),"")</f>
        <v>16</v>
      </c>
      <c r="C32" s="12">
        <f ca="1">IF(PaymentSchedule[[#This Row],[PMT NO]]&lt;&gt;"",EOMONTH(LoanStartDate,ROW(PaymentSchedule[[#This Row],[PMT NO]])-ROW(PaymentSchedule[[#Headers],[PMT NO]])-2)+DAY(LoanStartDate),"")</f>
        <v>43762</v>
      </c>
      <c r="D32" s="14">
        <f ca="1">IF(PaymentSchedule[[#This Row],[PMT NO]]&lt;&gt;"",IF(ROW()-ROW(PaymentSchedule[[#Headers],[BEGINNING BALANCE]])=1,LoanAmount,INDEX(PaymentSchedule[ENDING BALANCE],ROW()-ROW(PaymentSchedule[[#Headers],[BEGINNING BALANCE]])-1)),"")</f>
        <v>194743.74359802491</v>
      </c>
      <c r="E32" s="14">
        <f ca="1">IF(PaymentSchedule[[#This Row],[PMT NO]]&lt;&gt;"",ScheduledPayment,"")</f>
        <v>1073.6432460242781</v>
      </c>
      <c r="F3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2" s="14">
        <f ca="1">IF(PaymentSchedule[[#This Row],[PMT NO]]&lt;&gt;"",PaymentSchedule[[#This Row],[TOTAL PAYMENT]]-PaymentSchedule[[#This Row],[INTEREST]],"")</f>
        <v>362.21098103250768</v>
      </c>
      <c r="I32" s="14">
        <f ca="1">IF(PaymentSchedule[[#This Row],[PMT NO]]&lt;&gt;"",PaymentSchedule[[#This Row],[BEGINNING BALANCE]]*(InterestRate/PaymentsPerYear),"")</f>
        <v>811.43226499177047</v>
      </c>
      <c r="J3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194381.53261699239</v>
      </c>
      <c r="K32" s="14">
        <f ca="1">IF(PaymentSchedule[[#This Row],[PMT NO]]&lt;&gt;"",SUM(INDEX(PaymentSchedule[INTEREST],1,1):PaymentSchedule[[#This Row],[INTEREST]]),"")</f>
        <v>13159.824553380897</v>
      </c>
    </row>
    <row r="33" spans="2:11" x14ac:dyDescent="0.2">
      <c r="B33" s="10">
        <f ca="1">IF(LoanIsGood,IF(ROW()-ROW(PaymentSchedule[[#Headers],[PMT NO]])&gt;ScheduledNumberOfPayments,"",ROW()-ROW(PaymentSchedule[[#Headers],[PMT NO]])),"")</f>
        <v>17</v>
      </c>
      <c r="C33" s="12">
        <f ca="1">IF(PaymentSchedule[[#This Row],[PMT NO]]&lt;&gt;"",EOMONTH(LoanStartDate,ROW(PaymentSchedule[[#This Row],[PMT NO]])-ROW(PaymentSchedule[[#Headers],[PMT NO]])-2)+DAY(LoanStartDate),"")</f>
        <v>43793</v>
      </c>
      <c r="D33" s="14">
        <f ca="1">IF(PaymentSchedule[[#This Row],[PMT NO]]&lt;&gt;"",IF(ROW()-ROW(PaymentSchedule[[#Headers],[BEGINNING BALANCE]])=1,LoanAmount,INDEX(PaymentSchedule[ENDING BALANCE],ROW()-ROW(PaymentSchedule[[#Headers],[BEGINNING BALANCE]])-1)),"")</f>
        <v>194381.53261699239</v>
      </c>
      <c r="E33" s="14">
        <f ca="1">IF(PaymentSchedule[[#This Row],[PMT NO]]&lt;&gt;"",ScheduledPayment,"")</f>
        <v>1073.6432460242781</v>
      </c>
      <c r="F3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3" s="14">
        <f ca="1">IF(PaymentSchedule[[#This Row],[PMT NO]]&lt;&gt;"",PaymentSchedule[[#This Row],[TOTAL PAYMENT]]-PaymentSchedule[[#This Row],[INTEREST]],"")</f>
        <v>363.72019345347655</v>
      </c>
      <c r="I33" s="14">
        <f ca="1">IF(PaymentSchedule[[#This Row],[PMT NO]]&lt;&gt;"",PaymentSchedule[[#This Row],[BEGINNING BALANCE]]*(InterestRate/PaymentsPerYear),"")</f>
        <v>809.92305257080159</v>
      </c>
      <c r="J3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194017.81242353891</v>
      </c>
      <c r="K33" s="14">
        <f ca="1">IF(PaymentSchedule[[#This Row],[PMT NO]]&lt;&gt;"",SUM(INDEX(PaymentSchedule[INTEREST],1,1):PaymentSchedule[[#This Row],[INTEREST]]),"")</f>
        <v>13969.747605951698</v>
      </c>
    </row>
    <row r="34" spans="2:11" x14ac:dyDescent="0.2">
      <c r="B34" s="10">
        <f ca="1">IF(LoanIsGood,IF(ROW()-ROW(PaymentSchedule[[#Headers],[PMT NO]])&gt;ScheduledNumberOfPayments,"",ROW()-ROW(PaymentSchedule[[#Headers],[PMT NO]])),"")</f>
        <v>18</v>
      </c>
      <c r="C34" s="12">
        <f ca="1">IF(PaymentSchedule[[#This Row],[PMT NO]]&lt;&gt;"",EOMONTH(LoanStartDate,ROW(PaymentSchedule[[#This Row],[PMT NO]])-ROW(PaymentSchedule[[#Headers],[PMT NO]])-2)+DAY(LoanStartDate),"")</f>
        <v>43823</v>
      </c>
      <c r="D34" s="14">
        <f ca="1">IF(PaymentSchedule[[#This Row],[PMT NO]]&lt;&gt;"",IF(ROW()-ROW(PaymentSchedule[[#Headers],[BEGINNING BALANCE]])=1,LoanAmount,INDEX(PaymentSchedule[ENDING BALANCE],ROW()-ROW(PaymentSchedule[[#Headers],[BEGINNING BALANCE]])-1)),"")</f>
        <v>194017.81242353891</v>
      </c>
      <c r="E34" s="14">
        <f ca="1">IF(PaymentSchedule[[#This Row],[PMT NO]]&lt;&gt;"",ScheduledPayment,"")</f>
        <v>1073.6432460242781</v>
      </c>
      <c r="F3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4" s="14">
        <f ca="1">IF(PaymentSchedule[[#This Row],[PMT NO]]&lt;&gt;"",PaymentSchedule[[#This Row],[TOTAL PAYMENT]]-PaymentSchedule[[#This Row],[INTEREST]],"")</f>
        <v>365.23569425953269</v>
      </c>
      <c r="I34" s="14">
        <f ca="1">IF(PaymentSchedule[[#This Row],[PMT NO]]&lt;&gt;"",PaymentSchedule[[#This Row],[BEGINNING BALANCE]]*(InterestRate/PaymentsPerYear),"")</f>
        <v>808.40755176474545</v>
      </c>
      <c r="J3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193652.57672927939</v>
      </c>
      <c r="K34" s="14">
        <f ca="1">IF(PaymentSchedule[[#This Row],[PMT NO]]&lt;&gt;"",SUM(INDEX(PaymentSchedule[INTEREST],1,1):PaymentSchedule[[#This Row],[INTEREST]]),"")</f>
        <v>14778.155157716443</v>
      </c>
    </row>
    <row r="35" spans="2:11" x14ac:dyDescent="0.2">
      <c r="B35" s="10">
        <f ca="1">IF(LoanIsGood,IF(ROW()-ROW(PaymentSchedule[[#Headers],[PMT NO]])&gt;ScheduledNumberOfPayments,"",ROW()-ROW(PaymentSchedule[[#Headers],[PMT NO]])),"")</f>
        <v>19</v>
      </c>
      <c r="C35" s="12">
        <f ca="1">IF(PaymentSchedule[[#This Row],[PMT NO]]&lt;&gt;"",EOMONTH(LoanStartDate,ROW(PaymentSchedule[[#This Row],[PMT NO]])-ROW(PaymentSchedule[[#Headers],[PMT NO]])-2)+DAY(LoanStartDate),"")</f>
        <v>43854</v>
      </c>
      <c r="D35" s="14">
        <f ca="1">IF(PaymentSchedule[[#This Row],[PMT NO]]&lt;&gt;"",IF(ROW()-ROW(PaymentSchedule[[#Headers],[BEGINNING BALANCE]])=1,LoanAmount,INDEX(PaymentSchedule[ENDING BALANCE],ROW()-ROW(PaymentSchedule[[#Headers],[BEGINNING BALANCE]])-1)),"")</f>
        <v>193652.57672927939</v>
      </c>
      <c r="E35" s="14">
        <f ca="1">IF(PaymentSchedule[[#This Row],[PMT NO]]&lt;&gt;"",ScheduledPayment,"")</f>
        <v>1073.6432460242781</v>
      </c>
      <c r="F3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5" s="14">
        <f ca="1">IF(PaymentSchedule[[#This Row],[PMT NO]]&lt;&gt;"",PaymentSchedule[[#This Row],[TOTAL PAYMENT]]-PaymentSchedule[[#This Row],[INTEREST]],"")</f>
        <v>366.75750965228065</v>
      </c>
      <c r="I35" s="14">
        <f ca="1">IF(PaymentSchedule[[#This Row],[PMT NO]]&lt;&gt;"",PaymentSchedule[[#This Row],[BEGINNING BALANCE]]*(InterestRate/PaymentsPerYear),"")</f>
        <v>806.8857363719975</v>
      </c>
      <c r="J3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193285.8192196271</v>
      </c>
      <c r="K35" s="14">
        <f ca="1">IF(PaymentSchedule[[#This Row],[PMT NO]]&lt;&gt;"",SUM(INDEX(PaymentSchedule[INTEREST],1,1):PaymentSchedule[[#This Row],[INTEREST]]),"")</f>
        <v>15585.040894088441</v>
      </c>
    </row>
    <row r="36" spans="2:11" x14ac:dyDescent="0.2">
      <c r="B36" s="10">
        <f ca="1">IF(LoanIsGood,IF(ROW()-ROW(PaymentSchedule[[#Headers],[PMT NO]])&gt;ScheduledNumberOfPayments,"",ROW()-ROW(PaymentSchedule[[#Headers],[PMT NO]])),"")</f>
        <v>20</v>
      </c>
      <c r="C36" s="12">
        <f ca="1">IF(PaymentSchedule[[#This Row],[PMT NO]]&lt;&gt;"",EOMONTH(LoanStartDate,ROW(PaymentSchedule[[#This Row],[PMT NO]])-ROW(PaymentSchedule[[#Headers],[PMT NO]])-2)+DAY(LoanStartDate),"")</f>
        <v>43885</v>
      </c>
      <c r="D36" s="14">
        <f ca="1">IF(PaymentSchedule[[#This Row],[PMT NO]]&lt;&gt;"",IF(ROW()-ROW(PaymentSchedule[[#Headers],[BEGINNING BALANCE]])=1,LoanAmount,INDEX(PaymentSchedule[ENDING BALANCE],ROW()-ROW(PaymentSchedule[[#Headers],[BEGINNING BALANCE]])-1)),"")</f>
        <v>193285.8192196271</v>
      </c>
      <c r="E36" s="14">
        <f ca="1">IF(PaymentSchedule[[#This Row],[PMT NO]]&lt;&gt;"",ScheduledPayment,"")</f>
        <v>1073.6432460242781</v>
      </c>
      <c r="F3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6" s="14">
        <f ca="1">IF(PaymentSchedule[[#This Row],[PMT NO]]&lt;&gt;"",PaymentSchedule[[#This Row],[TOTAL PAYMENT]]-PaymentSchedule[[#This Row],[INTEREST]],"")</f>
        <v>368.28566594249855</v>
      </c>
      <c r="I36" s="14">
        <f ca="1">IF(PaymentSchedule[[#This Row],[PMT NO]]&lt;&gt;"",PaymentSchedule[[#This Row],[BEGINNING BALANCE]]*(InterestRate/PaymentsPerYear),"")</f>
        <v>805.35758008177959</v>
      </c>
      <c r="J3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192917.5335536846</v>
      </c>
      <c r="K36" s="14">
        <f ca="1">IF(PaymentSchedule[[#This Row],[PMT NO]]&lt;&gt;"",SUM(INDEX(PaymentSchedule[INTEREST],1,1):PaymentSchedule[[#This Row],[INTEREST]]),"")</f>
        <v>16390.398474170219</v>
      </c>
    </row>
    <row r="37" spans="2:11" x14ac:dyDescent="0.2">
      <c r="B37" s="10">
        <f ca="1">IF(LoanIsGood,IF(ROW()-ROW(PaymentSchedule[[#Headers],[PMT NO]])&gt;ScheduledNumberOfPayments,"",ROW()-ROW(PaymentSchedule[[#Headers],[PMT NO]])),"")</f>
        <v>21</v>
      </c>
      <c r="C37" s="12">
        <f ca="1">IF(PaymentSchedule[[#This Row],[PMT NO]]&lt;&gt;"",EOMONTH(LoanStartDate,ROW(PaymentSchedule[[#This Row],[PMT NO]])-ROW(PaymentSchedule[[#Headers],[PMT NO]])-2)+DAY(LoanStartDate),"")</f>
        <v>43914</v>
      </c>
      <c r="D37" s="14">
        <f ca="1">IF(PaymentSchedule[[#This Row],[PMT NO]]&lt;&gt;"",IF(ROW()-ROW(PaymentSchedule[[#Headers],[BEGINNING BALANCE]])=1,LoanAmount,INDEX(PaymentSchedule[ENDING BALANCE],ROW()-ROW(PaymentSchedule[[#Headers],[BEGINNING BALANCE]])-1)),"")</f>
        <v>192917.5335536846</v>
      </c>
      <c r="E37" s="14">
        <f ca="1">IF(PaymentSchedule[[#This Row],[PMT NO]]&lt;&gt;"",ScheduledPayment,"")</f>
        <v>1073.6432460242781</v>
      </c>
      <c r="F3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7" s="14">
        <f ca="1">IF(PaymentSchedule[[#This Row],[PMT NO]]&lt;&gt;"",PaymentSchedule[[#This Row],[TOTAL PAYMENT]]-PaymentSchedule[[#This Row],[INTEREST]],"")</f>
        <v>369.82018955059232</v>
      </c>
      <c r="I37" s="14">
        <f ca="1">IF(PaymentSchedule[[#This Row],[PMT NO]]&lt;&gt;"",PaymentSchedule[[#This Row],[BEGINNING BALANCE]]*(InterestRate/PaymentsPerYear),"")</f>
        <v>803.82305647368582</v>
      </c>
      <c r="J3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192547.71336413399</v>
      </c>
      <c r="K37" s="14">
        <f ca="1">IF(PaymentSchedule[[#This Row],[PMT NO]]&lt;&gt;"",SUM(INDEX(PaymentSchedule[INTEREST],1,1):PaymentSchedule[[#This Row],[INTEREST]]),"")</f>
        <v>17194.221530643903</v>
      </c>
    </row>
    <row r="38" spans="2:11" x14ac:dyDescent="0.2">
      <c r="B38" s="10">
        <f ca="1">IF(LoanIsGood,IF(ROW()-ROW(PaymentSchedule[[#Headers],[PMT NO]])&gt;ScheduledNumberOfPayments,"",ROW()-ROW(PaymentSchedule[[#Headers],[PMT NO]])),"")</f>
        <v>22</v>
      </c>
      <c r="C38" s="12">
        <f ca="1">IF(PaymentSchedule[[#This Row],[PMT NO]]&lt;&gt;"",EOMONTH(LoanStartDate,ROW(PaymentSchedule[[#This Row],[PMT NO]])-ROW(PaymentSchedule[[#Headers],[PMT NO]])-2)+DAY(LoanStartDate),"")</f>
        <v>43945</v>
      </c>
      <c r="D38" s="14">
        <f ca="1">IF(PaymentSchedule[[#This Row],[PMT NO]]&lt;&gt;"",IF(ROW()-ROW(PaymentSchedule[[#Headers],[BEGINNING BALANCE]])=1,LoanAmount,INDEX(PaymentSchedule[ENDING BALANCE],ROW()-ROW(PaymentSchedule[[#Headers],[BEGINNING BALANCE]])-1)),"")</f>
        <v>192547.71336413399</v>
      </c>
      <c r="E38" s="14">
        <f ca="1">IF(PaymentSchedule[[#This Row],[PMT NO]]&lt;&gt;"",ScheduledPayment,"")</f>
        <v>1073.6432460242781</v>
      </c>
      <c r="F3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8" s="14">
        <f ca="1">IF(PaymentSchedule[[#This Row],[PMT NO]]&lt;&gt;"",PaymentSchedule[[#This Row],[TOTAL PAYMENT]]-PaymentSchedule[[#This Row],[INTEREST]],"")</f>
        <v>371.36110700705319</v>
      </c>
      <c r="I38" s="14">
        <f ca="1">IF(PaymentSchedule[[#This Row],[PMT NO]]&lt;&gt;"",PaymentSchedule[[#This Row],[BEGINNING BALANCE]]*(InterestRate/PaymentsPerYear),"")</f>
        <v>802.28213901722495</v>
      </c>
      <c r="J3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192176.35225712694</v>
      </c>
      <c r="K38" s="14">
        <f ca="1">IF(PaymentSchedule[[#This Row],[PMT NO]]&lt;&gt;"",SUM(INDEX(PaymentSchedule[INTEREST],1,1):PaymentSchedule[[#This Row],[INTEREST]]),"")</f>
        <v>17996.503669661128</v>
      </c>
    </row>
    <row r="39" spans="2:11" x14ac:dyDescent="0.2">
      <c r="B39" s="18">
        <f ca="1">IF(LoanIsGood,IF(ROW()-ROW(PaymentSchedule[[#Headers],[PMT NO]])&gt;ScheduledNumberOfPayments,"",ROW()-ROW(PaymentSchedule[[#Headers],[PMT NO]])),"")</f>
        <v>23</v>
      </c>
      <c r="C39" s="19">
        <f ca="1">IF(PaymentSchedule[[#This Row],[PMT NO]]&lt;&gt;"",EOMONTH(LoanStartDate,ROW(PaymentSchedule[[#This Row],[PMT NO]])-ROW(PaymentSchedule[[#Headers],[PMT NO]])-2)+DAY(LoanStartDate),"")</f>
        <v>43975</v>
      </c>
      <c r="D39" s="20">
        <f ca="1">IF(PaymentSchedule[[#This Row],[PMT NO]]&lt;&gt;"",IF(ROW()-ROW(PaymentSchedule[[#Headers],[BEGINNING BALANCE]])=1,LoanAmount,INDEX(PaymentSchedule[ENDING BALANCE],ROW()-ROW(PaymentSchedule[[#Headers],[BEGINNING BALANCE]])-1)),"")</f>
        <v>192176.35225712694</v>
      </c>
      <c r="E39" s="20">
        <f ca="1">IF(PaymentSchedule[[#This Row],[PMT NO]]&lt;&gt;"",ScheduledPayment,"")</f>
        <v>1073.6432460242781</v>
      </c>
      <c r="F39" s="20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9" s="20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9" s="20">
        <f ca="1">IF(PaymentSchedule[[#This Row],[PMT NO]]&lt;&gt;"",PaymentSchedule[[#This Row],[TOTAL PAYMENT]]-PaymentSchedule[[#This Row],[INTEREST]],"")</f>
        <v>372.90844495291594</v>
      </c>
      <c r="I39" s="20">
        <f ca="1">IF(PaymentSchedule[[#This Row],[PMT NO]]&lt;&gt;"",PaymentSchedule[[#This Row],[BEGINNING BALANCE]]*(InterestRate/PaymentsPerYear),"")</f>
        <v>800.7348010713622</v>
      </c>
      <c r="J39" s="20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191803.44381217402</v>
      </c>
      <c r="K39" s="20">
        <f ca="1">IF(PaymentSchedule[[#This Row],[PMT NO]]&lt;&gt;"",SUM(INDEX(PaymentSchedule[INTEREST],1,1):PaymentSchedule[[#This Row],[INTEREST]]),"")</f>
        <v>18797.238470732489</v>
      </c>
    </row>
    <row r="40" spans="2:11" x14ac:dyDescent="0.2">
      <c r="B40" s="10">
        <f ca="1">IF(LoanIsGood,IF(ROW()-ROW(PaymentSchedule[[#Headers],[PMT NO]])&gt;ScheduledNumberOfPayments,"",ROW()-ROW(PaymentSchedule[[#Headers],[PMT NO]])),"")</f>
        <v>24</v>
      </c>
      <c r="C40" s="12">
        <f ca="1">IF(PaymentSchedule[[#This Row],[PMT NO]]&lt;&gt;"",EOMONTH(LoanStartDate,ROW(PaymentSchedule[[#This Row],[PMT NO]])-ROW(PaymentSchedule[[#Headers],[PMT NO]])-2)+DAY(LoanStartDate),"")</f>
        <v>44006</v>
      </c>
      <c r="D40" s="14">
        <f ca="1">IF(PaymentSchedule[[#This Row],[PMT NO]]&lt;&gt;"",IF(ROW()-ROW(PaymentSchedule[[#Headers],[BEGINNING BALANCE]])=1,LoanAmount,INDEX(PaymentSchedule[ENDING BALANCE],ROW()-ROW(PaymentSchedule[[#Headers],[BEGINNING BALANCE]])-1)),"")</f>
        <v>191803.44381217402</v>
      </c>
      <c r="E40" s="14">
        <f ca="1">IF(PaymentSchedule[[#This Row],[PMT NO]]&lt;&gt;"",ScheduledPayment,"")</f>
        <v>1073.6432460242781</v>
      </c>
      <c r="F4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0" s="14">
        <f ca="1">IF(PaymentSchedule[[#This Row],[PMT NO]]&lt;&gt;"",PaymentSchedule[[#This Row],[TOTAL PAYMENT]]-PaymentSchedule[[#This Row],[INTEREST]],"")</f>
        <v>374.46223014021973</v>
      </c>
      <c r="I40" s="14">
        <f ca="1">IF(PaymentSchedule[[#This Row],[PMT NO]]&lt;&gt;"",PaymentSchedule[[#This Row],[BEGINNING BALANCE]]*(InterestRate/PaymentsPerYear),"")</f>
        <v>799.18101588405841</v>
      </c>
      <c r="J4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191428.9815820338</v>
      </c>
      <c r="K40" s="14">
        <f ca="1">IF(PaymentSchedule[[#This Row],[PMT NO]]&lt;&gt;"",SUM(INDEX(PaymentSchedule[INTEREST],1,1):PaymentSchedule[[#This Row],[INTEREST]]),"")</f>
        <v>19596.419486616549</v>
      </c>
    </row>
    <row r="41" spans="2:11" x14ac:dyDescent="0.2">
      <c r="B41" s="10">
        <f ca="1">IF(LoanIsGood,IF(ROW()-ROW(PaymentSchedule[[#Headers],[PMT NO]])&gt;ScheduledNumberOfPayments,"",ROW()-ROW(PaymentSchedule[[#Headers],[PMT NO]])),"")</f>
        <v>25</v>
      </c>
      <c r="C41" s="12">
        <f ca="1">IF(PaymentSchedule[[#This Row],[PMT NO]]&lt;&gt;"",EOMONTH(LoanStartDate,ROW(PaymentSchedule[[#This Row],[PMT NO]])-ROW(PaymentSchedule[[#Headers],[PMT NO]])-2)+DAY(LoanStartDate),"")</f>
        <v>44036</v>
      </c>
      <c r="D41" s="14">
        <f ca="1">IF(PaymentSchedule[[#This Row],[PMT NO]]&lt;&gt;"",IF(ROW()-ROW(PaymentSchedule[[#Headers],[BEGINNING BALANCE]])=1,LoanAmount,INDEX(PaymentSchedule[ENDING BALANCE],ROW()-ROW(PaymentSchedule[[#Headers],[BEGINNING BALANCE]])-1)),"")</f>
        <v>191428.9815820338</v>
      </c>
      <c r="E41" s="14">
        <f ca="1">IF(PaymentSchedule[[#This Row],[PMT NO]]&lt;&gt;"",ScheduledPayment,"")</f>
        <v>1073.6432460242781</v>
      </c>
      <c r="F4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1" s="14">
        <f ca="1">IF(PaymentSchedule[[#This Row],[PMT NO]]&lt;&gt;"",PaymentSchedule[[#This Row],[TOTAL PAYMENT]]-PaymentSchedule[[#This Row],[INTEREST]],"")</f>
        <v>376.02248943247071</v>
      </c>
      <c r="I41" s="14">
        <f ca="1">IF(PaymentSchedule[[#This Row],[PMT NO]]&lt;&gt;"",PaymentSchedule[[#This Row],[BEGINNING BALANCE]]*(InterestRate/PaymentsPerYear),"")</f>
        <v>797.62075659180744</v>
      </c>
      <c r="J4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191052.95909260132</v>
      </c>
      <c r="K41" s="14">
        <f ca="1">IF(PaymentSchedule[[#This Row],[PMT NO]]&lt;&gt;"",SUM(INDEX(PaymentSchedule[INTEREST],1,1):PaymentSchedule[[#This Row],[INTEREST]]),"")</f>
        <v>20394.040243208357</v>
      </c>
    </row>
    <row r="42" spans="2:11" x14ac:dyDescent="0.2">
      <c r="B42" s="10">
        <f ca="1">IF(LoanIsGood,IF(ROW()-ROW(PaymentSchedule[[#Headers],[PMT NO]])&gt;ScheduledNumberOfPayments,"",ROW()-ROW(PaymentSchedule[[#Headers],[PMT NO]])),"")</f>
        <v>26</v>
      </c>
      <c r="C42" s="12">
        <f ca="1">IF(PaymentSchedule[[#This Row],[PMT NO]]&lt;&gt;"",EOMONTH(LoanStartDate,ROW(PaymentSchedule[[#This Row],[PMT NO]])-ROW(PaymentSchedule[[#Headers],[PMT NO]])-2)+DAY(LoanStartDate),"")</f>
        <v>44067</v>
      </c>
      <c r="D42" s="14">
        <f ca="1">IF(PaymentSchedule[[#This Row],[PMT NO]]&lt;&gt;"",IF(ROW()-ROW(PaymentSchedule[[#Headers],[BEGINNING BALANCE]])=1,LoanAmount,INDEX(PaymentSchedule[ENDING BALANCE],ROW()-ROW(PaymentSchedule[[#Headers],[BEGINNING BALANCE]])-1)),"")</f>
        <v>191052.95909260132</v>
      </c>
      <c r="E42" s="14">
        <f ca="1">IF(PaymentSchedule[[#This Row],[PMT NO]]&lt;&gt;"",ScheduledPayment,"")</f>
        <v>1073.6432460242781</v>
      </c>
      <c r="F4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2" s="14">
        <f ca="1">IF(PaymentSchedule[[#This Row],[PMT NO]]&lt;&gt;"",PaymentSchedule[[#This Row],[TOTAL PAYMENT]]-PaymentSchedule[[#This Row],[INTEREST]],"")</f>
        <v>377.58924980510596</v>
      </c>
      <c r="I42" s="14">
        <f ca="1">IF(PaymentSchedule[[#This Row],[PMT NO]]&lt;&gt;"",PaymentSchedule[[#This Row],[BEGINNING BALANCE]]*(InterestRate/PaymentsPerYear),"")</f>
        <v>796.05399621917218</v>
      </c>
      <c r="J4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190675.36984279621</v>
      </c>
      <c r="K42" s="14">
        <f ca="1">IF(PaymentSchedule[[#This Row],[PMT NO]]&lt;&gt;"",SUM(INDEX(PaymentSchedule[INTEREST],1,1):PaymentSchedule[[#This Row],[INTEREST]]),"")</f>
        <v>21190.09423942753</v>
      </c>
    </row>
    <row r="43" spans="2:11" x14ac:dyDescent="0.2">
      <c r="B43" s="10">
        <f ca="1">IF(LoanIsGood,IF(ROW()-ROW(PaymentSchedule[[#Headers],[PMT NO]])&gt;ScheduledNumberOfPayments,"",ROW()-ROW(PaymentSchedule[[#Headers],[PMT NO]])),"")</f>
        <v>27</v>
      </c>
      <c r="C43" s="12">
        <f ca="1">IF(PaymentSchedule[[#This Row],[PMT NO]]&lt;&gt;"",EOMONTH(LoanStartDate,ROW(PaymentSchedule[[#This Row],[PMT NO]])-ROW(PaymentSchedule[[#Headers],[PMT NO]])-2)+DAY(LoanStartDate),"")</f>
        <v>44098</v>
      </c>
      <c r="D43" s="14">
        <f ca="1">IF(PaymentSchedule[[#This Row],[PMT NO]]&lt;&gt;"",IF(ROW()-ROW(PaymentSchedule[[#Headers],[BEGINNING BALANCE]])=1,LoanAmount,INDEX(PaymentSchedule[ENDING BALANCE],ROW()-ROW(PaymentSchedule[[#Headers],[BEGINNING BALANCE]])-1)),"")</f>
        <v>190675.36984279621</v>
      </c>
      <c r="E43" s="14">
        <f ca="1">IF(PaymentSchedule[[#This Row],[PMT NO]]&lt;&gt;"",ScheduledPayment,"")</f>
        <v>1073.6432460242781</v>
      </c>
      <c r="F4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3" s="14">
        <f ca="1">IF(PaymentSchedule[[#This Row],[PMT NO]]&lt;&gt;"",PaymentSchedule[[#This Row],[TOTAL PAYMENT]]-PaymentSchedule[[#This Row],[INTEREST]],"")</f>
        <v>379.16253834596057</v>
      </c>
      <c r="I43" s="14">
        <f ca="1">IF(PaymentSchedule[[#This Row],[PMT NO]]&lt;&gt;"",PaymentSchedule[[#This Row],[BEGINNING BALANCE]]*(InterestRate/PaymentsPerYear),"")</f>
        <v>794.48070767831757</v>
      </c>
      <c r="J4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190296.20730445025</v>
      </c>
      <c r="K43" s="14">
        <f ca="1">IF(PaymentSchedule[[#This Row],[PMT NO]]&lt;&gt;"",SUM(INDEX(PaymentSchedule[INTEREST],1,1):PaymentSchedule[[#This Row],[INTEREST]]),"")</f>
        <v>21984.574947105848</v>
      </c>
    </row>
    <row r="44" spans="2:11" x14ac:dyDescent="0.2">
      <c r="B44" s="10">
        <f ca="1">IF(LoanIsGood,IF(ROW()-ROW(PaymentSchedule[[#Headers],[PMT NO]])&gt;ScheduledNumberOfPayments,"",ROW()-ROW(PaymentSchedule[[#Headers],[PMT NO]])),"")</f>
        <v>28</v>
      </c>
      <c r="C44" s="12">
        <f ca="1">IF(PaymentSchedule[[#This Row],[PMT NO]]&lt;&gt;"",EOMONTH(LoanStartDate,ROW(PaymentSchedule[[#This Row],[PMT NO]])-ROW(PaymentSchedule[[#Headers],[PMT NO]])-2)+DAY(LoanStartDate),"")</f>
        <v>44128</v>
      </c>
      <c r="D44" s="14">
        <f ca="1">IF(PaymentSchedule[[#This Row],[PMT NO]]&lt;&gt;"",IF(ROW()-ROW(PaymentSchedule[[#Headers],[BEGINNING BALANCE]])=1,LoanAmount,INDEX(PaymentSchedule[ENDING BALANCE],ROW()-ROW(PaymentSchedule[[#Headers],[BEGINNING BALANCE]])-1)),"")</f>
        <v>190296.20730445025</v>
      </c>
      <c r="E44" s="14">
        <f ca="1">IF(PaymentSchedule[[#This Row],[PMT NO]]&lt;&gt;"",ScheduledPayment,"")</f>
        <v>1073.6432460242781</v>
      </c>
      <c r="F4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4" s="14">
        <f ca="1">IF(PaymentSchedule[[#This Row],[PMT NO]]&lt;&gt;"",PaymentSchedule[[#This Row],[TOTAL PAYMENT]]-PaymentSchedule[[#This Row],[INTEREST]],"")</f>
        <v>380.74238225573549</v>
      </c>
      <c r="I44" s="14">
        <f ca="1">IF(PaymentSchedule[[#This Row],[PMT NO]]&lt;&gt;"",PaymentSchedule[[#This Row],[BEGINNING BALANCE]]*(InterestRate/PaymentsPerYear),"")</f>
        <v>792.90086376854265</v>
      </c>
      <c r="J4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189915.46492219451</v>
      </c>
      <c r="K44" s="14">
        <f ca="1">IF(PaymentSchedule[[#This Row],[PMT NO]]&lt;&gt;"",SUM(INDEX(PaymentSchedule[INTEREST],1,1):PaymentSchedule[[#This Row],[INTEREST]]),"")</f>
        <v>22777.475810874392</v>
      </c>
    </row>
    <row r="45" spans="2:11" x14ac:dyDescent="0.2">
      <c r="B45" s="10">
        <f ca="1">IF(LoanIsGood,IF(ROW()-ROW(PaymentSchedule[[#Headers],[PMT NO]])&gt;ScheduledNumberOfPayments,"",ROW()-ROW(PaymentSchedule[[#Headers],[PMT NO]])),"")</f>
        <v>29</v>
      </c>
      <c r="C45" s="12">
        <f ca="1">IF(PaymentSchedule[[#This Row],[PMT NO]]&lt;&gt;"",EOMONTH(LoanStartDate,ROW(PaymentSchedule[[#This Row],[PMT NO]])-ROW(PaymentSchedule[[#Headers],[PMT NO]])-2)+DAY(LoanStartDate),"")</f>
        <v>44159</v>
      </c>
      <c r="D45" s="14">
        <f ca="1">IF(PaymentSchedule[[#This Row],[PMT NO]]&lt;&gt;"",IF(ROW()-ROW(PaymentSchedule[[#Headers],[BEGINNING BALANCE]])=1,LoanAmount,INDEX(PaymentSchedule[ENDING BALANCE],ROW()-ROW(PaymentSchedule[[#Headers],[BEGINNING BALANCE]])-1)),"")</f>
        <v>189915.46492219451</v>
      </c>
      <c r="E45" s="14">
        <f ca="1">IF(PaymentSchedule[[#This Row],[PMT NO]]&lt;&gt;"",ScheduledPayment,"")</f>
        <v>1073.6432460242781</v>
      </c>
      <c r="F4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5" s="14">
        <f ca="1">IF(PaymentSchedule[[#This Row],[PMT NO]]&lt;&gt;"",PaymentSchedule[[#This Row],[TOTAL PAYMENT]]-PaymentSchedule[[#This Row],[INTEREST]],"")</f>
        <v>382.3288088484677</v>
      </c>
      <c r="I45" s="14">
        <f ca="1">IF(PaymentSchedule[[#This Row],[PMT NO]]&lt;&gt;"",PaymentSchedule[[#This Row],[BEGINNING BALANCE]]*(InterestRate/PaymentsPerYear),"")</f>
        <v>791.31443717581044</v>
      </c>
      <c r="J4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189533.13611334606</v>
      </c>
      <c r="K45" s="14">
        <f ca="1">IF(PaymentSchedule[[#This Row],[PMT NO]]&lt;&gt;"",SUM(INDEX(PaymentSchedule[INTEREST],1,1):PaymentSchedule[[#This Row],[INTEREST]]),"")</f>
        <v>23568.790248050202</v>
      </c>
    </row>
    <row r="46" spans="2:11" x14ac:dyDescent="0.2">
      <c r="B46" s="10">
        <f ca="1">IF(LoanIsGood,IF(ROW()-ROW(PaymentSchedule[[#Headers],[PMT NO]])&gt;ScheduledNumberOfPayments,"",ROW()-ROW(PaymentSchedule[[#Headers],[PMT NO]])),"")</f>
        <v>30</v>
      </c>
      <c r="C46" s="12">
        <f ca="1">IF(PaymentSchedule[[#This Row],[PMT NO]]&lt;&gt;"",EOMONTH(LoanStartDate,ROW(PaymentSchedule[[#This Row],[PMT NO]])-ROW(PaymentSchedule[[#Headers],[PMT NO]])-2)+DAY(LoanStartDate),"")</f>
        <v>44189</v>
      </c>
      <c r="D46" s="14">
        <f ca="1">IF(PaymentSchedule[[#This Row],[PMT NO]]&lt;&gt;"",IF(ROW()-ROW(PaymentSchedule[[#Headers],[BEGINNING BALANCE]])=1,LoanAmount,INDEX(PaymentSchedule[ENDING BALANCE],ROW()-ROW(PaymentSchedule[[#Headers],[BEGINNING BALANCE]])-1)),"")</f>
        <v>189533.13611334606</v>
      </c>
      <c r="E46" s="14">
        <f ca="1">IF(PaymentSchedule[[#This Row],[PMT NO]]&lt;&gt;"",ScheduledPayment,"")</f>
        <v>1073.6432460242781</v>
      </c>
      <c r="F4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6" s="14">
        <f ca="1">IF(PaymentSchedule[[#This Row],[PMT NO]]&lt;&gt;"",PaymentSchedule[[#This Row],[TOTAL PAYMENT]]-PaymentSchedule[[#This Row],[INTEREST]],"")</f>
        <v>383.92184555200288</v>
      </c>
      <c r="I46" s="14">
        <f ca="1">IF(PaymentSchedule[[#This Row],[PMT NO]]&lt;&gt;"",PaymentSchedule[[#This Row],[BEGINNING BALANCE]]*(InterestRate/PaymentsPerYear),"")</f>
        <v>789.72140047227526</v>
      </c>
      <c r="J4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189149.21426779404</v>
      </c>
      <c r="K46" s="14">
        <f ca="1">IF(PaymentSchedule[[#This Row],[PMT NO]]&lt;&gt;"",SUM(INDEX(PaymentSchedule[INTEREST],1,1):PaymentSchedule[[#This Row],[INTEREST]]),"")</f>
        <v>24358.511648522475</v>
      </c>
    </row>
    <row r="47" spans="2:11" x14ac:dyDescent="0.2">
      <c r="B47" s="10">
        <f ca="1">IF(LoanIsGood,IF(ROW()-ROW(PaymentSchedule[[#Headers],[PMT NO]])&gt;ScheduledNumberOfPayments,"",ROW()-ROW(PaymentSchedule[[#Headers],[PMT NO]])),"")</f>
        <v>31</v>
      </c>
      <c r="C47" s="12">
        <f ca="1">IF(PaymentSchedule[[#This Row],[PMT NO]]&lt;&gt;"",EOMONTH(LoanStartDate,ROW(PaymentSchedule[[#This Row],[PMT NO]])-ROW(PaymentSchedule[[#Headers],[PMT NO]])-2)+DAY(LoanStartDate),"")</f>
        <v>44220</v>
      </c>
      <c r="D47" s="14">
        <f ca="1">IF(PaymentSchedule[[#This Row],[PMT NO]]&lt;&gt;"",IF(ROW()-ROW(PaymentSchedule[[#Headers],[BEGINNING BALANCE]])=1,LoanAmount,INDEX(PaymentSchedule[ENDING BALANCE],ROW()-ROW(PaymentSchedule[[#Headers],[BEGINNING BALANCE]])-1)),"")</f>
        <v>189149.21426779404</v>
      </c>
      <c r="E47" s="14">
        <f ca="1">IF(PaymentSchedule[[#This Row],[PMT NO]]&lt;&gt;"",ScheduledPayment,"")</f>
        <v>1073.6432460242781</v>
      </c>
      <c r="F4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7" s="14">
        <f ca="1">IF(PaymentSchedule[[#This Row],[PMT NO]]&lt;&gt;"",PaymentSchedule[[#This Row],[TOTAL PAYMENT]]-PaymentSchedule[[#This Row],[INTEREST]],"")</f>
        <v>385.5215199084696</v>
      </c>
      <c r="I47" s="14">
        <f ca="1">IF(PaymentSchedule[[#This Row],[PMT NO]]&lt;&gt;"",PaymentSchedule[[#This Row],[BEGINNING BALANCE]]*(InterestRate/PaymentsPerYear),"")</f>
        <v>788.12172611580854</v>
      </c>
      <c r="J4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188763.69274788557</v>
      </c>
      <c r="K47" s="14">
        <f ca="1">IF(PaymentSchedule[[#This Row],[PMT NO]]&lt;&gt;"",SUM(INDEX(PaymentSchedule[INTEREST],1,1):PaymentSchedule[[#This Row],[INTEREST]]),"")</f>
        <v>25146.633374638284</v>
      </c>
    </row>
    <row r="48" spans="2:11" x14ac:dyDescent="0.2">
      <c r="B48" s="10">
        <f ca="1">IF(LoanIsGood,IF(ROW()-ROW(PaymentSchedule[[#Headers],[PMT NO]])&gt;ScheduledNumberOfPayments,"",ROW()-ROW(PaymentSchedule[[#Headers],[PMT NO]])),"")</f>
        <v>32</v>
      </c>
      <c r="C48" s="12">
        <f ca="1">IF(PaymentSchedule[[#This Row],[PMT NO]]&lt;&gt;"",EOMONTH(LoanStartDate,ROW(PaymentSchedule[[#This Row],[PMT NO]])-ROW(PaymentSchedule[[#Headers],[PMT NO]])-2)+DAY(LoanStartDate),"")</f>
        <v>44251</v>
      </c>
      <c r="D48" s="14">
        <f ca="1">IF(PaymentSchedule[[#This Row],[PMT NO]]&lt;&gt;"",IF(ROW()-ROW(PaymentSchedule[[#Headers],[BEGINNING BALANCE]])=1,LoanAmount,INDEX(PaymentSchedule[ENDING BALANCE],ROW()-ROW(PaymentSchedule[[#Headers],[BEGINNING BALANCE]])-1)),"")</f>
        <v>188763.69274788557</v>
      </c>
      <c r="E48" s="14">
        <f ca="1">IF(PaymentSchedule[[#This Row],[PMT NO]]&lt;&gt;"",ScheduledPayment,"")</f>
        <v>1073.6432460242781</v>
      </c>
      <c r="F4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8" s="14">
        <f ca="1">IF(PaymentSchedule[[#This Row],[PMT NO]]&lt;&gt;"",PaymentSchedule[[#This Row],[TOTAL PAYMENT]]-PaymentSchedule[[#This Row],[INTEREST]],"")</f>
        <v>387.12785957475501</v>
      </c>
      <c r="I48" s="14">
        <f ca="1">IF(PaymentSchedule[[#This Row],[PMT NO]]&lt;&gt;"",PaymentSchedule[[#This Row],[BEGINNING BALANCE]]*(InterestRate/PaymentsPerYear),"")</f>
        <v>786.51538644952313</v>
      </c>
      <c r="J4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188376.56488831082</v>
      </c>
      <c r="K48" s="14">
        <f ca="1">IF(PaymentSchedule[[#This Row],[PMT NO]]&lt;&gt;"",SUM(INDEX(PaymentSchedule[INTEREST],1,1):PaymentSchedule[[#This Row],[INTEREST]]),"")</f>
        <v>25933.148761087807</v>
      </c>
    </row>
    <row r="49" spans="2:11" x14ac:dyDescent="0.2">
      <c r="B49" s="10">
        <f ca="1">IF(LoanIsGood,IF(ROW()-ROW(PaymentSchedule[[#Headers],[PMT NO]])&gt;ScheduledNumberOfPayments,"",ROW()-ROW(PaymentSchedule[[#Headers],[PMT NO]])),"")</f>
        <v>33</v>
      </c>
      <c r="C49" s="12">
        <f ca="1">IF(PaymentSchedule[[#This Row],[PMT NO]]&lt;&gt;"",EOMONTH(LoanStartDate,ROW(PaymentSchedule[[#This Row],[PMT NO]])-ROW(PaymentSchedule[[#Headers],[PMT NO]])-2)+DAY(LoanStartDate),"")</f>
        <v>44279</v>
      </c>
      <c r="D49" s="14">
        <f ca="1">IF(PaymentSchedule[[#This Row],[PMT NO]]&lt;&gt;"",IF(ROW()-ROW(PaymentSchedule[[#Headers],[BEGINNING BALANCE]])=1,LoanAmount,INDEX(PaymentSchedule[ENDING BALANCE],ROW()-ROW(PaymentSchedule[[#Headers],[BEGINNING BALANCE]])-1)),"")</f>
        <v>188376.56488831082</v>
      </c>
      <c r="E49" s="14">
        <f ca="1">IF(PaymentSchedule[[#This Row],[PMT NO]]&lt;&gt;"",ScheduledPayment,"")</f>
        <v>1073.6432460242781</v>
      </c>
      <c r="F4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9" s="14">
        <f ca="1">IF(PaymentSchedule[[#This Row],[PMT NO]]&lt;&gt;"",PaymentSchedule[[#This Row],[TOTAL PAYMENT]]-PaymentSchedule[[#This Row],[INTEREST]],"")</f>
        <v>388.74089232298309</v>
      </c>
      <c r="I49" s="14">
        <f ca="1">IF(PaymentSchedule[[#This Row],[PMT NO]]&lt;&gt;"",PaymentSchedule[[#This Row],[BEGINNING BALANCE]]*(InterestRate/PaymentsPerYear),"")</f>
        <v>784.90235370129506</v>
      </c>
      <c r="J4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187987.82399598783</v>
      </c>
      <c r="K49" s="14">
        <f ca="1">IF(PaymentSchedule[[#This Row],[PMT NO]]&lt;&gt;"",SUM(INDEX(PaymentSchedule[INTEREST],1,1):PaymentSchedule[[#This Row],[INTEREST]]),"")</f>
        <v>26718.051114789101</v>
      </c>
    </row>
    <row r="50" spans="2:11" x14ac:dyDescent="0.2">
      <c r="B50" s="10">
        <f ca="1">IF(LoanIsGood,IF(ROW()-ROW(PaymentSchedule[[#Headers],[PMT NO]])&gt;ScheduledNumberOfPayments,"",ROW()-ROW(PaymentSchedule[[#Headers],[PMT NO]])),"")</f>
        <v>34</v>
      </c>
      <c r="C50" s="12">
        <f ca="1">IF(PaymentSchedule[[#This Row],[PMT NO]]&lt;&gt;"",EOMONTH(LoanStartDate,ROW(PaymentSchedule[[#This Row],[PMT NO]])-ROW(PaymentSchedule[[#Headers],[PMT NO]])-2)+DAY(LoanStartDate),"")</f>
        <v>44310</v>
      </c>
      <c r="D50" s="14">
        <f ca="1">IF(PaymentSchedule[[#This Row],[PMT NO]]&lt;&gt;"",IF(ROW()-ROW(PaymentSchedule[[#Headers],[BEGINNING BALANCE]])=1,LoanAmount,INDEX(PaymentSchedule[ENDING BALANCE],ROW()-ROW(PaymentSchedule[[#Headers],[BEGINNING BALANCE]])-1)),"")</f>
        <v>187987.82399598783</v>
      </c>
      <c r="E50" s="14">
        <f ca="1">IF(PaymentSchedule[[#This Row],[PMT NO]]&lt;&gt;"",ScheduledPayment,"")</f>
        <v>1073.6432460242781</v>
      </c>
      <c r="F5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0" s="14">
        <f ca="1">IF(PaymentSchedule[[#This Row],[PMT NO]]&lt;&gt;"",PaymentSchedule[[#This Row],[TOTAL PAYMENT]]-PaymentSchedule[[#This Row],[INTEREST]],"")</f>
        <v>390.36064604099556</v>
      </c>
      <c r="I50" s="14">
        <f ca="1">IF(PaymentSchedule[[#This Row],[PMT NO]]&lt;&gt;"",PaymentSchedule[[#This Row],[BEGINNING BALANCE]]*(InterestRate/PaymentsPerYear),"")</f>
        <v>783.28259998328258</v>
      </c>
      <c r="J5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187597.46334994683</v>
      </c>
      <c r="K50" s="14">
        <f ca="1">IF(PaymentSchedule[[#This Row],[PMT NO]]&lt;&gt;"",SUM(INDEX(PaymentSchedule[INTEREST],1,1):PaymentSchedule[[#This Row],[INTEREST]]),"")</f>
        <v>27501.333714772383</v>
      </c>
    </row>
    <row r="51" spans="2:11" x14ac:dyDescent="0.2">
      <c r="B51" s="10">
        <f ca="1">IF(LoanIsGood,IF(ROW()-ROW(PaymentSchedule[[#Headers],[PMT NO]])&gt;ScheduledNumberOfPayments,"",ROW()-ROW(PaymentSchedule[[#Headers],[PMT NO]])),"")</f>
        <v>35</v>
      </c>
      <c r="C51" s="12">
        <f ca="1">IF(PaymentSchedule[[#This Row],[PMT NO]]&lt;&gt;"",EOMONTH(LoanStartDate,ROW(PaymentSchedule[[#This Row],[PMT NO]])-ROW(PaymentSchedule[[#Headers],[PMT NO]])-2)+DAY(LoanStartDate),"")</f>
        <v>44340</v>
      </c>
      <c r="D51" s="14">
        <f ca="1">IF(PaymentSchedule[[#This Row],[PMT NO]]&lt;&gt;"",IF(ROW()-ROW(PaymentSchedule[[#Headers],[BEGINNING BALANCE]])=1,LoanAmount,INDEX(PaymentSchedule[ENDING BALANCE],ROW()-ROW(PaymentSchedule[[#Headers],[BEGINNING BALANCE]])-1)),"")</f>
        <v>187597.46334994683</v>
      </c>
      <c r="E51" s="14">
        <f ca="1">IF(PaymentSchedule[[#This Row],[PMT NO]]&lt;&gt;"",ScheduledPayment,"")</f>
        <v>1073.6432460242781</v>
      </c>
      <c r="F5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1" s="14">
        <f ca="1">IF(PaymentSchedule[[#This Row],[PMT NO]]&lt;&gt;"",PaymentSchedule[[#This Row],[TOTAL PAYMENT]]-PaymentSchedule[[#This Row],[INTEREST]],"")</f>
        <v>391.98714873283302</v>
      </c>
      <c r="I51" s="14">
        <f ca="1">IF(PaymentSchedule[[#This Row],[PMT NO]]&lt;&gt;"",PaymentSchedule[[#This Row],[BEGINNING BALANCE]]*(InterestRate/PaymentsPerYear),"")</f>
        <v>781.65609729144512</v>
      </c>
      <c r="J5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187205.47620121401</v>
      </c>
      <c r="K51" s="14">
        <f ca="1">IF(PaymentSchedule[[#This Row],[PMT NO]]&lt;&gt;"",SUM(INDEX(PaymentSchedule[INTEREST],1,1):PaymentSchedule[[#This Row],[INTEREST]]),"")</f>
        <v>28282.989812063828</v>
      </c>
    </row>
    <row r="52" spans="2:11" x14ac:dyDescent="0.2">
      <c r="B52" s="10">
        <f ca="1">IF(LoanIsGood,IF(ROW()-ROW(PaymentSchedule[[#Headers],[PMT NO]])&gt;ScheduledNumberOfPayments,"",ROW()-ROW(PaymentSchedule[[#Headers],[PMT NO]])),"")</f>
        <v>36</v>
      </c>
      <c r="C52" s="12">
        <f ca="1">IF(PaymentSchedule[[#This Row],[PMT NO]]&lt;&gt;"",EOMONTH(LoanStartDate,ROW(PaymentSchedule[[#This Row],[PMT NO]])-ROW(PaymentSchedule[[#Headers],[PMT NO]])-2)+DAY(LoanStartDate),"")</f>
        <v>44371</v>
      </c>
      <c r="D52" s="14">
        <f ca="1">IF(PaymentSchedule[[#This Row],[PMT NO]]&lt;&gt;"",IF(ROW()-ROW(PaymentSchedule[[#Headers],[BEGINNING BALANCE]])=1,LoanAmount,INDEX(PaymentSchedule[ENDING BALANCE],ROW()-ROW(PaymentSchedule[[#Headers],[BEGINNING BALANCE]])-1)),"")</f>
        <v>187205.47620121401</v>
      </c>
      <c r="E52" s="14">
        <f ca="1">IF(PaymentSchedule[[#This Row],[PMT NO]]&lt;&gt;"",ScheduledPayment,"")</f>
        <v>1073.6432460242781</v>
      </c>
      <c r="F5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2" s="14">
        <f ca="1">IF(PaymentSchedule[[#This Row],[PMT NO]]&lt;&gt;"",PaymentSchedule[[#This Row],[TOTAL PAYMENT]]-PaymentSchedule[[#This Row],[INTEREST]],"")</f>
        <v>393.62042851921979</v>
      </c>
      <c r="I52" s="14">
        <f ca="1">IF(PaymentSchedule[[#This Row],[PMT NO]]&lt;&gt;"",PaymentSchedule[[#This Row],[BEGINNING BALANCE]]*(InterestRate/PaymentsPerYear),"")</f>
        <v>780.02281750505836</v>
      </c>
      <c r="J5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186811.85577269481</v>
      </c>
      <c r="K52" s="14">
        <f ca="1">IF(PaymentSchedule[[#This Row],[PMT NO]]&lt;&gt;"",SUM(INDEX(PaymentSchedule[INTEREST],1,1):PaymentSchedule[[#This Row],[INTEREST]]),"")</f>
        <v>29063.012629568886</v>
      </c>
    </row>
    <row r="53" spans="2:11" x14ac:dyDescent="0.2">
      <c r="B53" s="10">
        <f ca="1">IF(LoanIsGood,IF(ROW()-ROW(PaymentSchedule[[#Headers],[PMT NO]])&gt;ScheduledNumberOfPayments,"",ROW()-ROW(PaymentSchedule[[#Headers],[PMT NO]])),"")</f>
        <v>37</v>
      </c>
      <c r="C53" s="12">
        <f ca="1">IF(PaymentSchedule[[#This Row],[PMT NO]]&lt;&gt;"",EOMONTH(LoanStartDate,ROW(PaymentSchedule[[#This Row],[PMT NO]])-ROW(PaymentSchedule[[#Headers],[PMT NO]])-2)+DAY(LoanStartDate),"")</f>
        <v>44401</v>
      </c>
      <c r="D53" s="14">
        <f ca="1">IF(PaymentSchedule[[#This Row],[PMT NO]]&lt;&gt;"",IF(ROW()-ROW(PaymentSchedule[[#Headers],[BEGINNING BALANCE]])=1,LoanAmount,INDEX(PaymentSchedule[ENDING BALANCE],ROW()-ROW(PaymentSchedule[[#Headers],[BEGINNING BALANCE]])-1)),"")</f>
        <v>186811.85577269481</v>
      </c>
      <c r="E53" s="14">
        <f ca="1">IF(PaymentSchedule[[#This Row],[PMT NO]]&lt;&gt;"",ScheduledPayment,"")</f>
        <v>1073.6432460242781</v>
      </c>
      <c r="F5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3" s="14">
        <f ca="1">IF(PaymentSchedule[[#This Row],[PMT NO]]&lt;&gt;"",PaymentSchedule[[#This Row],[TOTAL PAYMENT]]-PaymentSchedule[[#This Row],[INTEREST]],"")</f>
        <v>395.26051363804982</v>
      </c>
      <c r="I53" s="14">
        <f ca="1">IF(PaymentSchedule[[#This Row],[PMT NO]]&lt;&gt;"",PaymentSchedule[[#This Row],[BEGINNING BALANCE]]*(InterestRate/PaymentsPerYear),"")</f>
        <v>778.38273238622833</v>
      </c>
      <c r="J5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186416.59525905675</v>
      </c>
      <c r="K53" s="14">
        <f ca="1">IF(PaymentSchedule[[#This Row],[PMT NO]]&lt;&gt;"",SUM(INDEX(PaymentSchedule[INTEREST],1,1):PaymentSchedule[[#This Row],[INTEREST]]),"")</f>
        <v>29841.395361955114</v>
      </c>
    </row>
    <row r="54" spans="2:11" x14ac:dyDescent="0.2">
      <c r="B54" s="10">
        <f ca="1">IF(LoanIsGood,IF(ROW()-ROW(PaymentSchedule[[#Headers],[PMT NO]])&gt;ScheduledNumberOfPayments,"",ROW()-ROW(PaymentSchedule[[#Headers],[PMT NO]])),"")</f>
        <v>38</v>
      </c>
      <c r="C54" s="12">
        <f ca="1">IF(PaymentSchedule[[#This Row],[PMT NO]]&lt;&gt;"",EOMONTH(LoanStartDate,ROW(PaymentSchedule[[#This Row],[PMT NO]])-ROW(PaymentSchedule[[#Headers],[PMT NO]])-2)+DAY(LoanStartDate),"")</f>
        <v>44432</v>
      </c>
      <c r="D54" s="14">
        <f ca="1">IF(PaymentSchedule[[#This Row],[PMT NO]]&lt;&gt;"",IF(ROW()-ROW(PaymentSchedule[[#Headers],[BEGINNING BALANCE]])=1,LoanAmount,INDEX(PaymentSchedule[ENDING BALANCE],ROW()-ROW(PaymentSchedule[[#Headers],[BEGINNING BALANCE]])-1)),"")</f>
        <v>186416.59525905675</v>
      </c>
      <c r="E54" s="14">
        <f ca="1">IF(PaymentSchedule[[#This Row],[PMT NO]]&lt;&gt;"",ScheduledPayment,"")</f>
        <v>1073.6432460242781</v>
      </c>
      <c r="F5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4" s="14">
        <f ca="1">IF(PaymentSchedule[[#This Row],[PMT NO]]&lt;&gt;"",PaymentSchedule[[#This Row],[TOTAL PAYMENT]]-PaymentSchedule[[#This Row],[INTEREST]],"")</f>
        <v>396.90743244487498</v>
      </c>
      <c r="I54" s="14">
        <f ca="1">IF(PaymentSchedule[[#This Row],[PMT NO]]&lt;&gt;"",PaymentSchedule[[#This Row],[BEGINNING BALANCE]]*(InterestRate/PaymentsPerYear),"")</f>
        <v>776.73581357940316</v>
      </c>
      <c r="J5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186019.68782661186</v>
      </c>
      <c r="K54" s="14">
        <f ca="1">IF(PaymentSchedule[[#This Row],[PMT NO]]&lt;&gt;"",SUM(INDEX(PaymentSchedule[INTEREST],1,1):PaymentSchedule[[#This Row],[INTEREST]]),"")</f>
        <v>30618.131175534516</v>
      </c>
    </row>
    <row r="55" spans="2:11" x14ac:dyDescent="0.2">
      <c r="B55" s="10">
        <f ca="1">IF(LoanIsGood,IF(ROW()-ROW(PaymentSchedule[[#Headers],[PMT NO]])&gt;ScheduledNumberOfPayments,"",ROW()-ROW(PaymentSchedule[[#Headers],[PMT NO]])),"")</f>
        <v>39</v>
      </c>
      <c r="C55" s="12">
        <f ca="1">IF(PaymentSchedule[[#This Row],[PMT NO]]&lt;&gt;"",EOMONTH(LoanStartDate,ROW(PaymentSchedule[[#This Row],[PMT NO]])-ROW(PaymentSchedule[[#Headers],[PMT NO]])-2)+DAY(LoanStartDate),"")</f>
        <v>44463</v>
      </c>
      <c r="D55" s="14">
        <f ca="1">IF(PaymentSchedule[[#This Row],[PMT NO]]&lt;&gt;"",IF(ROW()-ROW(PaymentSchedule[[#Headers],[BEGINNING BALANCE]])=1,LoanAmount,INDEX(PaymentSchedule[ENDING BALANCE],ROW()-ROW(PaymentSchedule[[#Headers],[BEGINNING BALANCE]])-1)),"")</f>
        <v>186019.68782661186</v>
      </c>
      <c r="E55" s="14">
        <f ca="1">IF(PaymentSchedule[[#This Row],[PMT NO]]&lt;&gt;"",ScheduledPayment,"")</f>
        <v>1073.6432460242781</v>
      </c>
      <c r="F5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5" s="14">
        <f ca="1">IF(PaymentSchedule[[#This Row],[PMT NO]]&lt;&gt;"",PaymentSchedule[[#This Row],[TOTAL PAYMENT]]-PaymentSchedule[[#This Row],[INTEREST]],"")</f>
        <v>398.56121341339542</v>
      </c>
      <c r="I55" s="14">
        <f ca="1">IF(PaymentSchedule[[#This Row],[PMT NO]]&lt;&gt;"",PaymentSchedule[[#This Row],[BEGINNING BALANCE]]*(InterestRate/PaymentsPerYear),"")</f>
        <v>775.08203261088272</v>
      </c>
      <c r="J5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185621.12661319846</v>
      </c>
      <c r="K55" s="14">
        <f ca="1">IF(PaymentSchedule[[#This Row],[PMT NO]]&lt;&gt;"",SUM(INDEX(PaymentSchedule[INTEREST],1,1):PaymentSchedule[[#This Row],[INTEREST]]),"")</f>
        <v>31393.2132081454</v>
      </c>
    </row>
    <row r="56" spans="2:11" x14ac:dyDescent="0.2">
      <c r="B56" s="10">
        <f ca="1">IF(LoanIsGood,IF(ROW()-ROW(PaymentSchedule[[#Headers],[PMT NO]])&gt;ScheduledNumberOfPayments,"",ROW()-ROW(PaymentSchedule[[#Headers],[PMT NO]])),"")</f>
        <v>40</v>
      </c>
      <c r="C56" s="12">
        <f ca="1">IF(PaymentSchedule[[#This Row],[PMT NO]]&lt;&gt;"",EOMONTH(LoanStartDate,ROW(PaymentSchedule[[#This Row],[PMT NO]])-ROW(PaymentSchedule[[#Headers],[PMT NO]])-2)+DAY(LoanStartDate),"")</f>
        <v>44493</v>
      </c>
      <c r="D56" s="14">
        <f ca="1">IF(PaymentSchedule[[#This Row],[PMT NO]]&lt;&gt;"",IF(ROW()-ROW(PaymentSchedule[[#Headers],[BEGINNING BALANCE]])=1,LoanAmount,INDEX(PaymentSchedule[ENDING BALANCE],ROW()-ROW(PaymentSchedule[[#Headers],[BEGINNING BALANCE]])-1)),"")</f>
        <v>185621.12661319846</v>
      </c>
      <c r="E56" s="14">
        <f ca="1">IF(PaymentSchedule[[#This Row],[PMT NO]]&lt;&gt;"",ScheduledPayment,"")</f>
        <v>1073.6432460242781</v>
      </c>
      <c r="F5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6" s="14">
        <f ca="1">IF(PaymentSchedule[[#This Row],[PMT NO]]&lt;&gt;"",PaymentSchedule[[#This Row],[TOTAL PAYMENT]]-PaymentSchedule[[#This Row],[INTEREST]],"")</f>
        <v>400.2218851359512</v>
      </c>
      <c r="I56" s="14">
        <f ca="1">IF(PaymentSchedule[[#This Row],[PMT NO]]&lt;&gt;"",PaymentSchedule[[#This Row],[BEGINNING BALANCE]]*(InterestRate/PaymentsPerYear),"")</f>
        <v>773.42136088832694</v>
      </c>
      <c r="J5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185220.90472806251</v>
      </c>
      <c r="K56" s="14">
        <f ca="1">IF(PaymentSchedule[[#This Row],[PMT NO]]&lt;&gt;"",SUM(INDEX(PaymentSchedule[INTEREST],1,1):PaymentSchedule[[#This Row],[INTEREST]]),"")</f>
        <v>32166.634569033726</v>
      </c>
    </row>
    <row r="57" spans="2:11" x14ac:dyDescent="0.2">
      <c r="B57" s="10">
        <f ca="1">IF(LoanIsGood,IF(ROW()-ROW(PaymentSchedule[[#Headers],[PMT NO]])&gt;ScheduledNumberOfPayments,"",ROW()-ROW(PaymentSchedule[[#Headers],[PMT NO]])),"")</f>
        <v>41</v>
      </c>
      <c r="C57" s="12">
        <f ca="1">IF(PaymentSchedule[[#This Row],[PMT NO]]&lt;&gt;"",EOMONTH(LoanStartDate,ROW(PaymentSchedule[[#This Row],[PMT NO]])-ROW(PaymentSchedule[[#Headers],[PMT NO]])-2)+DAY(LoanStartDate),"")</f>
        <v>44524</v>
      </c>
      <c r="D57" s="14">
        <f ca="1">IF(PaymentSchedule[[#This Row],[PMT NO]]&lt;&gt;"",IF(ROW()-ROW(PaymentSchedule[[#Headers],[BEGINNING BALANCE]])=1,LoanAmount,INDEX(PaymentSchedule[ENDING BALANCE],ROW()-ROW(PaymentSchedule[[#Headers],[BEGINNING BALANCE]])-1)),"")</f>
        <v>185220.90472806251</v>
      </c>
      <c r="E57" s="14">
        <f ca="1">IF(PaymentSchedule[[#This Row],[PMT NO]]&lt;&gt;"",ScheduledPayment,"")</f>
        <v>1073.6432460242781</v>
      </c>
      <c r="F5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7" s="14">
        <f ca="1">IF(PaymentSchedule[[#This Row],[PMT NO]]&lt;&gt;"",PaymentSchedule[[#This Row],[TOTAL PAYMENT]]-PaymentSchedule[[#This Row],[INTEREST]],"")</f>
        <v>401.88947632401766</v>
      </c>
      <c r="I57" s="14">
        <f ca="1">IF(PaymentSchedule[[#This Row],[PMT NO]]&lt;&gt;"",PaymentSchedule[[#This Row],[BEGINNING BALANCE]]*(InterestRate/PaymentsPerYear),"")</f>
        <v>771.75376970026048</v>
      </c>
      <c r="J5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184819.01525173848</v>
      </c>
      <c r="K57" s="14">
        <f ca="1">IF(PaymentSchedule[[#This Row],[PMT NO]]&lt;&gt;"",SUM(INDEX(PaymentSchedule[INTEREST],1,1):PaymentSchedule[[#This Row],[INTEREST]]),"")</f>
        <v>32938.388338733988</v>
      </c>
    </row>
    <row r="58" spans="2:11" x14ac:dyDescent="0.2">
      <c r="B58" s="10">
        <f ca="1">IF(LoanIsGood,IF(ROW()-ROW(PaymentSchedule[[#Headers],[PMT NO]])&gt;ScheduledNumberOfPayments,"",ROW()-ROW(PaymentSchedule[[#Headers],[PMT NO]])),"")</f>
        <v>42</v>
      </c>
      <c r="C58" s="12">
        <f ca="1">IF(PaymentSchedule[[#This Row],[PMT NO]]&lt;&gt;"",EOMONTH(LoanStartDate,ROW(PaymentSchedule[[#This Row],[PMT NO]])-ROW(PaymentSchedule[[#Headers],[PMT NO]])-2)+DAY(LoanStartDate),"")</f>
        <v>44554</v>
      </c>
      <c r="D58" s="14">
        <f ca="1">IF(PaymentSchedule[[#This Row],[PMT NO]]&lt;&gt;"",IF(ROW()-ROW(PaymentSchedule[[#Headers],[BEGINNING BALANCE]])=1,LoanAmount,INDEX(PaymentSchedule[ENDING BALANCE],ROW()-ROW(PaymentSchedule[[#Headers],[BEGINNING BALANCE]])-1)),"")</f>
        <v>184819.01525173848</v>
      </c>
      <c r="E58" s="14">
        <f ca="1">IF(PaymentSchedule[[#This Row],[PMT NO]]&lt;&gt;"",ScheduledPayment,"")</f>
        <v>1073.6432460242781</v>
      </c>
      <c r="F5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8" s="14">
        <f ca="1">IF(PaymentSchedule[[#This Row],[PMT NO]]&lt;&gt;"",PaymentSchedule[[#This Row],[TOTAL PAYMENT]]-PaymentSchedule[[#This Row],[INTEREST]],"")</f>
        <v>403.56401580870113</v>
      </c>
      <c r="I58" s="14">
        <f ca="1">IF(PaymentSchedule[[#This Row],[PMT NO]]&lt;&gt;"",PaymentSchedule[[#This Row],[BEGINNING BALANCE]]*(InterestRate/PaymentsPerYear),"")</f>
        <v>770.07923021557701</v>
      </c>
      <c r="J5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184415.4512359298</v>
      </c>
      <c r="K58" s="14">
        <f ca="1">IF(PaymentSchedule[[#This Row],[PMT NO]]&lt;&gt;"",SUM(INDEX(PaymentSchedule[INTEREST],1,1):PaymentSchedule[[#This Row],[INTEREST]]),"")</f>
        <v>33708.467568949563</v>
      </c>
    </row>
    <row r="59" spans="2:11" x14ac:dyDescent="0.2">
      <c r="B59" s="10">
        <f ca="1">IF(LoanIsGood,IF(ROW()-ROW(PaymentSchedule[[#Headers],[PMT NO]])&gt;ScheduledNumberOfPayments,"",ROW()-ROW(PaymentSchedule[[#Headers],[PMT NO]])),"")</f>
        <v>43</v>
      </c>
      <c r="C59" s="12">
        <f ca="1">IF(PaymentSchedule[[#This Row],[PMT NO]]&lt;&gt;"",EOMONTH(LoanStartDate,ROW(PaymentSchedule[[#This Row],[PMT NO]])-ROW(PaymentSchedule[[#Headers],[PMT NO]])-2)+DAY(LoanStartDate),"")</f>
        <v>44585</v>
      </c>
      <c r="D59" s="14">
        <f ca="1">IF(PaymentSchedule[[#This Row],[PMT NO]]&lt;&gt;"",IF(ROW()-ROW(PaymentSchedule[[#Headers],[BEGINNING BALANCE]])=1,LoanAmount,INDEX(PaymentSchedule[ENDING BALANCE],ROW()-ROW(PaymentSchedule[[#Headers],[BEGINNING BALANCE]])-1)),"")</f>
        <v>184415.4512359298</v>
      </c>
      <c r="E59" s="14">
        <f ca="1">IF(PaymentSchedule[[#This Row],[PMT NO]]&lt;&gt;"",ScheduledPayment,"")</f>
        <v>1073.6432460242781</v>
      </c>
      <c r="F5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9" s="14">
        <f ca="1">IF(PaymentSchedule[[#This Row],[PMT NO]]&lt;&gt;"",PaymentSchedule[[#This Row],[TOTAL PAYMENT]]-PaymentSchedule[[#This Row],[INTEREST]],"")</f>
        <v>405.24553254123737</v>
      </c>
      <c r="I59" s="14">
        <f ca="1">IF(PaymentSchedule[[#This Row],[PMT NO]]&lt;&gt;"",PaymentSchedule[[#This Row],[BEGINNING BALANCE]]*(InterestRate/PaymentsPerYear),"")</f>
        <v>768.39771348304077</v>
      </c>
      <c r="J5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184010.20570338855</v>
      </c>
      <c r="K59" s="14">
        <f ca="1">IF(PaymentSchedule[[#This Row],[PMT NO]]&lt;&gt;"",SUM(INDEX(PaymentSchedule[INTEREST],1,1):PaymentSchedule[[#This Row],[INTEREST]]),"")</f>
        <v>34476.865282432605</v>
      </c>
    </row>
    <row r="60" spans="2:11" x14ac:dyDescent="0.2">
      <c r="B60" s="10">
        <f ca="1">IF(LoanIsGood,IF(ROW()-ROW(PaymentSchedule[[#Headers],[PMT NO]])&gt;ScheduledNumberOfPayments,"",ROW()-ROW(PaymentSchedule[[#Headers],[PMT NO]])),"")</f>
        <v>44</v>
      </c>
      <c r="C60" s="12">
        <f ca="1">IF(PaymentSchedule[[#This Row],[PMT NO]]&lt;&gt;"",EOMONTH(LoanStartDate,ROW(PaymentSchedule[[#This Row],[PMT NO]])-ROW(PaymentSchedule[[#Headers],[PMT NO]])-2)+DAY(LoanStartDate),"")</f>
        <v>44616</v>
      </c>
      <c r="D60" s="14">
        <f ca="1">IF(PaymentSchedule[[#This Row],[PMT NO]]&lt;&gt;"",IF(ROW()-ROW(PaymentSchedule[[#Headers],[BEGINNING BALANCE]])=1,LoanAmount,INDEX(PaymentSchedule[ENDING BALANCE],ROW()-ROW(PaymentSchedule[[#Headers],[BEGINNING BALANCE]])-1)),"")</f>
        <v>184010.20570338855</v>
      </c>
      <c r="E60" s="14">
        <f ca="1">IF(PaymentSchedule[[#This Row],[PMT NO]]&lt;&gt;"",ScheduledPayment,"")</f>
        <v>1073.6432460242781</v>
      </c>
      <c r="F6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0" s="14">
        <f ca="1">IF(PaymentSchedule[[#This Row],[PMT NO]]&lt;&gt;"",PaymentSchedule[[#This Row],[TOTAL PAYMENT]]-PaymentSchedule[[#This Row],[INTEREST]],"")</f>
        <v>406.93405559349253</v>
      </c>
      <c r="I60" s="14">
        <f ca="1">IF(PaymentSchedule[[#This Row],[PMT NO]]&lt;&gt;"",PaymentSchedule[[#This Row],[BEGINNING BALANCE]]*(InterestRate/PaymentsPerYear),"")</f>
        <v>766.70919043078561</v>
      </c>
      <c r="J6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183603.27164779505</v>
      </c>
      <c r="K60" s="14">
        <f ca="1">IF(PaymentSchedule[[#This Row],[PMT NO]]&lt;&gt;"",SUM(INDEX(PaymentSchedule[INTEREST],1,1):PaymentSchedule[[#This Row],[INTEREST]]),"")</f>
        <v>35243.574472863394</v>
      </c>
    </row>
    <row r="61" spans="2:11" x14ac:dyDescent="0.2">
      <c r="B61" s="10">
        <f ca="1">IF(LoanIsGood,IF(ROW()-ROW(PaymentSchedule[[#Headers],[PMT NO]])&gt;ScheduledNumberOfPayments,"",ROW()-ROW(PaymentSchedule[[#Headers],[PMT NO]])),"")</f>
        <v>45</v>
      </c>
      <c r="C61" s="12">
        <f ca="1">IF(PaymentSchedule[[#This Row],[PMT NO]]&lt;&gt;"",EOMONTH(LoanStartDate,ROW(PaymentSchedule[[#This Row],[PMT NO]])-ROW(PaymentSchedule[[#Headers],[PMT NO]])-2)+DAY(LoanStartDate),"")</f>
        <v>44644</v>
      </c>
      <c r="D61" s="14">
        <f ca="1">IF(PaymentSchedule[[#This Row],[PMT NO]]&lt;&gt;"",IF(ROW()-ROW(PaymentSchedule[[#Headers],[BEGINNING BALANCE]])=1,LoanAmount,INDEX(PaymentSchedule[ENDING BALANCE],ROW()-ROW(PaymentSchedule[[#Headers],[BEGINNING BALANCE]])-1)),"")</f>
        <v>183603.27164779505</v>
      </c>
      <c r="E61" s="14">
        <f ca="1">IF(PaymentSchedule[[#This Row],[PMT NO]]&lt;&gt;"",ScheduledPayment,"")</f>
        <v>1073.6432460242781</v>
      </c>
      <c r="F6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1" s="14">
        <f ca="1">IF(PaymentSchedule[[#This Row],[PMT NO]]&lt;&gt;"",PaymentSchedule[[#This Row],[TOTAL PAYMENT]]-PaymentSchedule[[#This Row],[INTEREST]],"")</f>
        <v>408.62961415846542</v>
      </c>
      <c r="I61" s="14">
        <f ca="1">IF(PaymentSchedule[[#This Row],[PMT NO]]&lt;&gt;"",PaymentSchedule[[#This Row],[BEGINNING BALANCE]]*(InterestRate/PaymentsPerYear),"")</f>
        <v>765.01363186581273</v>
      </c>
      <c r="J6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183194.64203363657</v>
      </c>
      <c r="K61" s="14">
        <f ca="1">IF(PaymentSchedule[[#This Row],[PMT NO]]&lt;&gt;"",SUM(INDEX(PaymentSchedule[INTEREST],1,1):PaymentSchedule[[#This Row],[INTEREST]]),"")</f>
        <v>36008.588104729206</v>
      </c>
    </row>
    <row r="62" spans="2:11" x14ac:dyDescent="0.2">
      <c r="B62" s="10">
        <f ca="1">IF(LoanIsGood,IF(ROW()-ROW(PaymentSchedule[[#Headers],[PMT NO]])&gt;ScheduledNumberOfPayments,"",ROW()-ROW(PaymentSchedule[[#Headers],[PMT NO]])),"")</f>
        <v>46</v>
      </c>
      <c r="C62" s="12">
        <f ca="1">IF(PaymentSchedule[[#This Row],[PMT NO]]&lt;&gt;"",EOMONTH(LoanStartDate,ROW(PaymentSchedule[[#This Row],[PMT NO]])-ROW(PaymentSchedule[[#Headers],[PMT NO]])-2)+DAY(LoanStartDate),"")</f>
        <v>44675</v>
      </c>
      <c r="D62" s="14">
        <f ca="1">IF(PaymentSchedule[[#This Row],[PMT NO]]&lt;&gt;"",IF(ROW()-ROW(PaymentSchedule[[#Headers],[BEGINNING BALANCE]])=1,LoanAmount,INDEX(PaymentSchedule[ENDING BALANCE],ROW()-ROW(PaymentSchedule[[#Headers],[BEGINNING BALANCE]])-1)),"")</f>
        <v>183194.64203363657</v>
      </c>
      <c r="E62" s="14">
        <f ca="1">IF(PaymentSchedule[[#This Row],[PMT NO]]&lt;&gt;"",ScheduledPayment,"")</f>
        <v>1073.6432460242781</v>
      </c>
      <c r="F6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2" s="14">
        <f ca="1">IF(PaymentSchedule[[#This Row],[PMT NO]]&lt;&gt;"",PaymentSchedule[[#This Row],[TOTAL PAYMENT]]-PaymentSchedule[[#This Row],[INTEREST]],"")</f>
        <v>410.33223755079246</v>
      </c>
      <c r="I62" s="14">
        <f ca="1">IF(PaymentSchedule[[#This Row],[PMT NO]]&lt;&gt;"",PaymentSchedule[[#This Row],[BEGINNING BALANCE]]*(InterestRate/PaymentsPerYear),"")</f>
        <v>763.31100847348569</v>
      </c>
      <c r="J6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182784.30979608578</v>
      </c>
      <c r="K62" s="14">
        <f ca="1">IF(PaymentSchedule[[#This Row],[PMT NO]]&lt;&gt;"",SUM(INDEX(PaymentSchedule[INTEREST],1,1):PaymentSchedule[[#This Row],[INTEREST]]),"")</f>
        <v>36771.899113202693</v>
      </c>
    </row>
    <row r="63" spans="2:11" x14ac:dyDescent="0.2">
      <c r="B63" s="10">
        <f ca="1">IF(LoanIsGood,IF(ROW()-ROW(PaymentSchedule[[#Headers],[PMT NO]])&gt;ScheduledNumberOfPayments,"",ROW()-ROW(PaymentSchedule[[#Headers],[PMT NO]])),"")</f>
        <v>47</v>
      </c>
      <c r="C63" s="12">
        <f ca="1">IF(PaymentSchedule[[#This Row],[PMT NO]]&lt;&gt;"",EOMONTH(LoanStartDate,ROW(PaymentSchedule[[#This Row],[PMT NO]])-ROW(PaymentSchedule[[#Headers],[PMT NO]])-2)+DAY(LoanStartDate),"")</f>
        <v>44705</v>
      </c>
      <c r="D63" s="14">
        <f ca="1">IF(PaymentSchedule[[#This Row],[PMT NO]]&lt;&gt;"",IF(ROW()-ROW(PaymentSchedule[[#Headers],[BEGINNING BALANCE]])=1,LoanAmount,INDEX(PaymentSchedule[ENDING BALANCE],ROW()-ROW(PaymentSchedule[[#Headers],[BEGINNING BALANCE]])-1)),"")</f>
        <v>182784.30979608578</v>
      </c>
      <c r="E63" s="14">
        <f ca="1">IF(PaymentSchedule[[#This Row],[PMT NO]]&lt;&gt;"",ScheduledPayment,"")</f>
        <v>1073.6432460242781</v>
      </c>
      <c r="F6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3" s="14">
        <f ca="1">IF(PaymentSchedule[[#This Row],[PMT NO]]&lt;&gt;"",PaymentSchedule[[#This Row],[TOTAL PAYMENT]]-PaymentSchedule[[#This Row],[INTEREST]],"")</f>
        <v>412.04195520725409</v>
      </c>
      <c r="I63" s="14">
        <f ca="1">IF(PaymentSchedule[[#This Row],[PMT NO]]&lt;&gt;"",PaymentSchedule[[#This Row],[BEGINNING BALANCE]]*(InterestRate/PaymentsPerYear),"")</f>
        <v>761.60129081702405</v>
      </c>
      <c r="J6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182372.26784087854</v>
      </c>
      <c r="K63" s="14">
        <f ca="1">IF(PaymentSchedule[[#This Row],[PMT NO]]&lt;&gt;"",SUM(INDEX(PaymentSchedule[INTEREST],1,1):PaymentSchedule[[#This Row],[INTEREST]]),"")</f>
        <v>37533.500404019716</v>
      </c>
    </row>
    <row r="64" spans="2:11" x14ac:dyDescent="0.2">
      <c r="B64" s="10">
        <f ca="1">IF(LoanIsGood,IF(ROW()-ROW(PaymentSchedule[[#Headers],[PMT NO]])&gt;ScheduledNumberOfPayments,"",ROW()-ROW(PaymentSchedule[[#Headers],[PMT NO]])),"")</f>
        <v>48</v>
      </c>
      <c r="C64" s="12">
        <f ca="1">IF(PaymentSchedule[[#This Row],[PMT NO]]&lt;&gt;"",EOMONTH(LoanStartDate,ROW(PaymentSchedule[[#This Row],[PMT NO]])-ROW(PaymentSchedule[[#Headers],[PMT NO]])-2)+DAY(LoanStartDate),"")</f>
        <v>44736</v>
      </c>
      <c r="D64" s="14">
        <f ca="1">IF(PaymentSchedule[[#This Row],[PMT NO]]&lt;&gt;"",IF(ROW()-ROW(PaymentSchedule[[#Headers],[BEGINNING BALANCE]])=1,LoanAmount,INDEX(PaymentSchedule[ENDING BALANCE],ROW()-ROW(PaymentSchedule[[#Headers],[BEGINNING BALANCE]])-1)),"")</f>
        <v>182372.26784087854</v>
      </c>
      <c r="E64" s="14">
        <f ca="1">IF(PaymentSchedule[[#This Row],[PMT NO]]&lt;&gt;"",ScheduledPayment,"")</f>
        <v>1073.6432460242781</v>
      </c>
      <c r="F6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4" s="14">
        <f ca="1">IF(PaymentSchedule[[#This Row],[PMT NO]]&lt;&gt;"",PaymentSchedule[[#This Row],[TOTAL PAYMENT]]-PaymentSchedule[[#This Row],[INTEREST]],"")</f>
        <v>413.75879668728419</v>
      </c>
      <c r="I64" s="14">
        <f ca="1">IF(PaymentSchedule[[#This Row],[PMT NO]]&lt;&gt;"",PaymentSchedule[[#This Row],[BEGINNING BALANCE]]*(InterestRate/PaymentsPerYear),"")</f>
        <v>759.88444933699395</v>
      </c>
      <c r="J6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181958.50904419125</v>
      </c>
      <c r="K64" s="14">
        <f ca="1">IF(PaymentSchedule[[#This Row],[PMT NO]]&lt;&gt;"",SUM(INDEX(PaymentSchedule[INTEREST],1,1):PaymentSchedule[[#This Row],[INTEREST]]),"")</f>
        <v>38293.384853356707</v>
      </c>
    </row>
    <row r="65" spans="2:11" x14ac:dyDescent="0.2">
      <c r="B65" s="10">
        <f ca="1">IF(LoanIsGood,IF(ROW()-ROW(PaymentSchedule[[#Headers],[PMT NO]])&gt;ScheduledNumberOfPayments,"",ROW()-ROW(PaymentSchedule[[#Headers],[PMT NO]])),"")</f>
        <v>49</v>
      </c>
      <c r="C65" s="12">
        <f ca="1">IF(PaymentSchedule[[#This Row],[PMT NO]]&lt;&gt;"",EOMONTH(LoanStartDate,ROW(PaymentSchedule[[#This Row],[PMT NO]])-ROW(PaymentSchedule[[#Headers],[PMT NO]])-2)+DAY(LoanStartDate),"")</f>
        <v>44766</v>
      </c>
      <c r="D65" s="14">
        <f ca="1">IF(PaymentSchedule[[#This Row],[PMT NO]]&lt;&gt;"",IF(ROW()-ROW(PaymentSchedule[[#Headers],[BEGINNING BALANCE]])=1,LoanAmount,INDEX(PaymentSchedule[ENDING BALANCE],ROW()-ROW(PaymentSchedule[[#Headers],[BEGINNING BALANCE]])-1)),"")</f>
        <v>181958.50904419125</v>
      </c>
      <c r="E65" s="14">
        <f ca="1">IF(PaymentSchedule[[#This Row],[PMT NO]]&lt;&gt;"",ScheduledPayment,"")</f>
        <v>1073.6432460242781</v>
      </c>
      <c r="F6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5" s="14">
        <f ca="1">IF(PaymentSchedule[[#This Row],[PMT NO]]&lt;&gt;"",PaymentSchedule[[#This Row],[TOTAL PAYMENT]]-PaymentSchedule[[#This Row],[INTEREST]],"")</f>
        <v>415.4827916734813</v>
      </c>
      <c r="I65" s="14">
        <f ca="1">IF(PaymentSchedule[[#This Row],[PMT NO]]&lt;&gt;"",PaymentSchedule[[#This Row],[BEGINNING BALANCE]]*(InterestRate/PaymentsPerYear),"")</f>
        <v>758.16045435079684</v>
      </c>
      <c r="J6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181543.02625251777</v>
      </c>
      <c r="K65" s="14">
        <f ca="1">IF(PaymentSchedule[[#This Row],[PMT NO]]&lt;&gt;"",SUM(INDEX(PaymentSchedule[INTEREST],1,1):PaymentSchedule[[#This Row],[INTEREST]]),"")</f>
        <v>39051.545307707507</v>
      </c>
    </row>
    <row r="66" spans="2:11" x14ac:dyDescent="0.2">
      <c r="B66" s="10">
        <f ca="1">IF(LoanIsGood,IF(ROW()-ROW(PaymentSchedule[[#Headers],[PMT NO]])&gt;ScheduledNumberOfPayments,"",ROW()-ROW(PaymentSchedule[[#Headers],[PMT NO]])),"")</f>
        <v>50</v>
      </c>
      <c r="C66" s="12">
        <f ca="1">IF(PaymentSchedule[[#This Row],[PMT NO]]&lt;&gt;"",EOMONTH(LoanStartDate,ROW(PaymentSchedule[[#This Row],[PMT NO]])-ROW(PaymentSchedule[[#Headers],[PMT NO]])-2)+DAY(LoanStartDate),"")</f>
        <v>44797</v>
      </c>
      <c r="D66" s="14">
        <f ca="1">IF(PaymentSchedule[[#This Row],[PMT NO]]&lt;&gt;"",IF(ROW()-ROW(PaymentSchedule[[#Headers],[BEGINNING BALANCE]])=1,LoanAmount,INDEX(PaymentSchedule[ENDING BALANCE],ROW()-ROW(PaymentSchedule[[#Headers],[BEGINNING BALANCE]])-1)),"")</f>
        <v>181543.02625251777</v>
      </c>
      <c r="E66" s="14">
        <f ca="1">IF(PaymentSchedule[[#This Row],[PMT NO]]&lt;&gt;"",ScheduledPayment,"")</f>
        <v>1073.6432460242781</v>
      </c>
      <c r="F6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6" s="14">
        <f ca="1">IF(PaymentSchedule[[#This Row],[PMT NO]]&lt;&gt;"",PaymentSchedule[[#This Row],[TOTAL PAYMENT]]-PaymentSchedule[[#This Row],[INTEREST]],"")</f>
        <v>417.21396997212082</v>
      </c>
      <c r="I66" s="14">
        <f ca="1">IF(PaymentSchedule[[#This Row],[PMT NO]]&lt;&gt;"",PaymentSchedule[[#This Row],[BEGINNING BALANCE]]*(InterestRate/PaymentsPerYear),"")</f>
        <v>756.42927605215732</v>
      </c>
      <c r="J6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181125.81228254564</v>
      </c>
      <c r="K66" s="14">
        <f ca="1">IF(PaymentSchedule[[#This Row],[PMT NO]]&lt;&gt;"",SUM(INDEX(PaymentSchedule[INTEREST],1,1):PaymentSchedule[[#This Row],[INTEREST]]),"")</f>
        <v>39807.974583759664</v>
      </c>
    </row>
    <row r="67" spans="2:11" x14ac:dyDescent="0.2">
      <c r="B67" s="10">
        <f ca="1">IF(LoanIsGood,IF(ROW()-ROW(PaymentSchedule[[#Headers],[PMT NO]])&gt;ScheduledNumberOfPayments,"",ROW()-ROW(PaymentSchedule[[#Headers],[PMT NO]])),"")</f>
        <v>51</v>
      </c>
      <c r="C67" s="12">
        <f ca="1">IF(PaymentSchedule[[#This Row],[PMT NO]]&lt;&gt;"",EOMONTH(LoanStartDate,ROW(PaymentSchedule[[#This Row],[PMT NO]])-ROW(PaymentSchedule[[#Headers],[PMT NO]])-2)+DAY(LoanStartDate),"")</f>
        <v>44828</v>
      </c>
      <c r="D67" s="14">
        <f ca="1">IF(PaymentSchedule[[#This Row],[PMT NO]]&lt;&gt;"",IF(ROW()-ROW(PaymentSchedule[[#Headers],[BEGINNING BALANCE]])=1,LoanAmount,INDEX(PaymentSchedule[ENDING BALANCE],ROW()-ROW(PaymentSchedule[[#Headers],[BEGINNING BALANCE]])-1)),"")</f>
        <v>181125.81228254564</v>
      </c>
      <c r="E67" s="14">
        <f ca="1">IF(PaymentSchedule[[#This Row],[PMT NO]]&lt;&gt;"",ScheduledPayment,"")</f>
        <v>1073.6432460242781</v>
      </c>
      <c r="F6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7" s="14">
        <f ca="1">IF(PaymentSchedule[[#This Row],[PMT NO]]&lt;&gt;"",PaymentSchedule[[#This Row],[TOTAL PAYMENT]]-PaymentSchedule[[#This Row],[INTEREST]],"")</f>
        <v>418.95236151367135</v>
      </c>
      <c r="I67" s="14">
        <f ca="1">IF(PaymentSchedule[[#This Row],[PMT NO]]&lt;&gt;"",PaymentSchedule[[#This Row],[BEGINNING BALANCE]]*(InterestRate/PaymentsPerYear),"")</f>
        <v>754.69088451060679</v>
      </c>
      <c r="J6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180706.85992103198</v>
      </c>
      <c r="K67" s="14">
        <f ca="1">IF(PaymentSchedule[[#This Row],[PMT NO]]&lt;&gt;"",SUM(INDEX(PaymentSchedule[INTEREST],1,1):PaymentSchedule[[#This Row],[INTEREST]]),"")</f>
        <v>40562.665468270272</v>
      </c>
    </row>
    <row r="68" spans="2:11" x14ac:dyDescent="0.2">
      <c r="B68" s="10">
        <f ca="1">IF(LoanIsGood,IF(ROW()-ROW(PaymentSchedule[[#Headers],[PMT NO]])&gt;ScheduledNumberOfPayments,"",ROW()-ROW(PaymentSchedule[[#Headers],[PMT NO]])),"")</f>
        <v>52</v>
      </c>
      <c r="C68" s="12">
        <f ca="1">IF(PaymentSchedule[[#This Row],[PMT NO]]&lt;&gt;"",EOMONTH(LoanStartDate,ROW(PaymentSchedule[[#This Row],[PMT NO]])-ROW(PaymentSchedule[[#Headers],[PMT NO]])-2)+DAY(LoanStartDate),"")</f>
        <v>44858</v>
      </c>
      <c r="D68" s="14">
        <f ca="1">IF(PaymentSchedule[[#This Row],[PMT NO]]&lt;&gt;"",IF(ROW()-ROW(PaymentSchedule[[#Headers],[BEGINNING BALANCE]])=1,LoanAmount,INDEX(PaymentSchedule[ENDING BALANCE],ROW()-ROW(PaymentSchedule[[#Headers],[BEGINNING BALANCE]])-1)),"")</f>
        <v>180706.85992103198</v>
      </c>
      <c r="E68" s="14">
        <f ca="1">IF(PaymentSchedule[[#This Row],[PMT NO]]&lt;&gt;"",ScheduledPayment,"")</f>
        <v>1073.6432460242781</v>
      </c>
      <c r="F6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8" s="14">
        <f ca="1">IF(PaymentSchedule[[#This Row],[PMT NO]]&lt;&gt;"",PaymentSchedule[[#This Row],[TOTAL PAYMENT]]-PaymentSchedule[[#This Row],[INTEREST]],"")</f>
        <v>420.69799635331151</v>
      </c>
      <c r="I68" s="14">
        <f ca="1">IF(PaymentSchedule[[#This Row],[PMT NO]]&lt;&gt;"",PaymentSchedule[[#This Row],[BEGINNING BALANCE]]*(InterestRate/PaymentsPerYear),"")</f>
        <v>752.94524967096663</v>
      </c>
      <c r="J6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180286.16192467866</v>
      </c>
      <c r="K68" s="14">
        <f ca="1">IF(PaymentSchedule[[#This Row],[PMT NO]]&lt;&gt;"",SUM(INDEX(PaymentSchedule[INTEREST],1,1):PaymentSchedule[[#This Row],[INTEREST]]),"")</f>
        <v>41315.610717941236</v>
      </c>
    </row>
    <row r="69" spans="2:11" x14ac:dyDescent="0.2">
      <c r="B69" s="10">
        <f ca="1">IF(LoanIsGood,IF(ROW()-ROW(PaymentSchedule[[#Headers],[PMT NO]])&gt;ScheduledNumberOfPayments,"",ROW()-ROW(PaymentSchedule[[#Headers],[PMT NO]])),"")</f>
        <v>53</v>
      </c>
      <c r="C69" s="12">
        <f ca="1">IF(PaymentSchedule[[#This Row],[PMT NO]]&lt;&gt;"",EOMONTH(LoanStartDate,ROW(PaymentSchedule[[#This Row],[PMT NO]])-ROW(PaymentSchedule[[#Headers],[PMT NO]])-2)+DAY(LoanStartDate),"")</f>
        <v>44889</v>
      </c>
      <c r="D69" s="14">
        <f ca="1">IF(PaymentSchedule[[#This Row],[PMT NO]]&lt;&gt;"",IF(ROW()-ROW(PaymentSchedule[[#Headers],[BEGINNING BALANCE]])=1,LoanAmount,INDEX(PaymentSchedule[ENDING BALANCE],ROW()-ROW(PaymentSchedule[[#Headers],[BEGINNING BALANCE]])-1)),"")</f>
        <v>180286.16192467866</v>
      </c>
      <c r="E69" s="14">
        <f ca="1">IF(PaymentSchedule[[#This Row],[PMT NO]]&lt;&gt;"",ScheduledPayment,"")</f>
        <v>1073.6432460242781</v>
      </c>
      <c r="F6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9" s="14">
        <f ca="1">IF(PaymentSchedule[[#This Row],[PMT NO]]&lt;&gt;"",PaymentSchedule[[#This Row],[TOTAL PAYMENT]]-PaymentSchedule[[#This Row],[INTEREST]],"")</f>
        <v>422.45090467145042</v>
      </c>
      <c r="I69" s="14">
        <f ca="1">IF(PaymentSchedule[[#This Row],[PMT NO]]&lt;&gt;"",PaymentSchedule[[#This Row],[BEGINNING BALANCE]]*(InterestRate/PaymentsPerYear),"")</f>
        <v>751.19234135282773</v>
      </c>
      <c r="J6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179863.71102000721</v>
      </c>
      <c r="K69" s="14">
        <f ca="1">IF(PaymentSchedule[[#This Row],[PMT NO]]&lt;&gt;"",SUM(INDEX(PaymentSchedule[INTEREST],1,1):PaymentSchedule[[#This Row],[INTEREST]]),"")</f>
        <v>42066.803059294063</v>
      </c>
    </row>
    <row r="70" spans="2:11" x14ac:dyDescent="0.2">
      <c r="B70" s="10">
        <f ca="1">IF(LoanIsGood,IF(ROW()-ROW(PaymentSchedule[[#Headers],[PMT NO]])&gt;ScheduledNumberOfPayments,"",ROW()-ROW(PaymentSchedule[[#Headers],[PMT NO]])),"")</f>
        <v>54</v>
      </c>
      <c r="C70" s="12">
        <f ca="1">IF(PaymentSchedule[[#This Row],[PMT NO]]&lt;&gt;"",EOMONTH(LoanStartDate,ROW(PaymentSchedule[[#This Row],[PMT NO]])-ROW(PaymentSchedule[[#Headers],[PMT NO]])-2)+DAY(LoanStartDate),"")</f>
        <v>44919</v>
      </c>
      <c r="D70" s="14">
        <f ca="1">IF(PaymentSchedule[[#This Row],[PMT NO]]&lt;&gt;"",IF(ROW()-ROW(PaymentSchedule[[#Headers],[BEGINNING BALANCE]])=1,LoanAmount,INDEX(PaymentSchedule[ENDING BALANCE],ROW()-ROW(PaymentSchedule[[#Headers],[BEGINNING BALANCE]])-1)),"")</f>
        <v>179863.71102000721</v>
      </c>
      <c r="E70" s="14">
        <f ca="1">IF(PaymentSchedule[[#This Row],[PMT NO]]&lt;&gt;"",ScheduledPayment,"")</f>
        <v>1073.6432460242781</v>
      </c>
      <c r="F7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0" s="14">
        <f ca="1">IF(PaymentSchedule[[#This Row],[PMT NO]]&lt;&gt;"",PaymentSchedule[[#This Row],[TOTAL PAYMENT]]-PaymentSchedule[[#This Row],[INTEREST]],"")</f>
        <v>424.21111677424813</v>
      </c>
      <c r="I70" s="14">
        <f ca="1">IF(PaymentSchedule[[#This Row],[PMT NO]]&lt;&gt;"",PaymentSchedule[[#This Row],[BEGINNING BALANCE]]*(InterestRate/PaymentsPerYear),"")</f>
        <v>749.43212925003002</v>
      </c>
      <c r="J7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179439.49990323297</v>
      </c>
      <c r="K70" s="14">
        <f ca="1">IF(PaymentSchedule[[#This Row],[PMT NO]]&lt;&gt;"",SUM(INDEX(PaymentSchedule[INTEREST],1,1):PaymentSchedule[[#This Row],[INTEREST]]),"")</f>
        <v>42816.235188544095</v>
      </c>
    </row>
    <row r="71" spans="2:11" x14ac:dyDescent="0.2">
      <c r="B71" s="10">
        <f ca="1">IF(LoanIsGood,IF(ROW()-ROW(PaymentSchedule[[#Headers],[PMT NO]])&gt;ScheduledNumberOfPayments,"",ROW()-ROW(PaymentSchedule[[#Headers],[PMT NO]])),"")</f>
        <v>55</v>
      </c>
      <c r="C71" s="12">
        <f ca="1">IF(PaymentSchedule[[#This Row],[PMT NO]]&lt;&gt;"",EOMONTH(LoanStartDate,ROW(PaymentSchedule[[#This Row],[PMT NO]])-ROW(PaymentSchedule[[#Headers],[PMT NO]])-2)+DAY(LoanStartDate),"")</f>
        <v>44950</v>
      </c>
      <c r="D71" s="14">
        <f ca="1">IF(PaymentSchedule[[#This Row],[PMT NO]]&lt;&gt;"",IF(ROW()-ROW(PaymentSchedule[[#Headers],[BEGINNING BALANCE]])=1,LoanAmount,INDEX(PaymentSchedule[ENDING BALANCE],ROW()-ROW(PaymentSchedule[[#Headers],[BEGINNING BALANCE]])-1)),"")</f>
        <v>179439.49990323297</v>
      </c>
      <c r="E71" s="14">
        <f ca="1">IF(PaymentSchedule[[#This Row],[PMT NO]]&lt;&gt;"",ScheduledPayment,"")</f>
        <v>1073.6432460242781</v>
      </c>
      <c r="F7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1" s="14">
        <f ca="1">IF(PaymentSchedule[[#This Row],[PMT NO]]&lt;&gt;"",PaymentSchedule[[#This Row],[TOTAL PAYMENT]]-PaymentSchedule[[#This Row],[INTEREST]],"")</f>
        <v>425.97866309414076</v>
      </c>
      <c r="I71" s="14">
        <f ca="1">IF(PaymentSchedule[[#This Row],[PMT NO]]&lt;&gt;"",PaymentSchedule[[#This Row],[BEGINNING BALANCE]]*(InterestRate/PaymentsPerYear),"")</f>
        <v>747.66458293013739</v>
      </c>
      <c r="J7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179013.52124013883</v>
      </c>
      <c r="K71" s="14">
        <f ca="1">IF(PaymentSchedule[[#This Row],[PMT NO]]&lt;&gt;"",SUM(INDEX(PaymentSchedule[INTEREST],1,1):PaymentSchedule[[#This Row],[INTEREST]]),"")</f>
        <v>43563.899771474229</v>
      </c>
    </row>
    <row r="72" spans="2:11" x14ac:dyDescent="0.2">
      <c r="B72" s="10">
        <f ca="1">IF(LoanIsGood,IF(ROW()-ROW(PaymentSchedule[[#Headers],[PMT NO]])&gt;ScheduledNumberOfPayments,"",ROW()-ROW(PaymentSchedule[[#Headers],[PMT NO]])),"")</f>
        <v>56</v>
      </c>
      <c r="C72" s="12">
        <f ca="1">IF(PaymentSchedule[[#This Row],[PMT NO]]&lt;&gt;"",EOMONTH(LoanStartDate,ROW(PaymentSchedule[[#This Row],[PMT NO]])-ROW(PaymentSchedule[[#Headers],[PMT NO]])-2)+DAY(LoanStartDate),"")</f>
        <v>44981</v>
      </c>
      <c r="D72" s="14">
        <f ca="1">IF(PaymentSchedule[[#This Row],[PMT NO]]&lt;&gt;"",IF(ROW()-ROW(PaymentSchedule[[#Headers],[BEGINNING BALANCE]])=1,LoanAmount,INDEX(PaymentSchedule[ENDING BALANCE],ROW()-ROW(PaymentSchedule[[#Headers],[BEGINNING BALANCE]])-1)),"")</f>
        <v>179013.52124013883</v>
      </c>
      <c r="E72" s="14">
        <f ca="1">IF(PaymentSchedule[[#This Row],[PMT NO]]&lt;&gt;"",ScheduledPayment,"")</f>
        <v>1073.6432460242781</v>
      </c>
      <c r="F7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2" s="14">
        <f ca="1">IF(PaymentSchedule[[#This Row],[PMT NO]]&lt;&gt;"",PaymentSchedule[[#This Row],[TOTAL PAYMENT]]-PaymentSchedule[[#This Row],[INTEREST]],"")</f>
        <v>427.75357419036641</v>
      </c>
      <c r="I72" s="14">
        <f ca="1">IF(PaymentSchedule[[#This Row],[PMT NO]]&lt;&gt;"",PaymentSchedule[[#This Row],[BEGINNING BALANCE]]*(InterestRate/PaymentsPerYear),"")</f>
        <v>745.88967183391173</v>
      </c>
      <c r="J7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178585.76766594846</v>
      </c>
      <c r="K72" s="14">
        <f ca="1">IF(PaymentSchedule[[#This Row],[PMT NO]]&lt;&gt;"",SUM(INDEX(PaymentSchedule[INTEREST],1,1):PaymentSchedule[[#This Row],[INTEREST]]),"")</f>
        <v>44309.789443308138</v>
      </c>
    </row>
    <row r="73" spans="2:11" x14ac:dyDescent="0.2">
      <c r="B73" s="10">
        <f ca="1">IF(LoanIsGood,IF(ROW()-ROW(PaymentSchedule[[#Headers],[PMT NO]])&gt;ScheduledNumberOfPayments,"",ROW()-ROW(PaymentSchedule[[#Headers],[PMT NO]])),"")</f>
        <v>57</v>
      </c>
      <c r="C73" s="12">
        <f ca="1">IF(PaymentSchedule[[#This Row],[PMT NO]]&lt;&gt;"",EOMONTH(LoanStartDate,ROW(PaymentSchedule[[#This Row],[PMT NO]])-ROW(PaymentSchedule[[#Headers],[PMT NO]])-2)+DAY(LoanStartDate),"")</f>
        <v>45009</v>
      </c>
      <c r="D73" s="14">
        <f ca="1">IF(PaymentSchedule[[#This Row],[PMT NO]]&lt;&gt;"",IF(ROW()-ROW(PaymentSchedule[[#Headers],[BEGINNING BALANCE]])=1,LoanAmount,INDEX(PaymentSchedule[ENDING BALANCE],ROW()-ROW(PaymentSchedule[[#Headers],[BEGINNING BALANCE]])-1)),"")</f>
        <v>178585.76766594846</v>
      </c>
      <c r="E73" s="14">
        <f ca="1">IF(PaymentSchedule[[#This Row],[PMT NO]]&lt;&gt;"",ScheduledPayment,"")</f>
        <v>1073.6432460242781</v>
      </c>
      <c r="F7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3" s="14">
        <f ca="1">IF(PaymentSchedule[[#This Row],[PMT NO]]&lt;&gt;"",PaymentSchedule[[#This Row],[TOTAL PAYMENT]]-PaymentSchedule[[#This Row],[INTEREST]],"")</f>
        <v>429.53588074949289</v>
      </c>
      <c r="I73" s="14">
        <f ca="1">IF(PaymentSchedule[[#This Row],[PMT NO]]&lt;&gt;"",PaymentSchedule[[#This Row],[BEGINNING BALANCE]]*(InterestRate/PaymentsPerYear),"")</f>
        <v>744.10736527478525</v>
      </c>
      <c r="J7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178156.23178519896</v>
      </c>
      <c r="K73" s="14">
        <f ca="1">IF(PaymentSchedule[[#This Row],[PMT NO]]&lt;&gt;"",SUM(INDEX(PaymentSchedule[INTEREST],1,1):PaymentSchedule[[#This Row],[INTEREST]]),"")</f>
        <v>45053.896808582926</v>
      </c>
    </row>
    <row r="74" spans="2:11" x14ac:dyDescent="0.2">
      <c r="B74" s="10">
        <f ca="1">IF(LoanIsGood,IF(ROW()-ROW(PaymentSchedule[[#Headers],[PMT NO]])&gt;ScheduledNumberOfPayments,"",ROW()-ROW(PaymentSchedule[[#Headers],[PMT NO]])),"")</f>
        <v>58</v>
      </c>
      <c r="C74" s="12">
        <f ca="1">IF(PaymentSchedule[[#This Row],[PMT NO]]&lt;&gt;"",EOMONTH(LoanStartDate,ROW(PaymentSchedule[[#This Row],[PMT NO]])-ROW(PaymentSchedule[[#Headers],[PMT NO]])-2)+DAY(LoanStartDate),"")</f>
        <v>45040</v>
      </c>
      <c r="D74" s="14">
        <f ca="1">IF(PaymentSchedule[[#This Row],[PMT NO]]&lt;&gt;"",IF(ROW()-ROW(PaymentSchedule[[#Headers],[BEGINNING BALANCE]])=1,LoanAmount,INDEX(PaymentSchedule[ENDING BALANCE],ROW()-ROW(PaymentSchedule[[#Headers],[BEGINNING BALANCE]])-1)),"")</f>
        <v>178156.23178519896</v>
      </c>
      <c r="E74" s="14">
        <f ca="1">IF(PaymentSchedule[[#This Row],[PMT NO]]&lt;&gt;"",ScheduledPayment,"")</f>
        <v>1073.6432460242781</v>
      </c>
      <c r="F7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4" s="14">
        <f ca="1">IF(PaymentSchedule[[#This Row],[PMT NO]]&lt;&gt;"",PaymentSchedule[[#This Row],[TOTAL PAYMENT]]-PaymentSchedule[[#This Row],[INTEREST]],"")</f>
        <v>431.3256135859491</v>
      </c>
      <c r="I74" s="14">
        <f ca="1">IF(PaymentSchedule[[#This Row],[PMT NO]]&lt;&gt;"",PaymentSchedule[[#This Row],[BEGINNING BALANCE]]*(InterestRate/PaymentsPerYear),"")</f>
        <v>742.31763243832904</v>
      </c>
      <c r="J7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177724.90617161302</v>
      </c>
      <c r="K74" s="14">
        <f ca="1">IF(PaymentSchedule[[#This Row],[PMT NO]]&lt;&gt;"",SUM(INDEX(PaymentSchedule[INTEREST],1,1):PaymentSchedule[[#This Row],[INTEREST]]),"")</f>
        <v>45796.214441021257</v>
      </c>
    </row>
    <row r="75" spans="2:11" x14ac:dyDescent="0.2">
      <c r="B75" s="10">
        <f ca="1">IF(LoanIsGood,IF(ROW()-ROW(PaymentSchedule[[#Headers],[PMT NO]])&gt;ScheduledNumberOfPayments,"",ROW()-ROW(PaymentSchedule[[#Headers],[PMT NO]])),"")</f>
        <v>59</v>
      </c>
      <c r="C75" s="12">
        <f ca="1">IF(PaymentSchedule[[#This Row],[PMT NO]]&lt;&gt;"",EOMONTH(LoanStartDate,ROW(PaymentSchedule[[#This Row],[PMT NO]])-ROW(PaymentSchedule[[#Headers],[PMT NO]])-2)+DAY(LoanStartDate),"")</f>
        <v>45070</v>
      </c>
      <c r="D75" s="14">
        <f ca="1">IF(PaymentSchedule[[#This Row],[PMT NO]]&lt;&gt;"",IF(ROW()-ROW(PaymentSchedule[[#Headers],[BEGINNING BALANCE]])=1,LoanAmount,INDEX(PaymentSchedule[ENDING BALANCE],ROW()-ROW(PaymentSchedule[[#Headers],[BEGINNING BALANCE]])-1)),"")</f>
        <v>177724.90617161302</v>
      </c>
      <c r="E75" s="14">
        <f ca="1">IF(PaymentSchedule[[#This Row],[PMT NO]]&lt;&gt;"",ScheduledPayment,"")</f>
        <v>1073.6432460242781</v>
      </c>
      <c r="F7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5" s="14">
        <f ca="1">IF(PaymentSchedule[[#This Row],[PMT NO]]&lt;&gt;"",PaymentSchedule[[#This Row],[TOTAL PAYMENT]]-PaymentSchedule[[#This Row],[INTEREST]],"")</f>
        <v>433.12280364255719</v>
      </c>
      <c r="I75" s="14">
        <f ca="1">IF(PaymentSchedule[[#This Row],[PMT NO]]&lt;&gt;"",PaymentSchedule[[#This Row],[BEGINNING BALANCE]]*(InterestRate/PaymentsPerYear),"")</f>
        <v>740.52044238172095</v>
      </c>
      <c r="J7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177291.78336797046</v>
      </c>
      <c r="K75" s="14">
        <f ca="1">IF(PaymentSchedule[[#This Row],[PMT NO]]&lt;&gt;"",SUM(INDEX(PaymentSchedule[INTEREST],1,1):PaymentSchedule[[#This Row],[INTEREST]]),"")</f>
        <v>46536.734883402976</v>
      </c>
    </row>
    <row r="76" spans="2:11" x14ac:dyDescent="0.2">
      <c r="B76" s="10">
        <f ca="1">IF(LoanIsGood,IF(ROW()-ROW(PaymentSchedule[[#Headers],[PMT NO]])&gt;ScheduledNumberOfPayments,"",ROW()-ROW(PaymentSchedule[[#Headers],[PMT NO]])),"")</f>
        <v>60</v>
      </c>
      <c r="C76" s="12">
        <f ca="1">IF(PaymentSchedule[[#This Row],[PMT NO]]&lt;&gt;"",EOMONTH(LoanStartDate,ROW(PaymentSchedule[[#This Row],[PMT NO]])-ROW(PaymentSchedule[[#Headers],[PMT NO]])-2)+DAY(LoanStartDate),"")</f>
        <v>45101</v>
      </c>
      <c r="D76" s="14">
        <f ca="1">IF(PaymentSchedule[[#This Row],[PMT NO]]&lt;&gt;"",IF(ROW()-ROW(PaymentSchedule[[#Headers],[BEGINNING BALANCE]])=1,LoanAmount,INDEX(PaymentSchedule[ENDING BALANCE],ROW()-ROW(PaymentSchedule[[#Headers],[BEGINNING BALANCE]])-1)),"")</f>
        <v>177291.78336797046</v>
      </c>
      <c r="E76" s="14">
        <f ca="1">IF(PaymentSchedule[[#This Row],[PMT NO]]&lt;&gt;"",ScheduledPayment,"")</f>
        <v>1073.6432460242781</v>
      </c>
      <c r="F7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6" s="14">
        <f ca="1">IF(PaymentSchedule[[#This Row],[PMT NO]]&lt;&gt;"",PaymentSchedule[[#This Row],[TOTAL PAYMENT]]-PaymentSchedule[[#This Row],[INTEREST]],"")</f>
        <v>434.92748199106791</v>
      </c>
      <c r="I76" s="14">
        <f ca="1">IF(PaymentSchedule[[#This Row],[PMT NO]]&lt;&gt;"",PaymentSchedule[[#This Row],[BEGINNING BALANCE]]*(InterestRate/PaymentsPerYear),"")</f>
        <v>738.71576403321023</v>
      </c>
      <c r="J7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176856.8558859794</v>
      </c>
      <c r="K76" s="14">
        <f ca="1">IF(PaymentSchedule[[#This Row],[PMT NO]]&lt;&gt;"",SUM(INDEX(PaymentSchedule[INTEREST],1,1):PaymentSchedule[[#This Row],[INTEREST]]),"")</f>
        <v>47275.450647436184</v>
      </c>
    </row>
    <row r="77" spans="2:11" x14ac:dyDescent="0.2">
      <c r="B77" s="10">
        <f ca="1">IF(LoanIsGood,IF(ROW()-ROW(PaymentSchedule[[#Headers],[PMT NO]])&gt;ScheduledNumberOfPayments,"",ROW()-ROW(PaymentSchedule[[#Headers],[PMT NO]])),"")</f>
        <v>61</v>
      </c>
      <c r="C77" s="12">
        <f ca="1">IF(PaymentSchedule[[#This Row],[PMT NO]]&lt;&gt;"",EOMONTH(LoanStartDate,ROW(PaymentSchedule[[#This Row],[PMT NO]])-ROW(PaymentSchedule[[#Headers],[PMT NO]])-2)+DAY(LoanStartDate),"")</f>
        <v>45131</v>
      </c>
      <c r="D77" s="14">
        <f ca="1">IF(PaymentSchedule[[#This Row],[PMT NO]]&lt;&gt;"",IF(ROW()-ROW(PaymentSchedule[[#Headers],[BEGINNING BALANCE]])=1,LoanAmount,INDEX(PaymentSchedule[ENDING BALANCE],ROW()-ROW(PaymentSchedule[[#Headers],[BEGINNING BALANCE]])-1)),"")</f>
        <v>176856.8558859794</v>
      </c>
      <c r="E77" s="14">
        <f ca="1">IF(PaymentSchedule[[#This Row],[PMT NO]]&lt;&gt;"",ScheduledPayment,"")</f>
        <v>1073.6432460242781</v>
      </c>
      <c r="F7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7" s="14">
        <f ca="1">IF(PaymentSchedule[[#This Row],[PMT NO]]&lt;&gt;"",PaymentSchedule[[#This Row],[TOTAL PAYMENT]]-PaymentSchedule[[#This Row],[INTEREST]],"")</f>
        <v>436.73967983269733</v>
      </c>
      <c r="I77" s="14">
        <f ca="1">IF(PaymentSchedule[[#This Row],[PMT NO]]&lt;&gt;"",PaymentSchedule[[#This Row],[BEGINNING BALANCE]]*(InterestRate/PaymentsPerYear),"")</f>
        <v>736.90356619158081</v>
      </c>
      <c r="J7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176420.11620614669</v>
      </c>
      <c r="K77" s="14">
        <f ca="1">IF(PaymentSchedule[[#This Row],[PMT NO]]&lt;&gt;"",SUM(INDEX(PaymentSchedule[INTEREST],1,1):PaymentSchedule[[#This Row],[INTEREST]]),"")</f>
        <v>48012.354213627768</v>
      </c>
    </row>
    <row r="78" spans="2:11" x14ac:dyDescent="0.2">
      <c r="B78" s="10">
        <f ca="1">IF(LoanIsGood,IF(ROW()-ROW(PaymentSchedule[[#Headers],[PMT NO]])&gt;ScheduledNumberOfPayments,"",ROW()-ROW(PaymentSchedule[[#Headers],[PMT NO]])),"")</f>
        <v>62</v>
      </c>
      <c r="C78" s="12">
        <f ca="1">IF(PaymentSchedule[[#This Row],[PMT NO]]&lt;&gt;"",EOMONTH(LoanStartDate,ROW(PaymentSchedule[[#This Row],[PMT NO]])-ROW(PaymentSchedule[[#Headers],[PMT NO]])-2)+DAY(LoanStartDate),"")</f>
        <v>45162</v>
      </c>
      <c r="D78" s="14">
        <f ca="1">IF(PaymentSchedule[[#This Row],[PMT NO]]&lt;&gt;"",IF(ROW()-ROW(PaymentSchedule[[#Headers],[BEGINNING BALANCE]])=1,LoanAmount,INDEX(PaymentSchedule[ENDING BALANCE],ROW()-ROW(PaymentSchedule[[#Headers],[BEGINNING BALANCE]])-1)),"")</f>
        <v>176420.11620614669</v>
      </c>
      <c r="E78" s="14">
        <f ca="1">IF(PaymentSchedule[[#This Row],[PMT NO]]&lt;&gt;"",ScheduledPayment,"")</f>
        <v>1073.6432460242781</v>
      </c>
      <c r="F7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8" s="14">
        <f ca="1">IF(PaymentSchedule[[#This Row],[PMT NO]]&lt;&gt;"",PaymentSchedule[[#This Row],[TOTAL PAYMENT]]-PaymentSchedule[[#This Row],[INTEREST]],"")</f>
        <v>438.55942849866699</v>
      </c>
      <c r="I78" s="14">
        <f ca="1">IF(PaymentSchedule[[#This Row],[PMT NO]]&lt;&gt;"",PaymentSchedule[[#This Row],[BEGINNING BALANCE]]*(InterestRate/PaymentsPerYear),"")</f>
        <v>735.08381752561115</v>
      </c>
      <c r="J7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175981.55677764802</v>
      </c>
      <c r="K78" s="14">
        <f ca="1">IF(PaymentSchedule[[#This Row],[PMT NO]]&lt;&gt;"",SUM(INDEX(PaymentSchedule[INTEREST],1,1):PaymentSchedule[[#This Row],[INTEREST]]),"")</f>
        <v>48747.438031153382</v>
      </c>
    </row>
    <row r="79" spans="2:11" x14ac:dyDescent="0.2">
      <c r="B79" s="10">
        <f ca="1">IF(LoanIsGood,IF(ROW()-ROW(PaymentSchedule[[#Headers],[PMT NO]])&gt;ScheduledNumberOfPayments,"",ROW()-ROW(PaymentSchedule[[#Headers],[PMT NO]])),"")</f>
        <v>63</v>
      </c>
      <c r="C79" s="12">
        <f ca="1">IF(PaymentSchedule[[#This Row],[PMT NO]]&lt;&gt;"",EOMONTH(LoanStartDate,ROW(PaymentSchedule[[#This Row],[PMT NO]])-ROW(PaymentSchedule[[#Headers],[PMT NO]])-2)+DAY(LoanStartDate),"")</f>
        <v>45193</v>
      </c>
      <c r="D79" s="14">
        <f ca="1">IF(PaymentSchedule[[#This Row],[PMT NO]]&lt;&gt;"",IF(ROW()-ROW(PaymentSchedule[[#Headers],[BEGINNING BALANCE]])=1,LoanAmount,INDEX(PaymentSchedule[ENDING BALANCE],ROW()-ROW(PaymentSchedule[[#Headers],[BEGINNING BALANCE]])-1)),"")</f>
        <v>175981.55677764802</v>
      </c>
      <c r="E79" s="14">
        <f ca="1">IF(PaymentSchedule[[#This Row],[PMT NO]]&lt;&gt;"",ScheduledPayment,"")</f>
        <v>1073.6432460242781</v>
      </c>
      <c r="F7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9" s="14">
        <f ca="1">IF(PaymentSchedule[[#This Row],[PMT NO]]&lt;&gt;"",PaymentSchedule[[#This Row],[TOTAL PAYMENT]]-PaymentSchedule[[#This Row],[INTEREST]],"")</f>
        <v>440.38675945074476</v>
      </c>
      <c r="I79" s="14">
        <f ca="1">IF(PaymentSchedule[[#This Row],[PMT NO]]&lt;&gt;"",PaymentSchedule[[#This Row],[BEGINNING BALANCE]]*(InterestRate/PaymentsPerYear),"")</f>
        <v>733.25648657353338</v>
      </c>
      <c r="J7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175541.17001819727</v>
      </c>
      <c r="K79" s="14">
        <f ca="1">IF(PaymentSchedule[[#This Row],[PMT NO]]&lt;&gt;"",SUM(INDEX(PaymentSchedule[INTEREST],1,1):PaymentSchedule[[#This Row],[INTEREST]]),"")</f>
        <v>49480.694517726915</v>
      </c>
    </row>
    <row r="80" spans="2:11" x14ac:dyDescent="0.2">
      <c r="B80" s="10">
        <f ca="1">IF(LoanIsGood,IF(ROW()-ROW(PaymentSchedule[[#Headers],[PMT NO]])&gt;ScheduledNumberOfPayments,"",ROW()-ROW(PaymentSchedule[[#Headers],[PMT NO]])),"")</f>
        <v>64</v>
      </c>
      <c r="C80" s="12">
        <f ca="1">IF(PaymentSchedule[[#This Row],[PMT NO]]&lt;&gt;"",EOMONTH(LoanStartDate,ROW(PaymentSchedule[[#This Row],[PMT NO]])-ROW(PaymentSchedule[[#Headers],[PMT NO]])-2)+DAY(LoanStartDate),"")</f>
        <v>45223</v>
      </c>
      <c r="D80" s="14">
        <f ca="1">IF(PaymentSchedule[[#This Row],[PMT NO]]&lt;&gt;"",IF(ROW()-ROW(PaymentSchedule[[#Headers],[BEGINNING BALANCE]])=1,LoanAmount,INDEX(PaymentSchedule[ENDING BALANCE],ROW()-ROW(PaymentSchedule[[#Headers],[BEGINNING BALANCE]])-1)),"")</f>
        <v>175541.17001819727</v>
      </c>
      <c r="E80" s="14">
        <f ca="1">IF(PaymentSchedule[[#This Row],[PMT NO]]&lt;&gt;"",ScheduledPayment,"")</f>
        <v>1073.6432460242781</v>
      </c>
      <c r="F8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0" s="14">
        <f ca="1">IF(PaymentSchedule[[#This Row],[PMT NO]]&lt;&gt;"",PaymentSchedule[[#This Row],[TOTAL PAYMENT]]-PaymentSchedule[[#This Row],[INTEREST]],"")</f>
        <v>442.22170428178947</v>
      </c>
      <c r="I80" s="14">
        <f ca="1">IF(PaymentSchedule[[#This Row],[PMT NO]]&lt;&gt;"",PaymentSchedule[[#This Row],[BEGINNING BALANCE]]*(InterestRate/PaymentsPerYear),"")</f>
        <v>731.42154174248867</v>
      </c>
      <c r="J8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175098.94831391549</v>
      </c>
      <c r="K80" s="14">
        <f ca="1">IF(PaymentSchedule[[#This Row],[PMT NO]]&lt;&gt;"",SUM(INDEX(PaymentSchedule[INTEREST],1,1):PaymentSchedule[[#This Row],[INTEREST]]),"")</f>
        <v>50212.116059469401</v>
      </c>
    </row>
    <row r="81" spans="2:11" x14ac:dyDescent="0.2">
      <c r="B81" s="10">
        <f ca="1">IF(LoanIsGood,IF(ROW()-ROW(PaymentSchedule[[#Headers],[PMT NO]])&gt;ScheduledNumberOfPayments,"",ROW()-ROW(PaymentSchedule[[#Headers],[PMT NO]])),"")</f>
        <v>65</v>
      </c>
      <c r="C81" s="12">
        <f ca="1">IF(PaymentSchedule[[#This Row],[PMT NO]]&lt;&gt;"",EOMONTH(LoanStartDate,ROW(PaymentSchedule[[#This Row],[PMT NO]])-ROW(PaymentSchedule[[#Headers],[PMT NO]])-2)+DAY(LoanStartDate),"")</f>
        <v>45254</v>
      </c>
      <c r="D81" s="14">
        <f ca="1">IF(PaymentSchedule[[#This Row],[PMT NO]]&lt;&gt;"",IF(ROW()-ROW(PaymentSchedule[[#Headers],[BEGINNING BALANCE]])=1,LoanAmount,INDEX(PaymentSchedule[ENDING BALANCE],ROW()-ROW(PaymentSchedule[[#Headers],[BEGINNING BALANCE]])-1)),"")</f>
        <v>175098.94831391549</v>
      </c>
      <c r="E81" s="14">
        <f ca="1">IF(PaymentSchedule[[#This Row],[PMT NO]]&lt;&gt;"",ScheduledPayment,"")</f>
        <v>1073.6432460242781</v>
      </c>
      <c r="F8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1" s="14">
        <f ca="1">IF(PaymentSchedule[[#This Row],[PMT NO]]&lt;&gt;"",PaymentSchedule[[#This Row],[TOTAL PAYMENT]]-PaymentSchedule[[#This Row],[INTEREST]],"")</f>
        <v>444.0642947162969</v>
      </c>
      <c r="I81" s="14">
        <f ca="1">IF(PaymentSchedule[[#This Row],[PMT NO]]&lt;&gt;"",PaymentSchedule[[#This Row],[BEGINNING BALANCE]]*(InterestRate/PaymentsPerYear),"")</f>
        <v>729.57895130798124</v>
      </c>
      <c r="J8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174654.88401919921</v>
      </c>
      <c r="K81" s="14">
        <f ca="1">IF(PaymentSchedule[[#This Row],[PMT NO]]&lt;&gt;"",SUM(INDEX(PaymentSchedule[INTEREST],1,1):PaymentSchedule[[#This Row],[INTEREST]]),"")</f>
        <v>50941.695010777381</v>
      </c>
    </row>
    <row r="82" spans="2:11" x14ac:dyDescent="0.2">
      <c r="B82" s="10">
        <f ca="1">IF(LoanIsGood,IF(ROW()-ROW(PaymentSchedule[[#Headers],[PMT NO]])&gt;ScheduledNumberOfPayments,"",ROW()-ROW(PaymentSchedule[[#Headers],[PMT NO]])),"")</f>
        <v>66</v>
      </c>
      <c r="C82" s="12">
        <f ca="1">IF(PaymentSchedule[[#This Row],[PMT NO]]&lt;&gt;"",EOMONTH(LoanStartDate,ROW(PaymentSchedule[[#This Row],[PMT NO]])-ROW(PaymentSchedule[[#Headers],[PMT NO]])-2)+DAY(LoanStartDate),"")</f>
        <v>45284</v>
      </c>
      <c r="D82" s="14">
        <f ca="1">IF(PaymentSchedule[[#This Row],[PMT NO]]&lt;&gt;"",IF(ROW()-ROW(PaymentSchedule[[#Headers],[BEGINNING BALANCE]])=1,LoanAmount,INDEX(PaymentSchedule[ENDING BALANCE],ROW()-ROW(PaymentSchedule[[#Headers],[BEGINNING BALANCE]])-1)),"")</f>
        <v>174654.88401919921</v>
      </c>
      <c r="E82" s="14">
        <f ca="1">IF(PaymentSchedule[[#This Row],[PMT NO]]&lt;&gt;"",ScheduledPayment,"")</f>
        <v>1073.6432460242781</v>
      </c>
      <c r="F8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2" s="14">
        <f ca="1">IF(PaymentSchedule[[#This Row],[PMT NO]]&lt;&gt;"",PaymentSchedule[[#This Row],[TOTAL PAYMENT]]-PaymentSchedule[[#This Row],[INTEREST]],"")</f>
        <v>445.91456261094811</v>
      </c>
      <c r="I82" s="14">
        <f ca="1">IF(PaymentSchedule[[#This Row],[PMT NO]]&lt;&gt;"",PaymentSchedule[[#This Row],[BEGINNING BALANCE]]*(InterestRate/PaymentsPerYear),"")</f>
        <v>727.72868341333003</v>
      </c>
      <c r="J8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174208.96945658827</v>
      </c>
      <c r="K82" s="14">
        <f ca="1">IF(PaymentSchedule[[#This Row],[PMT NO]]&lt;&gt;"",SUM(INDEX(PaymentSchedule[INTEREST],1,1):PaymentSchedule[[#This Row],[INTEREST]]),"")</f>
        <v>51669.423694190707</v>
      </c>
    </row>
    <row r="83" spans="2:11" x14ac:dyDescent="0.2">
      <c r="B83" s="10">
        <f ca="1">IF(LoanIsGood,IF(ROW()-ROW(PaymentSchedule[[#Headers],[PMT NO]])&gt;ScheduledNumberOfPayments,"",ROW()-ROW(PaymentSchedule[[#Headers],[PMT NO]])),"")</f>
        <v>67</v>
      </c>
      <c r="C83" s="12">
        <f ca="1">IF(PaymentSchedule[[#This Row],[PMT NO]]&lt;&gt;"",EOMONTH(LoanStartDate,ROW(PaymentSchedule[[#This Row],[PMT NO]])-ROW(PaymentSchedule[[#Headers],[PMT NO]])-2)+DAY(LoanStartDate),"")</f>
        <v>45315</v>
      </c>
      <c r="D83" s="14">
        <f ca="1">IF(PaymentSchedule[[#This Row],[PMT NO]]&lt;&gt;"",IF(ROW()-ROW(PaymentSchedule[[#Headers],[BEGINNING BALANCE]])=1,LoanAmount,INDEX(PaymentSchedule[ENDING BALANCE],ROW()-ROW(PaymentSchedule[[#Headers],[BEGINNING BALANCE]])-1)),"")</f>
        <v>174208.96945658827</v>
      </c>
      <c r="E83" s="14">
        <f ca="1">IF(PaymentSchedule[[#This Row],[PMT NO]]&lt;&gt;"",ScheduledPayment,"")</f>
        <v>1073.6432460242781</v>
      </c>
      <c r="F8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3" s="14">
        <f ca="1">IF(PaymentSchedule[[#This Row],[PMT NO]]&lt;&gt;"",PaymentSchedule[[#This Row],[TOTAL PAYMENT]]-PaymentSchedule[[#This Row],[INTEREST]],"")</f>
        <v>447.77253995516037</v>
      </c>
      <c r="I83" s="14">
        <f ca="1">IF(PaymentSchedule[[#This Row],[PMT NO]]&lt;&gt;"",PaymentSchedule[[#This Row],[BEGINNING BALANCE]]*(InterestRate/PaymentsPerYear),"")</f>
        <v>725.87070606911777</v>
      </c>
      <c r="J8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173761.19691663311</v>
      </c>
      <c r="K83" s="14">
        <f ca="1">IF(PaymentSchedule[[#This Row],[PMT NO]]&lt;&gt;"",SUM(INDEX(PaymentSchedule[INTEREST],1,1):PaymentSchedule[[#This Row],[INTEREST]]),"")</f>
        <v>52395.294400259823</v>
      </c>
    </row>
    <row r="84" spans="2:11" x14ac:dyDescent="0.2">
      <c r="B84" s="10">
        <f ca="1">IF(LoanIsGood,IF(ROW()-ROW(PaymentSchedule[[#Headers],[PMT NO]])&gt;ScheduledNumberOfPayments,"",ROW()-ROW(PaymentSchedule[[#Headers],[PMT NO]])),"")</f>
        <v>68</v>
      </c>
      <c r="C84" s="12">
        <f ca="1">IF(PaymentSchedule[[#This Row],[PMT NO]]&lt;&gt;"",EOMONTH(LoanStartDate,ROW(PaymentSchedule[[#This Row],[PMT NO]])-ROW(PaymentSchedule[[#Headers],[PMT NO]])-2)+DAY(LoanStartDate),"")</f>
        <v>45346</v>
      </c>
      <c r="D84" s="14">
        <f ca="1">IF(PaymentSchedule[[#This Row],[PMT NO]]&lt;&gt;"",IF(ROW()-ROW(PaymentSchedule[[#Headers],[BEGINNING BALANCE]])=1,LoanAmount,INDEX(PaymentSchedule[ENDING BALANCE],ROW()-ROW(PaymentSchedule[[#Headers],[BEGINNING BALANCE]])-1)),"")</f>
        <v>173761.19691663311</v>
      </c>
      <c r="E84" s="14">
        <f ca="1">IF(PaymentSchedule[[#This Row],[PMT NO]]&lt;&gt;"",ScheduledPayment,"")</f>
        <v>1073.6432460242781</v>
      </c>
      <c r="F8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4" s="14">
        <f ca="1">IF(PaymentSchedule[[#This Row],[PMT NO]]&lt;&gt;"",PaymentSchedule[[#This Row],[TOTAL PAYMENT]]-PaymentSchedule[[#This Row],[INTEREST]],"")</f>
        <v>449.63825887164023</v>
      </c>
      <c r="I84" s="14">
        <f ca="1">IF(PaymentSchedule[[#This Row],[PMT NO]]&lt;&gt;"",PaymentSchedule[[#This Row],[BEGINNING BALANCE]]*(InterestRate/PaymentsPerYear),"")</f>
        <v>724.00498715263791</v>
      </c>
      <c r="J8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173311.55865776146</v>
      </c>
      <c r="K84" s="14">
        <f ca="1">IF(PaymentSchedule[[#This Row],[PMT NO]]&lt;&gt;"",SUM(INDEX(PaymentSchedule[INTEREST],1,1):PaymentSchedule[[#This Row],[INTEREST]]),"")</f>
        <v>53119.299387412459</v>
      </c>
    </row>
    <row r="85" spans="2:11" x14ac:dyDescent="0.2">
      <c r="B85" s="10">
        <f ca="1">IF(LoanIsGood,IF(ROW()-ROW(PaymentSchedule[[#Headers],[PMT NO]])&gt;ScheduledNumberOfPayments,"",ROW()-ROW(PaymentSchedule[[#Headers],[PMT NO]])),"")</f>
        <v>69</v>
      </c>
      <c r="C85" s="12">
        <f ca="1">IF(PaymentSchedule[[#This Row],[PMT NO]]&lt;&gt;"",EOMONTH(LoanStartDate,ROW(PaymentSchedule[[#This Row],[PMT NO]])-ROW(PaymentSchedule[[#Headers],[PMT NO]])-2)+DAY(LoanStartDate),"")</f>
        <v>45375</v>
      </c>
      <c r="D85" s="14">
        <f ca="1">IF(PaymentSchedule[[#This Row],[PMT NO]]&lt;&gt;"",IF(ROW()-ROW(PaymentSchedule[[#Headers],[BEGINNING BALANCE]])=1,LoanAmount,INDEX(PaymentSchedule[ENDING BALANCE],ROW()-ROW(PaymentSchedule[[#Headers],[BEGINNING BALANCE]])-1)),"")</f>
        <v>173311.55865776146</v>
      </c>
      <c r="E85" s="14">
        <f ca="1">IF(PaymentSchedule[[#This Row],[PMT NO]]&lt;&gt;"",ScheduledPayment,"")</f>
        <v>1073.6432460242781</v>
      </c>
      <c r="F8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5" s="14">
        <f ca="1">IF(PaymentSchedule[[#This Row],[PMT NO]]&lt;&gt;"",PaymentSchedule[[#This Row],[TOTAL PAYMENT]]-PaymentSchedule[[#This Row],[INTEREST]],"")</f>
        <v>451.51175161693868</v>
      </c>
      <c r="I85" s="14">
        <f ca="1">IF(PaymentSchedule[[#This Row],[PMT NO]]&lt;&gt;"",PaymentSchedule[[#This Row],[BEGINNING BALANCE]]*(InterestRate/PaymentsPerYear),"")</f>
        <v>722.13149440733946</v>
      </c>
      <c r="J8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172860.04690614453</v>
      </c>
      <c r="K85" s="14">
        <f ca="1">IF(PaymentSchedule[[#This Row],[PMT NO]]&lt;&gt;"",SUM(INDEX(PaymentSchedule[INTEREST],1,1):PaymentSchedule[[#This Row],[INTEREST]]),"")</f>
        <v>53841.430881819797</v>
      </c>
    </row>
    <row r="86" spans="2:11" x14ac:dyDescent="0.2">
      <c r="B86" s="10">
        <f ca="1">IF(LoanIsGood,IF(ROW()-ROW(PaymentSchedule[[#Headers],[PMT NO]])&gt;ScheduledNumberOfPayments,"",ROW()-ROW(PaymentSchedule[[#Headers],[PMT NO]])),"")</f>
        <v>70</v>
      </c>
      <c r="C86" s="12">
        <f ca="1">IF(PaymentSchedule[[#This Row],[PMT NO]]&lt;&gt;"",EOMONTH(LoanStartDate,ROW(PaymentSchedule[[#This Row],[PMT NO]])-ROW(PaymentSchedule[[#Headers],[PMT NO]])-2)+DAY(LoanStartDate),"")</f>
        <v>45406</v>
      </c>
      <c r="D86" s="14">
        <f ca="1">IF(PaymentSchedule[[#This Row],[PMT NO]]&lt;&gt;"",IF(ROW()-ROW(PaymentSchedule[[#Headers],[BEGINNING BALANCE]])=1,LoanAmount,INDEX(PaymentSchedule[ENDING BALANCE],ROW()-ROW(PaymentSchedule[[#Headers],[BEGINNING BALANCE]])-1)),"")</f>
        <v>172860.04690614453</v>
      </c>
      <c r="E86" s="14">
        <f ca="1">IF(PaymentSchedule[[#This Row],[PMT NO]]&lt;&gt;"",ScheduledPayment,"")</f>
        <v>1073.6432460242781</v>
      </c>
      <c r="F8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6" s="14">
        <f ca="1">IF(PaymentSchedule[[#This Row],[PMT NO]]&lt;&gt;"",PaymentSchedule[[#This Row],[TOTAL PAYMENT]]-PaymentSchedule[[#This Row],[INTEREST]],"")</f>
        <v>453.39305058200921</v>
      </c>
      <c r="I86" s="14">
        <f ca="1">IF(PaymentSchedule[[#This Row],[PMT NO]]&lt;&gt;"",PaymentSchedule[[#This Row],[BEGINNING BALANCE]]*(InterestRate/PaymentsPerYear),"")</f>
        <v>720.25019544226893</v>
      </c>
      <c r="J8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172406.65385556253</v>
      </c>
      <c r="K86" s="14">
        <f ca="1">IF(PaymentSchedule[[#This Row],[PMT NO]]&lt;&gt;"",SUM(INDEX(PaymentSchedule[INTEREST],1,1):PaymentSchedule[[#This Row],[INTEREST]]),"")</f>
        <v>54561.681077262067</v>
      </c>
    </row>
    <row r="87" spans="2:11" x14ac:dyDescent="0.2">
      <c r="B87" s="10">
        <f ca="1">IF(LoanIsGood,IF(ROW()-ROW(PaymentSchedule[[#Headers],[PMT NO]])&gt;ScheduledNumberOfPayments,"",ROW()-ROW(PaymentSchedule[[#Headers],[PMT NO]])),"")</f>
        <v>71</v>
      </c>
      <c r="C87" s="12">
        <f ca="1">IF(PaymentSchedule[[#This Row],[PMT NO]]&lt;&gt;"",EOMONTH(LoanStartDate,ROW(PaymentSchedule[[#This Row],[PMT NO]])-ROW(PaymentSchedule[[#Headers],[PMT NO]])-2)+DAY(LoanStartDate),"")</f>
        <v>45436</v>
      </c>
      <c r="D87" s="14">
        <f ca="1">IF(PaymentSchedule[[#This Row],[PMT NO]]&lt;&gt;"",IF(ROW()-ROW(PaymentSchedule[[#Headers],[BEGINNING BALANCE]])=1,LoanAmount,INDEX(PaymentSchedule[ENDING BALANCE],ROW()-ROW(PaymentSchedule[[#Headers],[BEGINNING BALANCE]])-1)),"")</f>
        <v>172406.65385556253</v>
      </c>
      <c r="E87" s="14">
        <f ca="1">IF(PaymentSchedule[[#This Row],[PMT NO]]&lt;&gt;"",ScheduledPayment,"")</f>
        <v>1073.6432460242781</v>
      </c>
      <c r="F8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7" s="14">
        <f ca="1">IF(PaymentSchedule[[#This Row],[PMT NO]]&lt;&gt;"",PaymentSchedule[[#This Row],[TOTAL PAYMENT]]-PaymentSchedule[[#This Row],[INTEREST]],"")</f>
        <v>455.28218829276761</v>
      </c>
      <c r="I87" s="14">
        <f ca="1">IF(PaymentSchedule[[#This Row],[PMT NO]]&lt;&gt;"",PaymentSchedule[[#This Row],[BEGINNING BALANCE]]*(InterestRate/PaymentsPerYear),"")</f>
        <v>718.36105773151053</v>
      </c>
      <c r="J8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171951.37166726976</v>
      </c>
      <c r="K87" s="14">
        <f ca="1">IF(PaymentSchedule[[#This Row],[PMT NO]]&lt;&gt;"",SUM(INDEX(PaymentSchedule[INTEREST],1,1):PaymentSchedule[[#This Row],[INTEREST]]),"")</f>
        <v>55280.042134993579</v>
      </c>
    </row>
    <row r="88" spans="2:11" x14ac:dyDescent="0.2">
      <c r="B88" s="10">
        <f ca="1">IF(LoanIsGood,IF(ROW()-ROW(PaymentSchedule[[#Headers],[PMT NO]])&gt;ScheduledNumberOfPayments,"",ROW()-ROW(PaymentSchedule[[#Headers],[PMT NO]])),"")</f>
        <v>72</v>
      </c>
      <c r="C88" s="12">
        <f ca="1">IF(PaymentSchedule[[#This Row],[PMT NO]]&lt;&gt;"",EOMONTH(LoanStartDate,ROW(PaymentSchedule[[#This Row],[PMT NO]])-ROW(PaymentSchedule[[#Headers],[PMT NO]])-2)+DAY(LoanStartDate),"")</f>
        <v>45467</v>
      </c>
      <c r="D88" s="14">
        <f ca="1">IF(PaymentSchedule[[#This Row],[PMT NO]]&lt;&gt;"",IF(ROW()-ROW(PaymentSchedule[[#Headers],[BEGINNING BALANCE]])=1,LoanAmount,INDEX(PaymentSchedule[ENDING BALANCE],ROW()-ROW(PaymentSchedule[[#Headers],[BEGINNING BALANCE]])-1)),"")</f>
        <v>171951.37166726976</v>
      </c>
      <c r="E88" s="14">
        <f ca="1">IF(PaymentSchedule[[#This Row],[PMT NO]]&lt;&gt;"",ScheduledPayment,"")</f>
        <v>1073.6432460242781</v>
      </c>
      <c r="F8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8" s="14">
        <f ca="1">IF(PaymentSchedule[[#This Row],[PMT NO]]&lt;&gt;"",PaymentSchedule[[#This Row],[TOTAL PAYMENT]]-PaymentSchedule[[#This Row],[INTEREST]],"")</f>
        <v>457.17919741065418</v>
      </c>
      <c r="I88" s="14">
        <f ca="1">IF(PaymentSchedule[[#This Row],[PMT NO]]&lt;&gt;"",PaymentSchedule[[#This Row],[BEGINNING BALANCE]]*(InterestRate/PaymentsPerYear),"")</f>
        <v>716.46404861362396</v>
      </c>
      <c r="J8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171494.19246985912</v>
      </c>
      <c r="K88" s="14">
        <f ca="1">IF(PaymentSchedule[[#This Row],[PMT NO]]&lt;&gt;"",SUM(INDEX(PaymentSchedule[INTEREST],1,1):PaymentSchedule[[#This Row],[INTEREST]]),"")</f>
        <v>55996.506183607205</v>
      </c>
    </row>
    <row r="89" spans="2:11" x14ac:dyDescent="0.2">
      <c r="B89" s="10">
        <f ca="1">IF(LoanIsGood,IF(ROW()-ROW(PaymentSchedule[[#Headers],[PMT NO]])&gt;ScheduledNumberOfPayments,"",ROW()-ROW(PaymentSchedule[[#Headers],[PMT NO]])),"")</f>
        <v>73</v>
      </c>
      <c r="C89" s="12">
        <f ca="1">IF(PaymentSchedule[[#This Row],[PMT NO]]&lt;&gt;"",EOMONTH(LoanStartDate,ROW(PaymentSchedule[[#This Row],[PMT NO]])-ROW(PaymentSchedule[[#Headers],[PMT NO]])-2)+DAY(LoanStartDate),"")</f>
        <v>45497</v>
      </c>
      <c r="D89" s="14">
        <f ca="1">IF(PaymentSchedule[[#This Row],[PMT NO]]&lt;&gt;"",IF(ROW()-ROW(PaymentSchedule[[#Headers],[BEGINNING BALANCE]])=1,LoanAmount,INDEX(PaymentSchedule[ENDING BALANCE],ROW()-ROW(PaymentSchedule[[#Headers],[BEGINNING BALANCE]])-1)),"")</f>
        <v>171494.19246985912</v>
      </c>
      <c r="E89" s="14">
        <f ca="1">IF(PaymentSchedule[[#This Row],[PMT NO]]&lt;&gt;"",ScheduledPayment,"")</f>
        <v>1073.6432460242781</v>
      </c>
      <c r="F8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9" s="14">
        <f ca="1">IF(PaymentSchedule[[#This Row],[PMT NO]]&lt;&gt;"",PaymentSchedule[[#This Row],[TOTAL PAYMENT]]-PaymentSchedule[[#This Row],[INTEREST]],"")</f>
        <v>459.08411073319849</v>
      </c>
      <c r="I89" s="14">
        <f ca="1">IF(PaymentSchedule[[#This Row],[PMT NO]]&lt;&gt;"",PaymentSchedule[[#This Row],[BEGINNING BALANCE]]*(InterestRate/PaymentsPerYear),"")</f>
        <v>714.55913529107966</v>
      </c>
      <c r="J8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171035.10835912591</v>
      </c>
      <c r="K89" s="14">
        <f ca="1">IF(PaymentSchedule[[#This Row],[PMT NO]]&lt;&gt;"",SUM(INDEX(PaymentSchedule[INTEREST],1,1):PaymentSchedule[[#This Row],[INTEREST]]),"")</f>
        <v>56711.065318898283</v>
      </c>
    </row>
    <row r="90" spans="2:11" x14ac:dyDescent="0.2">
      <c r="B90" s="10">
        <f ca="1">IF(LoanIsGood,IF(ROW()-ROW(PaymentSchedule[[#Headers],[PMT NO]])&gt;ScheduledNumberOfPayments,"",ROW()-ROW(PaymentSchedule[[#Headers],[PMT NO]])),"")</f>
        <v>74</v>
      </c>
      <c r="C90" s="12">
        <f ca="1">IF(PaymentSchedule[[#This Row],[PMT NO]]&lt;&gt;"",EOMONTH(LoanStartDate,ROW(PaymentSchedule[[#This Row],[PMT NO]])-ROW(PaymentSchedule[[#Headers],[PMT NO]])-2)+DAY(LoanStartDate),"")</f>
        <v>45528</v>
      </c>
      <c r="D90" s="14">
        <f ca="1">IF(PaymentSchedule[[#This Row],[PMT NO]]&lt;&gt;"",IF(ROW()-ROW(PaymentSchedule[[#Headers],[BEGINNING BALANCE]])=1,LoanAmount,INDEX(PaymentSchedule[ENDING BALANCE],ROW()-ROW(PaymentSchedule[[#Headers],[BEGINNING BALANCE]])-1)),"")</f>
        <v>171035.10835912591</v>
      </c>
      <c r="E90" s="14">
        <f ca="1">IF(PaymentSchedule[[#This Row],[PMT NO]]&lt;&gt;"",ScheduledPayment,"")</f>
        <v>1073.6432460242781</v>
      </c>
      <c r="F9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0" s="14">
        <f ca="1">IF(PaymentSchedule[[#This Row],[PMT NO]]&lt;&gt;"",PaymentSchedule[[#This Row],[TOTAL PAYMENT]]-PaymentSchedule[[#This Row],[INTEREST]],"")</f>
        <v>460.9969611945869</v>
      </c>
      <c r="I90" s="14">
        <f ca="1">IF(PaymentSchedule[[#This Row],[PMT NO]]&lt;&gt;"",PaymentSchedule[[#This Row],[BEGINNING BALANCE]]*(InterestRate/PaymentsPerYear),"")</f>
        <v>712.64628482969124</v>
      </c>
      <c r="J9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170574.11139793132</v>
      </c>
      <c r="K90" s="14">
        <f ca="1">IF(PaymentSchedule[[#This Row],[PMT NO]]&lt;&gt;"",SUM(INDEX(PaymentSchedule[INTEREST],1,1):PaymentSchedule[[#This Row],[INTEREST]]),"")</f>
        <v>57423.711603727977</v>
      </c>
    </row>
    <row r="91" spans="2:11" x14ac:dyDescent="0.2">
      <c r="B91" s="10">
        <f ca="1">IF(LoanIsGood,IF(ROW()-ROW(PaymentSchedule[[#Headers],[PMT NO]])&gt;ScheduledNumberOfPayments,"",ROW()-ROW(PaymentSchedule[[#Headers],[PMT NO]])),"")</f>
        <v>75</v>
      </c>
      <c r="C91" s="12">
        <f ca="1">IF(PaymentSchedule[[#This Row],[PMT NO]]&lt;&gt;"",EOMONTH(LoanStartDate,ROW(PaymentSchedule[[#This Row],[PMT NO]])-ROW(PaymentSchedule[[#Headers],[PMT NO]])-2)+DAY(LoanStartDate),"")</f>
        <v>45559</v>
      </c>
      <c r="D91" s="14">
        <f ca="1">IF(PaymentSchedule[[#This Row],[PMT NO]]&lt;&gt;"",IF(ROW()-ROW(PaymentSchedule[[#Headers],[BEGINNING BALANCE]])=1,LoanAmount,INDEX(PaymentSchedule[ENDING BALANCE],ROW()-ROW(PaymentSchedule[[#Headers],[BEGINNING BALANCE]])-1)),"")</f>
        <v>170574.11139793132</v>
      </c>
      <c r="E91" s="14">
        <f ca="1">IF(PaymentSchedule[[#This Row],[PMT NO]]&lt;&gt;"",ScheduledPayment,"")</f>
        <v>1073.6432460242781</v>
      </c>
      <c r="F9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1" s="14">
        <f ca="1">IF(PaymentSchedule[[#This Row],[PMT NO]]&lt;&gt;"",PaymentSchedule[[#This Row],[TOTAL PAYMENT]]-PaymentSchedule[[#This Row],[INTEREST]],"")</f>
        <v>462.91778186623094</v>
      </c>
      <c r="I91" s="14">
        <f ca="1">IF(PaymentSchedule[[#This Row],[PMT NO]]&lt;&gt;"",PaymentSchedule[[#This Row],[BEGINNING BALANCE]]*(InterestRate/PaymentsPerYear),"")</f>
        <v>710.7254641580472</v>
      </c>
      <c r="J9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170111.19361606508</v>
      </c>
      <c r="K91" s="14">
        <f ca="1">IF(PaymentSchedule[[#This Row],[PMT NO]]&lt;&gt;"",SUM(INDEX(PaymentSchedule[INTEREST],1,1):PaymentSchedule[[#This Row],[INTEREST]]),"")</f>
        <v>58134.437067886021</v>
      </c>
    </row>
    <row r="92" spans="2:11" x14ac:dyDescent="0.2">
      <c r="B92" s="10">
        <f ca="1">IF(LoanIsGood,IF(ROW()-ROW(PaymentSchedule[[#Headers],[PMT NO]])&gt;ScheduledNumberOfPayments,"",ROW()-ROW(PaymentSchedule[[#Headers],[PMT NO]])),"")</f>
        <v>76</v>
      </c>
      <c r="C92" s="12">
        <f ca="1">IF(PaymentSchedule[[#This Row],[PMT NO]]&lt;&gt;"",EOMONTH(LoanStartDate,ROW(PaymentSchedule[[#This Row],[PMT NO]])-ROW(PaymentSchedule[[#Headers],[PMT NO]])-2)+DAY(LoanStartDate),"")</f>
        <v>45589</v>
      </c>
      <c r="D92" s="14">
        <f ca="1">IF(PaymentSchedule[[#This Row],[PMT NO]]&lt;&gt;"",IF(ROW()-ROW(PaymentSchedule[[#Headers],[BEGINNING BALANCE]])=1,LoanAmount,INDEX(PaymentSchedule[ENDING BALANCE],ROW()-ROW(PaymentSchedule[[#Headers],[BEGINNING BALANCE]])-1)),"")</f>
        <v>170111.19361606508</v>
      </c>
      <c r="E92" s="14">
        <f ca="1">IF(PaymentSchedule[[#This Row],[PMT NO]]&lt;&gt;"",ScheduledPayment,"")</f>
        <v>1073.6432460242781</v>
      </c>
      <c r="F9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2" s="14">
        <f ca="1">IF(PaymentSchedule[[#This Row],[PMT NO]]&lt;&gt;"",PaymentSchedule[[#This Row],[TOTAL PAYMENT]]-PaymentSchedule[[#This Row],[INTEREST]],"")</f>
        <v>464.84660595734033</v>
      </c>
      <c r="I92" s="14">
        <f ca="1">IF(PaymentSchedule[[#This Row],[PMT NO]]&lt;&gt;"",PaymentSchedule[[#This Row],[BEGINNING BALANCE]]*(InterestRate/PaymentsPerYear),"")</f>
        <v>708.79664006693781</v>
      </c>
      <c r="J9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169646.34701010774</v>
      </c>
      <c r="K92" s="14">
        <f ca="1">IF(PaymentSchedule[[#This Row],[PMT NO]]&lt;&gt;"",SUM(INDEX(PaymentSchedule[INTEREST],1,1):PaymentSchedule[[#This Row],[INTEREST]]),"")</f>
        <v>58843.233707952961</v>
      </c>
    </row>
    <row r="93" spans="2:11" x14ac:dyDescent="0.2">
      <c r="B93" s="10">
        <f ca="1">IF(LoanIsGood,IF(ROW()-ROW(PaymentSchedule[[#Headers],[PMT NO]])&gt;ScheduledNumberOfPayments,"",ROW()-ROW(PaymentSchedule[[#Headers],[PMT NO]])),"")</f>
        <v>77</v>
      </c>
      <c r="C93" s="12">
        <f ca="1">IF(PaymentSchedule[[#This Row],[PMT NO]]&lt;&gt;"",EOMONTH(LoanStartDate,ROW(PaymentSchedule[[#This Row],[PMT NO]])-ROW(PaymentSchedule[[#Headers],[PMT NO]])-2)+DAY(LoanStartDate),"")</f>
        <v>45620</v>
      </c>
      <c r="D93" s="14">
        <f ca="1">IF(PaymentSchedule[[#This Row],[PMT NO]]&lt;&gt;"",IF(ROW()-ROW(PaymentSchedule[[#Headers],[BEGINNING BALANCE]])=1,LoanAmount,INDEX(PaymentSchedule[ENDING BALANCE],ROW()-ROW(PaymentSchedule[[#Headers],[BEGINNING BALANCE]])-1)),"")</f>
        <v>169646.34701010774</v>
      </c>
      <c r="E93" s="14">
        <f ca="1">IF(PaymentSchedule[[#This Row],[PMT NO]]&lt;&gt;"",ScheduledPayment,"")</f>
        <v>1073.6432460242781</v>
      </c>
      <c r="F9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3" s="14">
        <f ca="1">IF(PaymentSchedule[[#This Row],[PMT NO]]&lt;&gt;"",PaymentSchedule[[#This Row],[TOTAL PAYMENT]]-PaymentSchedule[[#This Row],[INTEREST]],"")</f>
        <v>466.7834668154959</v>
      </c>
      <c r="I93" s="14">
        <f ca="1">IF(PaymentSchedule[[#This Row],[PMT NO]]&lt;&gt;"",PaymentSchedule[[#This Row],[BEGINNING BALANCE]]*(InterestRate/PaymentsPerYear),"")</f>
        <v>706.85977920878224</v>
      </c>
      <c r="J9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169179.56354329226</v>
      </c>
      <c r="K93" s="14">
        <f ca="1">IF(PaymentSchedule[[#This Row],[PMT NO]]&lt;&gt;"",SUM(INDEX(PaymentSchedule[INTEREST],1,1):PaymentSchedule[[#This Row],[INTEREST]]),"")</f>
        <v>59550.093487161743</v>
      </c>
    </row>
    <row r="94" spans="2:11" x14ac:dyDescent="0.2">
      <c r="B94" s="10">
        <f ca="1">IF(LoanIsGood,IF(ROW()-ROW(PaymentSchedule[[#Headers],[PMT NO]])&gt;ScheduledNumberOfPayments,"",ROW()-ROW(PaymentSchedule[[#Headers],[PMT NO]])),"")</f>
        <v>78</v>
      </c>
      <c r="C94" s="12">
        <f ca="1">IF(PaymentSchedule[[#This Row],[PMT NO]]&lt;&gt;"",EOMONTH(LoanStartDate,ROW(PaymentSchedule[[#This Row],[PMT NO]])-ROW(PaymentSchedule[[#Headers],[PMT NO]])-2)+DAY(LoanStartDate),"")</f>
        <v>45650</v>
      </c>
      <c r="D94" s="14">
        <f ca="1">IF(PaymentSchedule[[#This Row],[PMT NO]]&lt;&gt;"",IF(ROW()-ROW(PaymentSchedule[[#Headers],[BEGINNING BALANCE]])=1,LoanAmount,INDEX(PaymentSchedule[ENDING BALANCE],ROW()-ROW(PaymentSchedule[[#Headers],[BEGINNING BALANCE]])-1)),"")</f>
        <v>169179.56354329226</v>
      </c>
      <c r="E94" s="14">
        <f ca="1">IF(PaymentSchedule[[#This Row],[PMT NO]]&lt;&gt;"",ScheduledPayment,"")</f>
        <v>1073.6432460242781</v>
      </c>
      <c r="F9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4" s="14">
        <f ca="1">IF(PaymentSchedule[[#This Row],[PMT NO]]&lt;&gt;"",PaymentSchedule[[#This Row],[TOTAL PAYMENT]]-PaymentSchedule[[#This Row],[INTEREST]],"")</f>
        <v>468.72839792722709</v>
      </c>
      <c r="I94" s="14">
        <f ca="1">IF(PaymentSchedule[[#This Row],[PMT NO]]&lt;&gt;"",PaymentSchedule[[#This Row],[BEGINNING BALANCE]]*(InterestRate/PaymentsPerYear),"")</f>
        <v>704.91484809705105</v>
      </c>
      <c r="J9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168710.83514536504</v>
      </c>
      <c r="K94" s="14">
        <f ca="1">IF(PaymentSchedule[[#This Row],[PMT NO]]&lt;&gt;"",SUM(INDEX(PaymentSchedule[INTEREST],1,1):PaymentSchedule[[#This Row],[INTEREST]]),"")</f>
        <v>60255.008335258797</v>
      </c>
    </row>
    <row r="95" spans="2:11" x14ac:dyDescent="0.2">
      <c r="B95" s="10">
        <f ca="1">IF(LoanIsGood,IF(ROW()-ROW(PaymentSchedule[[#Headers],[PMT NO]])&gt;ScheduledNumberOfPayments,"",ROW()-ROW(PaymentSchedule[[#Headers],[PMT NO]])),"")</f>
        <v>79</v>
      </c>
      <c r="C95" s="12">
        <f ca="1">IF(PaymentSchedule[[#This Row],[PMT NO]]&lt;&gt;"",EOMONTH(LoanStartDate,ROW(PaymentSchedule[[#This Row],[PMT NO]])-ROW(PaymentSchedule[[#Headers],[PMT NO]])-2)+DAY(LoanStartDate),"")</f>
        <v>45681</v>
      </c>
      <c r="D95" s="14">
        <f ca="1">IF(PaymentSchedule[[#This Row],[PMT NO]]&lt;&gt;"",IF(ROW()-ROW(PaymentSchedule[[#Headers],[BEGINNING BALANCE]])=1,LoanAmount,INDEX(PaymentSchedule[ENDING BALANCE],ROW()-ROW(PaymentSchedule[[#Headers],[BEGINNING BALANCE]])-1)),"")</f>
        <v>168710.83514536504</v>
      </c>
      <c r="E95" s="14">
        <f ca="1">IF(PaymentSchedule[[#This Row],[PMT NO]]&lt;&gt;"",ScheduledPayment,"")</f>
        <v>1073.6432460242781</v>
      </c>
      <c r="F9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5" s="14">
        <f ca="1">IF(PaymentSchedule[[#This Row],[PMT NO]]&lt;&gt;"",PaymentSchedule[[#This Row],[TOTAL PAYMENT]]-PaymentSchedule[[#This Row],[INTEREST]],"")</f>
        <v>470.68143291859053</v>
      </c>
      <c r="I95" s="14">
        <f ca="1">IF(PaymentSchedule[[#This Row],[PMT NO]]&lt;&gt;"",PaymentSchedule[[#This Row],[BEGINNING BALANCE]]*(InterestRate/PaymentsPerYear),"")</f>
        <v>702.96181310568761</v>
      </c>
      <c r="J9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168240.15371244645</v>
      </c>
      <c r="K95" s="14">
        <f ca="1">IF(PaymentSchedule[[#This Row],[PMT NO]]&lt;&gt;"",SUM(INDEX(PaymentSchedule[INTEREST],1,1):PaymentSchedule[[#This Row],[INTEREST]]),"")</f>
        <v>60957.970148364482</v>
      </c>
    </row>
    <row r="96" spans="2:11" x14ac:dyDescent="0.2">
      <c r="B96" s="10">
        <f ca="1">IF(LoanIsGood,IF(ROW()-ROW(PaymentSchedule[[#Headers],[PMT NO]])&gt;ScheduledNumberOfPayments,"",ROW()-ROW(PaymentSchedule[[#Headers],[PMT NO]])),"")</f>
        <v>80</v>
      </c>
      <c r="C96" s="12">
        <f ca="1">IF(PaymentSchedule[[#This Row],[PMT NO]]&lt;&gt;"",EOMONTH(LoanStartDate,ROW(PaymentSchedule[[#This Row],[PMT NO]])-ROW(PaymentSchedule[[#Headers],[PMT NO]])-2)+DAY(LoanStartDate),"")</f>
        <v>45712</v>
      </c>
      <c r="D96" s="14">
        <f ca="1">IF(PaymentSchedule[[#This Row],[PMT NO]]&lt;&gt;"",IF(ROW()-ROW(PaymentSchedule[[#Headers],[BEGINNING BALANCE]])=1,LoanAmount,INDEX(PaymentSchedule[ENDING BALANCE],ROW()-ROW(PaymentSchedule[[#Headers],[BEGINNING BALANCE]])-1)),"")</f>
        <v>168240.15371244645</v>
      </c>
      <c r="E96" s="14">
        <f ca="1">IF(PaymentSchedule[[#This Row],[PMT NO]]&lt;&gt;"",ScheduledPayment,"")</f>
        <v>1073.6432460242781</v>
      </c>
      <c r="F9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6" s="14">
        <f ca="1">IF(PaymentSchedule[[#This Row],[PMT NO]]&lt;&gt;"",PaymentSchedule[[#This Row],[TOTAL PAYMENT]]-PaymentSchedule[[#This Row],[INTEREST]],"")</f>
        <v>472.64260555575129</v>
      </c>
      <c r="I96" s="14">
        <f ca="1">IF(PaymentSchedule[[#This Row],[PMT NO]]&lt;&gt;"",PaymentSchedule[[#This Row],[BEGINNING BALANCE]]*(InterestRate/PaymentsPerYear),"")</f>
        <v>701.00064046852685</v>
      </c>
      <c r="J9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167767.51110689071</v>
      </c>
      <c r="K96" s="14">
        <f ca="1">IF(PaymentSchedule[[#This Row],[PMT NO]]&lt;&gt;"",SUM(INDEX(PaymentSchedule[INTEREST],1,1):PaymentSchedule[[#This Row],[INTEREST]]),"")</f>
        <v>61658.970788833009</v>
      </c>
    </row>
    <row r="97" spans="2:11" x14ac:dyDescent="0.2">
      <c r="B97" s="10">
        <f ca="1">IF(LoanIsGood,IF(ROW()-ROW(PaymentSchedule[[#Headers],[PMT NO]])&gt;ScheduledNumberOfPayments,"",ROW()-ROW(PaymentSchedule[[#Headers],[PMT NO]])),"")</f>
        <v>81</v>
      </c>
      <c r="C97" s="12">
        <f ca="1">IF(PaymentSchedule[[#This Row],[PMT NO]]&lt;&gt;"",EOMONTH(LoanStartDate,ROW(PaymentSchedule[[#This Row],[PMT NO]])-ROW(PaymentSchedule[[#Headers],[PMT NO]])-2)+DAY(LoanStartDate),"")</f>
        <v>45740</v>
      </c>
      <c r="D97" s="14">
        <f ca="1">IF(PaymentSchedule[[#This Row],[PMT NO]]&lt;&gt;"",IF(ROW()-ROW(PaymentSchedule[[#Headers],[BEGINNING BALANCE]])=1,LoanAmount,INDEX(PaymentSchedule[ENDING BALANCE],ROW()-ROW(PaymentSchedule[[#Headers],[BEGINNING BALANCE]])-1)),"")</f>
        <v>167767.51110689071</v>
      </c>
      <c r="E97" s="14">
        <f ca="1">IF(PaymentSchedule[[#This Row],[PMT NO]]&lt;&gt;"",ScheduledPayment,"")</f>
        <v>1073.6432460242781</v>
      </c>
      <c r="F9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7" s="14">
        <f ca="1">IF(PaymentSchedule[[#This Row],[PMT NO]]&lt;&gt;"",PaymentSchedule[[#This Row],[TOTAL PAYMENT]]-PaymentSchedule[[#This Row],[INTEREST]],"")</f>
        <v>474.61194974556679</v>
      </c>
      <c r="I97" s="14">
        <f ca="1">IF(PaymentSchedule[[#This Row],[PMT NO]]&lt;&gt;"",PaymentSchedule[[#This Row],[BEGINNING BALANCE]]*(InterestRate/PaymentsPerYear),"")</f>
        <v>699.03129627871135</v>
      </c>
      <c r="J9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167292.89915714515</v>
      </c>
      <c r="K97" s="14">
        <f ca="1">IF(PaymentSchedule[[#This Row],[PMT NO]]&lt;&gt;"",SUM(INDEX(PaymentSchedule[INTEREST],1,1):PaymentSchedule[[#This Row],[INTEREST]]),"")</f>
        <v>62358.002085111722</v>
      </c>
    </row>
    <row r="98" spans="2:11" x14ac:dyDescent="0.2">
      <c r="B98" s="10">
        <f ca="1">IF(LoanIsGood,IF(ROW()-ROW(PaymentSchedule[[#Headers],[PMT NO]])&gt;ScheduledNumberOfPayments,"",ROW()-ROW(PaymentSchedule[[#Headers],[PMT NO]])),"")</f>
        <v>82</v>
      </c>
      <c r="C98" s="12">
        <f ca="1">IF(PaymentSchedule[[#This Row],[PMT NO]]&lt;&gt;"",EOMONTH(LoanStartDate,ROW(PaymentSchedule[[#This Row],[PMT NO]])-ROW(PaymentSchedule[[#Headers],[PMT NO]])-2)+DAY(LoanStartDate),"")</f>
        <v>45771</v>
      </c>
      <c r="D98" s="14">
        <f ca="1">IF(PaymentSchedule[[#This Row],[PMT NO]]&lt;&gt;"",IF(ROW()-ROW(PaymentSchedule[[#Headers],[BEGINNING BALANCE]])=1,LoanAmount,INDEX(PaymentSchedule[ENDING BALANCE],ROW()-ROW(PaymentSchedule[[#Headers],[BEGINNING BALANCE]])-1)),"")</f>
        <v>167292.89915714515</v>
      </c>
      <c r="E98" s="14">
        <f ca="1">IF(PaymentSchedule[[#This Row],[PMT NO]]&lt;&gt;"",ScheduledPayment,"")</f>
        <v>1073.6432460242781</v>
      </c>
      <c r="F9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8" s="14">
        <f ca="1">IF(PaymentSchedule[[#This Row],[PMT NO]]&lt;&gt;"",PaymentSchedule[[#This Row],[TOTAL PAYMENT]]-PaymentSchedule[[#This Row],[INTEREST]],"")</f>
        <v>476.58949953617332</v>
      </c>
      <c r="I98" s="14">
        <f ca="1">IF(PaymentSchedule[[#This Row],[PMT NO]]&lt;&gt;"",PaymentSchedule[[#This Row],[BEGINNING BALANCE]]*(InterestRate/PaymentsPerYear),"")</f>
        <v>697.05374648810482</v>
      </c>
      <c r="J9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166816.30965760897</v>
      </c>
      <c r="K98" s="14">
        <f ca="1">IF(PaymentSchedule[[#This Row],[PMT NO]]&lt;&gt;"",SUM(INDEX(PaymentSchedule[INTEREST],1,1):PaymentSchedule[[#This Row],[INTEREST]]),"")</f>
        <v>63055.055831599828</v>
      </c>
    </row>
    <row r="99" spans="2:11" x14ac:dyDescent="0.2">
      <c r="B99" s="10">
        <f ca="1">IF(LoanIsGood,IF(ROW()-ROW(PaymentSchedule[[#Headers],[PMT NO]])&gt;ScheduledNumberOfPayments,"",ROW()-ROW(PaymentSchedule[[#Headers],[PMT NO]])),"")</f>
        <v>83</v>
      </c>
      <c r="C99" s="12">
        <f ca="1">IF(PaymentSchedule[[#This Row],[PMT NO]]&lt;&gt;"",EOMONTH(LoanStartDate,ROW(PaymentSchedule[[#This Row],[PMT NO]])-ROW(PaymentSchedule[[#Headers],[PMT NO]])-2)+DAY(LoanStartDate),"")</f>
        <v>45801</v>
      </c>
      <c r="D99" s="14">
        <f ca="1">IF(PaymentSchedule[[#This Row],[PMT NO]]&lt;&gt;"",IF(ROW()-ROW(PaymentSchedule[[#Headers],[BEGINNING BALANCE]])=1,LoanAmount,INDEX(PaymentSchedule[ENDING BALANCE],ROW()-ROW(PaymentSchedule[[#Headers],[BEGINNING BALANCE]])-1)),"")</f>
        <v>166816.30965760897</v>
      </c>
      <c r="E99" s="14">
        <f ca="1">IF(PaymentSchedule[[#This Row],[PMT NO]]&lt;&gt;"",ScheduledPayment,"")</f>
        <v>1073.6432460242781</v>
      </c>
      <c r="F9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9" s="14">
        <f ca="1">IF(PaymentSchedule[[#This Row],[PMT NO]]&lt;&gt;"",PaymentSchedule[[#This Row],[TOTAL PAYMENT]]-PaymentSchedule[[#This Row],[INTEREST]],"")</f>
        <v>478.57528911757413</v>
      </c>
      <c r="I99" s="14">
        <f ca="1">IF(PaymentSchedule[[#This Row],[PMT NO]]&lt;&gt;"",PaymentSchedule[[#This Row],[BEGINNING BALANCE]]*(InterestRate/PaymentsPerYear),"")</f>
        <v>695.06795690670401</v>
      </c>
      <c r="J9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166337.73436849139</v>
      </c>
      <c r="K99" s="14">
        <f ca="1">IF(PaymentSchedule[[#This Row],[PMT NO]]&lt;&gt;"",SUM(INDEX(PaymentSchedule[INTEREST],1,1):PaymentSchedule[[#This Row],[INTEREST]]),"")</f>
        <v>63750.123788506535</v>
      </c>
    </row>
    <row r="100" spans="2:11" x14ac:dyDescent="0.2">
      <c r="B100" s="10">
        <f ca="1">IF(LoanIsGood,IF(ROW()-ROW(PaymentSchedule[[#Headers],[PMT NO]])&gt;ScheduledNumberOfPayments,"",ROW()-ROW(PaymentSchedule[[#Headers],[PMT NO]])),"")</f>
        <v>84</v>
      </c>
      <c r="C100" s="12">
        <f ca="1">IF(PaymentSchedule[[#This Row],[PMT NO]]&lt;&gt;"",EOMONTH(LoanStartDate,ROW(PaymentSchedule[[#This Row],[PMT NO]])-ROW(PaymentSchedule[[#Headers],[PMT NO]])-2)+DAY(LoanStartDate),"")</f>
        <v>45832</v>
      </c>
      <c r="D100" s="14">
        <f ca="1">IF(PaymentSchedule[[#This Row],[PMT NO]]&lt;&gt;"",IF(ROW()-ROW(PaymentSchedule[[#Headers],[BEGINNING BALANCE]])=1,LoanAmount,INDEX(PaymentSchedule[ENDING BALANCE],ROW()-ROW(PaymentSchedule[[#Headers],[BEGINNING BALANCE]])-1)),"")</f>
        <v>166337.73436849139</v>
      </c>
      <c r="E100" s="14">
        <f ca="1">IF(PaymentSchedule[[#This Row],[PMT NO]]&lt;&gt;"",ScheduledPayment,"")</f>
        <v>1073.6432460242781</v>
      </c>
      <c r="F10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0" s="14">
        <f ca="1">IF(PaymentSchedule[[#This Row],[PMT NO]]&lt;&gt;"",PaymentSchedule[[#This Row],[TOTAL PAYMENT]]-PaymentSchedule[[#This Row],[INTEREST]],"")</f>
        <v>480.56935282223071</v>
      </c>
      <c r="I100" s="14">
        <f ca="1">IF(PaymentSchedule[[#This Row],[PMT NO]]&lt;&gt;"",PaymentSchedule[[#This Row],[BEGINNING BALANCE]]*(InterestRate/PaymentsPerYear),"")</f>
        <v>693.07389320204743</v>
      </c>
      <c r="J10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165857.16501566916</v>
      </c>
      <c r="K100" s="14">
        <f ca="1">IF(PaymentSchedule[[#This Row],[PMT NO]]&lt;&gt;"",SUM(INDEX(PaymentSchedule[INTEREST],1,1):PaymentSchedule[[#This Row],[INTEREST]]),"")</f>
        <v>64443.197681708582</v>
      </c>
    </row>
    <row r="101" spans="2:11" x14ac:dyDescent="0.2">
      <c r="B101" s="10">
        <f ca="1">IF(LoanIsGood,IF(ROW()-ROW(PaymentSchedule[[#Headers],[PMT NO]])&gt;ScheduledNumberOfPayments,"",ROW()-ROW(PaymentSchedule[[#Headers],[PMT NO]])),"")</f>
        <v>85</v>
      </c>
      <c r="C101" s="12">
        <f ca="1">IF(PaymentSchedule[[#This Row],[PMT NO]]&lt;&gt;"",EOMONTH(LoanStartDate,ROW(PaymentSchedule[[#This Row],[PMT NO]])-ROW(PaymentSchedule[[#Headers],[PMT NO]])-2)+DAY(LoanStartDate),"")</f>
        <v>45862</v>
      </c>
      <c r="D101" s="14">
        <f ca="1">IF(PaymentSchedule[[#This Row],[PMT NO]]&lt;&gt;"",IF(ROW()-ROW(PaymentSchedule[[#Headers],[BEGINNING BALANCE]])=1,LoanAmount,INDEX(PaymentSchedule[ENDING BALANCE],ROW()-ROW(PaymentSchedule[[#Headers],[BEGINNING BALANCE]])-1)),"")</f>
        <v>165857.16501566916</v>
      </c>
      <c r="E101" s="14">
        <f ca="1">IF(PaymentSchedule[[#This Row],[PMT NO]]&lt;&gt;"",ScheduledPayment,"")</f>
        <v>1073.6432460242781</v>
      </c>
      <c r="F10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1" s="14">
        <f ca="1">IF(PaymentSchedule[[#This Row],[PMT NO]]&lt;&gt;"",PaymentSchedule[[#This Row],[TOTAL PAYMENT]]-PaymentSchedule[[#This Row],[INTEREST]],"")</f>
        <v>482.5717251256566</v>
      </c>
      <c r="I101" s="14">
        <f ca="1">IF(PaymentSchedule[[#This Row],[PMT NO]]&lt;&gt;"",PaymentSchedule[[#This Row],[BEGINNING BALANCE]]*(InterestRate/PaymentsPerYear),"")</f>
        <v>691.07152089862154</v>
      </c>
      <c r="J10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165374.5932905435</v>
      </c>
      <c r="K101" s="14">
        <f ca="1">IF(PaymentSchedule[[#This Row],[PMT NO]]&lt;&gt;"",SUM(INDEX(PaymentSchedule[INTEREST],1,1):PaymentSchedule[[#This Row],[INTEREST]]),"")</f>
        <v>65134.269202607204</v>
      </c>
    </row>
    <row r="102" spans="2:11" x14ac:dyDescent="0.2">
      <c r="B102" s="10">
        <f ca="1">IF(LoanIsGood,IF(ROW()-ROW(PaymentSchedule[[#Headers],[PMT NO]])&gt;ScheduledNumberOfPayments,"",ROW()-ROW(PaymentSchedule[[#Headers],[PMT NO]])),"")</f>
        <v>86</v>
      </c>
      <c r="C102" s="12">
        <f ca="1">IF(PaymentSchedule[[#This Row],[PMT NO]]&lt;&gt;"",EOMONTH(LoanStartDate,ROW(PaymentSchedule[[#This Row],[PMT NO]])-ROW(PaymentSchedule[[#Headers],[PMT NO]])-2)+DAY(LoanStartDate),"")</f>
        <v>45893</v>
      </c>
      <c r="D102" s="14">
        <f ca="1">IF(PaymentSchedule[[#This Row],[PMT NO]]&lt;&gt;"",IF(ROW()-ROW(PaymentSchedule[[#Headers],[BEGINNING BALANCE]])=1,LoanAmount,INDEX(PaymentSchedule[ENDING BALANCE],ROW()-ROW(PaymentSchedule[[#Headers],[BEGINNING BALANCE]])-1)),"")</f>
        <v>165374.5932905435</v>
      </c>
      <c r="E102" s="14">
        <f ca="1">IF(PaymentSchedule[[#This Row],[PMT NO]]&lt;&gt;"",ScheduledPayment,"")</f>
        <v>1073.6432460242781</v>
      </c>
      <c r="F10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2" s="14">
        <f ca="1">IF(PaymentSchedule[[#This Row],[PMT NO]]&lt;&gt;"",PaymentSchedule[[#This Row],[TOTAL PAYMENT]]-PaymentSchedule[[#This Row],[INTEREST]],"")</f>
        <v>484.58244064701353</v>
      </c>
      <c r="I102" s="14">
        <f ca="1">IF(PaymentSchedule[[#This Row],[PMT NO]]&lt;&gt;"",PaymentSchedule[[#This Row],[BEGINNING BALANCE]]*(InterestRate/PaymentsPerYear),"")</f>
        <v>689.06080537726461</v>
      </c>
      <c r="J10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164890.0108498965</v>
      </c>
      <c r="K102" s="14">
        <f ca="1">IF(PaymentSchedule[[#This Row],[PMT NO]]&lt;&gt;"",SUM(INDEX(PaymentSchedule[INTEREST],1,1):PaymentSchedule[[#This Row],[INTEREST]]),"")</f>
        <v>65823.330007984463</v>
      </c>
    </row>
    <row r="103" spans="2:11" x14ac:dyDescent="0.2">
      <c r="B103" s="10">
        <f ca="1">IF(LoanIsGood,IF(ROW()-ROW(PaymentSchedule[[#Headers],[PMT NO]])&gt;ScheduledNumberOfPayments,"",ROW()-ROW(PaymentSchedule[[#Headers],[PMT NO]])),"")</f>
        <v>87</v>
      </c>
      <c r="C103" s="12">
        <f ca="1">IF(PaymentSchedule[[#This Row],[PMT NO]]&lt;&gt;"",EOMONTH(LoanStartDate,ROW(PaymentSchedule[[#This Row],[PMT NO]])-ROW(PaymentSchedule[[#Headers],[PMT NO]])-2)+DAY(LoanStartDate),"")</f>
        <v>45924</v>
      </c>
      <c r="D103" s="14">
        <f ca="1">IF(PaymentSchedule[[#This Row],[PMT NO]]&lt;&gt;"",IF(ROW()-ROW(PaymentSchedule[[#Headers],[BEGINNING BALANCE]])=1,LoanAmount,INDEX(PaymentSchedule[ENDING BALANCE],ROW()-ROW(PaymentSchedule[[#Headers],[BEGINNING BALANCE]])-1)),"")</f>
        <v>164890.0108498965</v>
      </c>
      <c r="E103" s="14">
        <f ca="1">IF(PaymentSchedule[[#This Row],[PMT NO]]&lt;&gt;"",ScheduledPayment,"")</f>
        <v>1073.6432460242781</v>
      </c>
      <c r="F10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3" s="14">
        <f ca="1">IF(PaymentSchedule[[#This Row],[PMT NO]]&lt;&gt;"",PaymentSchedule[[#This Row],[TOTAL PAYMENT]]-PaymentSchedule[[#This Row],[INTEREST]],"")</f>
        <v>486.60153414970944</v>
      </c>
      <c r="I103" s="14">
        <f ca="1">IF(PaymentSchedule[[#This Row],[PMT NO]]&lt;&gt;"",PaymentSchedule[[#This Row],[BEGINNING BALANCE]]*(InterestRate/PaymentsPerYear),"")</f>
        <v>687.0417118745687</v>
      </c>
      <c r="J10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164403.4093157468</v>
      </c>
      <c r="K103" s="14">
        <f ca="1">IF(PaymentSchedule[[#This Row],[PMT NO]]&lt;&gt;"",SUM(INDEX(PaymentSchedule[INTEREST],1,1):PaymentSchedule[[#This Row],[INTEREST]]),"")</f>
        <v>66510.371719859031</v>
      </c>
    </row>
    <row r="104" spans="2:11" x14ac:dyDescent="0.2">
      <c r="B104" s="10">
        <f ca="1">IF(LoanIsGood,IF(ROW()-ROW(PaymentSchedule[[#Headers],[PMT NO]])&gt;ScheduledNumberOfPayments,"",ROW()-ROW(PaymentSchedule[[#Headers],[PMT NO]])),"")</f>
        <v>88</v>
      </c>
      <c r="C104" s="12">
        <f ca="1">IF(PaymentSchedule[[#This Row],[PMT NO]]&lt;&gt;"",EOMONTH(LoanStartDate,ROW(PaymentSchedule[[#This Row],[PMT NO]])-ROW(PaymentSchedule[[#Headers],[PMT NO]])-2)+DAY(LoanStartDate),"")</f>
        <v>45954</v>
      </c>
      <c r="D104" s="14">
        <f ca="1">IF(PaymentSchedule[[#This Row],[PMT NO]]&lt;&gt;"",IF(ROW()-ROW(PaymentSchedule[[#Headers],[BEGINNING BALANCE]])=1,LoanAmount,INDEX(PaymentSchedule[ENDING BALANCE],ROW()-ROW(PaymentSchedule[[#Headers],[BEGINNING BALANCE]])-1)),"")</f>
        <v>164403.4093157468</v>
      </c>
      <c r="E104" s="14">
        <f ca="1">IF(PaymentSchedule[[#This Row],[PMT NO]]&lt;&gt;"",ScheduledPayment,"")</f>
        <v>1073.6432460242781</v>
      </c>
      <c r="F10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4" s="14">
        <f ca="1">IF(PaymentSchedule[[#This Row],[PMT NO]]&lt;&gt;"",PaymentSchedule[[#This Row],[TOTAL PAYMENT]]-PaymentSchedule[[#This Row],[INTEREST]],"")</f>
        <v>488.62904054199976</v>
      </c>
      <c r="I104" s="14">
        <f ca="1">IF(PaymentSchedule[[#This Row],[PMT NO]]&lt;&gt;"",PaymentSchedule[[#This Row],[BEGINNING BALANCE]]*(InterestRate/PaymentsPerYear),"")</f>
        <v>685.01420548227838</v>
      </c>
      <c r="J10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163914.7802752048</v>
      </c>
      <c r="K104" s="14">
        <f ca="1">IF(PaymentSchedule[[#This Row],[PMT NO]]&lt;&gt;"",SUM(INDEX(PaymentSchedule[INTEREST],1,1):PaymentSchedule[[#This Row],[INTEREST]]),"")</f>
        <v>67195.38592534131</v>
      </c>
    </row>
    <row r="105" spans="2:11" x14ac:dyDescent="0.2">
      <c r="B105" s="10">
        <f ca="1">IF(LoanIsGood,IF(ROW()-ROW(PaymentSchedule[[#Headers],[PMT NO]])&gt;ScheduledNumberOfPayments,"",ROW()-ROW(PaymentSchedule[[#Headers],[PMT NO]])),"")</f>
        <v>89</v>
      </c>
      <c r="C105" s="12">
        <f ca="1">IF(PaymentSchedule[[#This Row],[PMT NO]]&lt;&gt;"",EOMONTH(LoanStartDate,ROW(PaymentSchedule[[#This Row],[PMT NO]])-ROW(PaymentSchedule[[#Headers],[PMT NO]])-2)+DAY(LoanStartDate),"")</f>
        <v>45985</v>
      </c>
      <c r="D105" s="14">
        <f ca="1">IF(PaymentSchedule[[#This Row],[PMT NO]]&lt;&gt;"",IF(ROW()-ROW(PaymentSchedule[[#Headers],[BEGINNING BALANCE]])=1,LoanAmount,INDEX(PaymentSchedule[ENDING BALANCE],ROW()-ROW(PaymentSchedule[[#Headers],[BEGINNING BALANCE]])-1)),"")</f>
        <v>163914.7802752048</v>
      </c>
      <c r="E105" s="14">
        <f ca="1">IF(PaymentSchedule[[#This Row],[PMT NO]]&lt;&gt;"",ScheduledPayment,"")</f>
        <v>1073.6432460242781</v>
      </c>
      <c r="F10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5" s="14">
        <f ca="1">IF(PaymentSchedule[[#This Row],[PMT NO]]&lt;&gt;"",PaymentSchedule[[#This Row],[TOTAL PAYMENT]]-PaymentSchedule[[#This Row],[INTEREST]],"")</f>
        <v>490.66499487759143</v>
      </c>
      <c r="I105" s="14">
        <f ca="1">IF(PaymentSchedule[[#This Row],[PMT NO]]&lt;&gt;"",PaymentSchedule[[#This Row],[BEGINNING BALANCE]]*(InterestRate/PaymentsPerYear),"")</f>
        <v>682.97825114668672</v>
      </c>
      <c r="J10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163424.11528032721</v>
      </c>
      <c r="K105" s="14">
        <f ca="1">IF(PaymentSchedule[[#This Row],[PMT NO]]&lt;&gt;"",SUM(INDEX(PaymentSchedule[INTEREST],1,1):PaymentSchedule[[#This Row],[INTEREST]]),"")</f>
        <v>67878.364176488001</v>
      </c>
    </row>
    <row r="106" spans="2:11" x14ac:dyDescent="0.2">
      <c r="B106" s="10">
        <f ca="1">IF(LoanIsGood,IF(ROW()-ROW(PaymentSchedule[[#Headers],[PMT NO]])&gt;ScheduledNumberOfPayments,"",ROW()-ROW(PaymentSchedule[[#Headers],[PMT NO]])),"")</f>
        <v>90</v>
      </c>
      <c r="C106" s="12">
        <f ca="1">IF(PaymentSchedule[[#This Row],[PMT NO]]&lt;&gt;"",EOMONTH(LoanStartDate,ROW(PaymentSchedule[[#This Row],[PMT NO]])-ROW(PaymentSchedule[[#Headers],[PMT NO]])-2)+DAY(LoanStartDate),"")</f>
        <v>46015</v>
      </c>
      <c r="D106" s="14">
        <f ca="1">IF(PaymentSchedule[[#This Row],[PMT NO]]&lt;&gt;"",IF(ROW()-ROW(PaymentSchedule[[#Headers],[BEGINNING BALANCE]])=1,LoanAmount,INDEX(PaymentSchedule[ENDING BALANCE],ROW()-ROW(PaymentSchedule[[#Headers],[BEGINNING BALANCE]])-1)),"")</f>
        <v>163424.11528032721</v>
      </c>
      <c r="E106" s="14">
        <f ca="1">IF(PaymentSchedule[[#This Row],[PMT NO]]&lt;&gt;"",ScheduledPayment,"")</f>
        <v>1073.6432460242781</v>
      </c>
      <c r="F10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6" s="14">
        <f ca="1">IF(PaymentSchedule[[#This Row],[PMT NO]]&lt;&gt;"",PaymentSchedule[[#This Row],[TOTAL PAYMENT]]-PaymentSchedule[[#This Row],[INTEREST]],"")</f>
        <v>492.70943235624804</v>
      </c>
      <c r="I106" s="14">
        <f ca="1">IF(PaymentSchedule[[#This Row],[PMT NO]]&lt;&gt;"",PaymentSchedule[[#This Row],[BEGINNING BALANCE]]*(InterestRate/PaymentsPerYear),"")</f>
        <v>680.9338136680301</v>
      </c>
      <c r="J10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162931.40584797098</v>
      </c>
      <c r="K106" s="14">
        <f ca="1">IF(PaymentSchedule[[#This Row],[PMT NO]]&lt;&gt;"",SUM(INDEX(PaymentSchedule[INTEREST],1,1):PaymentSchedule[[#This Row],[INTEREST]]),"")</f>
        <v>68559.297990156032</v>
      </c>
    </row>
    <row r="107" spans="2:11" x14ac:dyDescent="0.2">
      <c r="B107" s="10">
        <f ca="1">IF(LoanIsGood,IF(ROW()-ROW(PaymentSchedule[[#Headers],[PMT NO]])&gt;ScheduledNumberOfPayments,"",ROW()-ROW(PaymentSchedule[[#Headers],[PMT NO]])),"")</f>
        <v>91</v>
      </c>
      <c r="C107" s="12">
        <f ca="1">IF(PaymentSchedule[[#This Row],[PMT NO]]&lt;&gt;"",EOMONTH(LoanStartDate,ROW(PaymentSchedule[[#This Row],[PMT NO]])-ROW(PaymentSchedule[[#Headers],[PMT NO]])-2)+DAY(LoanStartDate),"")</f>
        <v>46046</v>
      </c>
      <c r="D107" s="14">
        <f ca="1">IF(PaymentSchedule[[#This Row],[PMT NO]]&lt;&gt;"",IF(ROW()-ROW(PaymentSchedule[[#Headers],[BEGINNING BALANCE]])=1,LoanAmount,INDEX(PaymentSchedule[ENDING BALANCE],ROW()-ROW(PaymentSchedule[[#Headers],[BEGINNING BALANCE]])-1)),"")</f>
        <v>162931.40584797098</v>
      </c>
      <c r="E107" s="14">
        <f ca="1">IF(PaymentSchedule[[#This Row],[PMT NO]]&lt;&gt;"",ScheduledPayment,"")</f>
        <v>1073.6432460242781</v>
      </c>
      <c r="F10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7" s="14">
        <f ca="1">IF(PaymentSchedule[[#This Row],[PMT NO]]&lt;&gt;"",PaymentSchedule[[#This Row],[TOTAL PAYMENT]]-PaymentSchedule[[#This Row],[INTEREST]],"")</f>
        <v>494.76238832439913</v>
      </c>
      <c r="I107" s="14">
        <f ca="1">IF(PaymentSchedule[[#This Row],[PMT NO]]&lt;&gt;"",PaymentSchedule[[#This Row],[BEGINNING BALANCE]]*(InterestRate/PaymentsPerYear),"")</f>
        <v>678.88085769987902</v>
      </c>
      <c r="J10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162436.64345964658</v>
      </c>
      <c r="K107" s="14">
        <f ca="1">IF(PaymentSchedule[[#This Row],[PMT NO]]&lt;&gt;"",SUM(INDEX(PaymentSchedule[INTEREST],1,1):PaymentSchedule[[#This Row],[INTEREST]]),"")</f>
        <v>69238.178847855917</v>
      </c>
    </row>
    <row r="108" spans="2:11" x14ac:dyDescent="0.2">
      <c r="B108" s="10">
        <f ca="1">IF(LoanIsGood,IF(ROW()-ROW(PaymentSchedule[[#Headers],[PMT NO]])&gt;ScheduledNumberOfPayments,"",ROW()-ROW(PaymentSchedule[[#Headers],[PMT NO]])),"")</f>
        <v>92</v>
      </c>
      <c r="C108" s="12">
        <f ca="1">IF(PaymentSchedule[[#This Row],[PMT NO]]&lt;&gt;"",EOMONTH(LoanStartDate,ROW(PaymentSchedule[[#This Row],[PMT NO]])-ROW(PaymentSchedule[[#Headers],[PMT NO]])-2)+DAY(LoanStartDate),"")</f>
        <v>46077</v>
      </c>
      <c r="D108" s="14">
        <f ca="1">IF(PaymentSchedule[[#This Row],[PMT NO]]&lt;&gt;"",IF(ROW()-ROW(PaymentSchedule[[#Headers],[BEGINNING BALANCE]])=1,LoanAmount,INDEX(PaymentSchedule[ENDING BALANCE],ROW()-ROW(PaymentSchedule[[#Headers],[BEGINNING BALANCE]])-1)),"")</f>
        <v>162436.64345964658</v>
      </c>
      <c r="E108" s="14">
        <f ca="1">IF(PaymentSchedule[[#This Row],[PMT NO]]&lt;&gt;"",ScheduledPayment,"")</f>
        <v>1073.6432460242781</v>
      </c>
      <c r="F10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8" s="14">
        <f ca="1">IF(PaymentSchedule[[#This Row],[PMT NO]]&lt;&gt;"",PaymentSchedule[[#This Row],[TOTAL PAYMENT]]-PaymentSchedule[[#This Row],[INTEREST]],"")</f>
        <v>496.82389827575071</v>
      </c>
      <c r="I108" s="14">
        <f ca="1">IF(PaymentSchedule[[#This Row],[PMT NO]]&lt;&gt;"",PaymentSchedule[[#This Row],[BEGINNING BALANCE]]*(InterestRate/PaymentsPerYear),"")</f>
        <v>676.81934774852743</v>
      </c>
      <c r="J10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161939.81956137082</v>
      </c>
      <c r="K108" s="14">
        <f ca="1">IF(PaymentSchedule[[#This Row],[PMT NO]]&lt;&gt;"",SUM(INDEX(PaymentSchedule[INTEREST],1,1):PaymentSchedule[[#This Row],[INTEREST]]),"")</f>
        <v>69914.99819560445</v>
      </c>
    </row>
    <row r="109" spans="2:11" x14ac:dyDescent="0.2">
      <c r="B109" s="10">
        <f ca="1">IF(LoanIsGood,IF(ROW()-ROW(PaymentSchedule[[#Headers],[PMT NO]])&gt;ScheduledNumberOfPayments,"",ROW()-ROW(PaymentSchedule[[#Headers],[PMT NO]])),"")</f>
        <v>93</v>
      </c>
      <c r="C109" s="12">
        <f ca="1">IF(PaymentSchedule[[#This Row],[PMT NO]]&lt;&gt;"",EOMONTH(LoanStartDate,ROW(PaymentSchedule[[#This Row],[PMT NO]])-ROW(PaymentSchedule[[#Headers],[PMT NO]])-2)+DAY(LoanStartDate),"")</f>
        <v>46105</v>
      </c>
      <c r="D109" s="14">
        <f ca="1">IF(PaymentSchedule[[#This Row],[PMT NO]]&lt;&gt;"",IF(ROW()-ROW(PaymentSchedule[[#Headers],[BEGINNING BALANCE]])=1,LoanAmount,INDEX(PaymentSchedule[ENDING BALANCE],ROW()-ROW(PaymentSchedule[[#Headers],[BEGINNING BALANCE]])-1)),"")</f>
        <v>161939.81956137082</v>
      </c>
      <c r="E109" s="14">
        <f ca="1">IF(PaymentSchedule[[#This Row],[PMT NO]]&lt;&gt;"",ScheduledPayment,"")</f>
        <v>1073.6432460242781</v>
      </c>
      <c r="F10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9" s="14">
        <f ca="1">IF(PaymentSchedule[[#This Row],[PMT NO]]&lt;&gt;"",PaymentSchedule[[#This Row],[TOTAL PAYMENT]]-PaymentSchedule[[#This Row],[INTEREST]],"")</f>
        <v>498.89399785189971</v>
      </c>
      <c r="I109" s="14">
        <f ca="1">IF(PaymentSchedule[[#This Row],[PMT NO]]&lt;&gt;"",PaymentSchedule[[#This Row],[BEGINNING BALANCE]]*(InterestRate/PaymentsPerYear),"")</f>
        <v>674.74924817237843</v>
      </c>
      <c r="J10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161440.92556351892</v>
      </c>
      <c r="K109" s="14">
        <f ca="1">IF(PaymentSchedule[[#This Row],[PMT NO]]&lt;&gt;"",SUM(INDEX(PaymentSchedule[INTEREST],1,1):PaymentSchedule[[#This Row],[INTEREST]]),"")</f>
        <v>70589.747443776825</v>
      </c>
    </row>
    <row r="110" spans="2:11" x14ac:dyDescent="0.2">
      <c r="B110" s="10">
        <f ca="1">IF(LoanIsGood,IF(ROW()-ROW(PaymentSchedule[[#Headers],[PMT NO]])&gt;ScheduledNumberOfPayments,"",ROW()-ROW(PaymentSchedule[[#Headers],[PMT NO]])),"")</f>
        <v>94</v>
      </c>
      <c r="C110" s="12">
        <f ca="1">IF(PaymentSchedule[[#This Row],[PMT NO]]&lt;&gt;"",EOMONTH(LoanStartDate,ROW(PaymentSchedule[[#This Row],[PMT NO]])-ROW(PaymentSchedule[[#Headers],[PMT NO]])-2)+DAY(LoanStartDate),"")</f>
        <v>46136</v>
      </c>
      <c r="D110" s="14">
        <f ca="1">IF(PaymentSchedule[[#This Row],[PMT NO]]&lt;&gt;"",IF(ROW()-ROW(PaymentSchedule[[#Headers],[BEGINNING BALANCE]])=1,LoanAmount,INDEX(PaymentSchedule[ENDING BALANCE],ROW()-ROW(PaymentSchedule[[#Headers],[BEGINNING BALANCE]])-1)),"")</f>
        <v>161440.92556351892</v>
      </c>
      <c r="E110" s="14">
        <f ca="1">IF(PaymentSchedule[[#This Row],[PMT NO]]&lt;&gt;"",ScheduledPayment,"")</f>
        <v>1073.6432460242781</v>
      </c>
      <c r="F11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0" s="14">
        <f ca="1">IF(PaymentSchedule[[#This Row],[PMT NO]]&lt;&gt;"",PaymentSchedule[[#This Row],[TOTAL PAYMENT]]-PaymentSchedule[[#This Row],[INTEREST]],"")</f>
        <v>500.97272284294934</v>
      </c>
      <c r="I110" s="14">
        <f ca="1">IF(PaymentSchedule[[#This Row],[PMT NO]]&lt;&gt;"",PaymentSchedule[[#This Row],[BEGINNING BALANCE]]*(InterestRate/PaymentsPerYear),"")</f>
        <v>672.6705231813288</v>
      </c>
      <c r="J11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160939.95284067598</v>
      </c>
      <c r="K110" s="14">
        <f ca="1">IF(PaymentSchedule[[#This Row],[PMT NO]]&lt;&gt;"",SUM(INDEX(PaymentSchedule[INTEREST],1,1):PaymentSchedule[[#This Row],[INTEREST]]),"")</f>
        <v>71262.41796695815</v>
      </c>
    </row>
    <row r="111" spans="2:11" x14ac:dyDescent="0.2">
      <c r="B111" s="10">
        <f ca="1">IF(LoanIsGood,IF(ROW()-ROW(PaymentSchedule[[#Headers],[PMT NO]])&gt;ScheduledNumberOfPayments,"",ROW()-ROW(PaymentSchedule[[#Headers],[PMT NO]])),"")</f>
        <v>95</v>
      </c>
      <c r="C111" s="12">
        <f ca="1">IF(PaymentSchedule[[#This Row],[PMT NO]]&lt;&gt;"",EOMONTH(LoanStartDate,ROW(PaymentSchedule[[#This Row],[PMT NO]])-ROW(PaymentSchedule[[#Headers],[PMT NO]])-2)+DAY(LoanStartDate),"")</f>
        <v>46166</v>
      </c>
      <c r="D111" s="14">
        <f ca="1">IF(PaymentSchedule[[#This Row],[PMT NO]]&lt;&gt;"",IF(ROW()-ROW(PaymentSchedule[[#Headers],[BEGINNING BALANCE]])=1,LoanAmount,INDEX(PaymentSchedule[ENDING BALANCE],ROW()-ROW(PaymentSchedule[[#Headers],[BEGINNING BALANCE]])-1)),"")</f>
        <v>160939.95284067598</v>
      </c>
      <c r="E111" s="14">
        <f ca="1">IF(PaymentSchedule[[#This Row],[PMT NO]]&lt;&gt;"",ScheduledPayment,"")</f>
        <v>1073.6432460242781</v>
      </c>
      <c r="F11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1" s="14">
        <f ca="1">IF(PaymentSchedule[[#This Row],[PMT NO]]&lt;&gt;"",PaymentSchedule[[#This Row],[TOTAL PAYMENT]]-PaymentSchedule[[#This Row],[INTEREST]],"")</f>
        <v>503.06010918812819</v>
      </c>
      <c r="I111" s="14">
        <f ca="1">IF(PaymentSchedule[[#This Row],[PMT NO]]&lt;&gt;"",PaymentSchedule[[#This Row],[BEGINNING BALANCE]]*(InterestRate/PaymentsPerYear),"")</f>
        <v>670.58313683614995</v>
      </c>
      <c r="J11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160436.89273148784</v>
      </c>
      <c r="K111" s="14">
        <f ca="1">IF(PaymentSchedule[[#This Row],[PMT NO]]&lt;&gt;"",SUM(INDEX(PaymentSchedule[INTEREST],1,1):PaymentSchedule[[#This Row],[INTEREST]]),"")</f>
        <v>71933.001103794304</v>
      </c>
    </row>
    <row r="112" spans="2:11" x14ac:dyDescent="0.2">
      <c r="B112" s="10">
        <f ca="1">IF(LoanIsGood,IF(ROW()-ROW(PaymentSchedule[[#Headers],[PMT NO]])&gt;ScheduledNumberOfPayments,"",ROW()-ROW(PaymentSchedule[[#Headers],[PMT NO]])),"")</f>
        <v>96</v>
      </c>
      <c r="C112" s="12">
        <f ca="1">IF(PaymentSchedule[[#This Row],[PMT NO]]&lt;&gt;"",EOMONTH(LoanStartDate,ROW(PaymentSchedule[[#This Row],[PMT NO]])-ROW(PaymentSchedule[[#Headers],[PMT NO]])-2)+DAY(LoanStartDate),"")</f>
        <v>46197</v>
      </c>
      <c r="D112" s="14">
        <f ca="1">IF(PaymentSchedule[[#This Row],[PMT NO]]&lt;&gt;"",IF(ROW()-ROW(PaymentSchedule[[#Headers],[BEGINNING BALANCE]])=1,LoanAmount,INDEX(PaymentSchedule[ENDING BALANCE],ROW()-ROW(PaymentSchedule[[#Headers],[BEGINNING BALANCE]])-1)),"")</f>
        <v>160436.89273148784</v>
      </c>
      <c r="E112" s="14">
        <f ca="1">IF(PaymentSchedule[[#This Row],[PMT NO]]&lt;&gt;"",ScheduledPayment,"")</f>
        <v>1073.6432460242781</v>
      </c>
      <c r="F11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2" s="14">
        <f ca="1">IF(PaymentSchedule[[#This Row],[PMT NO]]&lt;&gt;"",PaymentSchedule[[#This Row],[TOTAL PAYMENT]]-PaymentSchedule[[#This Row],[INTEREST]],"")</f>
        <v>505.15619297641217</v>
      </c>
      <c r="I112" s="14">
        <f ca="1">IF(PaymentSchedule[[#This Row],[PMT NO]]&lt;&gt;"",PaymentSchedule[[#This Row],[BEGINNING BALANCE]]*(InterestRate/PaymentsPerYear),"")</f>
        <v>668.48705304786597</v>
      </c>
      <c r="J11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159931.73653851144</v>
      </c>
      <c r="K112" s="14">
        <f ca="1">IF(PaymentSchedule[[#This Row],[PMT NO]]&lt;&gt;"",SUM(INDEX(PaymentSchedule[INTEREST],1,1):PaymentSchedule[[#This Row],[INTEREST]]),"")</f>
        <v>72601.48815684217</v>
      </c>
    </row>
    <row r="113" spans="2:11" x14ac:dyDescent="0.2">
      <c r="B113" s="10">
        <f ca="1">IF(LoanIsGood,IF(ROW()-ROW(PaymentSchedule[[#Headers],[PMT NO]])&gt;ScheduledNumberOfPayments,"",ROW()-ROW(PaymentSchedule[[#Headers],[PMT NO]])),"")</f>
        <v>97</v>
      </c>
      <c r="C113" s="12">
        <f ca="1">IF(PaymentSchedule[[#This Row],[PMT NO]]&lt;&gt;"",EOMONTH(LoanStartDate,ROW(PaymentSchedule[[#This Row],[PMT NO]])-ROW(PaymentSchedule[[#Headers],[PMT NO]])-2)+DAY(LoanStartDate),"")</f>
        <v>46227</v>
      </c>
      <c r="D113" s="14">
        <f ca="1">IF(PaymentSchedule[[#This Row],[PMT NO]]&lt;&gt;"",IF(ROW()-ROW(PaymentSchedule[[#Headers],[BEGINNING BALANCE]])=1,LoanAmount,INDEX(PaymentSchedule[ENDING BALANCE],ROW()-ROW(PaymentSchedule[[#Headers],[BEGINNING BALANCE]])-1)),"")</f>
        <v>159931.73653851144</v>
      </c>
      <c r="E113" s="14">
        <f ca="1">IF(PaymentSchedule[[#This Row],[PMT NO]]&lt;&gt;"",ScheduledPayment,"")</f>
        <v>1073.6432460242781</v>
      </c>
      <c r="F11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3" s="14">
        <f ca="1">IF(PaymentSchedule[[#This Row],[PMT NO]]&lt;&gt;"",PaymentSchedule[[#This Row],[TOTAL PAYMENT]]-PaymentSchedule[[#This Row],[INTEREST]],"")</f>
        <v>507.2610104471471</v>
      </c>
      <c r="I113" s="14">
        <f ca="1">IF(PaymentSchedule[[#This Row],[PMT NO]]&lt;&gt;"",PaymentSchedule[[#This Row],[BEGINNING BALANCE]]*(InterestRate/PaymentsPerYear),"")</f>
        <v>666.38223557713104</v>
      </c>
      <c r="J11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159424.4755280643</v>
      </c>
      <c r="K113" s="14">
        <f ca="1">IF(PaymentSchedule[[#This Row],[PMT NO]]&lt;&gt;"",SUM(INDEX(PaymentSchedule[INTEREST],1,1):PaymentSchedule[[#This Row],[INTEREST]]),"")</f>
        <v>73267.870392419296</v>
      </c>
    </row>
    <row r="114" spans="2:11" x14ac:dyDescent="0.2">
      <c r="B114" s="10">
        <f ca="1">IF(LoanIsGood,IF(ROW()-ROW(PaymentSchedule[[#Headers],[PMT NO]])&gt;ScheduledNumberOfPayments,"",ROW()-ROW(PaymentSchedule[[#Headers],[PMT NO]])),"")</f>
        <v>98</v>
      </c>
      <c r="C114" s="12">
        <f ca="1">IF(PaymentSchedule[[#This Row],[PMT NO]]&lt;&gt;"",EOMONTH(LoanStartDate,ROW(PaymentSchedule[[#This Row],[PMT NO]])-ROW(PaymentSchedule[[#Headers],[PMT NO]])-2)+DAY(LoanStartDate),"")</f>
        <v>46258</v>
      </c>
      <c r="D114" s="14">
        <f ca="1">IF(PaymentSchedule[[#This Row],[PMT NO]]&lt;&gt;"",IF(ROW()-ROW(PaymentSchedule[[#Headers],[BEGINNING BALANCE]])=1,LoanAmount,INDEX(PaymentSchedule[ENDING BALANCE],ROW()-ROW(PaymentSchedule[[#Headers],[BEGINNING BALANCE]])-1)),"")</f>
        <v>159424.4755280643</v>
      </c>
      <c r="E114" s="14">
        <f ca="1">IF(PaymentSchedule[[#This Row],[PMT NO]]&lt;&gt;"",ScheduledPayment,"")</f>
        <v>1073.6432460242781</v>
      </c>
      <c r="F11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4" s="14">
        <f ca="1">IF(PaymentSchedule[[#This Row],[PMT NO]]&lt;&gt;"",PaymentSchedule[[#This Row],[TOTAL PAYMENT]]-PaymentSchedule[[#This Row],[INTEREST]],"")</f>
        <v>509.37459799067688</v>
      </c>
      <c r="I114" s="14">
        <f ca="1">IF(PaymentSchedule[[#This Row],[PMT NO]]&lt;&gt;"",PaymentSchedule[[#This Row],[BEGINNING BALANCE]]*(InterestRate/PaymentsPerYear),"")</f>
        <v>664.26864803360127</v>
      </c>
      <c r="J11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158915.10093007362</v>
      </c>
      <c r="K114" s="14">
        <f ca="1">IF(PaymentSchedule[[#This Row],[PMT NO]]&lt;&gt;"",SUM(INDEX(PaymentSchedule[INTEREST],1,1):PaymentSchedule[[#This Row],[INTEREST]]),"")</f>
        <v>73932.139040452894</v>
      </c>
    </row>
    <row r="115" spans="2:11" x14ac:dyDescent="0.2">
      <c r="B115" s="10">
        <f ca="1">IF(LoanIsGood,IF(ROW()-ROW(PaymentSchedule[[#Headers],[PMT NO]])&gt;ScheduledNumberOfPayments,"",ROW()-ROW(PaymentSchedule[[#Headers],[PMT NO]])),"")</f>
        <v>99</v>
      </c>
      <c r="C115" s="12">
        <f ca="1">IF(PaymentSchedule[[#This Row],[PMT NO]]&lt;&gt;"",EOMONTH(LoanStartDate,ROW(PaymentSchedule[[#This Row],[PMT NO]])-ROW(PaymentSchedule[[#Headers],[PMT NO]])-2)+DAY(LoanStartDate),"")</f>
        <v>46289</v>
      </c>
      <c r="D115" s="14">
        <f ca="1">IF(PaymentSchedule[[#This Row],[PMT NO]]&lt;&gt;"",IF(ROW()-ROW(PaymentSchedule[[#Headers],[BEGINNING BALANCE]])=1,LoanAmount,INDEX(PaymentSchedule[ENDING BALANCE],ROW()-ROW(PaymentSchedule[[#Headers],[BEGINNING BALANCE]])-1)),"")</f>
        <v>158915.10093007362</v>
      </c>
      <c r="E115" s="14">
        <f ca="1">IF(PaymentSchedule[[#This Row],[PMT NO]]&lt;&gt;"",ScheduledPayment,"")</f>
        <v>1073.6432460242781</v>
      </c>
      <c r="F11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5" s="14">
        <f ca="1">IF(PaymentSchedule[[#This Row],[PMT NO]]&lt;&gt;"",PaymentSchedule[[#This Row],[TOTAL PAYMENT]]-PaymentSchedule[[#This Row],[INTEREST]],"")</f>
        <v>511.49699214897146</v>
      </c>
      <c r="I115" s="14">
        <f ca="1">IF(PaymentSchedule[[#This Row],[PMT NO]]&lt;&gt;"",PaymentSchedule[[#This Row],[BEGINNING BALANCE]]*(InterestRate/PaymentsPerYear),"")</f>
        <v>662.14625387530668</v>
      </c>
      <c r="J11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158403.60393792464</v>
      </c>
      <c r="K115" s="14">
        <f ca="1">IF(PaymentSchedule[[#This Row],[PMT NO]]&lt;&gt;"",SUM(INDEX(PaymentSchedule[INTEREST],1,1):PaymentSchedule[[#This Row],[INTEREST]]),"")</f>
        <v>74594.285294328205</v>
      </c>
    </row>
    <row r="116" spans="2:11" x14ac:dyDescent="0.2">
      <c r="B116" s="10">
        <f ca="1">IF(LoanIsGood,IF(ROW()-ROW(PaymentSchedule[[#Headers],[PMT NO]])&gt;ScheduledNumberOfPayments,"",ROW()-ROW(PaymentSchedule[[#Headers],[PMT NO]])),"")</f>
        <v>100</v>
      </c>
      <c r="C116" s="12">
        <f ca="1">IF(PaymentSchedule[[#This Row],[PMT NO]]&lt;&gt;"",EOMONTH(LoanStartDate,ROW(PaymentSchedule[[#This Row],[PMT NO]])-ROW(PaymentSchedule[[#Headers],[PMT NO]])-2)+DAY(LoanStartDate),"")</f>
        <v>46319</v>
      </c>
      <c r="D116" s="14">
        <f ca="1">IF(PaymentSchedule[[#This Row],[PMT NO]]&lt;&gt;"",IF(ROW()-ROW(PaymentSchedule[[#Headers],[BEGINNING BALANCE]])=1,LoanAmount,INDEX(PaymentSchedule[ENDING BALANCE],ROW()-ROW(PaymentSchedule[[#Headers],[BEGINNING BALANCE]])-1)),"")</f>
        <v>158403.60393792464</v>
      </c>
      <c r="E116" s="14">
        <f ca="1">IF(PaymentSchedule[[#This Row],[PMT NO]]&lt;&gt;"",ScheduledPayment,"")</f>
        <v>1073.6432460242781</v>
      </c>
      <c r="F11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6" s="14">
        <f ca="1">IF(PaymentSchedule[[#This Row],[PMT NO]]&lt;&gt;"",PaymentSchedule[[#This Row],[TOTAL PAYMENT]]-PaymentSchedule[[#This Row],[INTEREST]],"")</f>
        <v>513.62822961625886</v>
      </c>
      <c r="I116" s="14">
        <f ca="1">IF(PaymentSchedule[[#This Row],[PMT NO]]&lt;&gt;"",PaymentSchedule[[#This Row],[BEGINNING BALANCE]]*(InterestRate/PaymentsPerYear),"")</f>
        <v>660.01501640801928</v>
      </c>
      <c r="J11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157889.97570830837</v>
      </c>
      <c r="K116" s="14">
        <f ca="1">IF(PaymentSchedule[[#This Row],[PMT NO]]&lt;&gt;"",SUM(INDEX(PaymentSchedule[INTEREST],1,1):PaymentSchedule[[#This Row],[INTEREST]]),"")</f>
        <v>75254.300310736231</v>
      </c>
    </row>
    <row r="117" spans="2:11" x14ac:dyDescent="0.2">
      <c r="B117" s="10">
        <f ca="1">IF(LoanIsGood,IF(ROW()-ROW(PaymentSchedule[[#Headers],[PMT NO]])&gt;ScheduledNumberOfPayments,"",ROW()-ROW(PaymentSchedule[[#Headers],[PMT NO]])),"")</f>
        <v>101</v>
      </c>
      <c r="C117" s="12">
        <f ca="1">IF(PaymentSchedule[[#This Row],[PMT NO]]&lt;&gt;"",EOMONTH(LoanStartDate,ROW(PaymentSchedule[[#This Row],[PMT NO]])-ROW(PaymentSchedule[[#Headers],[PMT NO]])-2)+DAY(LoanStartDate),"")</f>
        <v>46350</v>
      </c>
      <c r="D117" s="14">
        <f ca="1">IF(PaymentSchedule[[#This Row],[PMT NO]]&lt;&gt;"",IF(ROW()-ROW(PaymentSchedule[[#Headers],[BEGINNING BALANCE]])=1,LoanAmount,INDEX(PaymentSchedule[ENDING BALANCE],ROW()-ROW(PaymentSchedule[[#Headers],[BEGINNING BALANCE]])-1)),"")</f>
        <v>157889.97570830837</v>
      </c>
      <c r="E117" s="14">
        <f ca="1">IF(PaymentSchedule[[#This Row],[PMT NO]]&lt;&gt;"",ScheduledPayment,"")</f>
        <v>1073.6432460242781</v>
      </c>
      <c r="F11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7" s="14">
        <f ca="1">IF(PaymentSchedule[[#This Row],[PMT NO]]&lt;&gt;"",PaymentSchedule[[#This Row],[TOTAL PAYMENT]]-PaymentSchedule[[#This Row],[INTEREST]],"")</f>
        <v>515.76834723965999</v>
      </c>
      <c r="I117" s="14">
        <f ca="1">IF(PaymentSchedule[[#This Row],[PMT NO]]&lt;&gt;"",PaymentSchedule[[#This Row],[BEGINNING BALANCE]]*(InterestRate/PaymentsPerYear),"")</f>
        <v>657.87489878461815</v>
      </c>
      <c r="J11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157374.20736106872</v>
      </c>
      <c r="K117" s="14">
        <f ca="1">IF(PaymentSchedule[[#This Row],[PMT NO]]&lt;&gt;"",SUM(INDEX(PaymentSchedule[INTEREST],1,1):PaymentSchedule[[#This Row],[INTEREST]]),"")</f>
        <v>75912.17520952085</v>
      </c>
    </row>
    <row r="118" spans="2:11" x14ac:dyDescent="0.2">
      <c r="B118" s="10">
        <f ca="1">IF(LoanIsGood,IF(ROW()-ROW(PaymentSchedule[[#Headers],[PMT NO]])&gt;ScheduledNumberOfPayments,"",ROW()-ROW(PaymentSchedule[[#Headers],[PMT NO]])),"")</f>
        <v>102</v>
      </c>
      <c r="C118" s="12">
        <f ca="1">IF(PaymentSchedule[[#This Row],[PMT NO]]&lt;&gt;"",EOMONTH(LoanStartDate,ROW(PaymentSchedule[[#This Row],[PMT NO]])-ROW(PaymentSchedule[[#Headers],[PMT NO]])-2)+DAY(LoanStartDate),"")</f>
        <v>46380</v>
      </c>
      <c r="D118" s="14">
        <f ca="1">IF(PaymentSchedule[[#This Row],[PMT NO]]&lt;&gt;"",IF(ROW()-ROW(PaymentSchedule[[#Headers],[BEGINNING BALANCE]])=1,LoanAmount,INDEX(PaymentSchedule[ENDING BALANCE],ROW()-ROW(PaymentSchedule[[#Headers],[BEGINNING BALANCE]])-1)),"")</f>
        <v>157374.20736106872</v>
      </c>
      <c r="E118" s="14">
        <f ca="1">IF(PaymentSchedule[[#This Row],[PMT NO]]&lt;&gt;"",ScheduledPayment,"")</f>
        <v>1073.6432460242781</v>
      </c>
      <c r="F11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8" s="14">
        <f ca="1">IF(PaymentSchedule[[#This Row],[PMT NO]]&lt;&gt;"",PaymentSchedule[[#This Row],[TOTAL PAYMENT]]-PaymentSchedule[[#This Row],[INTEREST]],"")</f>
        <v>517.91738201982514</v>
      </c>
      <c r="I118" s="14">
        <f ca="1">IF(PaymentSchedule[[#This Row],[PMT NO]]&lt;&gt;"",PaymentSchedule[[#This Row],[BEGINNING BALANCE]]*(InterestRate/PaymentsPerYear),"")</f>
        <v>655.725864004453</v>
      </c>
      <c r="J11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156856.28997904889</v>
      </c>
      <c r="K118" s="14">
        <f ca="1">IF(PaymentSchedule[[#This Row],[PMT NO]]&lt;&gt;"",SUM(INDEX(PaymentSchedule[INTEREST],1,1):PaymentSchedule[[#This Row],[INTEREST]]),"")</f>
        <v>76567.90107352531</v>
      </c>
    </row>
    <row r="119" spans="2:11" x14ac:dyDescent="0.2">
      <c r="B119" s="10">
        <f ca="1">IF(LoanIsGood,IF(ROW()-ROW(PaymentSchedule[[#Headers],[PMT NO]])&gt;ScheduledNumberOfPayments,"",ROW()-ROW(PaymentSchedule[[#Headers],[PMT NO]])),"")</f>
        <v>103</v>
      </c>
      <c r="C119" s="12">
        <f ca="1">IF(PaymentSchedule[[#This Row],[PMT NO]]&lt;&gt;"",EOMONTH(LoanStartDate,ROW(PaymentSchedule[[#This Row],[PMT NO]])-ROW(PaymentSchedule[[#Headers],[PMT NO]])-2)+DAY(LoanStartDate),"")</f>
        <v>46411</v>
      </c>
      <c r="D119" s="14">
        <f ca="1">IF(PaymentSchedule[[#This Row],[PMT NO]]&lt;&gt;"",IF(ROW()-ROW(PaymentSchedule[[#Headers],[BEGINNING BALANCE]])=1,LoanAmount,INDEX(PaymentSchedule[ENDING BALANCE],ROW()-ROW(PaymentSchedule[[#Headers],[BEGINNING BALANCE]])-1)),"")</f>
        <v>156856.28997904889</v>
      </c>
      <c r="E119" s="14">
        <f ca="1">IF(PaymentSchedule[[#This Row],[PMT NO]]&lt;&gt;"",ScheduledPayment,"")</f>
        <v>1073.6432460242781</v>
      </c>
      <c r="F11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9" s="14">
        <f ca="1">IF(PaymentSchedule[[#This Row],[PMT NO]]&lt;&gt;"",PaymentSchedule[[#This Row],[TOTAL PAYMENT]]-PaymentSchedule[[#This Row],[INTEREST]],"")</f>
        <v>520.07537111157444</v>
      </c>
      <c r="I119" s="14">
        <f ca="1">IF(PaymentSchedule[[#This Row],[PMT NO]]&lt;&gt;"",PaymentSchedule[[#This Row],[BEGINNING BALANCE]]*(InterestRate/PaymentsPerYear),"")</f>
        <v>653.5678749127037</v>
      </c>
      <c r="J11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156336.21460793732</v>
      </c>
      <c r="K119" s="14">
        <f ca="1">IF(PaymentSchedule[[#This Row],[PMT NO]]&lt;&gt;"",SUM(INDEX(PaymentSchedule[INTEREST],1,1):PaymentSchedule[[#This Row],[INTEREST]]),"")</f>
        <v>77221.468948438007</v>
      </c>
    </row>
    <row r="120" spans="2:11" x14ac:dyDescent="0.2">
      <c r="B120" s="10">
        <f ca="1">IF(LoanIsGood,IF(ROW()-ROW(PaymentSchedule[[#Headers],[PMT NO]])&gt;ScheduledNumberOfPayments,"",ROW()-ROW(PaymentSchedule[[#Headers],[PMT NO]])),"")</f>
        <v>104</v>
      </c>
      <c r="C120" s="12">
        <f ca="1">IF(PaymentSchedule[[#This Row],[PMT NO]]&lt;&gt;"",EOMONTH(LoanStartDate,ROW(PaymentSchedule[[#This Row],[PMT NO]])-ROW(PaymentSchedule[[#Headers],[PMT NO]])-2)+DAY(LoanStartDate),"")</f>
        <v>46442</v>
      </c>
      <c r="D120" s="14">
        <f ca="1">IF(PaymentSchedule[[#This Row],[PMT NO]]&lt;&gt;"",IF(ROW()-ROW(PaymentSchedule[[#Headers],[BEGINNING BALANCE]])=1,LoanAmount,INDEX(PaymentSchedule[ENDING BALANCE],ROW()-ROW(PaymentSchedule[[#Headers],[BEGINNING BALANCE]])-1)),"")</f>
        <v>156336.21460793732</v>
      </c>
      <c r="E120" s="14">
        <f ca="1">IF(PaymentSchedule[[#This Row],[PMT NO]]&lt;&gt;"",ScheduledPayment,"")</f>
        <v>1073.6432460242781</v>
      </c>
      <c r="F12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0" s="14">
        <f ca="1">IF(PaymentSchedule[[#This Row],[PMT NO]]&lt;&gt;"",PaymentSchedule[[#This Row],[TOTAL PAYMENT]]-PaymentSchedule[[#This Row],[INTEREST]],"")</f>
        <v>522.24235182453936</v>
      </c>
      <c r="I120" s="14">
        <f ca="1">IF(PaymentSchedule[[#This Row],[PMT NO]]&lt;&gt;"",PaymentSchedule[[#This Row],[BEGINNING BALANCE]]*(InterestRate/PaymentsPerYear),"")</f>
        <v>651.40089419973879</v>
      </c>
      <c r="J12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155813.97225611279</v>
      </c>
      <c r="K120" s="14">
        <f ca="1">IF(PaymentSchedule[[#This Row],[PMT NO]]&lt;&gt;"",SUM(INDEX(PaymentSchedule[INTEREST],1,1):PaymentSchedule[[#This Row],[INTEREST]]),"")</f>
        <v>77872.869842637752</v>
      </c>
    </row>
    <row r="121" spans="2:11" x14ac:dyDescent="0.2">
      <c r="B121" s="10">
        <f ca="1">IF(LoanIsGood,IF(ROW()-ROW(PaymentSchedule[[#Headers],[PMT NO]])&gt;ScheduledNumberOfPayments,"",ROW()-ROW(PaymentSchedule[[#Headers],[PMT NO]])),"")</f>
        <v>105</v>
      </c>
      <c r="C121" s="12">
        <f ca="1">IF(PaymentSchedule[[#This Row],[PMT NO]]&lt;&gt;"",EOMONTH(LoanStartDate,ROW(PaymentSchedule[[#This Row],[PMT NO]])-ROW(PaymentSchedule[[#Headers],[PMT NO]])-2)+DAY(LoanStartDate),"")</f>
        <v>46470</v>
      </c>
      <c r="D121" s="14">
        <f ca="1">IF(PaymentSchedule[[#This Row],[PMT NO]]&lt;&gt;"",IF(ROW()-ROW(PaymentSchedule[[#Headers],[BEGINNING BALANCE]])=1,LoanAmount,INDEX(PaymentSchedule[ENDING BALANCE],ROW()-ROW(PaymentSchedule[[#Headers],[BEGINNING BALANCE]])-1)),"")</f>
        <v>155813.97225611279</v>
      </c>
      <c r="E121" s="14">
        <f ca="1">IF(PaymentSchedule[[#This Row],[PMT NO]]&lt;&gt;"",ScheduledPayment,"")</f>
        <v>1073.6432460242781</v>
      </c>
      <c r="F12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1" s="14">
        <f ca="1">IF(PaymentSchedule[[#This Row],[PMT NO]]&lt;&gt;"",PaymentSchedule[[#This Row],[TOTAL PAYMENT]]-PaymentSchedule[[#This Row],[INTEREST]],"")</f>
        <v>524.41836162380821</v>
      </c>
      <c r="I121" s="14">
        <f ca="1">IF(PaymentSchedule[[#This Row],[PMT NO]]&lt;&gt;"",PaymentSchedule[[#This Row],[BEGINNING BALANCE]]*(InterestRate/PaymentsPerYear),"")</f>
        <v>649.22488440046993</v>
      </c>
      <c r="J12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155289.55389448898</v>
      </c>
      <c r="K121" s="14">
        <f ca="1">IF(PaymentSchedule[[#This Row],[PMT NO]]&lt;&gt;"",SUM(INDEX(PaymentSchedule[INTEREST],1,1):PaymentSchedule[[#This Row],[INTEREST]]),"")</f>
        <v>78522.094727038217</v>
      </c>
    </row>
    <row r="122" spans="2:11" x14ac:dyDescent="0.2">
      <c r="B122" s="10">
        <f ca="1">IF(LoanIsGood,IF(ROW()-ROW(PaymentSchedule[[#Headers],[PMT NO]])&gt;ScheduledNumberOfPayments,"",ROW()-ROW(PaymentSchedule[[#Headers],[PMT NO]])),"")</f>
        <v>106</v>
      </c>
      <c r="C122" s="12">
        <f ca="1">IF(PaymentSchedule[[#This Row],[PMT NO]]&lt;&gt;"",EOMONTH(LoanStartDate,ROW(PaymentSchedule[[#This Row],[PMT NO]])-ROW(PaymentSchedule[[#Headers],[PMT NO]])-2)+DAY(LoanStartDate),"")</f>
        <v>46501</v>
      </c>
      <c r="D122" s="14">
        <f ca="1">IF(PaymentSchedule[[#This Row],[PMT NO]]&lt;&gt;"",IF(ROW()-ROW(PaymentSchedule[[#Headers],[BEGINNING BALANCE]])=1,LoanAmount,INDEX(PaymentSchedule[ENDING BALANCE],ROW()-ROW(PaymentSchedule[[#Headers],[BEGINNING BALANCE]])-1)),"")</f>
        <v>155289.55389448898</v>
      </c>
      <c r="E122" s="14">
        <f ca="1">IF(PaymentSchedule[[#This Row],[PMT NO]]&lt;&gt;"",ScheduledPayment,"")</f>
        <v>1073.6432460242781</v>
      </c>
      <c r="F12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2" s="14">
        <f ca="1">IF(PaymentSchedule[[#This Row],[PMT NO]]&lt;&gt;"",PaymentSchedule[[#This Row],[TOTAL PAYMENT]]-PaymentSchedule[[#This Row],[INTEREST]],"")</f>
        <v>526.60343813057409</v>
      </c>
      <c r="I122" s="14">
        <f ca="1">IF(PaymentSchedule[[#This Row],[PMT NO]]&lt;&gt;"",PaymentSchedule[[#This Row],[BEGINNING BALANCE]]*(InterestRate/PaymentsPerYear),"")</f>
        <v>647.03980789370405</v>
      </c>
      <c r="J12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154762.95045635841</v>
      </c>
      <c r="K122" s="14">
        <f ca="1">IF(PaymentSchedule[[#This Row],[PMT NO]]&lt;&gt;"",SUM(INDEX(PaymentSchedule[INTEREST],1,1):PaymentSchedule[[#This Row],[INTEREST]]),"")</f>
        <v>79169.134534931916</v>
      </c>
    </row>
    <row r="123" spans="2:11" x14ac:dyDescent="0.2">
      <c r="B123" s="10">
        <f ca="1">IF(LoanIsGood,IF(ROW()-ROW(PaymentSchedule[[#Headers],[PMT NO]])&gt;ScheduledNumberOfPayments,"",ROW()-ROW(PaymentSchedule[[#Headers],[PMT NO]])),"")</f>
        <v>107</v>
      </c>
      <c r="C123" s="12">
        <f ca="1">IF(PaymentSchedule[[#This Row],[PMT NO]]&lt;&gt;"",EOMONTH(LoanStartDate,ROW(PaymentSchedule[[#This Row],[PMT NO]])-ROW(PaymentSchedule[[#Headers],[PMT NO]])-2)+DAY(LoanStartDate),"")</f>
        <v>46531</v>
      </c>
      <c r="D123" s="14">
        <f ca="1">IF(PaymentSchedule[[#This Row],[PMT NO]]&lt;&gt;"",IF(ROW()-ROW(PaymentSchedule[[#Headers],[BEGINNING BALANCE]])=1,LoanAmount,INDEX(PaymentSchedule[ENDING BALANCE],ROW()-ROW(PaymentSchedule[[#Headers],[BEGINNING BALANCE]])-1)),"")</f>
        <v>154762.95045635841</v>
      </c>
      <c r="E123" s="14">
        <f ca="1">IF(PaymentSchedule[[#This Row],[PMT NO]]&lt;&gt;"",ScheduledPayment,"")</f>
        <v>1073.6432460242781</v>
      </c>
      <c r="F12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3" s="14">
        <f ca="1">IF(PaymentSchedule[[#This Row],[PMT NO]]&lt;&gt;"",PaymentSchedule[[#This Row],[TOTAL PAYMENT]]-PaymentSchedule[[#This Row],[INTEREST]],"")</f>
        <v>528.79761912278479</v>
      </c>
      <c r="I123" s="14">
        <f ca="1">IF(PaymentSchedule[[#This Row],[PMT NO]]&lt;&gt;"",PaymentSchedule[[#This Row],[BEGINNING BALANCE]]*(InterestRate/PaymentsPerYear),"")</f>
        <v>644.84562690149335</v>
      </c>
      <c r="J12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154234.15283723563</v>
      </c>
      <c r="K123" s="14">
        <f ca="1">IF(PaymentSchedule[[#This Row],[PMT NO]]&lt;&gt;"",SUM(INDEX(PaymentSchedule[INTEREST],1,1):PaymentSchedule[[#This Row],[INTEREST]]),"")</f>
        <v>79813.980161833417</v>
      </c>
    </row>
    <row r="124" spans="2:11" x14ac:dyDescent="0.2">
      <c r="B124" s="10">
        <f ca="1">IF(LoanIsGood,IF(ROW()-ROW(PaymentSchedule[[#Headers],[PMT NO]])&gt;ScheduledNumberOfPayments,"",ROW()-ROW(PaymentSchedule[[#Headers],[PMT NO]])),"")</f>
        <v>108</v>
      </c>
      <c r="C124" s="12">
        <f ca="1">IF(PaymentSchedule[[#This Row],[PMT NO]]&lt;&gt;"",EOMONTH(LoanStartDate,ROW(PaymentSchedule[[#This Row],[PMT NO]])-ROW(PaymentSchedule[[#Headers],[PMT NO]])-2)+DAY(LoanStartDate),"")</f>
        <v>46562</v>
      </c>
      <c r="D124" s="14">
        <f ca="1">IF(PaymentSchedule[[#This Row],[PMT NO]]&lt;&gt;"",IF(ROW()-ROW(PaymentSchedule[[#Headers],[BEGINNING BALANCE]])=1,LoanAmount,INDEX(PaymentSchedule[ENDING BALANCE],ROW()-ROW(PaymentSchedule[[#Headers],[BEGINNING BALANCE]])-1)),"")</f>
        <v>154234.15283723563</v>
      </c>
      <c r="E124" s="14">
        <f ca="1">IF(PaymentSchedule[[#This Row],[PMT NO]]&lt;&gt;"",ScheduledPayment,"")</f>
        <v>1073.6432460242781</v>
      </c>
      <c r="F12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4" s="14">
        <f ca="1">IF(PaymentSchedule[[#This Row],[PMT NO]]&lt;&gt;"",PaymentSchedule[[#This Row],[TOTAL PAYMENT]]-PaymentSchedule[[#This Row],[INTEREST]],"")</f>
        <v>531.00094253579641</v>
      </c>
      <c r="I124" s="14">
        <f ca="1">IF(PaymentSchedule[[#This Row],[PMT NO]]&lt;&gt;"",PaymentSchedule[[#This Row],[BEGINNING BALANCE]]*(InterestRate/PaymentsPerYear),"")</f>
        <v>642.64230348848173</v>
      </c>
      <c r="J12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153703.15189469984</v>
      </c>
      <c r="K124" s="14">
        <f ca="1">IF(PaymentSchedule[[#This Row],[PMT NO]]&lt;&gt;"",SUM(INDEX(PaymentSchedule[INTEREST],1,1):PaymentSchedule[[#This Row],[INTEREST]]),"")</f>
        <v>80456.622465321896</v>
      </c>
    </row>
    <row r="125" spans="2:11" x14ac:dyDescent="0.2">
      <c r="B125" s="10">
        <f ca="1">IF(LoanIsGood,IF(ROW()-ROW(PaymentSchedule[[#Headers],[PMT NO]])&gt;ScheduledNumberOfPayments,"",ROW()-ROW(PaymentSchedule[[#Headers],[PMT NO]])),"")</f>
        <v>109</v>
      </c>
      <c r="C125" s="12">
        <f ca="1">IF(PaymentSchedule[[#This Row],[PMT NO]]&lt;&gt;"",EOMONTH(LoanStartDate,ROW(PaymentSchedule[[#This Row],[PMT NO]])-ROW(PaymentSchedule[[#Headers],[PMT NO]])-2)+DAY(LoanStartDate),"")</f>
        <v>46592</v>
      </c>
      <c r="D125" s="14">
        <f ca="1">IF(PaymentSchedule[[#This Row],[PMT NO]]&lt;&gt;"",IF(ROW()-ROW(PaymentSchedule[[#Headers],[BEGINNING BALANCE]])=1,LoanAmount,INDEX(PaymentSchedule[ENDING BALANCE],ROW()-ROW(PaymentSchedule[[#Headers],[BEGINNING BALANCE]])-1)),"")</f>
        <v>153703.15189469984</v>
      </c>
      <c r="E125" s="14">
        <f ca="1">IF(PaymentSchedule[[#This Row],[PMT NO]]&lt;&gt;"",ScheduledPayment,"")</f>
        <v>1073.6432460242781</v>
      </c>
      <c r="F12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5" s="14">
        <f ca="1">IF(PaymentSchedule[[#This Row],[PMT NO]]&lt;&gt;"",PaymentSchedule[[#This Row],[TOTAL PAYMENT]]-PaymentSchedule[[#This Row],[INTEREST]],"")</f>
        <v>533.21344646302884</v>
      </c>
      <c r="I125" s="14">
        <f ca="1">IF(PaymentSchedule[[#This Row],[PMT NO]]&lt;&gt;"",PaymentSchedule[[#This Row],[BEGINNING BALANCE]]*(InterestRate/PaymentsPerYear),"")</f>
        <v>640.4297995612493</v>
      </c>
      <c r="J12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153169.93844823682</v>
      </c>
      <c r="K125" s="14">
        <f ca="1">IF(PaymentSchedule[[#This Row],[PMT NO]]&lt;&gt;"",SUM(INDEX(PaymentSchedule[INTEREST],1,1):PaymentSchedule[[#This Row],[INTEREST]]),"")</f>
        <v>81097.052264883139</v>
      </c>
    </row>
    <row r="126" spans="2:11" x14ac:dyDescent="0.2">
      <c r="B126" s="10">
        <f ca="1">IF(LoanIsGood,IF(ROW()-ROW(PaymentSchedule[[#Headers],[PMT NO]])&gt;ScheduledNumberOfPayments,"",ROW()-ROW(PaymentSchedule[[#Headers],[PMT NO]])),"")</f>
        <v>110</v>
      </c>
      <c r="C126" s="12">
        <f ca="1">IF(PaymentSchedule[[#This Row],[PMT NO]]&lt;&gt;"",EOMONTH(LoanStartDate,ROW(PaymentSchedule[[#This Row],[PMT NO]])-ROW(PaymentSchedule[[#Headers],[PMT NO]])-2)+DAY(LoanStartDate),"")</f>
        <v>46623</v>
      </c>
      <c r="D126" s="14">
        <f ca="1">IF(PaymentSchedule[[#This Row],[PMT NO]]&lt;&gt;"",IF(ROW()-ROW(PaymentSchedule[[#Headers],[BEGINNING BALANCE]])=1,LoanAmount,INDEX(PaymentSchedule[ENDING BALANCE],ROW()-ROW(PaymentSchedule[[#Headers],[BEGINNING BALANCE]])-1)),"")</f>
        <v>153169.93844823682</v>
      </c>
      <c r="E126" s="14">
        <f ca="1">IF(PaymentSchedule[[#This Row],[PMT NO]]&lt;&gt;"",ScheduledPayment,"")</f>
        <v>1073.6432460242781</v>
      </c>
      <c r="F12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6" s="14">
        <f ca="1">IF(PaymentSchedule[[#This Row],[PMT NO]]&lt;&gt;"",PaymentSchedule[[#This Row],[TOTAL PAYMENT]]-PaymentSchedule[[#This Row],[INTEREST]],"")</f>
        <v>535.43516915662474</v>
      </c>
      <c r="I126" s="14">
        <f ca="1">IF(PaymentSchedule[[#This Row],[PMT NO]]&lt;&gt;"",PaymentSchedule[[#This Row],[BEGINNING BALANCE]]*(InterestRate/PaymentsPerYear),"")</f>
        <v>638.2080768676534</v>
      </c>
      <c r="J12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152634.50327908021</v>
      </c>
      <c r="K126" s="14">
        <f ca="1">IF(PaymentSchedule[[#This Row],[PMT NO]]&lt;&gt;"",SUM(INDEX(PaymentSchedule[INTEREST],1,1):PaymentSchedule[[#This Row],[INTEREST]]),"")</f>
        <v>81735.260341750793</v>
      </c>
    </row>
    <row r="127" spans="2:11" x14ac:dyDescent="0.2">
      <c r="B127" s="10">
        <f ca="1">IF(LoanIsGood,IF(ROW()-ROW(PaymentSchedule[[#Headers],[PMT NO]])&gt;ScheduledNumberOfPayments,"",ROW()-ROW(PaymentSchedule[[#Headers],[PMT NO]])),"")</f>
        <v>111</v>
      </c>
      <c r="C127" s="12">
        <f ca="1">IF(PaymentSchedule[[#This Row],[PMT NO]]&lt;&gt;"",EOMONTH(LoanStartDate,ROW(PaymentSchedule[[#This Row],[PMT NO]])-ROW(PaymentSchedule[[#Headers],[PMT NO]])-2)+DAY(LoanStartDate),"")</f>
        <v>46654</v>
      </c>
      <c r="D127" s="14">
        <f ca="1">IF(PaymentSchedule[[#This Row],[PMT NO]]&lt;&gt;"",IF(ROW()-ROW(PaymentSchedule[[#Headers],[BEGINNING BALANCE]])=1,LoanAmount,INDEX(PaymentSchedule[ENDING BALANCE],ROW()-ROW(PaymentSchedule[[#Headers],[BEGINNING BALANCE]])-1)),"")</f>
        <v>152634.50327908021</v>
      </c>
      <c r="E127" s="14">
        <f ca="1">IF(PaymentSchedule[[#This Row],[PMT NO]]&lt;&gt;"",ScheduledPayment,"")</f>
        <v>1073.6432460242781</v>
      </c>
      <c r="F12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7" s="14">
        <f ca="1">IF(PaymentSchedule[[#This Row],[PMT NO]]&lt;&gt;"",PaymentSchedule[[#This Row],[TOTAL PAYMENT]]-PaymentSchedule[[#This Row],[INTEREST]],"")</f>
        <v>537.66614902811057</v>
      </c>
      <c r="I127" s="14">
        <f ca="1">IF(PaymentSchedule[[#This Row],[PMT NO]]&lt;&gt;"",PaymentSchedule[[#This Row],[BEGINNING BALANCE]]*(InterestRate/PaymentsPerYear),"")</f>
        <v>635.97709699616757</v>
      </c>
      <c r="J12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152096.8371300521</v>
      </c>
      <c r="K127" s="14">
        <f ca="1">IF(PaymentSchedule[[#This Row],[PMT NO]]&lt;&gt;"",SUM(INDEX(PaymentSchedule[INTEREST],1,1):PaymentSchedule[[#This Row],[INTEREST]]),"")</f>
        <v>82371.237438746961</v>
      </c>
    </row>
    <row r="128" spans="2:11" x14ac:dyDescent="0.2">
      <c r="B128" s="10">
        <f ca="1">IF(LoanIsGood,IF(ROW()-ROW(PaymentSchedule[[#Headers],[PMT NO]])&gt;ScheduledNumberOfPayments,"",ROW()-ROW(PaymentSchedule[[#Headers],[PMT NO]])),"")</f>
        <v>112</v>
      </c>
      <c r="C128" s="12">
        <f ca="1">IF(PaymentSchedule[[#This Row],[PMT NO]]&lt;&gt;"",EOMONTH(LoanStartDate,ROW(PaymentSchedule[[#This Row],[PMT NO]])-ROW(PaymentSchedule[[#Headers],[PMT NO]])-2)+DAY(LoanStartDate),"")</f>
        <v>46684</v>
      </c>
      <c r="D128" s="14">
        <f ca="1">IF(PaymentSchedule[[#This Row],[PMT NO]]&lt;&gt;"",IF(ROW()-ROW(PaymentSchedule[[#Headers],[BEGINNING BALANCE]])=1,LoanAmount,INDEX(PaymentSchedule[ENDING BALANCE],ROW()-ROW(PaymentSchedule[[#Headers],[BEGINNING BALANCE]])-1)),"")</f>
        <v>152096.8371300521</v>
      </c>
      <c r="E128" s="14">
        <f ca="1">IF(PaymentSchedule[[#This Row],[PMT NO]]&lt;&gt;"",ScheduledPayment,"")</f>
        <v>1073.6432460242781</v>
      </c>
      <c r="F12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8" s="14">
        <f ca="1">IF(PaymentSchedule[[#This Row],[PMT NO]]&lt;&gt;"",PaymentSchedule[[#This Row],[TOTAL PAYMENT]]-PaymentSchedule[[#This Row],[INTEREST]],"")</f>
        <v>539.90642464906114</v>
      </c>
      <c r="I128" s="14">
        <f ca="1">IF(PaymentSchedule[[#This Row],[PMT NO]]&lt;&gt;"",PaymentSchedule[[#This Row],[BEGINNING BALANCE]]*(InterestRate/PaymentsPerYear),"")</f>
        <v>633.736821375217</v>
      </c>
      <c r="J12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151556.93070540304</v>
      </c>
      <c r="K128" s="14">
        <f ca="1">IF(PaymentSchedule[[#This Row],[PMT NO]]&lt;&gt;"",SUM(INDEX(PaymentSchedule[INTEREST],1,1):PaymentSchedule[[#This Row],[INTEREST]]),"")</f>
        <v>83004.974260122181</v>
      </c>
    </row>
    <row r="129" spans="2:11" x14ac:dyDescent="0.2">
      <c r="B129" s="10">
        <f ca="1">IF(LoanIsGood,IF(ROW()-ROW(PaymentSchedule[[#Headers],[PMT NO]])&gt;ScheduledNumberOfPayments,"",ROW()-ROW(PaymentSchedule[[#Headers],[PMT NO]])),"")</f>
        <v>113</v>
      </c>
      <c r="C129" s="12">
        <f ca="1">IF(PaymentSchedule[[#This Row],[PMT NO]]&lt;&gt;"",EOMONTH(LoanStartDate,ROW(PaymentSchedule[[#This Row],[PMT NO]])-ROW(PaymentSchedule[[#Headers],[PMT NO]])-2)+DAY(LoanStartDate),"")</f>
        <v>46715</v>
      </c>
      <c r="D129" s="14">
        <f ca="1">IF(PaymentSchedule[[#This Row],[PMT NO]]&lt;&gt;"",IF(ROW()-ROW(PaymentSchedule[[#Headers],[BEGINNING BALANCE]])=1,LoanAmount,INDEX(PaymentSchedule[ENDING BALANCE],ROW()-ROW(PaymentSchedule[[#Headers],[BEGINNING BALANCE]])-1)),"")</f>
        <v>151556.93070540304</v>
      </c>
      <c r="E129" s="14">
        <f ca="1">IF(PaymentSchedule[[#This Row],[PMT NO]]&lt;&gt;"",ScheduledPayment,"")</f>
        <v>1073.6432460242781</v>
      </c>
      <c r="F12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9" s="14">
        <f ca="1">IF(PaymentSchedule[[#This Row],[PMT NO]]&lt;&gt;"",PaymentSchedule[[#This Row],[TOTAL PAYMENT]]-PaymentSchedule[[#This Row],[INTEREST]],"")</f>
        <v>542.15603475176545</v>
      </c>
      <c r="I129" s="14">
        <f ca="1">IF(PaymentSchedule[[#This Row],[PMT NO]]&lt;&gt;"",PaymentSchedule[[#This Row],[BEGINNING BALANCE]]*(InterestRate/PaymentsPerYear),"")</f>
        <v>631.4872112725127</v>
      </c>
      <c r="J12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151014.77467065127</v>
      </c>
      <c r="K129" s="14">
        <f ca="1">IF(PaymentSchedule[[#This Row],[PMT NO]]&lt;&gt;"",SUM(INDEX(PaymentSchedule[INTEREST],1,1):PaymentSchedule[[#This Row],[INTEREST]]),"")</f>
        <v>83636.461471394694</v>
      </c>
    </row>
    <row r="130" spans="2:11" x14ac:dyDescent="0.2">
      <c r="B130" s="10">
        <f ca="1">IF(LoanIsGood,IF(ROW()-ROW(PaymentSchedule[[#Headers],[PMT NO]])&gt;ScheduledNumberOfPayments,"",ROW()-ROW(PaymentSchedule[[#Headers],[PMT NO]])),"")</f>
        <v>114</v>
      </c>
      <c r="C130" s="12">
        <f ca="1">IF(PaymentSchedule[[#This Row],[PMT NO]]&lt;&gt;"",EOMONTH(LoanStartDate,ROW(PaymentSchedule[[#This Row],[PMT NO]])-ROW(PaymentSchedule[[#Headers],[PMT NO]])-2)+DAY(LoanStartDate),"")</f>
        <v>46745</v>
      </c>
      <c r="D130" s="14">
        <f ca="1">IF(PaymentSchedule[[#This Row],[PMT NO]]&lt;&gt;"",IF(ROW()-ROW(PaymentSchedule[[#Headers],[BEGINNING BALANCE]])=1,LoanAmount,INDEX(PaymentSchedule[ENDING BALANCE],ROW()-ROW(PaymentSchedule[[#Headers],[BEGINNING BALANCE]])-1)),"")</f>
        <v>151014.77467065127</v>
      </c>
      <c r="E130" s="14">
        <f ca="1">IF(PaymentSchedule[[#This Row],[PMT NO]]&lt;&gt;"",ScheduledPayment,"")</f>
        <v>1073.6432460242781</v>
      </c>
      <c r="F13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0" s="14">
        <f ca="1">IF(PaymentSchedule[[#This Row],[PMT NO]]&lt;&gt;"",PaymentSchedule[[#This Row],[TOTAL PAYMENT]]-PaymentSchedule[[#This Row],[INTEREST]],"")</f>
        <v>544.4150182298979</v>
      </c>
      <c r="I130" s="14">
        <f ca="1">IF(PaymentSchedule[[#This Row],[PMT NO]]&lt;&gt;"",PaymentSchedule[[#This Row],[BEGINNING BALANCE]]*(InterestRate/PaymentsPerYear),"")</f>
        <v>629.22822779438025</v>
      </c>
      <c r="J13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150470.35965242138</v>
      </c>
      <c r="K130" s="14">
        <f ca="1">IF(PaymentSchedule[[#This Row],[PMT NO]]&lt;&gt;"",SUM(INDEX(PaymentSchedule[INTEREST],1,1):PaymentSchedule[[#This Row],[INTEREST]]),"")</f>
        <v>84265.689699189068</v>
      </c>
    </row>
    <row r="131" spans="2:11" x14ac:dyDescent="0.2">
      <c r="B131" s="10">
        <f ca="1">IF(LoanIsGood,IF(ROW()-ROW(PaymentSchedule[[#Headers],[PMT NO]])&gt;ScheduledNumberOfPayments,"",ROW()-ROW(PaymentSchedule[[#Headers],[PMT NO]])),"")</f>
        <v>115</v>
      </c>
      <c r="C131" s="12">
        <f ca="1">IF(PaymentSchedule[[#This Row],[PMT NO]]&lt;&gt;"",EOMONTH(LoanStartDate,ROW(PaymentSchedule[[#This Row],[PMT NO]])-ROW(PaymentSchedule[[#Headers],[PMT NO]])-2)+DAY(LoanStartDate),"")</f>
        <v>46776</v>
      </c>
      <c r="D131" s="14">
        <f ca="1">IF(PaymentSchedule[[#This Row],[PMT NO]]&lt;&gt;"",IF(ROW()-ROW(PaymentSchedule[[#Headers],[BEGINNING BALANCE]])=1,LoanAmount,INDEX(PaymentSchedule[ENDING BALANCE],ROW()-ROW(PaymentSchedule[[#Headers],[BEGINNING BALANCE]])-1)),"")</f>
        <v>150470.35965242138</v>
      </c>
      <c r="E131" s="14">
        <f ca="1">IF(PaymentSchedule[[#This Row],[PMT NO]]&lt;&gt;"",ScheduledPayment,"")</f>
        <v>1073.6432460242781</v>
      </c>
      <c r="F13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1" s="14">
        <f ca="1">IF(PaymentSchedule[[#This Row],[PMT NO]]&lt;&gt;"",PaymentSchedule[[#This Row],[TOTAL PAYMENT]]-PaymentSchedule[[#This Row],[INTEREST]],"")</f>
        <v>546.68341413918904</v>
      </c>
      <c r="I131" s="14">
        <f ca="1">IF(PaymentSchedule[[#This Row],[PMT NO]]&lt;&gt;"",PaymentSchedule[[#This Row],[BEGINNING BALANCE]]*(InterestRate/PaymentsPerYear),"")</f>
        <v>626.9598318850891</v>
      </c>
      <c r="J13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149923.67623828218</v>
      </c>
      <c r="K131" s="14">
        <f ca="1">IF(PaymentSchedule[[#This Row],[PMT NO]]&lt;&gt;"",SUM(INDEX(PaymentSchedule[INTEREST],1,1):PaymentSchedule[[#This Row],[INTEREST]]),"")</f>
        <v>84892.649531074159</v>
      </c>
    </row>
    <row r="132" spans="2:11" x14ac:dyDescent="0.2">
      <c r="B132" s="10">
        <f ca="1">IF(LoanIsGood,IF(ROW()-ROW(PaymentSchedule[[#Headers],[PMT NO]])&gt;ScheduledNumberOfPayments,"",ROW()-ROW(PaymentSchedule[[#Headers],[PMT NO]])),"")</f>
        <v>116</v>
      </c>
      <c r="C132" s="12">
        <f ca="1">IF(PaymentSchedule[[#This Row],[PMT NO]]&lt;&gt;"",EOMONTH(LoanStartDate,ROW(PaymentSchedule[[#This Row],[PMT NO]])-ROW(PaymentSchedule[[#Headers],[PMT NO]])-2)+DAY(LoanStartDate),"")</f>
        <v>46807</v>
      </c>
      <c r="D132" s="14">
        <f ca="1">IF(PaymentSchedule[[#This Row],[PMT NO]]&lt;&gt;"",IF(ROW()-ROW(PaymentSchedule[[#Headers],[BEGINNING BALANCE]])=1,LoanAmount,INDEX(PaymentSchedule[ENDING BALANCE],ROW()-ROW(PaymentSchedule[[#Headers],[BEGINNING BALANCE]])-1)),"")</f>
        <v>149923.67623828218</v>
      </c>
      <c r="E132" s="14">
        <f ca="1">IF(PaymentSchedule[[#This Row],[PMT NO]]&lt;&gt;"",ScheduledPayment,"")</f>
        <v>1073.6432460242781</v>
      </c>
      <c r="F13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2" s="14">
        <f ca="1">IF(PaymentSchedule[[#This Row],[PMT NO]]&lt;&gt;"",PaymentSchedule[[#This Row],[TOTAL PAYMENT]]-PaymentSchedule[[#This Row],[INTEREST]],"")</f>
        <v>548.96126169810236</v>
      </c>
      <c r="I132" s="14">
        <f ca="1">IF(PaymentSchedule[[#This Row],[PMT NO]]&lt;&gt;"",PaymentSchedule[[#This Row],[BEGINNING BALANCE]]*(InterestRate/PaymentsPerYear),"")</f>
        <v>624.68198432617578</v>
      </c>
      <c r="J13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149374.71497658407</v>
      </c>
      <c r="K132" s="14">
        <f ca="1">IF(PaymentSchedule[[#This Row],[PMT NO]]&lt;&gt;"",SUM(INDEX(PaymentSchedule[INTEREST],1,1):PaymentSchedule[[#This Row],[INTEREST]]),"")</f>
        <v>85517.331515400336</v>
      </c>
    </row>
    <row r="133" spans="2:11" x14ac:dyDescent="0.2">
      <c r="B133" s="10">
        <f ca="1">IF(LoanIsGood,IF(ROW()-ROW(PaymentSchedule[[#Headers],[PMT NO]])&gt;ScheduledNumberOfPayments,"",ROW()-ROW(PaymentSchedule[[#Headers],[PMT NO]])),"")</f>
        <v>117</v>
      </c>
      <c r="C133" s="12">
        <f ca="1">IF(PaymentSchedule[[#This Row],[PMT NO]]&lt;&gt;"",EOMONTH(LoanStartDate,ROW(PaymentSchedule[[#This Row],[PMT NO]])-ROW(PaymentSchedule[[#Headers],[PMT NO]])-2)+DAY(LoanStartDate),"")</f>
        <v>46836</v>
      </c>
      <c r="D133" s="14">
        <f ca="1">IF(PaymentSchedule[[#This Row],[PMT NO]]&lt;&gt;"",IF(ROW()-ROW(PaymentSchedule[[#Headers],[BEGINNING BALANCE]])=1,LoanAmount,INDEX(PaymentSchedule[ENDING BALANCE],ROW()-ROW(PaymentSchedule[[#Headers],[BEGINNING BALANCE]])-1)),"")</f>
        <v>149374.71497658407</v>
      </c>
      <c r="E133" s="14">
        <f ca="1">IF(PaymentSchedule[[#This Row],[PMT NO]]&lt;&gt;"",ScheduledPayment,"")</f>
        <v>1073.6432460242781</v>
      </c>
      <c r="F13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3" s="14">
        <f ca="1">IF(PaymentSchedule[[#This Row],[PMT NO]]&lt;&gt;"",PaymentSchedule[[#This Row],[TOTAL PAYMENT]]-PaymentSchedule[[#This Row],[INTEREST]],"")</f>
        <v>551.24860028851117</v>
      </c>
      <c r="I133" s="14">
        <f ca="1">IF(PaymentSchedule[[#This Row],[PMT NO]]&lt;&gt;"",PaymentSchedule[[#This Row],[BEGINNING BALANCE]]*(InterestRate/PaymentsPerYear),"")</f>
        <v>622.39464573576697</v>
      </c>
      <c r="J13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148823.46637629558</v>
      </c>
      <c r="K133" s="14">
        <f ca="1">IF(PaymentSchedule[[#This Row],[PMT NO]]&lt;&gt;"",SUM(INDEX(PaymentSchedule[INTEREST],1,1):PaymentSchedule[[#This Row],[INTEREST]]),"")</f>
        <v>86139.726161136103</v>
      </c>
    </row>
    <row r="134" spans="2:11" x14ac:dyDescent="0.2">
      <c r="B134" s="10">
        <f ca="1">IF(LoanIsGood,IF(ROW()-ROW(PaymentSchedule[[#Headers],[PMT NO]])&gt;ScheduledNumberOfPayments,"",ROW()-ROW(PaymentSchedule[[#Headers],[PMT NO]])),"")</f>
        <v>118</v>
      </c>
      <c r="C134" s="12">
        <f ca="1">IF(PaymentSchedule[[#This Row],[PMT NO]]&lt;&gt;"",EOMONTH(LoanStartDate,ROW(PaymentSchedule[[#This Row],[PMT NO]])-ROW(PaymentSchedule[[#Headers],[PMT NO]])-2)+DAY(LoanStartDate),"")</f>
        <v>46867</v>
      </c>
      <c r="D134" s="14">
        <f ca="1">IF(PaymentSchedule[[#This Row],[PMT NO]]&lt;&gt;"",IF(ROW()-ROW(PaymentSchedule[[#Headers],[BEGINNING BALANCE]])=1,LoanAmount,INDEX(PaymentSchedule[ENDING BALANCE],ROW()-ROW(PaymentSchedule[[#Headers],[BEGINNING BALANCE]])-1)),"")</f>
        <v>148823.46637629558</v>
      </c>
      <c r="E134" s="14">
        <f ca="1">IF(PaymentSchedule[[#This Row],[PMT NO]]&lt;&gt;"",ScheduledPayment,"")</f>
        <v>1073.6432460242781</v>
      </c>
      <c r="F13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4" s="14">
        <f ca="1">IF(PaymentSchedule[[#This Row],[PMT NO]]&lt;&gt;"",PaymentSchedule[[#This Row],[TOTAL PAYMENT]]-PaymentSchedule[[#This Row],[INTEREST]],"")</f>
        <v>553.54546945637992</v>
      </c>
      <c r="I134" s="14">
        <f ca="1">IF(PaymentSchedule[[#This Row],[PMT NO]]&lt;&gt;"",PaymentSchedule[[#This Row],[BEGINNING BALANCE]]*(InterestRate/PaymentsPerYear),"")</f>
        <v>620.09777656789822</v>
      </c>
      <c r="J13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148269.92090683919</v>
      </c>
      <c r="K134" s="14">
        <f ca="1">IF(PaymentSchedule[[#This Row],[PMT NO]]&lt;&gt;"",SUM(INDEX(PaymentSchedule[INTEREST],1,1):PaymentSchedule[[#This Row],[INTEREST]]),"")</f>
        <v>86759.823937704001</v>
      </c>
    </row>
    <row r="135" spans="2:11" x14ac:dyDescent="0.2">
      <c r="B135" s="10">
        <f ca="1">IF(LoanIsGood,IF(ROW()-ROW(PaymentSchedule[[#Headers],[PMT NO]])&gt;ScheduledNumberOfPayments,"",ROW()-ROW(PaymentSchedule[[#Headers],[PMT NO]])),"")</f>
        <v>119</v>
      </c>
      <c r="C135" s="12">
        <f ca="1">IF(PaymentSchedule[[#This Row],[PMT NO]]&lt;&gt;"",EOMONTH(LoanStartDate,ROW(PaymentSchedule[[#This Row],[PMT NO]])-ROW(PaymentSchedule[[#Headers],[PMT NO]])-2)+DAY(LoanStartDate),"")</f>
        <v>46897</v>
      </c>
      <c r="D135" s="14">
        <f ca="1">IF(PaymentSchedule[[#This Row],[PMT NO]]&lt;&gt;"",IF(ROW()-ROW(PaymentSchedule[[#Headers],[BEGINNING BALANCE]])=1,LoanAmount,INDEX(PaymentSchedule[ENDING BALANCE],ROW()-ROW(PaymentSchedule[[#Headers],[BEGINNING BALANCE]])-1)),"")</f>
        <v>148269.92090683919</v>
      </c>
      <c r="E135" s="14">
        <f ca="1">IF(PaymentSchedule[[#This Row],[PMT NO]]&lt;&gt;"",ScheduledPayment,"")</f>
        <v>1073.6432460242781</v>
      </c>
      <c r="F13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5" s="14">
        <f ca="1">IF(PaymentSchedule[[#This Row],[PMT NO]]&lt;&gt;"",PaymentSchedule[[#This Row],[TOTAL PAYMENT]]-PaymentSchedule[[#This Row],[INTEREST]],"")</f>
        <v>555.85190891244815</v>
      </c>
      <c r="I135" s="14">
        <f ca="1">IF(PaymentSchedule[[#This Row],[PMT NO]]&lt;&gt;"",PaymentSchedule[[#This Row],[BEGINNING BALANCE]]*(InterestRate/PaymentsPerYear),"")</f>
        <v>617.79133711182999</v>
      </c>
      <c r="J13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147714.06899792675</v>
      </c>
      <c r="K135" s="14">
        <f ca="1">IF(PaymentSchedule[[#This Row],[PMT NO]]&lt;&gt;"",SUM(INDEX(PaymentSchedule[INTEREST],1,1):PaymentSchedule[[#This Row],[INTEREST]]),"")</f>
        <v>87377.615274815835</v>
      </c>
    </row>
    <row r="136" spans="2:11" x14ac:dyDescent="0.2">
      <c r="B136" s="10">
        <f ca="1">IF(LoanIsGood,IF(ROW()-ROW(PaymentSchedule[[#Headers],[PMT NO]])&gt;ScheduledNumberOfPayments,"",ROW()-ROW(PaymentSchedule[[#Headers],[PMT NO]])),"")</f>
        <v>120</v>
      </c>
      <c r="C136" s="12">
        <f ca="1">IF(PaymentSchedule[[#This Row],[PMT NO]]&lt;&gt;"",EOMONTH(LoanStartDate,ROW(PaymentSchedule[[#This Row],[PMT NO]])-ROW(PaymentSchedule[[#Headers],[PMT NO]])-2)+DAY(LoanStartDate),"")</f>
        <v>46928</v>
      </c>
      <c r="D136" s="14">
        <f ca="1">IF(PaymentSchedule[[#This Row],[PMT NO]]&lt;&gt;"",IF(ROW()-ROW(PaymentSchedule[[#Headers],[BEGINNING BALANCE]])=1,LoanAmount,INDEX(PaymentSchedule[ENDING BALANCE],ROW()-ROW(PaymentSchedule[[#Headers],[BEGINNING BALANCE]])-1)),"")</f>
        <v>147714.06899792675</v>
      </c>
      <c r="E136" s="14">
        <f ca="1">IF(PaymentSchedule[[#This Row],[PMT NO]]&lt;&gt;"",ScheduledPayment,"")</f>
        <v>1073.6432460242781</v>
      </c>
      <c r="F13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6" s="14">
        <f ca="1">IF(PaymentSchedule[[#This Row],[PMT NO]]&lt;&gt;"",PaymentSchedule[[#This Row],[TOTAL PAYMENT]]-PaymentSchedule[[#This Row],[INTEREST]],"")</f>
        <v>558.16795853291671</v>
      </c>
      <c r="I136" s="14">
        <f ca="1">IF(PaymentSchedule[[#This Row],[PMT NO]]&lt;&gt;"",PaymentSchedule[[#This Row],[BEGINNING BALANCE]]*(InterestRate/PaymentsPerYear),"")</f>
        <v>615.47528749136143</v>
      </c>
      <c r="J13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147155.90103939382</v>
      </c>
      <c r="K136" s="14">
        <f ca="1">IF(PaymentSchedule[[#This Row],[PMT NO]]&lt;&gt;"",SUM(INDEX(PaymentSchedule[INTEREST],1,1):PaymentSchedule[[#This Row],[INTEREST]]),"")</f>
        <v>87993.090562307203</v>
      </c>
    </row>
    <row r="137" spans="2:11" x14ac:dyDescent="0.2">
      <c r="B137" s="10">
        <f ca="1">IF(LoanIsGood,IF(ROW()-ROW(PaymentSchedule[[#Headers],[PMT NO]])&gt;ScheduledNumberOfPayments,"",ROW()-ROW(PaymentSchedule[[#Headers],[PMT NO]])),"")</f>
        <v>121</v>
      </c>
      <c r="C137" s="12">
        <f ca="1">IF(PaymentSchedule[[#This Row],[PMT NO]]&lt;&gt;"",EOMONTH(LoanStartDate,ROW(PaymentSchedule[[#This Row],[PMT NO]])-ROW(PaymentSchedule[[#Headers],[PMT NO]])-2)+DAY(LoanStartDate),"")</f>
        <v>46958</v>
      </c>
      <c r="D137" s="14">
        <f ca="1">IF(PaymentSchedule[[#This Row],[PMT NO]]&lt;&gt;"",IF(ROW()-ROW(PaymentSchedule[[#Headers],[BEGINNING BALANCE]])=1,LoanAmount,INDEX(PaymentSchedule[ENDING BALANCE],ROW()-ROW(PaymentSchedule[[#Headers],[BEGINNING BALANCE]])-1)),"")</f>
        <v>147155.90103939382</v>
      </c>
      <c r="E137" s="14">
        <f ca="1">IF(PaymentSchedule[[#This Row],[PMT NO]]&lt;&gt;"",ScheduledPayment,"")</f>
        <v>1073.6432460242781</v>
      </c>
      <c r="F13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7" s="14">
        <f ca="1">IF(PaymentSchedule[[#This Row],[PMT NO]]&lt;&gt;"",PaymentSchedule[[#This Row],[TOTAL PAYMENT]]-PaymentSchedule[[#This Row],[INTEREST]],"")</f>
        <v>560.49365836013726</v>
      </c>
      <c r="I137" s="14">
        <f ca="1">IF(PaymentSchedule[[#This Row],[PMT NO]]&lt;&gt;"",PaymentSchedule[[#This Row],[BEGINNING BALANCE]]*(InterestRate/PaymentsPerYear),"")</f>
        <v>613.14958766414088</v>
      </c>
      <c r="J13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146595.4073810337</v>
      </c>
      <c r="K137" s="14">
        <f ca="1">IF(PaymentSchedule[[#This Row],[PMT NO]]&lt;&gt;"",SUM(INDEX(PaymentSchedule[INTEREST],1,1):PaymentSchedule[[#This Row],[INTEREST]]),"")</f>
        <v>88606.240149971345</v>
      </c>
    </row>
    <row r="138" spans="2:11" x14ac:dyDescent="0.2">
      <c r="B138" s="10">
        <f ca="1">IF(LoanIsGood,IF(ROW()-ROW(PaymentSchedule[[#Headers],[PMT NO]])&gt;ScheduledNumberOfPayments,"",ROW()-ROW(PaymentSchedule[[#Headers],[PMT NO]])),"")</f>
        <v>122</v>
      </c>
      <c r="C138" s="12">
        <f ca="1">IF(PaymentSchedule[[#This Row],[PMT NO]]&lt;&gt;"",EOMONTH(LoanStartDate,ROW(PaymentSchedule[[#This Row],[PMT NO]])-ROW(PaymentSchedule[[#Headers],[PMT NO]])-2)+DAY(LoanStartDate),"")</f>
        <v>46989</v>
      </c>
      <c r="D138" s="14">
        <f ca="1">IF(PaymentSchedule[[#This Row],[PMT NO]]&lt;&gt;"",IF(ROW()-ROW(PaymentSchedule[[#Headers],[BEGINNING BALANCE]])=1,LoanAmount,INDEX(PaymentSchedule[ENDING BALANCE],ROW()-ROW(PaymentSchedule[[#Headers],[BEGINNING BALANCE]])-1)),"")</f>
        <v>146595.4073810337</v>
      </c>
      <c r="E138" s="14">
        <f ca="1">IF(PaymentSchedule[[#This Row],[PMT NO]]&lt;&gt;"",ScheduledPayment,"")</f>
        <v>1073.6432460242781</v>
      </c>
      <c r="F13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8" s="14">
        <f ca="1">IF(PaymentSchedule[[#This Row],[PMT NO]]&lt;&gt;"",PaymentSchedule[[#This Row],[TOTAL PAYMENT]]-PaymentSchedule[[#This Row],[INTEREST]],"")</f>
        <v>562.82904860330439</v>
      </c>
      <c r="I138" s="14">
        <f ca="1">IF(PaymentSchedule[[#This Row],[PMT NO]]&lt;&gt;"",PaymentSchedule[[#This Row],[BEGINNING BALANCE]]*(InterestRate/PaymentsPerYear),"")</f>
        <v>610.81419742097376</v>
      </c>
      <c r="J13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146032.57833243039</v>
      </c>
      <c r="K138" s="14">
        <f ca="1">IF(PaymentSchedule[[#This Row],[PMT NO]]&lt;&gt;"",SUM(INDEX(PaymentSchedule[INTEREST],1,1):PaymentSchedule[[#This Row],[INTEREST]]),"")</f>
        <v>89217.054347392317</v>
      </c>
    </row>
    <row r="139" spans="2:11" x14ac:dyDescent="0.2">
      <c r="B139" s="10">
        <f ca="1">IF(LoanIsGood,IF(ROW()-ROW(PaymentSchedule[[#Headers],[PMT NO]])&gt;ScheduledNumberOfPayments,"",ROW()-ROW(PaymentSchedule[[#Headers],[PMT NO]])),"")</f>
        <v>123</v>
      </c>
      <c r="C139" s="12">
        <f ca="1">IF(PaymentSchedule[[#This Row],[PMT NO]]&lt;&gt;"",EOMONTH(LoanStartDate,ROW(PaymentSchedule[[#This Row],[PMT NO]])-ROW(PaymentSchedule[[#Headers],[PMT NO]])-2)+DAY(LoanStartDate),"")</f>
        <v>47020</v>
      </c>
      <c r="D139" s="14">
        <f ca="1">IF(PaymentSchedule[[#This Row],[PMT NO]]&lt;&gt;"",IF(ROW()-ROW(PaymentSchedule[[#Headers],[BEGINNING BALANCE]])=1,LoanAmount,INDEX(PaymentSchedule[ENDING BALANCE],ROW()-ROW(PaymentSchedule[[#Headers],[BEGINNING BALANCE]])-1)),"")</f>
        <v>146032.57833243039</v>
      </c>
      <c r="E139" s="14">
        <f ca="1">IF(PaymentSchedule[[#This Row],[PMT NO]]&lt;&gt;"",ScheduledPayment,"")</f>
        <v>1073.6432460242781</v>
      </c>
      <c r="F13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9" s="14">
        <f ca="1">IF(PaymentSchedule[[#This Row],[PMT NO]]&lt;&gt;"",PaymentSchedule[[#This Row],[TOTAL PAYMENT]]-PaymentSchedule[[#This Row],[INTEREST]],"")</f>
        <v>565.1741696391515</v>
      </c>
      <c r="I139" s="14">
        <f ca="1">IF(PaymentSchedule[[#This Row],[PMT NO]]&lt;&gt;"",PaymentSchedule[[#This Row],[BEGINNING BALANCE]]*(InterestRate/PaymentsPerYear),"")</f>
        <v>608.46907638512664</v>
      </c>
      <c r="J13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145467.40416279124</v>
      </c>
      <c r="K139" s="14">
        <f ca="1">IF(PaymentSchedule[[#This Row],[PMT NO]]&lt;&gt;"",SUM(INDEX(PaymentSchedule[INTEREST],1,1):PaymentSchedule[[#This Row],[INTEREST]]),"")</f>
        <v>89825.523423777442</v>
      </c>
    </row>
    <row r="140" spans="2:11" x14ac:dyDescent="0.2">
      <c r="B140" s="10">
        <f ca="1">IF(LoanIsGood,IF(ROW()-ROW(PaymentSchedule[[#Headers],[PMT NO]])&gt;ScheduledNumberOfPayments,"",ROW()-ROW(PaymentSchedule[[#Headers],[PMT NO]])),"")</f>
        <v>124</v>
      </c>
      <c r="C140" s="12">
        <f ca="1">IF(PaymentSchedule[[#This Row],[PMT NO]]&lt;&gt;"",EOMONTH(LoanStartDate,ROW(PaymentSchedule[[#This Row],[PMT NO]])-ROW(PaymentSchedule[[#Headers],[PMT NO]])-2)+DAY(LoanStartDate),"")</f>
        <v>47050</v>
      </c>
      <c r="D140" s="14">
        <f ca="1">IF(PaymentSchedule[[#This Row],[PMT NO]]&lt;&gt;"",IF(ROW()-ROW(PaymentSchedule[[#Headers],[BEGINNING BALANCE]])=1,LoanAmount,INDEX(PaymentSchedule[ENDING BALANCE],ROW()-ROW(PaymentSchedule[[#Headers],[BEGINNING BALANCE]])-1)),"")</f>
        <v>145467.40416279124</v>
      </c>
      <c r="E140" s="14">
        <f ca="1">IF(PaymentSchedule[[#This Row],[PMT NO]]&lt;&gt;"",ScheduledPayment,"")</f>
        <v>1073.6432460242781</v>
      </c>
      <c r="F14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0" s="14">
        <f ca="1">IF(PaymentSchedule[[#This Row],[PMT NO]]&lt;&gt;"",PaymentSchedule[[#This Row],[TOTAL PAYMENT]]-PaymentSchedule[[#This Row],[INTEREST]],"")</f>
        <v>567.52906201264796</v>
      </c>
      <c r="I140" s="14">
        <f ca="1">IF(PaymentSchedule[[#This Row],[PMT NO]]&lt;&gt;"",PaymentSchedule[[#This Row],[BEGINNING BALANCE]]*(InterestRate/PaymentsPerYear),"")</f>
        <v>606.11418401163019</v>
      </c>
      <c r="J14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144899.87510077859</v>
      </c>
      <c r="K140" s="14">
        <f ca="1">IF(PaymentSchedule[[#This Row],[PMT NO]]&lt;&gt;"",SUM(INDEX(PaymentSchedule[INTEREST],1,1):PaymentSchedule[[#This Row],[INTEREST]]),"")</f>
        <v>90431.637607789075</v>
      </c>
    </row>
    <row r="141" spans="2:11" x14ac:dyDescent="0.2">
      <c r="B141" s="10">
        <f ca="1">IF(LoanIsGood,IF(ROW()-ROW(PaymentSchedule[[#Headers],[PMT NO]])&gt;ScheduledNumberOfPayments,"",ROW()-ROW(PaymentSchedule[[#Headers],[PMT NO]])),"")</f>
        <v>125</v>
      </c>
      <c r="C141" s="12">
        <f ca="1">IF(PaymentSchedule[[#This Row],[PMT NO]]&lt;&gt;"",EOMONTH(LoanStartDate,ROW(PaymentSchedule[[#This Row],[PMT NO]])-ROW(PaymentSchedule[[#Headers],[PMT NO]])-2)+DAY(LoanStartDate),"")</f>
        <v>47081</v>
      </c>
      <c r="D141" s="14">
        <f ca="1">IF(PaymentSchedule[[#This Row],[PMT NO]]&lt;&gt;"",IF(ROW()-ROW(PaymentSchedule[[#Headers],[BEGINNING BALANCE]])=1,LoanAmount,INDEX(PaymentSchedule[ENDING BALANCE],ROW()-ROW(PaymentSchedule[[#Headers],[BEGINNING BALANCE]])-1)),"")</f>
        <v>144899.87510077859</v>
      </c>
      <c r="E141" s="14">
        <f ca="1">IF(PaymentSchedule[[#This Row],[PMT NO]]&lt;&gt;"",ScheduledPayment,"")</f>
        <v>1073.6432460242781</v>
      </c>
      <c r="F14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1" s="14">
        <f ca="1">IF(PaymentSchedule[[#This Row],[PMT NO]]&lt;&gt;"",PaymentSchedule[[#This Row],[TOTAL PAYMENT]]-PaymentSchedule[[#This Row],[INTEREST]],"")</f>
        <v>569.89376643770072</v>
      </c>
      <c r="I141" s="14">
        <f ca="1">IF(PaymentSchedule[[#This Row],[PMT NO]]&lt;&gt;"",PaymentSchedule[[#This Row],[BEGINNING BALANCE]]*(InterestRate/PaymentsPerYear),"")</f>
        <v>603.74947958657742</v>
      </c>
      <c r="J14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144329.9813343409</v>
      </c>
      <c r="K141" s="14">
        <f ca="1">IF(PaymentSchedule[[#This Row],[PMT NO]]&lt;&gt;"",SUM(INDEX(PaymentSchedule[INTEREST],1,1):PaymentSchedule[[#This Row],[INTEREST]]),"")</f>
        <v>91035.387087375653</v>
      </c>
    </row>
    <row r="142" spans="2:11" x14ac:dyDescent="0.2">
      <c r="B142" s="10">
        <f ca="1">IF(LoanIsGood,IF(ROW()-ROW(PaymentSchedule[[#Headers],[PMT NO]])&gt;ScheduledNumberOfPayments,"",ROW()-ROW(PaymentSchedule[[#Headers],[PMT NO]])),"")</f>
        <v>126</v>
      </c>
      <c r="C142" s="12">
        <f ca="1">IF(PaymentSchedule[[#This Row],[PMT NO]]&lt;&gt;"",EOMONTH(LoanStartDate,ROW(PaymentSchedule[[#This Row],[PMT NO]])-ROW(PaymentSchedule[[#Headers],[PMT NO]])-2)+DAY(LoanStartDate),"")</f>
        <v>47111</v>
      </c>
      <c r="D142" s="14">
        <f ca="1">IF(PaymentSchedule[[#This Row],[PMT NO]]&lt;&gt;"",IF(ROW()-ROW(PaymentSchedule[[#Headers],[BEGINNING BALANCE]])=1,LoanAmount,INDEX(PaymentSchedule[ENDING BALANCE],ROW()-ROW(PaymentSchedule[[#Headers],[BEGINNING BALANCE]])-1)),"")</f>
        <v>144329.9813343409</v>
      </c>
      <c r="E142" s="14">
        <f ca="1">IF(PaymentSchedule[[#This Row],[PMT NO]]&lt;&gt;"",ScheduledPayment,"")</f>
        <v>1073.6432460242781</v>
      </c>
      <c r="F14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2" s="14">
        <f ca="1">IF(PaymentSchedule[[#This Row],[PMT NO]]&lt;&gt;"",PaymentSchedule[[#This Row],[TOTAL PAYMENT]]-PaymentSchedule[[#This Row],[INTEREST]],"")</f>
        <v>572.26832379785776</v>
      </c>
      <c r="I142" s="14">
        <f ca="1">IF(PaymentSchedule[[#This Row],[PMT NO]]&lt;&gt;"",PaymentSchedule[[#This Row],[BEGINNING BALANCE]]*(InterestRate/PaymentsPerYear),"")</f>
        <v>601.37492222642038</v>
      </c>
      <c r="J14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143757.71301054306</v>
      </c>
      <c r="K142" s="14">
        <f ca="1">IF(PaymentSchedule[[#This Row],[PMT NO]]&lt;&gt;"",SUM(INDEX(PaymentSchedule[INTEREST],1,1):PaymentSchedule[[#This Row],[INTEREST]]),"")</f>
        <v>91636.762009602069</v>
      </c>
    </row>
    <row r="143" spans="2:11" x14ac:dyDescent="0.2">
      <c r="B143" s="10">
        <f ca="1">IF(LoanIsGood,IF(ROW()-ROW(PaymentSchedule[[#Headers],[PMT NO]])&gt;ScheduledNumberOfPayments,"",ROW()-ROW(PaymentSchedule[[#Headers],[PMT NO]])),"")</f>
        <v>127</v>
      </c>
      <c r="C143" s="12">
        <f ca="1">IF(PaymentSchedule[[#This Row],[PMT NO]]&lt;&gt;"",EOMONTH(LoanStartDate,ROW(PaymentSchedule[[#This Row],[PMT NO]])-ROW(PaymentSchedule[[#Headers],[PMT NO]])-2)+DAY(LoanStartDate),"")</f>
        <v>47142</v>
      </c>
      <c r="D143" s="14">
        <f ca="1">IF(PaymentSchedule[[#This Row],[PMT NO]]&lt;&gt;"",IF(ROW()-ROW(PaymentSchedule[[#Headers],[BEGINNING BALANCE]])=1,LoanAmount,INDEX(PaymentSchedule[ENDING BALANCE],ROW()-ROW(PaymentSchedule[[#Headers],[BEGINNING BALANCE]])-1)),"")</f>
        <v>143757.71301054306</v>
      </c>
      <c r="E143" s="14">
        <f ca="1">IF(PaymentSchedule[[#This Row],[PMT NO]]&lt;&gt;"",ScheduledPayment,"")</f>
        <v>1073.6432460242781</v>
      </c>
      <c r="F14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3" s="14">
        <f ca="1">IF(PaymentSchedule[[#This Row],[PMT NO]]&lt;&gt;"",PaymentSchedule[[#This Row],[TOTAL PAYMENT]]-PaymentSchedule[[#This Row],[INTEREST]],"")</f>
        <v>574.6527751470154</v>
      </c>
      <c r="I143" s="14">
        <f ca="1">IF(PaymentSchedule[[#This Row],[PMT NO]]&lt;&gt;"",PaymentSchedule[[#This Row],[BEGINNING BALANCE]]*(InterestRate/PaymentsPerYear),"")</f>
        <v>598.99047087726274</v>
      </c>
      <c r="J14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143183.06023539603</v>
      </c>
      <c r="K143" s="14">
        <f ca="1">IF(PaymentSchedule[[#This Row],[PMT NO]]&lt;&gt;"",SUM(INDEX(PaymentSchedule[INTEREST],1,1):PaymentSchedule[[#This Row],[INTEREST]]),"")</f>
        <v>92235.752480479336</v>
      </c>
    </row>
    <row r="144" spans="2:11" x14ac:dyDescent="0.2">
      <c r="B144" s="10">
        <f ca="1">IF(LoanIsGood,IF(ROW()-ROW(PaymentSchedule[[#Headers],[PMT NO]])&gt;ScheduledNumberOfPayments,"",ROW()-ROW(PaymentSchedule[[#Headers],[PMT NO]])),"")</f>
        <v>128</v>
      </c>
      <c r="C144" s="12">
        <f ca="1">IF(PaymentSchedule[[#This Row],[PMT NO]]&lt;&gt;"",EOMONTH(LoanStartDate,ROW(PaymentSchedule[[#This Row],[PMT NO]])-ROW(PaymentSchedule[[#Headers],[PMT NO]])-2)+DAY(LoanStartDate),"")</f>
        <v>47173</v>
      </c>
      <c r="D144" s="14">
        <f ca="1">IF(PaymentSchedule[[#This Row],[PMT NO]]&lt;&gt;"",IF(ROW()-ROW(PaymentSchedule[[#Headers],[BEGINNING BALANCE]])=1,LoanAmount,INDEX(PaymentSchedule[ENDING BALANCE],ROW()-ROW(PaymentSchedule[[#Headers],[BEGINNING BALANCE]])-1)),"")</f>
        <v>143183.06023539603</v>
      </c>
      <c r="E144" s="14">
        <f ca="1">IF(PaymentSchedule[[#This Row],[PMT NO]]&lt;&gt;"",ScheduledPayment,"")</f>
        <v>1073.6432460242781</v>
      </c>
      <c r="F14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4" s="14">
        <f ca="1">IF(PaymentSchedule[[#This Row],[PMT NO]]&lt;&gt;"",PaymentSchedule[[#This Row],[TOTAL PAYMENT]]-PaymentSchedule[[#This Row],[INTEREST]],"")</f>
        <v>577.04716171012808</v>
      </c>
      <c r="I144" s="14">
        <f ca="1">IF(PaymentSchedule[[#This Row],[PMT NO]]&lt;&gt;"",PaymentSchedule[[#This Row],[BEGINNING BALANCE]]*(InterestRate/PaymentsPerYear),"")</f>
        <v>596.59608431415006</v>
      </c>
      <c r="J14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142606.0130736859</v>
      </c>
      <c r="K144" s="14">
        <f ca="1">IF(PaymentSchedule[[#This Row],[PMT NO]]&lt;&gt;"",SUM(INDEX(PaymentSchedule[INTEREST],1,1):PaymentSchedule[[#This Row],[INTEREST]]),"")</f>
        <v>92832.348564793487</v>
      </c>
    </row>
    <row r="145" spans="2:11" x14ac:dyDescent="0.2">
      <c r="B145" s="10">
        <f ca="1">IF(LoanIsGood,IF(ROW()-ROW(PaymentSchedule[[#Headers],[PMT NO]])&gt;ScheduledNumberOfPayments,"",ROW()-ROW(PaymentSchedule[[#Headers],[PMT NO]])),"")</f>
        <v>129</v>
      </c>
      <c r="C145" s="12">
        <f ca="1">IF(PaymentSchedule[[#This Row],[PMT NO]]&lt;&gt;"",EOMONTH(LoanStartDate,ROW(PaymentSchedule[[#This Row],[PMT NO]])-ROW(PaymentSchedule[[#Headers],[PMT NO]])-2)+DAY(LoanStartDate),"")</f>
        <v>47201</v>
      </c>
      <c r="D145" s="14">
        <f ca="1">IF(PaymentSchedule[[#This Row],[PMT NO]]&lt;&gt;"",IF(ROW()-ROW(PaymentSchedule[[#Headers],[BEGINNING BALANCE]])=1,LoanAmount,INDEX(PaymentSchedule[ENDING BALANCE],ROW()-ROW(PaymentSchedule[[#Headers],[BEGINNING BALANCE]])-1)),"")</f>
        <v>142606.0130736859</v>
      </c>
      <c r="E145" s="14">
        <f ca="1">IF(PaymentSchedule[[#This Row],[PMT NO]]&lt;&gt;"",ScheduledPayment,"")</f>
        <v>1073.6432460242781</v>
      </c>
      <c r="F14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5" s="14">
        <f ca="1">IF(PaymentSchedule[[#This Row],[PMT NO]]&lt;&gt;"",PaymentSchedule[[#This Row],[TOTAL PAYMENT]]-PaymentSchedule[[#This Row],[INTEREST]],"")</f>
        <v>579.45152488392023</v>
      </c>
      <c r="I145" s="14">
        <f ca="1">IF(PaymentSchedule[[#This Row],[PMT NO]]&lt;&gt;"",PaymentSchedule[[#This Row],[BEGINNING BALANCE]]*(InterestRate/PaymentsPerYear),"")</f>
        <v>594.19172114035791</v>
      </c>
      <c r="J14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142026.56154880198</v>
      </c>
      <c r="K145" s="14">
        <f ca="1">IF(PaymentSchedule[[#This Row],[PMT NO]]&lt;&gt;"",SUM(INDEX(PaymentSchedule[INTEREST],1,1):PaymentSchedule[[#This Row],[INTEREST]]),"")</f>
        <v>93426.54028593385</v>
      </c>
    </row>
    <row r="146" spans="2:11" x14ac:dyDescent="0.2">
      <c r="B146" s="10">
        <f ca="1">IF(LoanIsGood,IF(ROW()-ROW(PaymentSchedule[[#Headers],[PMT NO]])&gt;ScheduledNumberOfPayments,"",ROW()-ROW(PaymentSchedule[[#Headers],[PMT NO]])),"")</f>
        <v>130</v>
      </c>
      <c r="C146" s="12">
        <f ca="1">IF(PaymentSchedule[[#This Row],[PMT NO]]&lt;&gt;"",EOMONTH(LoanStartDate,ROW(PaymentSchedule[[#This Row],[PMT NO]])-ROW(PaymentSchedule[[#Headers],[PMT NO]])-2)+DAY(LoanStartDate),"")</f>
        <v>47232</v>
      </c>
      <c r="D146" s="14">
        <f ca="1">IF(PaymentSchedule[[#This Row],[PMT NO]]&lt;&gt;"",IF(ROW()-ROW(PaymentSchedule[[#Headers],[BEGINNING BALANCE]])=1,LoanAmount,INDEX(PaymentSchedule[ENDING BALANCE],ROW()-ROW(PaymentSchedule[[#Headers],[BEGINNING BALANCE]])-1)),"")</f>
        <v>142026.56154880198</v>
      </c>
      <c r="E146" s="14">
        <f ca="1">IF(PaymentSchedule[[#This Row],[PMT NO]]&lt;&gt;"",ScheduledPayment,"")</f>
        <v>1073.6432460242781</v>
      </c>
      <c r="F14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6" s="14">
        <f ca="1">IF(PaymentSchedule[[#This Row],[PMT NO]]&lt;&gt;"",PaymentSchedule[[#This Row],[TOTAL PAYMENT]]-PaymentSchedule[[#This Row],[INTEREST]],"")</f>
        <v>581.86590623760321</v>
      </c>
      <c r="I146" s="14">
        <f ca="1">IF(PaymentSchedule[[#This Row],[PMT NO]]&lt;&gt;"",PaymentSchedule[[#This Row],[BEGINNING BALANCE]]*(InterestRate/PaymentsPerYear),"")</f>
        <v>591.77733978667493</v>
      </c>
      <c r="J14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141444.69564256439</v>
      </c>
      <c r="K146" s="14">
        <f ca="1">IF(PaymentSchedule[[#This Row],[PMT NO]]&lt;&gt;"",SUM(INDEX(PaymentSchedule[INTEREST],1,1):PaymentSchedule[[#This Row],[INTEREST]]),"")</f>
        <v>94018.31762572052</v>
      </c>
    </row>
    <row r="147" spans="2:11" x14ac:dyDescent="0.2">
      <c r="B147" s="10">
        <f ca="1">IF(LoanIsGood,IF(ROW()-ROW(PaymentSchedule[[#Headers],[PMT NO]])&gt;ScheduledNumberOfPayments,"",ROW()-ROW(PaymentSchedule[[#Headers],[PMT NO]])),"")</f>
        <v>131</v>
      </c>
      <c r="C147" s="12">
        <f ca="1">IF(PaymentSchedule[[#This Row],[PMT NO]]&lt;&gt;"",EOMONTH(LoanStartDate,ROW(PaymentSchedule[[#This Row],[PMT NO]])-ROW(PaymentSchedule[[#Headers],[PMT NO]])-2)+DAY(LoanStartDate),"")</f>
        <v>47262</v>
      </c>
      <c r="D147" s="14">
        <f ca="1">IF(PaymentSchedule[[#This Row],[PMT NO]]&lt;&gt;"",IF(ROW()-ROW(PaymentSchedule[[#Headers],[BEGINNING BALANCE]])=1,LoanAmount,INDEX(PaymentSchedule[ENDING BALANCE],ROW()-ROW(PaymentSchedule[[#Headers],[BEGINNING BALANCE]])-1)),"")</f>
        <v>141444.69564256439</v>
      </c>
      <c r="E147" s="14">
        <f ca="1">IF(PaymentSchedule[[#This Row],[PMT NO]]&lt;&gt;"",ScheduledPayment,"")</f>
        <v>1073.6432460242781</v>
      </c>
      <c r="F14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7" s="14">
        <f ca="1">IF(PaymentSchedule[[#This Row],[PMT NO]]&lt;&gt;"",PaymentSchedule[[#This Row],[TOTAL PAYMENT]]-PaymentSchedule[[#This Row],[INTEREST]],"")</f>
        <v>584.29034751359325</v>
      </c>
      <c r="I147" s="14">
        <f ca="1">IF(PaymentSchedule[[#This Row],[PMT NO]]&lt;&gt;"",PaymentSchedule[[#This Row],[BEGINNING BALANCE]]*(InterestRate/PaymentsPerYear),"")</f>
        <v>589.35289851068489</v>
      </c>
      <c r="J14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140860.40529505079</v>
      </c>
      <c r="K147" s="14">
        <f ca="1">IF(PaymentSchedule[[#This Row],[PMT NO]]&lt;&gt;"",SUM(INDEX(PaymentSchedule[INTEREST],1,1):PaymentSchedule[[#This Row],[INTEREST]]),"")</f>
        <v>94607.670524231202</v>
      </c>
    </row>
    <row r="148" spans="2:11" x14ac:dyDescent="0.2">
      <c r="B148" s="10">
        <f ca="1">IF(LoanIsGood,IF(ROW()-ROW(PaymentSchedule[[#Headers],[PMT NO]])&gt;ScheduledNumberOfPayments,"",ROW()-ROW(PaymentSchedule[[#Headers],[PMT NO]])),"")</f>
        <v>132</v>
      </c>
      <c r="C148" s="12">
        <f ca="1">IF(PaymentSchedule[[#This Row],[PMT NO]]&lt;&gt;"",EOMONTH(LoanStartDate,ROW(PaymentSchedule[[#This Row],[PMT NO]])-ROW(PaymentSchedule[[#Headers],[PMT NO]])-2)+DAY(LoanStartDate),"")</f>
        <v>47293</v>
      </c>
      <c r="D148" s="14">
        <f ca="1">IF(PaymentSchedule[[#This Row],[PMT NO]]&lt;&gt;"",IF(ROW()-ROW(PaymentSchedule[[#Headers],[BEGINNING BALANCE]])=1,LoanAmount,INDEX(PaymentSchedule[ENDING BALANCE],ROW()-ROW(PaymentSchedule[[#Headers],[BEGINNING BALANCE]])-1)),"")</f>
        <v>140860.40529505079</v>
      </c>
      <c r="E148" s="14">
        <f ca="1">IF(PaymentSchedule[[#This Row],[PMT NO]]&lt;&gt;"",ScheduledPayment,"")</f>
        <v>1073.6432460242781</v>
      </c>
      <c r="F14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8" s="14">
        <f ca="1">IF(PaymentSchedule[[#This Row],[PMT NO]]&lt;&gt;"",PaymentSchedule[[#This Row],[TOTAL PAYMENT]]-PaymentSchedule[[#This Row],[INTEREST]],"")</f>
        <v>586.7248906282332</v>
      </c>
      <c r="I148" s="14">
        <f ca="1">IF(PaymentSchedule[[#This Row],[PMT NO]]&lt;&gt;"",PaymentSchedule[[#This Row],[BEGINNING BALANCE]]*(InterestRate/PaymentsPerYear),"")</f>
        <v>586.91835539604494</v>
      </c>
      <c r="J14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140273.68040442254</v>
      </c>
      <c r="K148" s="14">
        <f ca="1">IF(PaymentSchedule[[#This Row],[PMT NO]]&lt;&gt;"",SUM(INDEX(PaymentSchedule[INTEREST],1,1):PaymentSchedule[[#This Row],[INTEREST]]),"")</f>
        <v>95194.588879627248</v>
      </c>
    </row>
    <row r="149" spans="2:11" x14ac:dyDescent="0.2">
      <c r="B149" s="10">
        <f ca="1">IF(LoanIsGood,IF(ROW()-ROW(PaymentSchedule[[#Headers],[PMT NO]])&gt;ScheduledNumberOfPayments,"",ROW()-ROW(PaymentSchedule[[#Headers],[PMT NO]])),"")</f>
        <v>133</v>
      </c>
      <c r="C149" s="12">
        <f ca="1">IF(PaymentSchedule[[#This Row],[PMT NO]]&lt;&gt;"",EOMONTH(LoanStartDate,ROW(PaymentSchedule[[#This Row],[PMT NO]])-ROW(PaymentSchedule[[#Headers],[PMT NO]])-2)+DAY(LoanStartDate),"")</f>
        <v>47323</v>
      </c>
      <c r="D149" s="14">
        <f ca="1">IF(PaymentSchedule[[#This Row],[PMT NO]]&lt;&gt;"",IF(ROW()-ROW(PaymentSchedule[[#Headers],[BEGINNING BALANCE]])=1,LoanAmount,INDEX(PaymentSchedule[ENDING BALANCE],ROW()-ROW(PaymentSchedule[[#Headers],[BEGINNING BALANCE]])-1)),"")</f>
        <v>140273.68040442254</v>
      </c>
      <c r="E149" s="14">
        <f ca="1">IF(PaymentSchedule[[#This Row],[PMT NO]]&lt;&gt;"",ScheduledPayment,"")</f>
        <v>1073.6432460242781</v>
      </c>
      <c r="F14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9" s="14">
        <f ca="1">IF(PaymentSchedule[[#This Row],[PMT NO]]&lt;&gt;"",PaymentSchedule[[#This Row],[TOTAL PAYMENT]]-PaymentSchedule[[#This Row],[INTEREST]],"")</f>
        <v>589.16957767251756</v>
      </c>
      <c r="I149" s="14">
        <f ca="1">IF(PaymentSchedule[[#This Row],[PMT NO]]&lt;&gt;"",PaymentSchedule[[#This Row],[BEGINNING BALANCE]]*(InterestRate/PaymentsPerYear),"")</f>
        <v>584.47366835176058</v>
      </c>
      <c r="J14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139684.51082675002</v>
      </c>
      <c r="K149" s="14">
        <f ca="1">IF(PaymentSchedule[[#This Row],[PMT NO]]&lt;&gt;"",SUM(INDEX(PaymentSchedule[INTEREST],1,1):PaymentSchedule[[#This Row],[INTEREST]]),"")</f>
        <v>95779.062547979003</v>
      </c>
    </row>
    <row r="150" spans="2:11" x14ac:dyDescent="0.2">
      <c r="B150" s="10">
        <f ca="1">IF(LoanIsGood,IF(ROW()-ROW(PaymentSchedule[[#Headers],[PMT NO]])&gt;ScheduledNumberOfPayments,"",ROW()-ROW(PaymentSchedule[[#Headers],[PMT NO]])),"")</f>
        <v>134</v>
      </c>
      <c r="C150" s="12">
        <f ca="1">IF(PaymentSchedule[[#This Row],[PMT NO]]&lt;&gt;"",EOMONTH(LoanStartDate,ROW(PaymentSchedule[[#This Row],[PMT NO]])-ROW(PaymentSchedule[[#Headers],[PMT NO]])-2)+DAY(LoanStartDate),"")</f>
        <v>47354</v>
      </c>
      <c r="D150" s="14">
        <f ca="1">IF(PaymentSchedule[[#This Row],[PMT NO]]&lt;&gt;"",IF(ROW()-ROW(PaymentSchedule[[#Headers],[BEGINNING BALANCE]])=1,LoanAmount,INDEX(PaymentSchedule[ENDING BALANCE],ROW()-ROW(PaymentSchedule[[#Headers],[BEGINNING BALANCE]])-1)),"")</f>
        <v>139684.51082675002</v>
      </c>
      <c r="E150" s="14">
        <f ca="1">IF(PaymentSchedule[[#This Row],[PMT NO]]&lt;&gt;"",ScheduledPayment,"")</f>
        <v>1073.6432460242781</v>
      </c>
      <c r="F15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0" s="14">
        <f ca="1">IF(PaymentSchedule[[#This Row],[PMT NO]]&lt;&gt;"",PaymentSchedule[[#This Row],[TOTAL PAYMENT]]-PaymentSchedule[[#This Row],[INTEREST]],"")</f>
        <v>591.62445091281973</v>
      </c>
      <c r="I150" s="14">
        <f ca="1">IF(PaymentSchedule[[#This Row],[PMT NO]]&lt;&gt;"",PaymentSchedule[[#This Row],[BEGINNING BALANCE]]*(InterestRate/PaymentsPerYear),"")</f>
        <v>582.01879511145842</v>
      </c>
      <c r="J15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139092.8863758372</v>
      </c>
      <c r="K150" s="14">
        <f ca="1">IF(PaymentSchedule[[#This Row],[PMT NO]]&lt;&gt;"",SUM(INDEX(PaymentSchedule[INTEREST],1,1):PaymentSchedule[[#This Row],[INTEREST]]),"")</f>
        <v>96361.081343090467</v>
      </c>
    </row>
    <row r="151" spans="2:11" x14ac:dyDescent="0.2">
      <c r="B151" s="10">
        <f ca="1">IF(LoanIsGood,IF(ROW()-ROW(PaymentSchedule[[#Headers],[PMT NO]])&gt;ScheduledNumberOfPayments,"",ROW()-ROW(PaymentSchedule[[#Headers],[PMT NO]])),"")</f>
        <v>135</v>
      </c>
      <c r="C151" s="12">
        <f ca="1">IF(PaymentSchedule[[#This Row],[PMT NO]]&lt;&gt;"",EOMONTH(LoanStartDate,ROW(PaymentSchedule[[#This Row],[PMT NO]])-ROW(PaymentSchedule[[#Headers],[PMT NO]])-2)+DAY(LoanStartDate),"")</f>
        <v>47385</v>
      </c>
      <c r="D151" s="14">
        <f ca="1">IF(PaymentSchedule[[#This Row],[PMT NO]]&lt;&gt;"",IF(ROW()-ROW(PaymentSchedule[[#Headers],[BEGINNING BALANCE]])=1,LoanAmount,INDEX(PaymentSchedule[ENDING BALANCE],ROW()-ROW(PaymentSchedule[[#Headers],[BEGINNING BALANCE]])-1)),"")</f>
        <v>139092.8863758372</v>
      </c>
      <c r="E151" s="14">
        <f ca="1">IF(PaymentSchedule[[#This Row],[PMT NO]]&lt;&gt;"",ScheduledPayment,"")</f>
        <v>1073.6432460242781</v>
      </c>
      <c r="F15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1" s="14">
        <f ca="1">IF(PaymentSchedule[[#This Row],[PMT NO]]&lt;&gt;"",PaymentSchedule[[#This Row],[TOTAL PAYMENT]]-PaymentSchedule[[#This Row],[INTEREST]],"")</f>
        <v>594.08955279162319</v>
      </c>
      <c r="I151" s="14">
        <f ca="1">IF(PaymentSchedule[[#This Row],[PMT NO]]&lt;&gt;"",PaymentSchedule[[#This Row],[BEGINNING BALANCE]]*(InterestRate/PaymentsPerYear),"")</f>
        <v>579.55369323265495</v>
      </c>
      <c r="J15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138498.79682304559</v>
      </c>
      <c r="K151" s="14">
        <f ca="1">IF(PaymentSchedule[[#This Row],[PMT NO]]&lt;&gt;"",SUM(INDEX(PaymentSchedule[INTEREST],1,1):PaymentSchedule[[#This Row],[INTEREST]]),"")</f>
        <v>96940.635036323118</v>
      </c>
    </row>
    <row r="152" spans="2:11" x14ac:dyDescent="0.2">
      <c r="B152" s="10">
        <f ca="1">IF(LoanIsGood,IF(ROW()-ROW(PaymentSchedule[[#Headers],[PMT NO]])&gt;ScheduledNumberOfPayments,"",ROW()-ROW(PaymentSchedule[[#Headers],[PMT NO]])),"")</f>
        <v>136</v>
      </c>
      <c r="C152" s="12">
        <f ca="1">IF(PaymentSchedule[[#This Row],[PMT NO]]&lt;&gt;"",EOMONTH(LoanStartDate,ROW(PaymentSchedule[[#This Row],[PMT NO]])-ROW(PaymentSchedule[[#Headers],[PMT NO]])-2)+DAY(LoanStartDate),"")</f>
        <v>47415</v>
      </c>
      <c r="D152" s="14">
        <f ca="1">IF(PaymentSchedule[[#This Row],[PMT NO]]&lt;&gt;"",IF(ROW()-ROW(PaymentSchedule[[#Headers],[BEGINNING BALANCE]])=1,LoanAmount,INDEX(PaymentSchedule[ENDING BALANCE],ROW()-ROW(PaymentSchedule[[#Headers],[BEGINNING BALANCE]])-1)),"")</f>
        <v>138498.79682304559</v>
      </c>
      <c r="E152" s="14">
        <f ca="1">IF(PaymentSchedule[[#This Row],[PMT NO]]&lt;&gt;"",ScheduledPayment,"")</f>
        <v>1073.6432460242781</v>
      </c>
      <c r="F15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2" s="14">
        <f ca="1">IF(PaymentSchedule[[#This Row],[PMT NO]]&lt;&gt;"",PaymentSchedule[[#This Row],[TOTAL PAYMENT]]-PaymentSchedule[[#This Row],[INTEREST]],"")</f>
        <v>596.56492592825487</v>
      </c>
      <c r="I152" s="14">
        <f ca="1">IF(PaymentSchedule[[#This Row],[PMT NO]]&lt;&gt;"",PaymentSchedule[[#This Row],[BEGINNING BALANCE]]*(InterestRate/PaymentsPerYear),"")</f>
        <v>577.07832009602328</v>
      </c>
      <c r="J15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137902.23189711734</v>
      </c>
      <c r="K152" s="14">
        <f ca="1">IF(PaymentSchedule[[#This Row],[PMT NO]]&lt;&gt;"",SUM(INDEX(PaymentSchedule[INTEREST],1,1):PaymentSchedule[[#This Row],[INTEREST]]),"")</f>
        <v>97517.713356419146</v>
      </c>
    </row>
    <row r="153" spans="2:11" x14ac:dyDescent="0.2">
      <c r="B153" s="10">
        <f ca="1">IF(LoanIsGood,IF(ROW()-ROW(PaymentSchedule[[#Headers],[PMT NO]])&gt;ScheduledNumberOfPayments,"",ROW()-ROW(PaymentSchedule[[#Headers],[PMT NO]])),"")</f>
        <v>137</v>
      </c>
      <c r="C153" s="12">
        <f ca="1">IF(PaymentSchedule[[#This Row],[PMT NO]]&lt;&gt;"",EOMONTH(LoanStartDate,ROW(PaymentSchedule[[#This Row],[PMT NO]])-ROW(PaymentSchedule[[#Headers],[PMT NO]])-2)+DAY(LoanStartDate),"")</f>
        <v>47446</v>
      </c>
      <c r="D153" s="14">
        <f ca="1">IF(PaymentSchedule[[#This Row],[PMT NO]]&lt;&gt;"",IF(ROW()-ROW(PaymentSchedule[[#Headers],[BEGINNING BALANCE]])=1,LoanAmount,INDEX(PaymentSchedule[ENDING BALANCE],ROW()-ROW(PaymentSchedule[[#Headers],[BEGINNING BALANCE]])-1)),"")</f>
        <v>137902.23189711734</v>
      </c>
      <c r="E153" s="14">
        <f ca="1">IF(PaymentSchedule[[#This Row],[PMT NO]]&lt;&gt;"",ScheduledPayment,"")</f>
        <v>1073.6432460242781</v>
      </c>
      <c r="F15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3" s="14">
        <f ca="1">IF(PaymentSchedule[[#This Row],[PMT NO]]&lt;&gt;"",PaymentSchedule[[#This Row],[TOTAL PAYMENT]]-PaymentSchedule[[#This Row],[INTEREST]],"")</f>
        <v>599.05061311962254</v>
      </c>
      <c r="I153" s="14">
        <f ca="1">IF(PaymentSchedule[[#This Row],[PMT NO]]&lt;&gt;"",PaymentSchedule[[#This Row],[BEGINNING BALANCE]]*(InterestRate/PaymentsPerYear),"")</f>
        <v>574.5926329046556</v>
      </c>
      <c r="J15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137303.18128399772</v>
      </c>
      <c r="K153" s="14">
        <f ca="1">IF(PaymentSchedule[[#This Row],[PMT NO]]&lt;&gt;"",SUM(INDEX(PaymentSchedule[INTEREST],1,1):PaymentSchedule[[#This Row],[INTEREST]]),"")</f>
        <v>98092.305989323795</v>
      </c>
    </row>
    <row r="154" spans="2:11" x14ac:dyDescent="0.2">
      <c r="B154" s="10">
        <f ca="1">IF(LoanIsGood,IF(ROW()-ROW(PaymentSchedule[[#Headers],[PMT NO]])&gt;ScheduledNumberOfPayments,"",ROW()-ROW(PaymentSchedule[[#Headers],[PMT NO]])),"")</f>
        <v>138</v>
      </c>
      <c r="C154" s="12">
        <f ca="1">IF(PaymentSchedule[[#This Row],[PMT NO]]&lt;&gt;"",EOMONTH(LoanStartDate,ROW(PaymentSchedule[[#This Row],[PMT NO]])-ROW(PaymentSchedule[[#Headers],[PMT NO]])-2)+DAY(LoanStartDate),"")</f>
        <v>47476</v>
      </c>
      <c r="D154" s="14">
        <f ca="1">IF(PaymentSchedule[[#This Row],[PMT NO]]&lt;&gt;"",IF(ROW()-ROW(PaymentSchedule[[#Headers],[BEGINNING BALANCE]])=1,LoanAmount,INDEX(PaymentSchedule[ENDING BALANCE],ROW()-ROW(PaymentSchedule[[#Headers],[BEGINNING BALANCE]])-1)),"")</f>
        <v>137303.18128399772</v>
      </c>
      <c r="E154" s="14">
        <f ca="1">IF(PaymentSchedule[[#This Row],[PMT NO]]&lt;&gt;"",ScheduledPayment,"")</f>
        <v>1073.6432460242781</v>
      </c>
      <c r="F15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4" s="14">
        <f ca="1">IF(PaymentSchedule[[#This Row],[PMT NO]]&lt;&gt;"",PaymentSchedule[[#This Row],[TOTAL PAYMENT]]-PaymentSchedule[[#This Row],[INTEREST]],"")</f>
        <v>601.54665734095431</v>
      </c>
      <c r="I154" s="14">
        <f ca="1">IF(PaymentSchedule[[#This Row],[PMT NO]]&lt;&gt;"",PaymentSchedule[[#This Row],[BEGINNING BALANCE]]*(InterestRate/PaymentsPerYear),"")</f>
        <v>572.09658868332383</v>
      </c>
      <c r="J15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136701.63462665677</v>
      </c>
      <c r="K154" s="14">
        <f ca="1">IF(PaymentSchedule[[#This Row],[PMT NO]]&lt;&gt;"",SUM(INDEX(PaymentSchedule[INTEREST],1,1):PaymentSchedule[[#This Row],[INTEREST]]),"")</f>
        <v>98664.402578007124</v>
      </c>
    </row>
    <row r="155" spans="2:11" x14ac:dyDescent="0.2">
      <c r="B155" s="10">
        <f ca="1">IF(LoanIsGood,IF(ROW()-ROW(PaymentSchedule[[#Headers],[PMT NO]])&gt;ScheduledNumberOfPayments,"",ROW()-ROW(PaymentSchedule[[#Headers],[PMT NO]])),"")</f>
        <v>139</v>
      </c>
      <c r="C155" s="12">
        <f ca="1">IF(PaymentSchedule[[#This Row],[PMT NO]]&lt;&gt;"",EOMONTH(LoanStartDate,ROW(PaymentSchedule[[#This Row],[PMT NO]])-ROW(PaymentSchedule[[#Headers],[PMT NO]])-2)+DAY(LoanStartDate),"")</f>
        <v>47507</v>
      </c>
      <c r="D155" s="14">
        <f ca="1">IF(PaymentSchedule[[#This Row],[PMT NO]]&lt;&gt;"",IF(ROW()-ROW(PaymentSchedule[[#Headers],[BEGINNING BALANCE]])=1,LoanAmount,INDEX(PaymentSchedule[ENDING BALANCE],ROW()-ROW(PaymentSchedule[[#Headers],[BEGINNING BALANCE]])-1)),"")</f>
        <v>136701.63462665677</v>
      </c>
      <c r="E155" s="14">
        <f ca="1">IF(PaymentSchedule[[#This Row],[PMT NO]]&lt;&gt;"",ScheduledPayment,"")</f>
        <v>1073.6432460242781</v>
      </c>
      <c r="F15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5" s="14">
        <f ca="1">IF(PaymentSchedule[[#This Row],[PMT NO]]&lt;&gt;"",PaymentSchedule[[#This Row],[TOTAL PAYMENT]]-PaymentSchedule[[#This Row],[INTEREST]],"")</f>
        <v>604.05310174654164</v>
      </c>
      <c r="I155" s="14">
        <f ca="1">IF(PaymentSchedule[[#This Row],[PMT NO]]&lt;&gt;"",PaymentSchedule[[#This Row],[BEGINNING BALANCE]]*(InterestRate/PaymentsPerYear),"")</f>
        <v>569.5901442777365</v>
      </c>
      <c r="J15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136097.58152491023</v>
      </c>
      <c r="K155" s="14">
        <f ca="1">IF(PaymentSchedule[[#This Row],[PMT NO]]&lt;&gt;"",SUM(INDEX(PaymentSchedule[INTEREST],1,1):PaymentSchedule[[#This Row],[INTEREST]]),"")</f>
        <v>99233.992722284864</v>
      </c>
    </row>
    <row r="156" spans="2:11" x14ac:dyDescent="0.2">
      <c r="B156" s="10">
        <f ca="1">IF(LoanIsGood,IF(ROW()-ROW(PaymentSchedule[[#Headers],[PMT NO]])&gt;ScheduledNumberOfPayments,"",ROW()-ROW(PaymentSchedule[[#Headers],[PMT NO]])),"")</f>
        <v>140</v>
      </c>
      <c r="C156" s="12">
        <f ca="1">IF(PaymentSchedule[[#This Row],[PMT NO]]&lt;&gt;"",EOMONTH(LoanStartDate,ROW(PaymentSchedule[[#This Row],[PMT NO]])-ROW(PaymentSchedule[[#Headers],[PMT NO]])-2)+DAY(LoanStartDate),"")</f>
        <v>47538</v>
      </c>
      <c r="D156" s="14">
        <f ca="1">IF(PaymentSchedule[[#This Row],[PMT NO]]&lt;&gt;"",IF(ROW()-ROW(PaymentSchedule[[#Headers],[BEGINNING BALANCE]])=1,LoanAmount,INDEX(PaymentSchedule[ENDING BALANCE],ROW()-ROW(PaymentSchedule[[#Headers],[BEGINNING BALANCE]])-1)),"")</f>
        <v>136097.58152491023</v>
      </c>
      <c r="E156" s="14">
        <f ca="1">IF(PaymentSchedule[[#This Row],[PMT NO]]&lt;&gt;"",ScheduledPayment,"")</f>
        <v>1073.6432460242781</v>
      </c>
      <c r="F15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6" s="14">
        <f ca="1">IF(PaymentSchedule[[#This Row],[PMT NO]]&lt;&gt;"",PaymentSchedule[[#This Row],[TOTAL PAYMENT]]-PaymentSchedule[[#This Row],[INTEREST]],"")</f>
        <v>606.56998967048548</v>
      </c>
      <c r="I156" s="14">
        <f ca="1">IF(PaymentSchedule[[#This Row],[PMT NO]]&lt;&gt;"",PaymentSchedule[[#This Row],[BEGINNING BALANCE]]*(InterestRate/PaymentsPerYear),"")</f>
        <v>567.07325635379266</v>
      </c>
      <c r="J15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135491.01153523976</v>
      </c>
      <c r="K156" s="14">
        <f ca="1">IF(PaymentSchedule[[#This Row],[PMT NO]]&lt;&gt;"",SUM(INDEX(PaymentSchedule[INTEREST],1,1):PaymentSchedule[[#This Row],[INTEREST]]),"")</f>
        <v>99801.065978638653</v>
      </c>
    </row>
    <row r="157" spans="2:11" x14ac:dyDescent="0.2">
      <c r="B157" s="10">
        <f ca="1">IF(LoanIsGood,IF(ROW()-ROW(PaymentSchedule[[#Headers],[PMT NO]])&gt;ScheduledNumberOfPayments,"",ROW()-ROW(PaymentSchedule[[#Headers],[PMT NO]])),"")</f>
        <v>141</v>
      </c>
      <c r="C157" s="12">
        <f ca="1">IF(PaymentSchedule[[#This Row],[PMT NO]]&lt;&gt;"",EOMONTH(LoanStartDate,ROW(PaymentSchedule[[#This Row],[PMT NO]])-ROW(PaymentSchedule[[#Headers],[PMT NO]])-2)+DAY(LoanStartDate),"")</f>
        <v>47566</v>
      </c>
      <c r="D157" s="14">
        <f ca="1">IF(PaymentSchedule[[#This Row],[PMT NO]]&lt;&gt;"",IF(ROW()-ROW(PaymentSchedule[[#Headers],[BEGINNING BALANCE]])=1,LoanAmount,INDEX(PaymentSchedule[ENDING BALANCE],ROW()-ROW(PaymentSchedule[[#Headers],[BEGINNING BALANCE]])-1)),"")</f>
        <v>135491.01153523976</v>
      </c>
      <c r="E157" s="14">
        <f ca="1">IF(PaymentSchedule[[#This Row],[PMT NO]]&lt;&gt;"",ScheduledPayment,"")</f>
        <v>1073.6432460242781</v>
      </c>
      <c r="F15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7" s="14">
        <f ca="1">IF(PaymentSchedule[[#This Row],[PMT NO]]&lt;&gt;"",PaymentSchedule[[#This Row],[TOTAL PAYMENT]]-PaymentSchedule[[#This Row],[INTEREST]],"")</f>
        <v>609.09736462744581</v>
      </c>
      <c r="I157" s="14">
        <f ca="1">IF(PaymentSchedule[[#This Row],[PMT NO]]&lt;&gt;"",PaymentSchedule[[#This Row],[BEGINNING BALANCE]]*(InterestRate/PaymentsPerYear),"")</f>
        <v>564.54588139683233</v>
      </c>
      <c r="J15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134881.91417061232</v>
      </c>
      <c r="K157" s="14">
        <f ca="1">IF(PaymentSchedule[[#This Row],[PMT NO]]&lt;&gt;"",SUM(INDEX(PaymentSchedule[INTEREST],1,1):PaymentSchedule[[#This Row],[INTEREST]]),"")</f>
        <v>100365.61186003548</v>
      </c>
    </row>
    <row r="158" spans="2:11" x14ac:dyDescent="0.2">
      <c r="B158" s="10">
        <f ca="1">IF(LoanIsGood,IF(ROW()-ROW(PaymentSchedule[[#Headers],[PMT NO]])&gt;ScheduledNumberOfPayments,"",ROW()-ROW(PaymentSchedule[[#Headers],[PMT NO]])),"")</f>
        <v>142</v>
      </c>
      <c r="C158" s="12">
        <f ca="1">IF(PaymentSchedule[[#This Row],[PMT NO]]&lt;&gt;"",EOMONTH(LoanStartDate,ROW(PaymentSchedule[[#This Row],[PMT NO]])-ROW(PaymentSchedule[[#Headers],[PMT NO]])-2)+DAY(LoanStartDate),"")</f>
        <v>47597</v>
      </c>
      <c r="D158" s="14">
        <f ca="1">IF(PaymentSchedule[[#This Row],[PMT NO]]&lt;&gt;"",IF(ROW()-ROW(PaymentSchedule[[#Headers],[BEGINNING BALANCE]])=1,LoanAmount,INDEX(PaymentSchedule[ENDING BALANCE],ROW()-ROW(PaymentSchedule[[#Headers],[BEGINNING BALANCE]])-1)),"")</f>
        <v>134881.91417061232</v>
      </c>
      <c r="E158" s="14">
        <f ca="1">IF(PaymentSchedule[[#This Row],[PMT NO]]&lt;&gt;"",ScheduledPayment,"")</f>
        <v>1073.6432460242781</v>
      </c>
      <c r="F15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8" s="14">
        <f ca="1">IF(PaymentSchedule[[#This Row],[PMT NO]]&lt;&gt;"",PaymentSchedule[[#This Row],[TOTAL PAYMENT]]-PaymentSchedule[[#This Row],[INTEREST]],"")</f>
        <v>611.63527031339345</v>
      </c>
      <c r="I158" s="14">
        <f ca="1">IF(PaymentSchedule[[#This Row],[PMT NO]]&lt;&gt;"",PaymentSchedule[[#This Row],[BEGINNING BALANCE]]*(InterestRate/PaymentsPerYear),"")</f>
        <v>562.00797571088469</v>
      </c>
      <c r="J15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134270.27890029893</v>
      </c>
      <c r="K158" s="14">
        <f ca="1">IF(PaymentSchedule[[#This Row],[PMT NO]]&lt;&gt;"",SUM(INDEX(PaymentSchedule[INTEREST],1,1):PaymentSchedule[[#This Row],[INTEREST]]),"")</f>
        <v>100927.61983574637</v>
      </c>
    </row>
    <row r="159" spans="2:11" x14ac:dyDescent="0.2">
      <c r="B159" s="10">
        <f ca="1">IF(LoanIsGood,IF(ROW()-ROW(PaymentSchedule[[#Headers],[PMT NO]])&gt;ScheduledNumberOfPayments,"",ROW()-ROW(PaymentSchedule[[#Headers],[PMT NO]])),"")</f>
        <v>143</v>
      </c>
      <c r="C159" s="12">
        <f ca="1">IF(PaymentSchedule[[#This Row],[PMT NO]]&lt;&gt;"",EOMONTH(LoanStartDate,ROW(PaymentSchedule[[#This Row],[PMT NO]])-ROW(PaymentSchedule[[#Headers],[PMT NO]])-2)+DAY(LoanStartDate),"")</f>
        <v>47627</v>
      </c>
      <c r="D159" s="14">
        <f ca="1">IF(PaymentSchedule[[#This Row],[PMT NO]]&lt;&gt;"",IF(ROW()-ROW(PaymentSchedule[[#Headers],[BEGINNING BALANCE]])=1,LoanAmount,INDEX(PaymentSchedule[ENDING BALANCE],ROW()-ROW(PaymentSchedule[[#Headers],[BEGINNING BALANCE]])-1)),"")</f>
        <v>134270.27890029893</v>
      </c>
      <c r="E159" s="14">
        <f ca="1">IF(PaymentSchedule[[#This Row],[PMT NO]]&lt;&gt;"",ScheduledPayment,"")</f>
        <v>1073.6432460242781</v>
      </c>
      <c r="F15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9" s="14">
        <f ca="1">IF(PaymentSchedule[[#This Row],[PMT NO]]&lt;&gt;"",PaymentSchedule[[#This Row],[TOTAL PAYMENT]]-PaymentSchedule[[#This Row],[INTEREST]],"")</f>
        <v>614.18375060636595</v>
      </c>
      <c r="I159" s="14">
        <f ca="1">IF(PaymentSchedule[[#This Row],[PMT NO]]&lt;&gt;"",PaymentSchedule[[#This Row],[BEGINNING BALANCE]]*(InterestRate/PaymentsPerYear),"")</f>
        <v>559.45949541791219</v>
      </c>
      <c r="J15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133656.09514969256</v>
      </c>
      <c r="K159" s="14">
        <f ca="1">IF(PaymentSchedule[[#This Row],[PMT NO]]&lt;&gt;"",SUM(INDEX(PaymentSchedule[INTEREST],1,1):PaymentSchedule[[#This Row],[INTEREST]]),"")</f>
        <v>101487.07933116429</v>
      </c>
    </row>
    <row r="160" spans="2:11" x14ac:dyDescent="0.2">
      <c r="B160" s="10">
        <f ca="1">IF(LoanIsGood,IF(ROW()-ROW(PaymentSchedule[[#Headers],[PMT NO]])&gt;ScheduledNumberOfPayments,"",ROW()-ROW(PaymentSchedule[[#Headers],[PMT NO]])),"")</f>
        <v>144</v>
      </c>
      <c r="C160" s="12">
        <f ca="1">IF(PaymentSchedule[[#This Row],[PMT NO]]&lt;&gt;"",EOMONTH(LoanStartDate,ROW(PaymentSchedule[[#This Row],[PMT NO]])-ROW(PaymentSchedule[[#Headers],[PMT NO]])-2)+DAY(LoanStartDate),"")</f>
        <v>47658</v>
      </c>
      <c r="D160" s="14">
        <f ca="1">IF(PaymentSchedule[[#This Row],[PMT NO]]&lt;&gt;"",IF(ROW()-ROW(PaymentSchedule[[#Headers],[BEGINNING BALANCE]])=1,LoanAmount,INDEX(PaymentSchedule[ENDING BALANCE],ROW()-ROW(PaymentSchedule[[#Headers],[BEGINNING BALANCE]])-1)),"")</f>
        <v>133656.09514969256</v>
      </c>
      <c r="E160" s="14">
        <f ca="1">IF(PaymentSchedule[[#This Row],[PMT NO]]&lt;&gt;"",ScheduledPayment,"")</f>
        <v>1073.6432460242781</v>
      </c>
      <c r="F16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0" s="14">
        <f ca="1">IF(PaymentSchedule[[#This Row],[PMT NO]]&lt;&gt;"",PaymentSchedule[[#This Row],[TOTAL PAYMENT]]-PaymentSchedule[[#This Row],[INTEREST]],"")</f>
        <v>616.74284956722579</v>
      </c>
      <c r="I160" s="14">
        <f ca="1">IF(PaymentSchedule[[#This Row],[PMT NO]]&lt;&gt;"",PaymentSchedule[[#This Row],[BEGINNING BALANCE]]*(InterestRate/PaymentsPerYear),"")</f>
        <v>556.90039645705235</v>
      </c>
      <c r="J16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133039.35230012532</v>
      </c>
      <c r="K160" s="14">
        <f ca="1">IF(PaymentSchedule[[#This Row],[PMT NO]]&lt;&gt;"",SUM(INDEX(PaymentSchedule[INTEREST],1,1):PaymentSchedule[[#This Row],[INTEREST]]),"")</f>
        <v>102043.97972762135</v>
      </c>
    </row>
    <row r="161" spans="2:11" x14ac:dyDescent="0.2">
      <c r="B161" s="10">
        <f ca="1">IF(LoanIsGood,IF(ROW()-ROW(PaymentSchedule[[#Headers],[PMT NO]])&gt;ScheduledNumberOfPayments,"",ROW()-ROW(PaymentSchedule[[#Headers],[PMT NO]])),"")</f>
        <v>145</v>
      </c>
      <c r="C161" s="12">
        <f ca="1">IF(PaymentSchedule[[#This Row],[PMT NO]]&lt;&gt;"",EOMONTH(LoanStartDate,ROW(PaymentSchedule[[#This Row],[PMT NO]])-ROW(PaymentSchedule[[#Headers],[PMT NO]])-2)+DAY(LoanStartDate),"")</f>
        <v>47688</v>
      </c>
      <c r="D161" s="14">
        <f ca="1">IF(PaymentSchedule[[#This Row],[PMT NO]]&lt;&gt;"",IF(ROW()-ROW(PaymentSchedule[[#Headers],[BEGINNING BALANCE]])=1,LoanAmount,INDEX(PaymentSchedule[ENDING BALANCE],ROW()-ROW(PaymentSchedule[[#Headers],[BEGINNING BALANCE]])-1)),"")</f>
        <v>133039.35230012532</v>
      </c>
      <c r="E161" s="14">
        <f ca="1">IF(PaymentSchedule[[#This Row],[PMT NO]]&lt;&gt;"",ScheduledPayment,"")</f>
        <v>1073.6432460242781</v>
      </c>
      <c r="F16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1" s="14">
        <f ca="1">IF(PaymentSchedule[[#This Row],[PMT NO]]&lt;&gt;"",PaymentSchedule[[#This Row],[TOTAL PAYMENT]]-PaymentSchedule[[#This Row],[INTEREST]],"")</f>
        <v>619.31261144042264</v>
      </c>
      <c r="I161" s="14">
        <f ca="1">IF(PaymentSchedule[[#This Row],[PMT NO]]&lt;&gt;"",PaymentSchedule[[#This Row],[BEGINNING BALANCE]]*(InterestRate/PaymentsPerYear),"")</f>
        <v>554.3306345838555</v>
      </c>
      <c r="J16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132420.03968868489</v>
      </c>
      <c r="K161" s="14">
        <f ca="1">IF(PaymentSchedule[[#This Row],[PMT NO]]&lt;&gt;"",SUM(INDEX(PaymentSchedule[INTEREST],1,1):PaymentSchedule[[#This Row],[INTEREST]]),"")</f>
        <v>102598.3103622052</v>
      </c>
    </row>
    <row r="162" spans="2:11" x14ac:dyDescent="0.2">
      <c r="B162" s="10">
        <f ca="1">IF(LoanIsGood,IF(ROW()-ROW(PaymentSchedule[[#Headers],[PMT NO]])&gt;ScheduledNumberOfPayments,"",ROW()-ROW(PaymentSchedule[[#Headers],[PMT NO]])),"")</f>
        <v>146</v>
      </c>
      <c r="C162" s="12">
        <f ca="1">IF(PaymentSchedule[[#This Row],[PMT NO]]&lt;&gt;"",EOMONTH(LoanStartDate,ROW(PaymentSchedule[[#This Row],[PMT NO]])-ROW(PaymentSchedule[[#Headers],[PMT NO]])-2)+DAY(LoanStartDate),"")</f>
        <v>47719</v>
      </c>
      <c r="D162" s="14">
        <f ca="1">IF(PaymentSchedule[[#This Row],[PMT NO]]&lt;&gt;"",IF(ROW()-ROW(PaymentSchedule[[#Headers],[BEGINNING BALANCE]])=1,LoanAmount,INDEX(PaymentSchedule[ENDING BALANCE],ROW()-ROW(PaymentSchedule[[#Headers],[BEGINNING BALANCE]])-1)),"")</f>
        <v>132420.03968868489</v>
      </c>
      <c r="E162" s="14">
        <f ca="1">IF(PaymentSchedule[[#This Row],[PMT NO]]&lt;&gt;"",ScheduledPayment,"")</f>
        <v>1073.6432460242781</v>
      </c>
      <c r="F16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2" s="14">
        <f ca="1">IF(PaymentSchedule[[#This Row],[PMT NO]]&lt;&gt;"",PaymentSchedule[[#This Row],[TOTAL PAYMENT]]-PaymentSchedule[[#This Row],[INTEREST]],"")</f>
        <v>621.8930806547578</v>
      </c>
      <c r="I162" s="14">
        <f ca="1">IF(PaymentSchedule[[#This Row],[PMT NO]]&lt;&gt;"",PaymentSchedule[[#This Row],[BEGINNING BALANCE]]*(InterestRate/PaymentsPerYear),"")</f>
        <v>551.75016536952035</v>
      </c>
      <c r="J16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131798.14660803013</v>
      </c>
      <c r="K162" s="14">
        <f ca="1">IF(PaymentSchedule[[#This Row],[PMT NO]]&lt;&gt;"",SUM(INDEX(PaymentSchedule[INTEREST],1,1):PaymentSchedule[[#This Row],[INTEREST]]),"")</f>
        <v>103150.06052757472</v>
      </c>
    </row>
    <row r="163" spans="2:11" x14ac:dyDescent="0.2">
      <c r="B163" s="10">
        <f ca="1">IF(LoanIsGood,IF(ROW()-ROW(PaymentSchedule[[#Headers],[PMT NO]])&gt;ScheduledNumberOfPayments,"",ROW()-ROW(PaymentSchedule[[#Headers],[PMT NO]])),"")</f>
        <v>147</v>
      </c>
      <c r="C163" s="12">
        <f ca="1">IF(PaymentSchedule[[#This Row],[PMT NO]]&lt;&gt;"",EOMONTH(LoanStartDate,ROW(PaymentSchedule[[#This Row],[PMT NO]])-ROW(PaymentSchedule[[#Headers],[PMT NO]])-2)+DAY(LoanStartDate),"")</f>
        <v>47750</v>
      </c>
      <c r="D163" s="14">
        <f ca="1">IF(PaymentSchedule[[#This Row],[PMT NO]]&lt;&gt;"",IF(ROW()-ROW(PaymentSchedule[[#Headers],[BEGINNING BALANCE]])=1,LoanAmount,INDEX(PaymentSchedule[ENDING BALANCE],ROW()-ROW(PaymentSchedule[[#Headers],[BEGINNING BALANCE]])-1)),"")</f>
        <v>131798.14660803013</v>
      </c>
      <c r="E163" s="14">
        <f ca="1">IF(PaymentSchedule[[#This Row],[PMT NO]]&lt;&gt;"",ScheduledPayment,"")</f>
        <v>1073.6432460242781</v>
      </c>
      <c r="F16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3" s="14">
        <f ca="1">IF(PaymentSchedule[[#This Row],[PMT NO]]&lt;&gt;"",PaymentSchedule[[#This Row],[TOTAL PAYMENT]]-PaymentSchedule[[#This Row],[INTEREST]],"")</f>
        <v>624.48430182415257</v>
      </c>
      <c r="I163" s="14">
        <f ca="1">IF(PaymentSchedule[[#This Row],[PMT NO]]&lt;&gt;"",PaymentSchedule[[#This Row],[BEGINNING BALANCE]]*(InterestRate/PaymentsPerYear),"")</f>
        <v>549.15894420012557</v>
      </c>
      <c r="J16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131173.66230620598</v>
      </c>
      <c r="K163" s="14">
        <f ca="1">IF(PaymentSchedule[[#This Row],[PMT NO]]&lt;&gt;"",SUM(INDEX(PaymentSchedule[INTEREST],1,1):PaymentSchedule[[#This Row],[INTEREST]]),"")</f>
        <v>103699.21947177485</v>
      </c>
    </row>
    <row r="164" spans="2:11" x14ac:dyDescent="0.2">
      <c r="B164" s="10">
        <f ca="1">IF(LoanIsGood,IF(ROW()-ROW(PaymentSchedule[[#Headers],[PMT NO]])&gt;ScheduledNumberOfPayments,"",ROW()-ROW(PaymentSchedule[[#Headers],[PMT NO]])),"")</f>
        <v>148</v>
      </c>
      <c r="C164" s="12">
        <f ca="1">IF(PaymentSchedule[[#This Row],[PMT NO]]&lt;&gt;"",EOMONTH(LoanStartDate,ROW(PaymentSchedule[[#This Row],[PMT NO]])-ROW(PaymentSchedule[[#Headers],[PMT NO]])-2)+DAY(LoanStartDate),"")</f>
        <v>47780</v>
      </c>
      <c r="D164" s="14">
        <f ca="1">IF(PaymentSchedule[[#This Row],[PMT NO]]&lt;&gt;"",IF(ROW()-ROW(PaymentSchedule[[#Headers],[BEGINNING BALANCE]])=1,LoanAmount,INDEX(PaymentSchedule[ENDING BALANCE],ROW()-ROW(PaymentSchedule[[#Headers],[BEGINNING BALANCE]])-1)),"")</f>
        <v>131173.66230620598</v>
      </c>
      <c r="E164" s="14">
        <f ca="1">IF(PaymentSchedule[[#This Row],[PMT NO]]&lt;&gt;"",ScheduledPayment,"")</f>
        <v>1073.6432460242781</v>
      </c>
      <c r="F16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4" s="14">
        <f ca="1">IF(PaymentSchedule[[#This Row],[PMT NO]]&lt;&gt;"",PaymentSchedule[[#This Row],[TOTAL PAYMENT]]-PaymentSchedule[[#This Row],[INTEREST]],"")</f>
        <v>627.0863197484199</v>
      </c>
      <c r="I164" s="14">
        <f ca="1">IF(PaymentSchedule[[#This Row],[PMT NO]]&lt;&gt;"",PaymentSchedule[[#This Row],[BEGINNING BALANCE]]*(InterestRate/PaymentsPerYear),"")</f>
        <v>546.55692627585825</v>
      </c>
      <c r="J16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130546.57598645757</v>
      </c>
      <c r="K164" s="14">
        <f ca="1">IF(PaymentSchedule[[#This Row],[PMT NO]]&lt;&gt;"",SUM(INDEX(PaymentSchedule[INTEREST],1,1):PaymentSchedule[[#This Row],[INTEREST]]),"")</f>
        <v>104245.77639805072</v>
      </c>
    </row>
    <row r="165" spans="2:11" x14ac:dyDescent="0.2">
      <c r="B165" s="10">
        <f ca="1">IF(LoanIsGood,IF(ROW()-ROW(PaymentSchedule[[#Headers],[PMT NO]])&gt;ScheduledNumberOfPayments,"",ROW()-ROW(PaymentSchedule[[#Headers],[PMT NO]])),"")</f>
        <v>149</v>
      </c>
      <c r="C165" s="12">
        <f ca="1">IF(PaymentSchedule[[#This Row],[PMT NO]]&lt;&gt;"",EOMONTH(LoanStartDate,ROW(PaymentSchedule[[#This Row],[PMT NO]])-ROW(PaymentSchedule[[#Headers],[PMT NO]])-2)+DAY(LoanStartDate),"")</f>
        <v>47811</v>
      </c>
      <c r="D165" s="14">
        <f ca="1">IF(PaymentSchedule[[#This Row],[PMT NO]]&lt;&gt;"",IF(ROW()-ROW(PaymentSchedule[[#Headers],[BEGINNING BALANCE]])=1,LoanAmount,INDEX(PaymentSchedule[ENDING BALANCE],ROW()-ROW(PaymentSchedule[[#Headers],[BEGINNING BALANCE]])-1)),"")</f>
        <v>130546.57598645757</v>
      </c>
      <c r="E165" s="14">
        <f ca="1">IF(PaymentSchedule[[#This Row],[PMT NO]]&lt;&gt;"",ScheduledPayment,"")</f>
        <v>1073.6432460242781</v>
      </c>
      <c r="F16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5" s="14">
        <f ca="1">IF(PaymentSchedule[[#This Row],[PMT NO]]&lt;&gt;"",PaymentSchedule[[#This Row],[TOTAL PAYMENT]]-PaymentSchedule[[#This Row],[INTEREST]],"")</f>
        <v>629.69917941403833</v>
      </c>
      <c r="I165" s="14">
        <f ca="1">IF(PaymentSchedule[[#This Row],[PMT NO]]&lt;&gt;"",PaymentSchedule[[#This Row],[BEGINNING BALANCE]]*(InterestRate/PaymentsPerYear),"")</f>
        <v>543.94406661023982</v>
      </c>
      <c r="J16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129916.87680704353</v>
      </c>
      <c r="K165" s="14">
        <f ca="1">IF(PaymentSchedule[[#This Row],[PMT NO]]&lt;&gt;"",SUM(INDEX(PaymentSchedule[INTEREST],1,1):PaymentSchedule[[#This Row],[INTEREST]]),"")</f>
        <v>104789.72046466096</v>
      </c>
    </row>
    <row r="166" spans="2:11" x14ac:dyDescent="0.2">
      <c r="B166" s="10">
        <f ca="1">IF(LoanIsGood,IF(ROW()-ROW(PaymentSchedule[[#Headers],[PMT NO]])&gt;ScheduledNumberOfPayments,"",ROW()-ROW(PaymentSchedule[[#Headers],[PMT NO]])),"")</f>
        <v>150</v>
      </c>
      <c r="C166" s="12">
        <f ca="1">IF(PaymentSchedule[[#This Row],[PMT NO]]&lt;&gt;"",EOMONTH(LoanStartDate,ROW(PaymentSchedule[[#This Row],[PMT NO]])-ROW(PaymentSchedule[[#Headers],[PMT NO]])-2)+DAY(LoanStartDate),"")</f>
        <v>47841</v>
      </c>
      <c r="D166" s="14">
        <f ca="1">IF(PaymentSchedule[[#This Row],[PMT NO]]&lt;&gt;"",IF(ROW()-ROW(PaymentSchedule[[#Headers],[BEGINNING BALANCE]])=1,LoanAmount,INDEX(PaymentSchedule[ENDING BALANCE],ROW()-ROW(PaymentSchedule[[#Headers],[BEGINNING BALANCE]])-1)),"")</f>
        <v>129916.87680704353</v>
      </c>
      <c r="E166" s="14">
        <f ca="1">IF(PaymentSchedule[[#This Row],[PMT NO]]&lt;&gt;"",ScheduledPayment,"")</f>
        <v>1073.6432460242781</v>
      </c>
      <c r="F16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6" s="14">
        <f ca="1">IF(PaymentSchedule[[#This Row],[PMT NO]]&lt;&gt;"",PaymentSchedule[[#This Row],[TOTAL PAYMENT]]-PaymentSchedule[[#This Row],[INTEREST]],"")</f>
        <v>632.32292599493007</v>
      </c>
      <c r="I166" s="14">
        <f ca="1">IF(PaymentSchedule[[#This Row],[PMT NO]]&lt;&gt;"",PaymentSchedule[[#This Row],[BEGINNING BALANCE]]*(InterestRate/PaymentsPerYear),"")</f>
        <v>541.32032002934807</v>
      </c>
      <c r="J16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129284.5538810486</v>
      </c>
      <c r="K166" s="14">
        <f ca="1">IF(PaymentSchedule[[#This Row],[PMT NO]]&lt;&gt;"",SUM(INDEX(PaymentSchedule[INTEREST],1,1):PaymentSchedule[[#This Row],[INTEREST]]),"")</f>
        <v>105331.04078469031</v>
      </c>
    </row>
    <row r="167" spans="2:11" x14ac:dyDescent="0.2">
      <c r="B167" s="10">
        <f ca="1">IF(LoanIsGood,IF(ROW()-ROW(PaymentSchedule[[#Headers],[PMT NO]])&gt;ScheduledNumberOfPayments,"",ROW()-ROW(PaymentSchedule[[#Headers],[PMT NO]])),"")</f>
        <v>151</v>
      </c>
      <c r="C167" s="12">
        <f ca="1">IF(PaymentSchedule[[#This Row],[PMT NO]]&lt;&gt;"",EOMONTH(LoanStartDate,ROW(PaymentSchedule[[#This Row],[PMT NO]])-ROW(PaymentSchedule[[#Headers],[PMT NO]])-2)+DAY(LoanStartDate),"")</f>
        <v>47872</v>
      </c>
      <c r="D167" s="14">
        <f ca="1">IF(PaymentSchedule[[#This Row],[PMT NO]]&lt;&gt;"",IF(ROW()-ROW(PaymentSchedule[[#Headers],[BEGINNING BALANCE]])=1,LoanAmount,INDEX(PaymentSchedule[ENDING BALANCE],ROW()-ROW(PaymentSchedule[[#Headers],[BEGINNING BALANCE]])-1)),"")</f>
        <v>129284.5538810486</v>
      </c>
      <c r="E167" s="14">
        <f ca="1">IF(PaymentSchedule[[#This Row],[PMT NO]]&lt;&gt;"",ScheduledPayment,"")</f>
        <v>1073.6432460242781</v>
      </c>
      <c r="F16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7" s="14">
        <f ca="1">IF(PaymentSchedule[[#This Row],[PMT NO]]&lt;&gt;"",PaymentSchedule[[#This Row],[TOTAL PAYMENT]]-PaymentSchedule[[#This Row],[INTEREST]],"")</f>
        <v>634.95760485324229</v>
      </c>
      <c r="I167" s="14">
        <f ca="1">IF(PaymentSchedule[[#This Row],[PMT NO]]&lt;&gt;"",PaymentSchedule[[#This Row],[BEGINNING BALANCE]]*(InterestRate/PaymentsPerYear),"")</f>
        <v>538.68564117103585</v>
      </c>
      <c r="J16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128649.59627619536</v>
      </c>
      <c r="K167" s="14">
        <f ca="1">IF(PaymentSchedule[[#This Row],[PMT NO]]&lt;&gt;"",SUM(INDEX(PaymentSchedule[INTEREST],1,1):PaymentSchedule[[#This Row],[INTEREST]]),"")</f>
        <v>105869.72642586134</v>
      </c>
    </row>
    <row r="168" spans="2:11" x14ac:dyDescent="0.2">
      <c r="B168" s="10">
        <f ca="1">IF(LoanIsGood,IF(ROW()-ROW(PaymentSchedule[[#Headers],[PMT NO]])&gt;ScheduledNumberOfPayments,"",ROW()-ROW(PaymentSchedule[[#Headers],[PMT NO]])),"")</f>
        <v>152</v>
      </c>
      <c r="C168" s="12">
        <f ca="1">IF(PaymentSchedule[[#This Row],[PMT NO]]&lt;&gt;"",EOMONTH(LoanStartDate,ROW(PaymentSchedule[[#This Row],[PMT NO]])-ROW(PaymentSchedule[[#Headers],[PMT NO]])-2)+DAY(LoanStartDate),"")</f>
        <v>47903</v>
      </c>
      <c r="D168" s="14">
        <f ca="1">IF(PaymentSchedule[[#This Row],[PMT NO]]&lt;&gt;"",IF(ROW()-ROW(PaymentSchedule[[#Headers],[BEGINNING BALANCE]])=1,LoanAmount,INDEX(PaymentSchedule[ENDING BALANCE],ROW()-ROW(PaymentSchedule[[#Headers],[BEGINNING BALANCE]])-1)),"")</f>
        <v>128649.59627619536</v>
      </c>
      <c r="E168" s="14">
        <f ca="1">IF(PaymentSchedule[[#This Row],[PMT NO]]&lt;&gt;"",ScheduledPayment,"")</f>
        <v>1073.6432460242781</v>
      </c>
      <c r="F16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8" s="14">
        <f ca="1">IF(PaymentSchedule[[#This Row],[PMT NO]]&lt;&gt;"",PaymentSchedule[[#This Row],[TOTAL PAYMENT]]-PaymentSchedule[[#This Row],[INTEREST]],"")</f>
        <v>637.6032615401308</v>
      </c>
      <c r="I168" s="14">
        <f ca="1">IF(PaymentSchedule[[#This Row],[PMT NO]]&lt;&gt;"",PaymentSchedule[[#This Row],[BEGINNING BALANCE]]*(InterestRate/PaymentsPerYear),"")</f>
        <v>536.03998448414734</v>
      </c>
      <c r="J16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128011.99301465522</v>
      </c>
      <c r="K168" s="14">
        <f ca="1">IF(PaymentSchedule[[#This Row],[PMT NO]]&lt;&gt;"",SUM(INDEX(PaymentSchedule[INTEREST],1,1):PaymentSchedule[[#This Row],[INTEREST]]),"")</f>
        <v>106405.76641034549</v>
      </c>
    </row>
    <row r="169" spans="2:11" x14ac:dyDescent="0.2">
      <c r="B169" s="10">
        <f ca="1">IF(LoanIsGood,IF(ROW()-ROW(PaymentSchedule[[#Headers],[PMT NO]])&gt;ScheduledNumberOfPayments,"",ROW()-ROW(PaymentSchedule[[#Headers],[PMT NO]])),"")</f>
        <v>153</v>
      </c>
      <c r="C169" s="12">
        <f ca="1">IF(PaymentSchedule[[#This Row],[PMT NO]]&lt;&gt;"",EOMONTH(LoanStartDate,ROW(PaymentSchedule[[#This Row],[PMT NO]])-ROW(PaymentSchedule[[#Headers],[PMT NO]])-2)+DAY(LoanStartDate),"")</f>
        <v>47931</v>
      </c>
      <c r="D169" s="14">
        <f ca="1">IF(PaymentSchedule[[#This Row],[PMT NO]]&lt;&gt;"",IF(ROW()-ROW(PaymentSchedule[[#Headers],[BEGINNING BALANCE]])=1,LoanAmount,INDEX(PaymentSchedule[ENDING BALANCE],ROW()-ROW(PaymentSchedule[[#Headers],[BEGINNING BALANCE]])-1)),"")</f>
        <v>128011.99301465522</v>
      </c>
      <c r="E169" s="14">
        <f ca="1">IF(PaymentSchedule[[#This Row],[PMT NO]]&lt;&gt;"",ScheduledPayment,"")</f>
        <v>1073.6432460242781</v>
      </c>
      <c r="F16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9" s="14">
        <f ca="1">IF(PaymentSchedule[[#This Row],[PMT NO]]&lt;&gt;"",PaymentSchedule[[#This Row],[TOTAL PAYMENT]]-PaymentSchedule[[#This Row],[INTEREST]],"")</f>
        <v>640.25994179654811</v>
      </c>
      <c r="I169" s="14">
        <f ca="1">IF(PaymentSchedule[[#This Row],[PMT NO]]&lt;&gt;"",PaymentSchedule[[#This Row],[BEGINNING BALANCE]]*(InterestRate/PaymentsPerYear),"")</f>
        <v>533.38330422773004</v>
      </c>
      <c r="J16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127371.73307285867</v>
      </c>
      <c r="K169" s="14">
        <f ca="1">IF(PaymentSchedule[[#This Row],[PMT NO]]&lt;&gt;"",SUM(INDEX(PaymentSchedule[INTEREST],1,1):PaymentSchedule[[#This Row],[INTEREST]]),"")</f>
        <v>106939.14971457321</v>
      </c>
    </row>
    <row r="170" spans="2:11" x14ac:dyDescent="0.2">
      <c r="B170" s="10">
        <f ca="1">IF(LoanIsGood,IF(ROW()-ROW(PaymentSchedule[[#Headers],[PMT NO]])&gt;ScheduledNumberOfPayments,"",ROW()-ROW(PaymentSchedule[[#Headers],[PMT NO]])),"")</f>
        <v>154</v>
      </c>
      <c r="C170" s="12">
        <f ca="1">IF(PaymentSchedule[[#This Row],[PMT NO]]&lt;&gt;"",EOMONTH(LoanStartDate,ROW(PaymentSchedule[[#This Row],[PMT NO]])-ROW(PaymentSchedule[[#Headers],[PMT NO]])-2)+DAY(LoanStartDate),"")</f>
        <v>47962</v>
      </c>
      <c r="D170" s="14">
        <f ca="1">IF(PaymentSchedule[[#This Row],[PMT NO]]&lt;&gt;"",IF(ROW()-ROW(PaymentSchedule[[#Headers],[BEGINNING BALANCE]])=1,LoanAmount,INDEX(PaymentSchedule[ENDING BALANCE],ROW()-ROW(PaymentSchedule[[#Headers],[BEGINNING BALANCE]])-1)),"")</f>
        <v>127371.73307285867</v>
      </c>
      <c r="E170" s="14">
        <f ca="1">IF(PaymentSchedule[[#This Row],[PMT NO]]&lt;&gt;"",ScheduledPayment,"")</f>
        <v>1073.6432460242781</v>
      </c>
      <c r="F17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0" s="14">
        <f ca="1">IF(PaymentSchedule[[#This Row],[PMT NO]]&lt;&gt;"",PaymentSchedule[[#This Row],[TOTAL PAYMENT]]-PaymentSchedule[[#This Row],[INTEREST]],"")</f>
        <v>642.92769155403369</v>
      </c>
      <c r="I170" s="14">
        <f ca="1">IF(PaymentSchedule[[#This Row],[PMT NO]]&lt;&gt;"",PaymentSchedule[[#This Row],[BEGINNING BALANCE]]*(InterestRate/PaymentsPerYear),"")</f>
        <v>530.71555447024446</v>
      </c>
      <c r="J17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126728.80538130463</v>
      </c>
      <c r="K170" s="14">
        <f ca="1">IF(PaymentSchedule[[#This Row],[PMT NO]]&lt;&gt;"",SUM(INDEX(PaymentSchedule[INTEREST],1,1):PaymentSchedule[[#This Row],[INTEREST]]),"")</f>
        <v>107469.86526904345</v>
      </c>
    </row>
    <row r="171" spans="2:11" x14ac:dyDescent="0.2">
      <c r="B171" s="10">
        <f ca="1">IF(LoanIsGood,IF(ROW()-ROW(PaymentSchedule[[#Headers],[PMT NO]])&gt;ScheduledNumberOfPayments,"",ROW()-ROW(PaymentSchedule[[#Headers],[PMT NO]])),"")</f>
        <v>155</v>
      </c>
      <c r="C171" s="12">
        <f ca="1">IF(PaymentSchedule[[#This Row],[PMT NO]]&lt;&gt;"",EOMONTH(LoanStartDate,ROW(PaymentSchedule[[#This Row],[PMT NO]])-ROW(PaymentSchedule[[#Headers],[PMT NO]])-2)+DAY(LoanStartDate),"")</f>
        <v>47992</v>
      </c>
      <c r="D171" s="14">
        <f ca="1">IF(PaymentSchedule[[#This Row],[PMT NO]]&lt;&gt;"",IF(ROW()-ROW(PaymentSchedule[[#Headers],[BEGINNING BALANCE]])=1,LoanAmount,INDEX(PaymentSchedule[ENDING BALANCE],ROW()-ROW(PaymentSchedule[[#Headers],[BEGINNING BALANCE]])-1)),"")</f>
        <v>126728.80538130463</v>
      </c>
      <c r="E171" s="14">
        <f ca="1">IF(PaymentSchedule[[#This Row],[PMT NO]]&lt;&gt;"",ScheduledPayment,"")</f>
        <v>1073.6432460242781</v>
      </c>
      <c r="F17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1" s="14">
        <f ca="1">IF(PaymentSchedule[[#This Row],[PMT NO]]&lt;&gt;"",PaymentSchedule[[#This Row],[TOTAL PAYMENT]]-PaymentSchedule[[#This Row],[INTEREST]],"")</f>
        <v>645.60655693550882</v>
      </c>
      <c r="I171" s="14">
        <f ca="1">IF(PaymentSchedule[[#This Row],[PMT NO]]&lt;&gt;"",PaymentSchedule[[#This Row],[BEGINNING BALANCE]]*(InterestRate/PaymentsPerYear),"")</f>
        <v>528.03668908876932</v>
      </c>
      <c r="J17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126083.19882436912</v>
      </c>
      <c r="K171" s="14">
        <f ca="1">IF(PaymentSchedule[[#This Row],[PMT NO]]&lt;&gt;"",SUM(INDEX(PaymentSchedule[INTEREST],1,1):PaymentSchedule[[#This Row],[INTEREST]]),"")</f>
        <v>107997.90195813222</v>
      </c>
    </row>
    <row r="172" spans="2:11" x14ac:dyDescent="0.2">
      <c r="B172" s="10">
        <f ca="1">IF(LoanIsGood,IF(ROW()-ROW(PaymentSchedule[[#Headers],[PMT NO]])&gt;ScheduledNumberOfPayments,"",ROW()-ROW(PaymentSchedule[[#Headers],[PMT NO]])),"")</f>
        <v>156</v>
      </c>
      <c r="C172" s="12">
        <f ca="1">IF(PaymentSchedule[[#This Row],[PMT NO]]&lt;&gt;"",EOMONTH(LoanStartDate,ROW(PaymentSchedule[[#This Row],[PMT NO]])-ROW(PaymentSchedule[[#Headers],[PMT NO]])-2)+DAY(LoanStartDate),"")</f>
        <v>48023</v>
      </c>
      <c r="D172" s="14">
        <f ca="1">IF(PaymentSchedule[[#This Row],[PMT NO]]&lt;&gt;"",IF(ROW()-ROW(PaymentSchedule[[#Headers],[BEGINNING BALANCE]])=1,LoanAmount,INDEX(PaymentSchedule[ENDING BALANCE],ROW()-ROW(PaymentSchedule[[#Headers],[BEGINNING BALANCE]])-1)),"")</f>
        <v>126083.19882436912</v>
      </c>
      <c r="E172" s="14">
        <f ca="1">IF(PaymentSchedule[[#This Row],[PMT NO]]&lt;&gt;"",ScheduledPayment,"")</f>
        <v>1073.6432460242781</v>
      </c>
      <c r="F17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2" s="14">
        <f ca="1">IF(PaymentSchedule[[#This Row],[PMT NO]]&lt;&gt;"",PaymentSchedule[[#This Row],[TOTAL PAYMENT]]-PaymentSchedule[[#This Row],[INTEREST]],"")</f>
        <v>648.29658425607352</v>
      </c>
      <c r="I172" s="14">
        <f ca="1">IF(PaymentSchedule[[#This Row],[PMT NO]]&lt;&gt;"",PaymentSchedule[[#This Row],[BEGINNING BALANCE]]*(InterestRate/PaymentsPerYear),"")</f>
        <v>525.34666176820463</v>
      </c>
      <c r="J17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125434.90224011304</v>
      </c>
      <c r="K172" s="14">
        <f ca="1">IF(PaymentSchedule[[#This Row],[PMT NO]]&lt;&gt;"",SUM(INDEX(PaymentSchedule[INTEREST],1,1):PaymentSchedule[[#This Row],[INTEREST]]),"")</f>
        <v>108523.24861990042</v>
      </c>
    </row>
    <row r="173" spans="2:11" x14ac:dyDescent="0.2">
      <c r="B173" s="10">
        <f ca="1">IF(LoanIsGood,IF(ROW()-ROW(PaymentSchedule[[#Headers],[PMT NO]])&gt;ScheduledNumberOfPayments,"",ROW()-ROW(PaymentSchedule[[#Headers],[PMT NO]])),"")</f>
        <v>157</v>
      </c>
      <c r="C173" s="12">
        <f ca="1">IF(PaymentSchedule[[#This Row],[PMT NO]]&lt;&gt;"",EOMONTH(LoanStartDate,ROW(PaymentSchedule[[#This Row],[PMT NO]])-ROW(PaymentSchedule[[#Headers],[PMT NO]])-2)+DAY(LoanStartDate),"")</f>
        <v>48053</v>
      </c>
      <c r="D173" s="14">
        <f ca="1">IF(PaymentSchedule[[#This Row],[PMT NO]]&lt;&gt;"",IF(ROW()-ROW(PaymentSchedule[[#Headers],[BEGINNING BALANCE]])=1,LoanAmount,INDEX(PaymentSchedule[ENDING BALANCE],ROW()-ROW(PaymentSchedule[[#Headers],[BEGINNING BALANCE]])-1)),"")</f>
        <v>125434.90224011304</v>
      </c>
      <c r="E173" s="14">
        <f ca="1">IF(PaymentSchedule[[#This Row],[PMT NO]]&lt;&gt;"",ScheduledPayment,"")</f>
        <v>1073.6432460242781</v>
      </c>
      <c r="F17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3" s="14">
        <f ca="1">IF(PaymentSchedule[[#This Row],[PMT NO]]&lt;&gt;"",PaymentSchedule[[#This Row],[TOTAL PAYMENT]]-PaymentSchedule[[#This Row],[INTEREST]],"")</f>
        <v>650.99782002380721</v>
      </c>
      <c r="I173" s="14">
        <f ca="1">IF(PaymentSchedule[[#This Row],[PMT NO]]&lt;&gt;"",PaymentSchedule[[#This Row],[BEGINNING BALANCE]]*(InterestRate/PaymentsPerYear),"")</f>
        <v>522.64542600047093</v>
      </c>
      <c r="J17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124783.90442008922</v>
      </c>
      <c r="K173" s="14">
        <f ca="1">IF(PaymentSchedule[[#This Row],[PMT NO]]&lt;&gt;"",SUM(INDEX(PaymentSchedule[INTEREST],1,1):PaymentSchedule[[#This Row],[INTEREST]]),"")</f>
        <v>109045.89404590089</v>
      </c>
    </row>
    <row r="174" spans="2:11" x14ac:dyDescent="0.2">
      <c r="B174" s="10">
        <f ca="1">IF(LoanIsGood,IF(ROW()-ROW(PaymentSchedule[[#Headers],[PMT NO]])&gt;ScheduledNumberOfPayments,"",ROW()-ROW(PaymentSchedule[[#Headers],[PMT NO]])),"")</f>
        <v>158</v>
      </c>
      <c r="C174" s="12">
        <f ca="1">IF(PaymentSchedule[[#This Row],[PMT NO]]&lt;&gt;"",EOMONTH(LoanStartDate,ROW(PaymentSchedule[[#This Row],[PMT NO]])-ROW(PaymentSchedule[[#Headers],[PMT NO]])-2)+DAY(LoanStartDate),"")</f>
        <v>48084</v>
      </c>
      <c r="D174" s="14">
        <f ca="1">IF(PaymentSchedule[[#This Row],[PMT NO]]&lt;&gt;"",IF(ROW()-ROW(PaymentSchedule[[#Headers],[BEGINNING BALANCE]])=1,LoanAmount,INDEX(PaymentSchedule[ENDING BALANCE],ROW()-ROW(PaymentSchedule[[#Headers],[BEGINNING BALANCE]])-1)),"")</f>
        <v>124783.90442008922</v>
      </c>
      <c r="E174" s="14">
        <f ca="1">IF(PaymentSchedule[[#This Row],[PMT NO]]&lt;&gt;"",ScheduledPayment,"")</f>
        <v>1073.6432460242781</v>
      </c>
      <c r="F17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4" s="14">
        <f ca="1">IF(PaymentSchedule[[#This Row],[PMT NO]]&lt;&gt;"",PaymentSchedule[[#This Row],[TOTAL PAYMENT]]-PaymentSchedule[[#This Row],[INTEREST]],"")</f>
        <v>653.71031094057309</v>
      </c>
      <c r="I174" s="14">
        <f ca="1">IF(PaymentSchedule[[#This Row],[PMT NO]]&lt;&gt;"",PaymentSchedule[[#This Row],[BEGINNING BALANCE]]*(InterestRate/PaymentsPerYear),"")</f>
        <v>519.93293508370505</v>
      </c>
      <c r="J17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124130.19410914865</v>
      </c>
      <c r="K174" s="14">
        <f ca="1">IF(PaymentSchedule[[#This Row],[PMT NO]]&lt;&gt;"",SUM(INDEX(PaymentSchedule[INTEREST],1,1):PaymentSchedule[[#This Row],[INTEREST]]),"")</f>
        <v>109565.8269809846</v>
      </c>
    </row>
    <row r="175" spans="2:11" x14ac:dyDescent="0.2">
      <c r="B175" s="10">
        <f ca="1">IF(LoanIsGood,IF(ROW()-ROW(PaymentSchedule[[#Headers],[PMT NO]])&gt;ScheduledNumberOfPayments,"",ROW()-ROW(PaymentSchedule[[#Headers],[PMT NO]])),"")</f>
        <v>159</v>
      </c>
      <c r="C175" s="12">
        <f ca="1">IF(PaymentSchedule[[#This Row],[PMT NO]]&lt;&gt;"",EOMONTH(LoanStartDate,ROW(PaymentSchedule[[#This Row],[PMT NO]])-ROW(PaymentSchedule[[#Headers],[PMT NO]])-2)+DAY(LoanStartDate),"")</f>
        <v>48115</v>
      </c>
      <c r="D175" s="14">
        <f ca="1">IF(PaymentSchedule[[#This Row],[PMT NO]]&lt;&gt;"",IF(ROW()-ROW(PaymentSchedule[[#Headers],[BEGINNING BALANCE]])=1,LoanAmount,INDEX(PaymentSchedule[ENDING BALANCE],ROW()-ROW(PaymentSchedule[[#Headers],[BEGINNING BALANCE]])-1)),"")</f>
        <v>124130.19410914865</v>
      </c>
      <c r="E175" s="14">
        <f ca="1">IF(PaymentSchedule[[#This Row],[PMT NO]]&lt;&gt;"",ScheduledPayment,"")</f>
        <v>1073.6432460242781</v>
      </c>
      <c r="F17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5" s="14">
        <f ca="1">IF(PaymentSchedule[[#This Row],[PMT NO]]&lt;&gt;"",PaymentSchedule[[#This Row],[TOTAL PAYMENT]]-PaymentSchedule[[#This Row],[INTEREST]],"")</f>
        <v>656.43410390282543</v>
      </c>
      <c r="I175" s="14">
        <f ca="1">IF(PaymentSchedule[[#This Row],[PMT NO]]&lt;&gt;"",PaymentSchedule[[#This Row],[BEGINNING BALANCE]]*(InterestRate/PaymentsPerYear),"")</f>
        <v>517.20914212145271</v>
      </c>
      <c r="J17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123473.76000524583</v>
      </c>
      <c r="K175" s="14">
        <f ca="1">IF(PaymentSchedule[[#This Row],[PMT NO]]&lt;&gt;"",SUM(INDEX(PaymentSchedule[INTEREST],1,1):PaymentSchedule[[#This Row],[INTEREST]]),"")</f>
        <v>110083.03612310605</v>
      </c>
    </row>
    <row r="176" spans="2:11" x14ac:dyDescent="0.2">
      <c r="B176" s="10">
        <f ca="1">IF(LoanIsGood,IF(ROW()-ROW(PaymentSchedule[[#Headers],[PMT NO]])&gt;ScheduledNumberOfPayments,"",ROW()-ROW(PaymentSchedule[[#Headers],[PMT NO]])),"")</f>
        <v>160</v>
      </c>
      <c r="C176" s="12">
        <f ca="1">IF(PaymentSchedule[[#This Row],[PMT NO]]&lt;&gt;"",EOMONTH(LoanStartDate,ROW(PaymentSchedule[[#This Row],[PMT NO]])-ROW(PaymentSchedule[[#Headers],[PMT NO]])-2)+DAY(LoanStartDate),"")</f>
        <v>48145</v>
      </c>
      <c r="D176" s="14">
        <f ca="1">IF(PaymentSchedule[[#This Row],[PMT NO]]&lt;&gt;"",IF(ROW()-ROW(PaymentSchedule[[#Headers],[BEGINNING BALANCE]])=1,LoanAmount,INDEX(PaymentSchedule[ENDING BALANCE],ROW()-ROW(PaymentSchedule[[#Headers],[BEGINNING BALANCE]])-1)),"")</f>
        <v>123473.76000524583</v>
      </c>
      <c r="E176" s="14">
        <f ca="1">IF(PaymentSchedule[[#This Row],[PMT NO]]&lt;&gt;"",ScheduledPayment,"")</f>
        <v>1073.6432460242781</v>
      </c>
      <c r="F17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6" s="14">
        <f ca="1">IF(PaymentSchedule[[#This Row],[PMT NO]]&lt;&gt;"",PaymentSchedule[[#This Row],[TOTAL PAYMENT]]-PaymentSchedule[[#This Row],[INTEREST]],"")</f>
        <v>659.16924600242055</v>
      </c>
      <c r="I176" s="14">
        <f ca="1">IF(PaymentSchedule[[#This Row],[PMT NO]]&lt;&gt;"",PaymentSchedule[[#This Row],[BEGINNING BALANCE]]*(InterestRate/PaymentsPerYear),"")</f>
        <v>514.47400002185759</v>
      </c>
      <c r="J17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122814.59075924341</v>
      </c>
      <c r="K176" s="14">
        <f ca="1">IF(PaymentSchedule[[#This Row],[PMT NO]]&lt;&gt;"",SUM(INDEX(PaymentSchedule[INTEREST],1,1):PaymentSchedule[[#This Row],[INTEREST]]),"")</f>
        <v>110597.51012312791</v>
      </c>
    </row>
    <row r="177" spans="2:11" x14ac:dyDescent="0.2">
      <c r="B177" s="10">
        <f ca="1">IF(LoanIsGood,IF(ROW()-ROW(PaymentSchedule[[#Headers],[PMT NO]])&gt;ScheduledNumberOfPayments,"",ROW()-ROW(PaymentSchedule[[#Headers],[PMT NO]])),"")</f>
        <v>161</v>
      </c>
      <c r="C177" s="12">
        <f ca="1">IF(PaymentSchedule[[#This Row],[PMT NO]]&lt;&gt;"",EOMONTH(LoanStartDate,ROW(PaymentSchedule[[#This Row],[PMT NO]])-ROW(PaymentSchedule[[#Headers],[PMT NO]])-2)+DAY(LoanStartDate),"")</f>
        <v>48176</v>
      </c>
      <c r="D177" s="14">
        <f ca="1">IF(PaymentSchedule[[#This Row],[PMT NO]]&lt;&gt;"",IF(ROW()-ROW(PaymentSchedule[[#Headers],[BEGINNING BALANCE]])=1,LoanAmount,INDEX(PaymentSchedule[ENDING BALANCE],ROW()-ROW(PaymentSchedule[[#Headers],[BEGINNING BALANCE]])-1)),"")</f>
        <v>122814.59075924341</v>
      </c>
      <c r="E177" s="14">
        <f ca="1">IF(PaymentSchedule[[#This Row],[PMT NO]]&lt;&gt;"",ScheduledPayment,"")</f>
        <v>1073.6432460242781</v>
      </c>
      <c r="F17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7" s="14">
        <f ca="1">IF(PaymentSchedule[[#This Row],[PMT NO]]&lt;&gt;"",PaymentSchedule[[#This Row],[TOTAL PAYMENT]]-PaymentSchedule[[#This Row],[INTEREST]],"")</f>
        <v>661.91578452743056</v>
      </c>
      <c r="I177" s="14">
        <f ca="1">IF(PaymentSchedule[[#This Row],[PMT NO]]&lt;&gt;"",PaymentSchedule[[#This Row],[BEGINNING BALANCE]]*(InterestRate/PaymentsPerYear),"")</f>
        <v>511.72746149684752</v>
      </c>
      <c r="J17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122152.67497471598</v>
      </c>
      <c r="K177" s="14">
        <f ca="1">IF(PaymentSchedule[[#This Row],[PMT NO]]&lt;&gt;"",SUM(INDEX(PaymentSchedule[INTEREST],1,1):PaymentSchedule[[#This Row],[INTEREST]]),"")</f>
        <v>111109.23758462476</v>
      </c>
    </row>
    <row r="178" spans="2:11" x14ac:dyDescent="0.2">
      <c r="B178" s="10">
        <f ca="1">IF(LoanIsGood,IF(ROW()-ROW(PaymentSchedule[[#Headers],[PMT NO]])&gt;ScheduledNumberOfPayments,"",ROW()-ROW(PaymentSchedule[[#Headers],[PMT NO]])),"")</f>
        <v>162</v>
      </c>
      <c r="C178" s="12">
        <f ca="1">IF(PaymentSchedule[[#This Row],[PMT NO]]&lt;&gt;"",EOMONTH(LoanStartDate,ROW(PaymentSchedule[[#This Row],[PMT NO]])-ROW(PaymentSchedule[[#Headers],[PMT NO]])-2)+DAY(LoanStartDate),"")</f>
        <v>48206</v>
      </c>
      <c r="D178" s="14">
        <f ca="1">IF(PaymentSchedule[[#This Row],[PMT NO]]&lt;&gt;"",IF(ROW()-ROW(PaymentSchedule[[#Headers],[BEGINNING BALANCE]])=1,LoanAmount,INDEX(PaymentSchedule[ENDING BALANCE],ROW()-ROW(PaymentSchedule[[#Headers],[BEGINNING BALANCE]])-1)),"")</f>
        <v>122152.67497471598</v>
      </c>
      <c r="E178" s="14">
        <f ca="1">IF(PaymentSchedule[[#This Row],[PMT NO]]&lt;&gt;"",ScheduledPayment,"")</f>
        <v>1073.6432460242781</v>
      </c>
      <c r="F17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8" s="14">
        <f ca="1">IF(PaymentSchedule[[#This Row],[PMT NO]]&lt;&gt;"",PaymentSchedule[[#This Row],[TOTAL PAYMENT]]-PaymentSchedule[[#This Row],[INTEREST]],"")</f>
        <v>664.67376696296151</v>
      </c>
      <c r="I178" s="14">
        <f ca="1">IF(PaymentSchedule[[#This Row],[PMT NO]]&lt;&gt;"",PaymentSchedule[[#This Row],[BEGINNING BALANCE]]*(InterestRate/PaymentsPerYear),"")</f>
        <v>508.96947906131658</v>
      </c>
      <c r="J17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121488.00120775301</v>
      </c>
      <c r="K178" s="14">
        <f ca="1">IF(PaymentSchedule[[#This Row],[PMT NO]]&lt;&gt;"",SUM(INDEX(PaymentSchedule[INTEREST],1,1):PaymentSchedule[[#This Row],[INTEREST]]),"")</f>
        <v>111618.20706368607</v>
      </c>
    </row>
    <row r="179" spans="2:11" x14ac:dyDescent="0.2">
      <c r="B179" s="10">
        <f ca="1">IF(LoanIsGood,IF(ROW()-ROW(PaymentSchedule[[#Headers],[PMT NO]])&gt;ScheduledNumberOfPayments,"",ROW()-ROW(PaymentSchedule[[#Headers],[PMT NO]])),"")</f>
        <v>163</v>
      </c>
      <c r="C179" s="12">
        <f ca="1">IF(PaymentSchedule[[#This Row],[PMT NO]]&lt;&gt;"",EOMONTH(LoanStartDate,ROW(PaymentSchedule[[#This Row],[PMT NO]])-ROW(PaymentSchedule[[#Headers],[PMT NO]])-2)+DAY(LoanStartDate),"")</f>
        <v>48237</v>
      </c>
      <c r="D179" s="14">
        <f ca="1">IF(PaymentSchedule[[#This Row],[PMT NO]]&lt;&gt;"",IF(ROW()-ROW(PaymentSchedule[[#Headers],[BEGINNING BALANCE]])=1,LoanAmount,INDEX(PaymentSchedule[ENDING BALANCE],ROW()-ROW(PaymentSchedule[[#Headers],[BEGINNING BALANCE]])-1)),"")</f>
        <v>121488.00120775301</v>
      </c>
      <c r="E179" s="14">
        <f ca="1">IF(PaymentSchedule[[#This Row],[PMT NO]]&lt;&gt;"",ScheduledPayment,"")</f>
        <v>1073.6432460242781</v>
      </c>
      <c r="F17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9" s="14">
        <f ca="1">IF(PaymentSchedule[[#This Row],[PMT NO]]&lt;&gt;"",PaymentSchedule[[#This Row],[TOTAL PAYMENT]]-PaymentSchedule[[#This Row],[INTEREST]],"")</f>
        <v>667.44324099197388</v>
      </c>
      <c r="I179" s="14">
        <f ca="1">IF(PaymentSchedule[[#This Row],[PMT NO]]&lt;&gt;"",PaymentSchedule[[#This Row],[BEGINNING BALANCE]]*(InterestRate/PaymentsPerYear),"")</f>
        <v>506.2000050323042</v>
      </c>
      <c r="J17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120820.55796676104</v>
      </c>
      <c r="K179" s="14">
        <f ca="1">IF(PaymentSchedule[[#This Row],[PMT NO]]&lt;&gt;"",SUM(INDEX(PaymentSchedule[INTEREST],1,1):PaymentSchedule[[#This Row],[INTEREST]]),"")</f>
        <v>112124.40706871838</v>
      </c>
    </row>
    <row r="180" spans="2:11" x14ac:dyDescent="0.2">
      <c r="B180" s="10">
        <f ca="1">IF(LoanIsGood,IF(ROW()-ROW(PaymentSchedule[[#Headers],[PMT NO]])&gt;ScheduledNumberOfPayments,"",ROW()-ROW(PaymentSchedule[[#Headers],[PMT NO]])),"")</f>
        <v>164</v>
      </c>
      <c r="C180" s="12">
        <f ca="1">IF(PaymentSchedule[[#This Row],[PMT NO]]&lt;&gt;"",EOMONTH(LoanStartDate,ROW(PaymentSchedule[[#This Row],[PMT NO]])-ROW(PaymentSchedule[[#Headers],[PMT NO]])-2)+DAY(LoanStartDate),"")</f>
        <v>48268</v>
      </c>
      <c r="D180" s="14">
        <f ca="1">IF(PaymentSchedule[[#This Row],[PMT NO]]&lt;&gt;"",IF(ROW()-ROW(PaymentSchedule[[#Headers],[BEGINNING BALANCE]])=1,LoanAmount,INDEX(PaymentSchedule[ENDING BALANCE],ROW()-ROW(PaymentSchedule[[#Headers],[BEGINNING BALANCE]])-1)),"")</f>
        <v>120820.55796676104</v>
      </c>
      <c r="E180" s="14">
        <f ca="1">IF(PaymentSchedule[[#This Row],[PMT NO]]&lt;&gt;"",ScheduledPayment,"")</f>
        <v>1073.6432460242781</v>
      </c>
      <c r="F18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0" s="14">
        <f ca="1">IF(PaymentSchedule[[#This Row],[PMT NO]]&lt;&gt;"",PaymentSchedule[[#This Row],[TOTAL PAYMENT]]-PaymentSchedule[[#This Row],[INTEREST]],"")</f>
        <v>670.22425449610705</v>
      </c>
      <c r="I180" s="14">
        <f ca="1">IF(PaymentSchedule[[#This Row],[PMT NO]]&lt;&gt;"",PaymentSchedule[[#This Row],[BEGINNING BALANCE]]*(InterestRate/PaymentsPerYear),"")</f>
        <v>503.41899152817103</v>
      </c>
      <c r="J18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120150.33371226494</v>
      </c>
      <c r="K180" s="14">
        <f ca="1">IF(PaymentSchedule[[#This Row],[PMT NO]]&lt;&gt;"",SUM(INDEX(PaymentSchedule[INTEREST],1,1):PaymentSchedule[[#This Row],[INTEREST]]),"")</f>
        <v>112627.82606024656</v>
      </c>
    </row>
    <row r="181" spans="2:11" x14ac:dyDescent="0.2">
      <c r="B181" s="10">
        <f ca="1">IF(LoanIsGood,IF(ROW()-ROW(PaymentSchedule[[#Headers],[PMT NO]])&gt;ScheduledNumberOfPayments,"",ROW()-ROW(PaymentSchedule[[#Headers],[PMT NO]])),"")</f>
        <v>165</v>
      </c>
      <c r="C181" s="12">
        <f ca="1">IF(PaymentSchedule[[#This Row],[PMT NO]]&lt;&gt;"",EOMONTH(LoanStartDate,ROW(PaymentSchedule[[#This Row],[PMT NO]])-ROW(PaymentSchedule[[#Headers],[PMT NO]])-2)+DAY(LoanStartDate),"")</f>
        <v>48297</v>
      </c>
      <c r="D181" s="14">
        <f ca="1">IF(PaymentSchedule[[#This Row],[PMT NO]]&lt;&gt;"",IF(ROW()-ROW(PaymentSchedule[[#Headers],[BEGINNING BALANCE]])=1,LoanAmount,INDEX(PaymentSchedule[ENDING BALANCE],ROW()-ROW(PaymentSchedule[[#Headers],[BEGINNING BALANCE]])-1)),"")</f>
        <v>120150.33371226494</v>
      </c>
      <c r="E181" s="14">
        <f ca="1">IF(PaymentSchedule[[#This Row],[PMT NO]]&lt;&gt;"",ScheduledPayment,"")</f>
        <v>1073.6432460242781</v>
      </c>
      <c r="F18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1" s="14">
        <f ca="1">IF(PaymentSchedule[[#This Row],[PMT NO]]&lt;&gt;"",PaymentSchedule[[#This Row],[TOTAL PAYMENT]]-PaymentSchedule[[#This Row],[INTEREST]],"")</f>
        <v>673.01685555650761</v>
      </c>
      <c r="I181" s="14">
        <f ca="1">IF(PaymentSchedule[[#This Row],[PMT NO]]&lt;&gt;"",PaymentSchedule[[#This Row],[BEGINNING BALANCE]]*(InterestRate/PaymentsPerYear),"")</f>
        <v>500.62639046777059</v>
      </c>
      <c r="J18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119477.31685670844</v>
      </c>
      <c r="K181" s="14">
        <f ca="1">IF(PaymentSchedule[[#This Row],[PMT NO]]&lt;&gt;"",SUM(INDEX(PaymentSchedule[INTEREST],1,1):PaymentSchedule[[#This Row],[INTEREST]]),"")</f>
        <v>113128.45245071434</v>
      </c>
    </row>
    <row r="182" spans="2:11" x14ac:dyDescent="0.2">
      <c r="B182" s="10">
        <f ca="1">IF(LoanIsGood,IF(ROW()-ROW(PaymentSchedule[[#Headers],[PMT NO]])&gt;ScheduledNumberOfPayments,"",ROW()-ROW(PaymentSchedule[[#Headers],[PMT NO]])),"")</f>
        <v>166</v>
      </c>
      <c r="C182" s="12">
        <f ca="1">IF(PaymentSchedule[[#This Row],[PMT NO]]&lt;&gt;"",EOMONTH(LoanStartDate,ROW(PaymentSchedule[[#This Row],[PMT NO]])-ROW(PaymentSchedule[[#Headers],[PMT NO]])-2)+DAY(LoanStartDate),"")</f>
        <v>48328</v>
      </c>
      <c r="D182" s="14">
        <f ca="1">IF(PaymentSchedule[[#This Row],[PMT NO]]&lt;&gt;"",IF(ROW()-ROW(PaymentSchedule[[#Headers],[BEGINNING BALANCE]])=1,LoanAmount,INDEX(PaymentSchedule[ENDING BALANCE],ROW()-ROW(PaymentSchedule[[#Headers],[BEGINNING BALANCE]])-1)),"")</f>
        <v>119477.31685670844</v>
      </c>
      <c r="E182" s="14">
        <f ca="1">IF(PaymentSchedule[[#This Row],[PMT NO]]&lt;&gt;"",ScheduledPayment,"")</f>
        <v>1073.6432460242781</v>
      </c>
      <c r="F18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2" s="14">
        <f ca="1">IF(PaymentSchedule[[#This Row],[PMT NO]]&lt;&gt;"",PaymentSchedule[[#This Row],[TOTAL PAYMENT]]-PaymentSchedule[[#This Row],[INTEREST]],"")</f>
        <v>675.82109245465972</v>
      </c>
      <c r="I182" s="14">
        <f ca="1">IF(PaymentSchedule[[#This Row],[PMT NO]]&lt;&gt;"",PaymentSchedule[[#This Row],[BEGINNING BALANCE]]*(InterestRate/PaymentsPerYear),"")</f>
        <v>497.82215356961848</v>
      </c>
      <c r="J18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118801.49576425378</v>
      </c>
      <c r="K182" s="14">
        <f ca="1">IF(PaymentSchedule[[#This Row],[PMT NO]]&lt;&gt;"",SUM(INDEX(PaymentSchedule[INTEREST],1,1):PaymentSchedule[[#This Row],[INTEREST]]),"")</f>
        <v>113626.27460428396</v>
      </c>
    </row>
    <row r="183" spans="2:11" x14ac:dyDescent="0.2">
      <c r="B183" s="10">
        <f ca="1">IF(LoanIsGood,IF(ROW()-ROW(PaymentSchedule[[#Headers],[PMT NO]])&gt;ScheduledNumberOfPayments,"",ROW()-ROW(PaymentSchedule[[#Headers],[PMT NO]])),"")</f>
        <v>167</v>
      </c>
      <c r="C183" s="12">
        <f ca="1">IF(PaymentSchedule[[#This Row],[PMT NO]]&lt;&gt;"",EOMONTH(LoanStartDate,ROW(PaymentSchedule[[#This Row],[PMT NO]])-ROW(PaymentSchedule[[#Headers],[PMT NO]])-2)+DAY(LoanStartDate),"")</f>
        <v>48358</v>
      </c>
      <c r="D183" s="14">
        <f ca="1">IF(PaymentSchedule[[#This Row],[PMT NO]]&lt;&gt;"",IF(ROW()-ROW(PaymentSchedule[[#Headers],[BEGINNING BALANCE]])=1,LoanAmount,INDEX(PaymentSchedule[ENDING BALANCE],ROW()-ROW(PaymentSchedule[[#Headers],[BEGINNING BALANCE]])-1)),"")</f>
        <v>118801.49576425378</v>
      </c>
      <c r="E183" s="14">
        <f ca="1">IF(PaymentSchedule[[#This Row],[PMT NO]]&lt;&gt;"",ScheduledPayment,"")</f>
        <v>1073.6432460242781</v>
      </c>
      <c r="F18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3" s="14">
        <f ca="1">IF(PaymentSchedule[[#This Row],[PMT NO]]&lt;&gt;"",PaymentSchedule[[#This Row],[TOTAL PAYMENT]]-PaymentSchedule[[#This Row],[INTEREST]],"")</f>
        <v>678.63701367322074</v>
      </c>
      <c r="I183" s="14">
        <f ca="1">IF(PaymentSchedule[[#This Row],[PMT NO]]&lt;&gt;"",PaymentSchedule[[#This Row],[BEGINNING BALANCE]]*(InterestRate/PaymentsPerYear),"")</f>
        <v>495.00623235105741</v>
      </c>
      <c r="J18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118122.85875058056</v>
      </c>
      <c r="K183" s="14">
        <f ca="1">IF(PaymentSchedule[[#This Row],[PMT NO]]&lt;&gt;"",SUM(INDEX(PaymentSchedule[INTEREST],1,1):PaymentSchedule[[#This Row],[INTEREST]]),"")</f>
        <v>114121.28083663501</v>
      </c>
    </row>
    <row r="184" spans="2:11" x14ac:dyDescent="0.2">
      <c r="B184" s="10">
        <f ca="1">IF(LoanIsGood,IF(ROW()-ROW(PaymentSchedule[[#Headers],[PMT NO]])&gt;ScheduledNumberOfPayments,"",ROW()-ROW(PaymentSchedule[[#Headers],[PMT NO]])),"")</f>
        <v>168</v>
      </c>
      <c r="C184" s="12">
        <f ca="1">IF(PaymentSchedule[[#This Row],[PMT NO]]&lt;&gt;"",EOMONTH(LoanStartDate,ROW(PaymentSchedule[[#This Row],[PMT NO]])-ROW(PaymentSchedule[[#Headers],[PMT NO]])-2)+DAY(LoanStartDate),"")</f>
        <v>48389</v>
      </c>
      <c r="D184" s="14">
        <f ca="1">IF(PaymentSchedule[[#This Row],[PMT NO]]&lt;&gt;"",IF(ROW()-ROW(PaymentSchedule[[#Headers],[BEGINNING BALANCE]])=1,LoanAmount,INDEX(PaymentSchedule[ENDING BALANCE],ROW()-ROW(PaymentSchedule[[#Headers],[BEGINNING BALANCE]])-1)),"")</f>
        <v>118122.85875058056</v>
      </c>
      <c r="E184" s="14">
        <f ca="1">IF(PaymentSchedule[[#This Row],[PMT NO]]&lt;&gt;"",ScheduledPayment,"")</f>
        <v>1073.6432460242781</v>
      </c>
      <c r="F18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4" s="14">
        <f ca="1">IF(PaymentSchedule[[#This Row],[PMT NO]]&lt;&gt;"",PaymentSchedule[[#This Row],[TOTAL PAYMENT]]-PaymentSchedule[[#This Row],[INTEREST]],"")</f>
        <v>681.46466789685905</v>
      </c>
      <c r="I184" s="14">
        <f ca="1">IF(PaymentSchedule[[#This Row],[PMT NO]]&lt;&gt;"",PaymentSchedule[[#This Row],[BEGINNING BALANCE]]*(InterestRate/PaymentsPerYear),"")</f>
        <v>492.17857812741903</v>
      </c>
      <c r="J18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117441.39408268371</v>
      </c>
      <c r="K184" s="14">
        <f ca="1">IF(PaymentSchedule[[#This Row],[PMT NO]]&lt;&gt;"",SUM(INDEX(PaymentSchedule[INTEREST],1,1):PaymentSchedule[[#This Row],[INTEREST]]),"")</f>
        <v>114613.45941476243</v>
      </c>
    </row>
    <row r="185" spans="2:11" x14ac:dyDescent="0.2">
      <c r="B185" s="10">
        <f ca="1">IF(LoanIsGood,IF(ROW()-ROW(PaymentSchedule[[#Headers],[PMT NO]])&gt;ScheduledNumberOfPayments,"",ROW()-ROW(PaymentSchedule[[#Headers],[PMT NO]])),"")</f>
        <v>169</v>
      </c>
      <c r="C185" s="12">
        <f ca="1">IF(PaymentSchedule[[#This Row],[PMT NO]]&lt;&gt;"",EOMONTH(LoanStartDate,ROW(PaymentSchedule[[#This Row],[PMT NO]])-ROW(PaymentSchedule[[#Headers],[PMT NO]])-2)+DAY(LoanStartDate),"")</f>
        <v>48419</v>
      </c>
      <c r="D185" s="14">
        <f ca="1">IF(PaymentSchedule[[#This Row],[PMT NO]]&lt;&gt;"",IF(ROW()-ROW(PaymentSchedule[[#Headers],[BEGINNING BALANCE]])=1,LoanAmount,INDEX(PaymentSchedule[ENDING BALANCE],ROW()-ROW(PaymentSchedule[[#Headers],[BEGINNING BALANCE]])-1)),"")</f>
        <v>117441.39408268371</v>
      </c>
      <c r="E185" s="14">
        <f ca="1">IF(PaymentSchedule[[#This Row],[PMT NO]]&lt;&gt;"",ScheduledPayment,"")</f>
        <v>1073.6432460242781</v>
      </c>
      <c r="F18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5" s="14">
        <f ca="1">IF(PaymentSchedule[[#This Row],[PMT NO]]&lt;&gt;"",PaymentSchedule[[#This Row],[TOTAL PAYMENT]]-PaymentSchedule[[#This Row],[INTEREST]],"")</f>
        <v>684.30410401309609</v>
      </c>
      <c r="I185" s="14">
        <f ca="1">IF(PaymentSchedule[[#This Row],[PMT NO]]&lt;&gt;"",PaymentSchedule[[#This Row],[BEGINNING BALANCE]]*(InterestRate/PaymentsPerYear),"")</f>
        <v>489.3391420111821</v>
      </c>
      <c r="J18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116757.08997867061</v>
      </c>
      <c r="K185" s="14">
        <f ca="1">IF(PaymentSchedule[[#This Row],[PMT NO]]&lt;&gt;"",SUM(INDEX(PaymentSchedule[INTEREST],1,1):PaymentSchedule[[#This Row],[INTEREST]]),"")</f>
        <v>115102.79855677362</v>
      </c>
    </row>
    <row r="186" spans="2:11" x14ac:dyDescent="0.2">
      <c r="B186" s="10">
        <f ca="1">IF(LoanIsGood,IF(ROW()-ROW(PaymentSchedule[[#Headers],[PMT NO]])&gt;ScheduledNumberOfPayments,"",ROW()-ROW(PaymentSchedule[[#Headers],[PMT NO]])),"")</f>
        <v>170</v>
      </c>
      <c r="C186" s="12">
        <f ca="1">IF(PaymentSchedule[[#This Row],[PMT NO]]&lt;&gt;"",EOMONTH(LoanStartDate,ROW(PaymentSchedule[[#This Row],[PMT NO]])-ROW(PaymentSchedule[[#Headers],[PMT NO]])-2)+DAY(LoanStartDate),"")</f>
        <v>48450</v>
      </c>
      <c r="D186" s="14">
        <f ca="1">IF(PaymentSchedule[[#This Row],[PMT NO]]&lt;&gt;"",IF(ROW()-ROW(PaymentSchedule[[#Headers],[BEGINNING BALANCE]])=1,LoanAmount,INDEX(PaymentSchedule[ENDING BALANCE],ROW()-ROW(PaymentSchedule[[#Headers],[BEGINNING BALANCE]])-1)),"")</f>
        <v>116757.08997867061</v>
      </c>
      <c r="E186" s="14">
        <f ca="1">IF(PaymentSchedule[[#This Row],[PMT NO]]&lt;&gt;"",ScheduledPayment,"")</f>
        <v>1073.6432460242781</v>
      </c>
      <c r="F18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6" s="14">
        <f ca="1">IF(PaymentSchedule[[#This Row],[PMT NO]]&lt;&gt;"",PaymentSchedule[[#This Row],[TOTAL PAYMENT]]-PaymentSchedule[[#This Row],[INTEREST]],"")</f>
        <v>687.15537111315052</v>
      </c>
      <c r="I186" s="14">
        <f ca="1">IF(PaymentSchedule[[#This Row],[PMT NO]]&lt;&gt;"",PaymentSchedule[[#This Row],[BEGINNING BALANCE]]*(InterestRate/PaymentsPerYear),"")</f>
        <v>486.48787491112756</v>
      </c>
      <c r="J18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116069.93460755746</v>
      </c>
      <c r="K186" s="14">
        <f ca="1">IF(PaymentSchedule[[#This Row],[PMT NO]]&lt;&gt;"",SUM(INDEX(PaymentSchedule[INTEREST],1,1):PaymentSchedule[[#This Row],[INTEREST]]),"")</f>
        <v>115589.28643168474</v>
      </c>
    </row>
    <row r="187" spans="2:11" x14ac:dyDescent="0.2">
      <c r="B187" s="10">
        <f ca="1">IF(LoanIsGood,IF(ROW()-ROW(PaymentSchedule[[#Headers],[PMT NO]])&gt;ScheduledNumberOfPayments,"",ROW()-ROW(PaymentSchedule[[#Headers],[PMT NO]])),"")</f>
        <v>171</v>
      </c>
      <c r="C187" s="12">
        <f ca="1">IF(PaymentSchedule[[#This Row],[PMT NO]]&lt;&gt;"",EOMONTH(LoanStartDate,ROW(PaymentSchedule[[#This Row],[PMT NO]])-ROW(PaymentSchedule[[#Headers],[PMT NO]])-2)+DAY(LoanStartDate),"")</f>
        <v>48481</v>
      </c>
      <c r="D187" s="14">
        <f ca="1">IF(PaymentSchedule[[#This Row],[PMT NO]]&lt;&gt;"",IF(ROW()-ROW(PaymentSchedule[[#Headers],[BEGINNING BALANCE]])=1,LoanAmount,INDEX(PaymentSchedule[ENDING BALANCE],ROW()-ROW(PaymentSchedule[[#Headers],[BEGINNING BALANCE]])-1)),"")</f>
        <v>116069.93460755746</v>
      </c>
      <c r="E187" s="14">
        <f ca="1">IF(PaymentSchedule[[#This Row],[PMT NO]]&lt;&gt;"",ScheduledPayment,"")</f>
        <v>1073.6432460242781</v>
      </c>
      <c r="F18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7" s="14">
        <f ca="1">IF(PaymentSchedule[[#This Row],[PMT NO]]&lt;&gt;"",PaymentSchedule[[#This Row],[TOTAL PAYMENT]]-PaymentSchedule[[#This Row],[INTEREST]],"")</f>
        <v>690.01851849278876</v>
      </c>
      <c r="I187" s="14">
        <f ca="1">IF(PaymentSchedule[[#This Row],[PMT NO]]&lt;&gt;"",PaymentSchedule[[#This Row],[BEGINNING BALANCE]]*(InterestRate/PaymentsPerYear),"")</f>
        <v>483.62472753148938</v>
      </c>
      <c r="J18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115379.91608906467</v>
      </c>
      <c r="K187" s="14">
        <f ca="1">IF(PaymentSchedule[[#This Row],[PMT NO]]&lt;&gt;"",SUM(INDEX(PaymentSchedule[INTEREST],1,1):PaymentSchedule[[#This Row],[INTEREST]]),"")</f>
        <v>116072.91115921624</v>
      </c>
    </row>
    <row r="188" spans="2:11" x14ac:dyDescent="0.2">
      <c r="B188" s="10">
        <f ca="1">IF(LoanIsGood,IF(ROW()-ROW(PaymentSchedule[[#Headers],[PMT NO]])&gt;ScheduledNumberOfPayments,"",ROW()-ROW(PaymentSchedule[[#Headers],[PMT NO]])),"")</f>
        <v>172</v>
      </c>
      <c r="C188" s="12">
        <f ca="1">IF(PaymentSchedule[[#This Row],[PMT NO]]&lt;&gt;"",EOMONTH(LoanStartDate,ROW(PaymentSchedule[[#This Row],[PMT NO]])-ROW(PaymentSchedule[[#Headers],[PMT NO]])-2)+DAY(LoanStartDate),"")</f>
        <v>48511</v>
      </c>
      <c r="D188" s="14">
        <f ca="1">IF(PaymentSchedule[[#This Row],[PMT NO]]&lt;&gt;"",IF(ROW()-ROW(PaymentSchedule[[#Headers],[BEGINNING BALANCE]])=1,LoanAmount,INDEX(PaymentSchedule[ENDING BALANCE],ROW()-ROW(PaymentSchedule[[#Headers],[BEGINNING BALANCE]])-1)),"")</f>
        <v>115379.91608906467</v>
      </c>
      <c r="E188" s="14">
        <f ca="1">IF(PaymentSchedule[[#This Row],[PMT NO]]&lt;&gt;"",ScheduledPayment,"")</f>
        <v>1073.6432460242781</v>
      </c>
      <c r="F18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8" s="14">
        <f ca="1">IF(PaymentSchedule[[#This Row],[PMT NO]]&lt;&gt;"",PaymentSchedule[[#This Row],[TOTAL PAYMENT]]-PaymentSchedule[[#This Row],[INTEREST]],"")</f>
        <v>692.89359565317534</v>
      </c>
      <c r="I188" s="14">
        <f ca="1">IF(PaymentSchedule[[#This Row],[PMT NO]]&lt;&gt;"",PaymentSchedule[[#This Row],[BEGINNING BALANCE]]*(InterestRate/PaymentsPerYear),"")</f>
        <v>480.7496503711028</v>
      </c>
      <c r="J18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114687.0224934115</v>
      </c>
      <c r="K188" s="14">
        <f ca="1">IF(PaymentSchedule[[#This Row],[PMT NO]]&lt;&gt;"",SUM(INDEX(PaymentSchedule[INTEREST],1,1):PaymentSchedule[[#This Row],[INTEREST]]),"")</f>
        <v>116553.66080958734</v>
      </c>
    </row>
    <row r="189" spans="2:11" x14ac:dyDescent="0.2">
      <c r="B189" s="10">
        <f ca="1">IF(LoanIsGood,IF(ROW()-ROW(PaymentSchedule[[#Headers],[PMT NO]])&gt;ScheduledNumberOfPayments,"",ROW()-ROW(PaymentSchedule[[#Headers],[PMT NO]])),"")</f>
        <v>173</v>
      </c>
      <c r="C189" s="12">
        <f ca="1">IF(PaymentSchedule[[#This Row],[PMT NO]]&lt;&gt;"",EOMONTH(LoanStartDate,ROW(PaymentSchedule[[#This Row],[PMT NO]])-ROW(PaymentSchedule[[#Headers],[PMT NO]])-2)+DAY(LoanStartDate),"")</f>
        <v>48542</v>
      </c>
      <c r="D189" s="14">
        <f ca="1">IF(PaymentSchedule[[#This Row],[PMT NO]]&lt;&gt;"",IF(ROW()-ROW(PaymentSchedule[[#Headers],[BEGINNING BALANCE]])=1,LoanAmount,INDEX(PaymentSchedule[ENDING BALANCE],ROW()-ROW(PaymentSchedule[[#Headers],[BEGINNING BALANCE]])-1)),"")</f>
        <v>114687.0224934115</v>
      </c>
      <c r="E189" s="14">
        <f ca="1">IF(PaymentSchedule[[#This Row],[PMT NO]]&lt;&gt;"",ScheduledPayment,"")</f>
        <v>1073.6432460242781</v>
      </c>
      <c r="F18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9" s="14">
        <f ca="1">IF(PaymentSchedule[[#This Row],[PMT NO]]&lt;&gt;"",PaymentSchedule[[#This Row],[TOTAL PAYMENT]]-PaymentSchedule[[#This Row],[INTEREST]],"")</f>
        <v>695.78065230173024</v>
      </c>
      <c r="I189" s="14">
        <f ca="1">IF(PaymentSchedule[[#This Row],[PMT NO]]&lt;&gt;"",PaymentSchedule[[#This Row],[BEGINNING BALANCE]]*(InterestRate/PaymentsPerYear),"")</f>
        <v>477.8625937225479</v>
      </c>
      <c r="J18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113991.24184110976</v>
      </c>
      <c r="K189" s="14">
        <f ca="1">IF(PaymentSchedule[[#This Row],[PMT NO]]&lt;&gt;"",SUM(INDEX(PaymentSchedule[INTEREST],1,1):PaymentSchedule[[#This Row],[INTEREST]]),"")</f>
        <v>117031.52340330988</v>
      </c>
    </row>
    <row r="190" spans="2:11" x14ac:dyDescent="0.2">
      <c r="B190" s="10">
        <f ca="1">IF(LoanIsGood,IF(ROW()-ROW(PaymentSchedule[[#Headers],[PMT NO]])&gt;ScheduledNumberOfPayments,"",ROW()-ROW(PaymentSchedule[[#Headers],[PMT NO]])),"")</f>
        <v>174</v>
      </c>
      <c r="C190" s="12">
        <f ca="1">IF(PaymentSchedule[[#This Row],[PMT NO]]&lt;&gt;"",EOMONTH(LoanStartDate,ROW(PaymentSchedule[[#This Row],[PMT NO]])-ROW(PaymentSchedule[[#Headers],[PMT NO]])-2)+DAY(LoanStartDate),"")</f>
        <v>48572</v>
      </c>
      <c r="D190" s="14">
        <f ca="1">IF(PaymentSchedule[[#This Row],[PMT NO]]&lt;&gt;"",IF(ROW()-ROW(PaymentSchedule[[#Headers],[BEGINNING BALANCE]])=1,LoanAmount,INDEX(PaymentSchedule[ENDING BALANCE],ROW()-ROW(PaymentSchedule[[#Headers],[BEGINNING BALANCE]])-1)),"")</f>
        <v>113991.24184110976</v>
      </c>
      <c r="E190" s="14">
        <f ca="1">IF(PaymentSchedule[[#This Row],[PMT NO]]&lt;&gt;"",ScheduledPayment,"")</f>
        <v>1073.6432460242781</v>
      </c>
      <c r="F19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0" s="14">
        <f ca="1">IF(PaymentSchedule[[#This Row],[PMT NO]]&lt;&gt;"",PaymentSchedule[[#This Row],[TOTAL PAYMENT]]-PaymentSchedule[[#This Row],[INTEREST]],"")</f>
        <v>698.67973835298744</v>
      </c>
      <c r="I190" s="14">
        <f ca="1">IF(PaymentSchedule[[#This Row],[PMT NO]]&lt;&gt;"",PaymentSchedule[[#This Row],[BEGINNING BALANCE]]*(InterestRate/PaymentsPerYear),"")</f>
        <v>474.96350767129064</v>
      </c>
      <c r="J19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113292.56210275677</v>
      </c>
      <c r="K190" s="14">
        <f ca="1">IF(PaymentSchedule[[#This Row],[PMT NO]]&lt;&gt;"",SUM(INDEX(PaymentSchedule[INTEREST],1,1):PaymentSchedule[[#This Row],[INTEREST]]),"")</f>
        <v>117506.48691098117</v>
      </c>
    </row>
    <row r="191" spans="2:11" x14ac:dyDescent="0.2">
      <c r="B191" s="10">
        <f ca="1">IF(LoanIsGood,IF(ROW()-ROW(PaymentSchedule[[#Headers],[PMT NO]])&gt;ScheduledNumberOfPayments,"",ROW()-ROW(PaymentSchedule[[#Headers],[PMT NO]])),"")</f>
        <v>175</v>
      </c>
      <c r="C191" s="12">
        <f ca="1">IF(PaymentSchedule[[#This Row],[PMT NO]]&lt;&gt;"",EOMONTH(LoanStartDate,ROW(PaymentSchedule[[#This Row],[PMT NO]])-ROW(PaymentSchedule[[#Headers],[PMT NO]])-2)+DAY(LoanStartDate),"")</f>
        <v>48603</v>
      </c>
      <c r="D191" s="14">
        <f ca="1">IF(PaymentSchedule[[#This Row],[PMT NO]]&lt;&gt;"",IF(ROW()-ROW(PaymentSchedule[[#Headers],[BEGINNING BALANCE]])=1,LoanAmount,INDEX(PaymentSchedule[ENDING BALANCE],ROW()-ROW(PaymentSchedule[[#Headers],[BEGINNING BALANCE]])-1)),"")</f>
        <v>113292.56210275677</v>
      </c>
      <c r="E191" s="14">
        <f ca="1">IF(PaymentSchedule[[#This Row],[PMT NO]]&lt;&gt;"",ScheduledPayment,"")</f>
        <v>1073.6432460242781</v>
      </c>
      <c r="F19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1" s="14">
        <f ca="1">IF(PaymentSchedule[[#This Row],[PMT NO]]&lt;&gt;"",PaymentSchedule[[#This Row],[TOTAL PAYMENT]]-PaymentSchedule[[#This Row],[INTEREST]],"")</f>
        <v>701.59090392945836</v>
      </c>
      <c r="I191" s="14">
        <f ca="1">IF(PaymentSchedule[[#This Row],[PMT NO]]&lt;&gt;"",PaymentSchedule[[#This Row],[BEGINNING BALANCE]]*(InterestRate/PaymentsPerYear),"")</f>
        <v>472.05234209481983</v>
      </c>
      <c r="J19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112590.9711988273</v>
      </c>
      <c r="K191" s="14">
        <f ca="1">IF(PaymentSchedule[[#This Row],[PMT NO]]&lt;&gt;"",SUM(INDEX(PaymentSchedule[INTEREST],1,1):PaymentSchedule[[#This Row],[INTEREST]]),"")</f>
        <v>117978.53925307599</v>
      </c>
    </row>
    <row r="192" spans="2:11" x14ac:dyDescent="0.2">
      <c r="B192" s="10">
        <f ca="1">IF(LoanIsGood,IF(ROW()-ROW(PaymentSchedule[[#Headers],[PMT NO]])&gt;ScheduledNumberOfPayments,"",ROW()-ROW(PaymentSchedule[[#Headers],[PMT NO]])),"")</f>
        <v>176</v>
      </c>
      <c r="C192" s="12">
        <f ca="1">IF(PaymentSchedule[[#This Row],[PMT NO]]&lt;&gt;"",EOMONTH(LoanStartDate,ROW(PaymentSchedule[[#This Row],[PMT NO]])-ROW(PaymentSchedule[[#Headers],[PMT NO]])-2)+DAY(LoanStartDate),"")</f>
        <v>48634</v>
      </c>
      <c r="D192" s="14">
        <f ca="1">IF(PaymentSchedule[[#This Row],[PMT NO]]&lt;&gt;"",IF(ROW()-ROW(PaymentSchedule[[#Headers],[BEGINNING BALANCE]])=1,LoanAmount,INDEX(PaymentSchedule[ENDING BALANCE],ROW()-ROW(PaymentSchedule[[#Headers],[BEGINNING BALANCE]])-1)),"")</f>
        <v>112590.9711988273</v>
      </c>
      <c r="E192" s="14">
        <f ca="1">IF(PaymentSchedule[[#This Row],[PMT NO]]&lt;&gt;"",ScheduledPayment,"")</f>
        <v>1073.6432460242781</v>
      </c>
      <c r="F19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2" s="14">
        <f ca="1">IF(PaymentSchedule[[#This Row],[PMT NO]]&lt;&gt;"",PaymentSchedule[[#This Row],[TOTAL PAYMENT]]-PaymentSchedule[[#This Row],[INTEREST]],"")</f>
        <v>704.51419936249772</v>
      </c>
      <c r="I192" s="14">
        <f ca="1">IF(PaymentSchedule[[#This Row],[PMT NO]]&lt;&gt;"",PaymentSchedule[[#This Row],[BEGINNING BALANCE]]*(InterestRate/PaymentsPerYear),"")</f>
        <v>469.12904666178042</v>
      </c>
      <c r="J19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111886.4569994648</v>
      </c>
      <c r="K192" s="14">
        <f ca="1">IF(PaymentSchedule[[#This Row],[PMT NO]]&lt;&gt;"",SUM(INDEX(PaymentSchedule[INTEREST],1,1):PaymentSchedule[[#This Row],[INTEREST]]),"")</f>
        <v>118447.66829973776</v>
      </c>
    </row>
    <row r="193" spans="2:11" x14ac:dyDescent="0.2">
      <c r="B193" s="10">
        <f ca="1">IF(LoanIsGood,IF(ROW()-ROW(PaymentSchedule[[#Headers],[PMT NO]])&gt;ScheduledNumberOfPayments,"",ROW()-ROW(PaymentSchedule[[#Headers],[PMT NO]])),"")</f>
        <v>177</v>
      </c>
      <c r="C193" s="12">
        <f ca="1">IF(PaymentSchedule[[#This Row],[PMT NO]]&lt;&gt;"",EOMONTH(LoanStartDate,ROW(PaymentSchedule[[#This Row],[PMT NO]])-ROW(PaymentSchedule[[#Headers],[PMT NO]])-2)+DAY(LoanStartDate),"")</f>
        <v>48662</v>
      </c>
      <c r="D193" s="14">
        <f ca="1">IF(PaymentSchedule[[#This Row],[PMT NO]]&lt;&gt;"",IF(ROW()-ROW(PaymentSchedule[[#Headers],[BEGINNING BALANCE]])=1,LoanAmount,INDEX(PaymentSchedule[ENDING BALANCE],ROW()-ROW(PaymentSchedule[[#Headers],[BEGINNING BALANCE]])-1)),"")</f>
        <v>111886.4569994648</v>
      </c>
      <c r="E193" s="14">
        <f ca="1">IF(PaymentSchedule[[#This Row],[PMT NO]]&lt;&gt;"",ScheduledPayment,"")</f>
        <v>1073.6432460242781</v>
      </c>
      <c r="F19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3" s="14">
        <f ca="1">IF(PaymentSchedule[[#This Row],[PMT NO]]&lt;&gt;"",PaymentSchedule[[#This Row],[TOTAL PAYMENT]]-PaymentSchedule[[#This Row],[INTEREST]],"")</f>
        <v>707.44967519317481</v>
      </c>
      <c r="I193" s="14">
        <f ca="1">IF(PaymentSchedule[[#This Row],[PMT NO]]&lt;&gt;"",PaymentSchedule[[#This Row],[BEGINNING BALANCE]]*(InterestRate/PaymentsPerYear),"")</f>
        <v>466.19357083110333</v>
      </c>
      <c r="J19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111179.00732427163</v>
      </c>
      <c r="K193" s="14">
        <f ca="1">IF(PaymentSchedule[[#This Row],[PMT NO]]&lt;&gt;"",SUM(INDEX(PaymentSchedule[INTEREST],1,1):PaymentSchedule[[#This Row],[INTEREST]]),"")</f>
        <v>118913.86187056887</v>
      </c>
    </row>
    <row r="194" spans="2:11" x14ac:dyDescent="0.2">
      <c r="B194" s="10">
        <f ca="1">IF(LoanIsGood,IF(ROW()-ROW(PaymentSchedule[[#Headers],[PMT NO]])&gt;ScheduledNumberOfPayments,"",ROW()-ROW(PaymentSchedule[[#Headers],[PMT NO]])),"")</f>
        <v>178</v>
      </c>
      <c r="C194" s="12">
        <f ca="1">IF(PaymentSchedule[[#This Row],[PMT NO]]&lt;&gt;"",EOMONTH(LoanStartDate,ROW(PaymentSchedule[[#This Row],[PMT NO]])-ROW(PaymentSchedule[[#Headers],[PMT NO]])-2)+DAY(LoanStartDate),"")</f>
        <v>48693</v>
      </c>
      <c r="D194" s="14">
        <f ca="1">IF(PaymentSchedule[[#This Row],[PMT NO]]&lt;&gt;"",IF(ROW()-ROW(PaymentSchedule[[#Headers],[BEGINNING BALANCE]])=1,LoanAmount,INDEX(PaymentSchedule[ENDING BALANCE],ROW()-ROW(PaymentSchedule[[#Headers],[BEGINNING BALANCE]])-1)),"")</f>
        <v>111179.00732427163</v>
      </c>
      <c r="E194" s="14">
        <f ca="1">IF(PaymentSchedule[[#This Row],[PMT NO]]&lt;&gt;"",ScheduledPayment,"")</f>
        <v>1073.6432460242781</v>
      </c>
      <c r="F19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4" s="14">
        <f ca="1">IF(PaymentSchedule[[#This Row],[PMT NO]]&lt;&gt;"",PaymentSchedule[[#This Row],[TOTAL PAYMENT]]-PaymentSchedule[[#This Row],[INTEREST]],"")</f>
        <v>710.3973821731463</v>
      </c>
      <c r="I194" s="14">
        <f ca="1">IF(PaymentSchedule[[#This Row],[PMT NO]]&lt;&gt;"",PaymentSchedule[[#This Row],[BEGINNING BALANCE]]*(InterestRate/PaymentsPerYear),"")</f>
        <v>463.24586385113179</v>
      </c>
      <c r="J19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110468.60994209848</v>
      </c>
      <c r="K194" s="14">
        <f ca="1">IF(PaymentSchedule[[#This Row],[PMT NO]]&lt;&gt;"",SUM(INDEX(PaymentSchedule[INTEREST],1,1):PaymentSchedule[[#This Row],[INTEREST]]),"")</f>
        <v>119377.10773442</v>
      </c>
    </row>
    <row r="195" spans="2:11" x14ac:dyDescent="0.2">
      <c r="B195" s="10">
        <f ca="1">IF(LoanIsGood,IF(ROW()-ROW(PaymentSchedule[[#Headers],[PMT NO]])&gt;ScheduledNumberOfPayments,"",ROW()-ROW(PaymentSchedule[[#Headers],[PMT NO]])),"")</f>
        <v>179</v>
      </c>
      <c r="C195" s="12">
        <f ca="1">IF(PaymentSchedule[[#This Row],[PMT NO]]&lt;&gt;"",EOMONTH(LoanStartDate,ROW(PaymentSchedule[[#This Row],[PMT NO]])-ROW(PaymentSchedule[[#Headers],[PMT NO]])-2)+DAY(LoanStartDate),"")</f>
        <v>48723</v>
      </c>
      <c r="D195" s="14">
        <f ca="1">IF(PaymentSchedule[[#This Row],[PMT NO]]&lt;&gt;"",IF(ROW()-ROW(PaymentSchedule[[#Headers],[BEGINNING BALANCE]])=1,LoanAmount,INDEX(PaymentSchedule[ENDING BALANCE],ROW()-ROW(PaymentSchedule[[#Headers],[BEGINNING BALANCE]])-1)),"")</f>
        <v>110468.60994209848</v>
      </c>
      <c r="E195" s="14">
        <f ca="1">IF(PaymentSchedule[[#This Row],[PMT NO]]&lt;&gt;"",ScheduledPayment,"")</f>
        <v>1073.6432460242781</v>
      </c>
      <c r="F19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5" s="14">
        <f ca="1">IF(PaymentSchedule[[#This Row],[PMT NO]]&lt;&gt;"",PaymentSchedule[[#This Row],[TOTAL PAYMENT]]-PaymentSchedule[[#This Row],[INTEREST]],"")</f>
        <v>713.35737126553454</v>
      </c>
      <c r="I195" s="14">
        <f ca="1">IF(PaymentSchedule[[#This Row],[PMT NO]]&lt;&gt;"",PaymentSchedule[[#This Row],[BEGINNING BALANCE]]*(InterestRate/PaymentsPerYear),"")</f>
        <v>460.28587475874366</v>
      </c>
      <c r="J19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109755.25257083295</v>
      </c>
      <c r="K195" s="14">
        <f ca="1">IF(PaymentSchedule[[#This Row],[PMT NO]]&lt;&gt;"",SUM(INDEX(PaymentSchedule[INTEREST],1,1):PaymentSchedule[[#This Row],[INTEREST]]),"")</f>
        <v>119837.39360917875</v>
      </c>
    </row>
    <row r="196" spans="2:11" x14ac:dyDescent="0.2">
      <c r="B196" s="10">
        <f ca="1">IF(LoanIsGood,IF(ROW()-ROW(PaymentSchedule[[#Headers],[PMT NO]])&gt;ScheduledNumberOfPayments,"",ROW()-ROW(PaymentSchedule[[#Headers],[PMT NO]])),"")</f>
        <v>180</v>
      </c>
      <c r="C196" s="12">
        <f ca="1">IF(PaymentSchedule[[#This Row],[PMT NO]]&lt;&gt;"",EOMONTH(LoanStartDate,ROW(PaymentSchedule[[#This Row],[PMT NO]])-ROW(PaymentSchedule[[#Headers],[PMT NO]])-2)+DAY(LoanStartDate),"")</f>
        <v>48754</v>
      </c>
      <c r="D196" s="14">
        <f ca="1">IF(PaymentSchedule[[#This Row],[PMT NO]]&lt;&gt;"",IF(ROW()-ROW(PaymentSchedule[[#Headers],[BEGINNING BALANCE]])=1,LoanAmount,INDEX(PaymentSchedule[ENDING BALANCE],ROW()-ROW(PaymentSchedule[[#Headers],[BEGINNING BALANCE]])-1)),"")</f>
        <v>109755.25257083295</v>
      </c>
      <c r="E196" s="14">
        <f ca="1">IF(PaymentSchedule[[#This Row],[PMT NO]]&lt;&gt;"",ScheduledPayment,"")</f>
        <v>1073.6432460242781</v>
      </c>
      <c r="F19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6" s="14">
        <f ca="1">IF(PaymentSchedule[[#This Row],[PMT NO]]&lt;&gt;"",PaymentSchedule[[#This Row],[TOTAL PAYMENT]]-PaymentSchedule[[#This Row],[INTEREST]],"")</f>
        <v>716.32969364580754</v>
      </c>
      <c r="I196" s="14">
        <f ca="1">IF(PaymentSchedule[[#This Row],[PMT NO]]&lt;&gt;"",PaymentSchedule[[#This Row],[BEGINNING BALANCE]]*(InterestRate/PaymentsPerYear),"")</f>
        <v>457.3135523784706</v>
      </c>
      <c r="J19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109038.92287718714</v>
      </c>
      <c r="K196" s="14">
        <f ca="1">IF(PaymentSchedule[[#This Row],[PMT NO]]&lt;&gt;"",SUM(INDEX(PaymentSchedule[INTEREST],1,1):PaymentSchedule[[#This Row],[INTEREST]]),"")</f>
        <v>120294.70716155722</v>
      </c>
    </row>
    <row r="197" spans="2:11" x14ac:dyDescent="0.2">
      <c r="B197" s="10">
        <f ca="1">IF(LoanIsGood,IF(ROW()-ROW(PaymentSchedule[[#Headers],[PMT NO]])&gt;ScheduledNumberOfPayments,"",ROW()-ROW(PaymentSchedule[[#Headers],[PMT NO]])),"")</f>
        <v>181</v>
      </c>
      <c r="C197" s="12">
        <f ca="1">IF(PaymentSchedule[[#This Row],[PMT NO]]&lt;&gt;"",EOMONTH(LoanStartDate,ROW(PaymentSchedule[[#This Row],[PMT NO]])-ROW(PaymentSchedule[[#Headers],[PMT NO]])-2)+DAY(LoanStartDate),"")</f>
        <v>48784</v>
      </c>
      <c r="D197" s="14">
        <f ca="1">IF(PaymentSchedule[[#This Row],[PMT NO]]&lt;&gt;"",IF(ROW()-ROW(PaymentSchedule[[#Headers],[BEGINNING BALANCE]])=1,LoanAmount,INDEX(PaymentSchedule[ENDING BALANCE],ROW()-ROW(PaymentSchedule[[#Headers],[BEGINNING BALANCE]])-1)),"")</f>
        <v>109038.92287718714</v>
      </c>
      <c r="E197" s="14">
        <f ca="1">IF(PaymentSchedule[[#This Row],[PMT NO]]&lt;&gt;"",ScheduledPayment,"")</f>
        <v>1073.6432460242781</v>
      </c>
      <c r="F19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7" s="14">
        <f ca="1">IF(PaymentSchedule[[#This Row],[PMT NO]]&lt;&gt;"",PaymentSchedule[[#This Row],[TOTAL PAYMENT]]-PaymentSchedule[[#This Row],[INTEREST]],"")</f>
        <v>719.31440070266513</v>
      </c>
      <c r="I197" s="14">
        <f ca="1">IF(PaymentSchedule[[#This Row],[PMT NO]]&lt;&gt;"",PaymentSchedule[[#This Row],[BEGINNING BALANCE]]*(InterestRate/PaymentsPerYear),"")</f>
        <v>454.32884532161307</v>
      </c>
      <c r="J19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108319.60847648447</v>
      </c>
      <c r="K197" s="14">
        <f ca="1">IF(PaymentSchedule[[#This Row],[PMT NO]]&lt;&gt;"",SUM(INDEX(PaymentSchedule[INTEREST],1,1):PaymentSchedule[[#This Row],[INTEREST]]),"")</f>
        <v>120749.03600687883</v>
      </c>
    </row>
    <row r="198" spans="2:11" x14ac:dyDescent="0.2">
      <c r="B198" s="10">
        <f ca="1">IF(LoanIsGood,IF(ROW()-ROW(PaymentSchedule[[#Headers],[PMT NO]])&gt;ScheduledNumberOfPayments,"",ROW()-ROW(PaymentSchedule[[#Headers],[PMT NO]])),"")</f>
        <v>182</v>
      </c>
      <c r="C198" s="12">
        <f ca="1">IF(PaymentSchedule[[#This Row],[PMT NO]]&lt;&gt;"",EOMONTH(LoanStartDate,ROW(PaymentSchedule[[#This Row],[PMT NO]])-ROW(PaymentSchedule[[#Headers],[PMT NO]])-2)+DAY(LoanStartDate),"")</f>
        <v>48815</v>
      </c>
      <c r="D198" s="14">
        <f ca="1">IF(PaymentSchedule[[#This Row],[PMT NO]]&lt;&gt;"",IF(ROW()-ROW(PaymentSchedule[[#Headers],[BEGINNING BALANCE]])=1,LoanAmount,INDEX(PaymentSchedule[ENDING BALANCE],ROW()-ROW(PaymentSchedule[[#Headers],[BEGINNING BALANCE]])-1)),"")</f>
        <v>108319.60847648447</v>
      </c>
      <c r="E198" s="14">
        <f ca="1">IF(PaymentSchedule[[#This Row],[PMT NO]]&lt;&gt;"",ScheduledPayment,"")</f>
        <v>1073.6432460242781</v>
      </c>
      <c r="F19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8" s="14">
        <f ca="1">IF(PaymentSchedule[[#This Row],[PMT NO]]&lt;&gt;"",PaymentSchedule[[#This Row],[TOTAL PAYMENT]]-PaymentSchedule[[#This Row],[INTEREST]],"")</f>
        <v>722.31154403892617</v>
      </c>
      <c r="I198" s="14">
        <f ca="1">IF(PaymentSchedule[[#This Row],[PMT NO]]&lt;&gt;"",PaymentSchedule[[#This Row],[BEGINNING BALANCE]]*(InterestRate/PaymentsPerYear),"")</f>
        <v>451.33170198535197</v>
      </c>
      <c r="J19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107597.29693244555</v>
      </c>
      <c r="K198" s="14">
        <f ca="1">IF(PaymentSchedule[[#This Row],[PMT NO]]&lt;&gt;"",SUM(INDEX(PaymentSchedule[INTEREST],1,1):PaymentSchedule[[#This Row],[INTEREST]]),"")</f>
        <v>121200.36770886419</v>
      </c>
    </row>
    <row r="199" spans="2:11" x14ac:dyDescent="0.2">
      <c r="B199" s="10">
        <f ca="1">IF(LoanIsGood,IF(ROW()-ROW(PaymentSchedule[[#Headers],[PMT NO]])&gt;ScheduledNumberOfPayments,"",ROW()-ROW(PaymentSchedule[[#Headers],[PMT NO]])),"")</f>
        <v>183</v>
      </c>
      <c r="C199" s="12">
        <f ca="1">IF(PaymentSchedule[[#This Row],[PMT NO]]&lt;&gt;"",EOMONTH(LoanStartDate,ROW(PaymentSchedule[[#This Row],[PMT NO]])-ROW(PaymentSchedule[[#Headers],[PMT NO]])-2)+DAY(LoanStartDate),"")</f>
        <v>48846</v>
      </c>
      <c r="D199" s="14">
        <f ca="1">IF(PaymentSchedule[[#This Row],[PMT NO]]&lt;&gt;"",IF(ROW()-ROW(PaymentSchedule[[#Headers],[BEGINNING BALANCE]])=1,LoanAmount,INDEX(PaymentSchedule[ENDING BALANCE],ROW()-ROW(PaymentSchedule[[#Headers],[BEGINNING BALANCE]])-1)),"")</f>
        <v>107597.29693244555</v>
      </c>
      <c r="E199" s="14">
        <f ca="1">IF(PaymentSchedule[[#This Row],[PMT NO]]&lt;&gt;"",ScheduledPayment,"")</f>
        <v>1073.6432460242781</v>
      </c>
      <c r="F19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9" s="14">
        <f ca="1">IF(PaymentSchedule[[#This Row],[PMT NO]]&lt;&gt;"",PaymentSchedule[[#This Row],[TOTAL PAYMENT]]-PaymentSchedule[[#This Row],[INTEREST]],"")</f>
        <v>725.32117547242171</v>
      </c>
      <c r="I199" s="14">
        <f ca="1">IF(PaymentSchedule[[#This Row],[PMT NO]]&lt;&gt;"",PaymentSchedule[[#This Row],[BEGINNING BALANCE]]*(InterestRate/PaymentsPerYear),"")</f>
        <v>448.32207055185643</v>
      </c>
      <c r="J19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106871.97575697313</v>
      </c>
      <c r="K199" s="14">
        <f ca="1">IF(PaymentSchedule[[#This Row],[PMT NO]]&lt;&gt;"",SUM(INDEX(PaymentSchedule[INTEREST],1,1):PaymentSchedule[[#This Row],[INTEREST]]),"")</f>
        <v>121648.68977941605</v>
      </c>
    </row>
    <row r="200" spans="2:11" x14ac:dyDescent="0.2">
      <c r="B200" s="10">
        <f ca="1">IF(LoanIsGood,IF(ROW()-ROW(PaymentSchedule[[#Headers],[PMT NO]])&gt;ScheduledNumberOfPayments,"",ROW()-ROW(PaymentSchedule[[#Headers],[PMT NO]])),"")</f>
        <v>184</v>
      </c>
      <c r="C200" s="12">
        <f ca="1">IF(PaymentSchedule[[#This Row],[PMT NO]]&lt;&gt;"",EOMONTH(LoanStartDate,ROW(PaymentSchedule[[#This Row],[PMT NO]])-ROW(PaymentSchedule[[#Headers],[PMT NO]])-2)+DAY(LoanStartDate),"")</f>
        <v>48876</v>
      </c>
      <c r="D200" s="14">
        <f ca="1">IF(PaymentSchedule[[#This Row],[PMT NO]]&lt;&gt;"",IF(ROW()-ROW(PaymentSchedule[[#Headers],[BEGINNING BALANCE]])=1,LoanAmount,INDEX(PaymentSchedule[ENDING BALANCE],ROW()-ROW(PaymentSchedule[[#Headers],[BEGINNING BALANCE]])-1)),"")</f>
        <v>106871.97575697313</v>
      </c>
      <c r="E200" s="14">
        <f ca="1">IF(PaymentSchedule[[#This Row],[PMT NO]]&lt;&gt;"",ScheduledPayment,"")</f>
        <v>1073.6432460242781</v>
      </c>
      <c r="F20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0" s="14">
        <f ca="1">IF(PaymentSchedule[[#This Row],[PMT NO]]&lt;&gt;"",PaymentSchedule[[#This Row],[TOTAL PAYMENT]]-PaymentSchedule[[#This Row],[INTEREST]],"")</f>
        <v>728.34334703689012</v>
      </c>
      <c r="I200" s="14">
        <f ca="1">IF(PaymentSchedule[[#This Row],[PMT NO]]&lt;&gt;"",PaymentSchedule[[#This Row],[BEGINNING BALANCE]]*(InterestRate/PaymentsPerYear),"")</f>
        <v>445.29989898738802</v>
      </c>
      <c r="J20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106143.63240993624</v>
      </c>
      <c r="K200" s="14">
        <f ca="1">IF(PaymentSchedule[[#This Row],[PMT NO]]&lt;&gt;"",SUM(INDEX(PaymentSchedule[INTEREST],1,1):PaymentSchedule[[#This Row],[INTEREST]]),"")</f>
        <v>122093.98967840344</v>
      </c>
    </row>
    <row r="201" spans="2:11" x14ac:dyDescent="0.2">
      <c r="B201" s="10">
        <f ca="1">IF(LoanIsGood,IF(ROW()-ROW(PaymentSchedule[[#Headers],[PMT NO]])&gt;ScheduledNumberOfPayments,"",ROW()-ROW(PaymentSchedule[[#Headers],[PMT NO]])),"")</f>
        <v>185</v>
      </c>
      <c r="C201" s="12">
        <f ca="1">IF(PaymentSchedule[[#This Row],[PMT NO]]&lt;&gt;"",EOMONTH(LoanStartDate,ROW(PaymentSchedule[[#This Row],[PMT NO]])-ROW(PaymentSchedule[[#Headers],[PMT NO]])-2)+DAY(LoanStartDate),"")</f>
        <v>48907</v>
      </c>
      <c r="D201" s="14">
        <f ca="1">IF(PaymentSchedule[[#This Row],[PMT NO]]&lt;&gt;"",IF(ROW()-ROW(PaymentSchedule[[#Headers],[BEGINNING BALANCE]])=1,LoanAmount,INDEX(PaymentSchedule[ENDING BALANCE],ROW()-ROW(PaymentSchedule[[#Headers],[BEGINNING BALANCE]])-1)),"")</f>
        <v>106143.63240993624</v>
      </c>
      <c r="E201" s="14">
        <f ca="1">IF(PaymentSchedule[[#This Row],[PMT NO]]&lt;&gt;"",ScheduledPayment,"")</f>
        <v>1073.6432460242781</v>
      </c>
      <c r="F20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1" s="14">
        <f ca="1">IF(PaymentSchedule[[#This Row],[PMT NO]]&lt;&gt;"",PaymentSchedule[[#This Row],[TOTAL PAYMENT]]-PaymentSchedule[[#This Row],[INTEREST]],"")</f>
        <v>731.37811098287716</v>
      </c>
      <c r="I201" s="14">
        <f ca="1">IF(PaymentSchedule[[#This Row],[PMT NO]]&lt;&gt;"",PaymentSchedule[[#This Row],[BEGINNING BALANCE]]*(InterestRate/PaymentsPerYear),"")</f>
        <v>442.26513504140098</v>
      </c>
      <c r="J20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105412.25429895337</v>
      </c>
      <c r="K201" s="14">
        <f ca="1">IF(PaymentSchedule[[#This Row],[PMT NO]]&lt;&gt;"",SUM(INDEX(PaymentSchedule[INTEREST],1,1):PaymentSchedule[[#This Row],[INTEREST]]),"")</f>
        <v>122536.25481344483</v>
      </c>
    </row>
    <row r="202" spans="2:11" x14ac:dyDescent="0.2">
      <c r="B202" s="10">
        <f ca="1">IF(LoanIsGood,IF(ROW()-ROW(PaymentSchedule[[#Headers],[PMT NO]])&gt;ScheduledNumberOfPayments,"",ROW()-ROW(PaymentSchedule[[#Headers],[PMT NO]])),"")</f>
        <v>186</v>
      </c>
      <c r="C202" s="12">
        <f ca="1">IF(PaymentSchedule[[#This Row],[PMT NO]]&lt;&gt;"",EOMONTH(LoanStartDate,ROW(PaymentSchedule[[#This Row],[PMT NO]])-ROW(PaymentSchedule[[#Headers],[PMT NO]])-2)+DAY(LoanStartDate),"")</f>
        <v>48937</v>
      </c>
      <c r="D202" s="14">
        <f ca="1">IF(PaymentSchedule[[#This Row],[PMT NO]]&lt;&gt;"",IF(ROW()-ROW(PaymentSchedule[[#Headers],[BEGINNING BALANCE]])=1,LoanAmount,INDEX(PaymentSchedule[ENDING BALANCE],ROW()-ROW(PaymentSchedule[[#Headers],[BEGINNING BALANCE]])-1)),"")</f>
        <v>105412.25429895337</v>
      </c>
      <c r="E202" s="14">
        <f ca="1">IF(PaymentSchedule[[#This Row],[PMT NO]]&lt;&gt;"",ScheduledPayment,"")</f>
        <v>1073.6432460242781</v>
      </c>
      <c r="F20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2" s="14">
        <f ca="1">IF(PaymentSchedule[[#This Row],[PMT NO]]&lt;&gt;"",PaymentSchedule[[#This Row],[TOTAL PAYMENT]]-PaymentSchedule[[#This Row],[INTEREST]],"")</f>
        <v>734.42551977863911</v>
      </c>
      <c r="I202" s="14">
        <f ca="1">IF(PaymentSchedule[[#This Row],[PMT NO]]&lt;&gt;"",PaymentSchedule[[#This Row],[BEGINNING BALANCE]]*(InterestRate/PaymentsPerYear),"")</f>
        <v>439.21772624563903</v>
      </c>
      <c r="J20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104677.82877917473</v>
      </c>
      <c r="K202" s="14">
        <f ca="1">IF(PaymentSchedule[[#This Row],[PMT NO]]&lt;&gt;"",SUM(INDEX(PaymentSchedule[INTEREST],1,1):PaymentSchedule[[#This Row],[INTEREST]]),"")</f>
        <v>122975.47253969047</v>
      </c>
    </row>
    <row r="203" spans="2:11" x14ac:dyDescent="0.2">
      <c r="B203" s="10">
        <f ca="1">IF(LoanIsGood,IF(ROW()-ROW(PaymentSchedule[[#Headers],[PMT NO]])&gt;ScheduledNumberOfPayments,"",ROW()-ROW(PaymentSchedule[[#Headers],[PMT NO]])),"")</f>
        <v>187</v>
      </c>
      <c r="C203" s="12">
        <f ca="1">IF(PaymentSchedule[[#This Row],[PMT NO]]&lt;&gt;"",EOMONTH(LoanStartDate,ROW(PaymentSchedule[[#This Row],[PMT NO]])-ROW(PaymentSchedule[[#Headers],[PMT NO]])-2)+DAY(LoanStartDate),"")</f>
        <v>48968</v>
      </c>
      <c r="D203" s="14">
        <f ca="1">IF(PaymentSchedule[[#This Row],[PMT NO]]&lt;&gt;"",IF(ROW()-ROW(PaymentSchedule[[#Headers],[BEGINNING BALANCE]])=1,LoanAmount,INDEX(PaymentSchedule[ENDING BALANCE],ROW()-ROW(PaymentSchedule[[#Headers],[BEGINNING BALANCE]])-1)),"")</f>
        <v>104677.82877917473</v>
      </c>
      <c r="E203" s="14">
        <f ca="1">IF(PaymentSchedule[[#This Row],[PMT NO]]&lt;&gt;"",ScheduledPayment,"")</f>
        <v>1073.6432460242781</v>
      </c>
      <c r="F20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3" s="14">
        <f ca="1">IF(PaymentSchedule[[#This Row],[PMT NO]]&lt;&gt;"",PaymentSchedule[[#This Row],[TOTAL PAYMENT]]-PaymentSchedule[[#This Row],[INTEREST]],"")</f>
        <v>737.48562611105012</v>
      </c>
      <c r="I203" s="14">
        <f ca="1">IF(PaymentSchedule[[#This Row],[PMT NO]]&lt;&gt;"",PaymentSchedule[[#This Row],[BEGINNING BALANCE]]*(InterestRate/PaymentsPerYear),"")</f>
        <v>436.15761991322802</v>
      </c>
      <c r="J20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103940.34315306367</v>
      </c>
      <c r="K203" s="14">
        <f ca="1">IF(PaymentSchedule[[#This Row],[PMT NO]]&lt;&gt;"",SUM(INDEX(PaymentSchedule[INTEREST],1,1):PaymentSchedule[[#This Row],[INTEREST]]),"")</f>
        <v>123411.63015960369</v>
      </c>
    </row>
    <row r="204" spans="2:11" x14ac:dyDescent="0.2">
      <c r="B204" s="10">
        <f ca="1">IF(LoanIsGood,IF(ROW()-ROW(PaymentSchedule[[#Headers],[PMT NO]])&gt;ScheduledNumberOfPayments,"",ROW()-ROW(PaymentSchedule[[#Headers],[PMT NO]])),"")</f>
        <v>188</v>
      </c>
      <c r="C204" s="12">
        <f ca="1">IF(PaymentSchedule[[#This Row],[PMT NO]]&lt;&gt;"",EOMONTH(LoanStartDate,ROW(PaymentSchedule[[#This Row],[PMT NO]])-ROW(PaymentSchedule[[#Headers],[PMT NO]])-2)+DAY(LoanStartDate),"")</f>
        <v>48999</v>
      </c>
      <c r="D204" s="14">
        <f ca="1">IF(PaymentSchedule[[#This Row],[PMT NO]]&lt;&gt;"",IF(ROW()-ROW(PaymentSchedule[[#Headers],[BEGINNING BALANCE]])=1,LoanAmount,INDEX(PaymentSchedule[ENDING BALANCE],ROW()-ROW(PaymentSchedule[[#Headers],[BEGINNING BALANCE]])-1)),"")</f>
        <v>103940.34315306367</v>
      </c>
      <c r="E204" s="14">
        <f ca="1">IF(PaymentSchedule[[#This Row],[PMT NO]]&lt;&gt;"",ScheduledPayment,"")</f>
        <v>1073.6432460242781</v>
      </c>
      <c r="F20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4" s="14">
        <f ca="1">IF(PaymentSchedule[[#This Row],[PMT NO]]&lt;&gt;"",PaymentSchedule[[#This Row],[TOTAL PAYMENT]]-PaymentSchedule[[#This Row],[INTEREST]],"")</f>
        <v>740.55848288651282</v>
      </c>
      <c r="I204" s="14">
        <f ca="1">IF(PaymentSchedule[[#This Row],[PMT NO]]&lt;&gt;"",PaymentSchedule[[#This Row],[BEGINNING BALANCE]]*(InterestRate/PaymentsPerYear),"")</f>
        <v>433.08476313776532</v>
      </c>
      <c r="J20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103199.78467017716</v>
      </c>
      <c r="K204" s="14">
        <f ca="1">IF(PaymentSchedule[[#This Row],[PMT NO]]&lt;&gt;"",SUM(INDEX(PaymentSchedule[INTEREST],1,1):PaymentSchedule[[#This Row],[INTEREST]]),"")</f>
        <v>123844.71492274146</v>
      </c>
    </row>
    <row r="205" spans="2:11" x14ac:dyDescent="0.2">
      <c r="B205" s="10">
        <f ca="1">IF(LoanIsGood,IF(ROW()-ROW(PaymentSchedule[[#Headers],[PMT NO]])&gt;ScheduledNumberOfPayments,"",ROW()-ROW(PaymentSchedule[[#Headers],[PMT NO]])),"")</f>
        <v>189</v>
      </c>
      <c r="C205" s="12">
        <f ca="1">IF(PaymentSchedule[[#This Row],[PMT NO]]&lt;&gt;"",EOMONTH(LoanStartDate,ROW(PaymentSchedule[[#This Row],[PMT NO]])-ROW(PaymentSchedule[[#Headers],[PMT NO]])-2)+DAY(LoanStartDate),"")</f>
        <v>49027</v>
      </c>
      <c r="D205" s="14">
        <f ca="1">IF(PaymentSchedule[[#This Row],[PMT NO]]&lt;&gt;"",IF(ROW()-ROW(PaymentSchedule[[#Headers],[BEGINNING BALANCE]])=1,LoanAmount,INDEX(PaymentSchedule[ENDING BALANCE],ROW()-ROW(PaymentSchedule[[#Headers],[BEGINNING BALANCE]])-1)),"")</f>
        <v>103199.78467017716</v>
      </c>
      <c r="E205" s="14">
        <f ca="1">IF(PaymentSchedule[[#This Row],[PMT NO]]&lt;&gt;"",ScheduledPayment,"")</f>
        <v>1073.6432460242781</v>
      </c>
      <c r="F20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5" s="14">
        <f ca="1">IF(PaymentSchedule[[#This Row],[PMT NO]]&lt;&gt;"",PaymentSchedule[[#This Row],[TOTAL PAYMENT]]-PaymentSchedule[[#This Row],[INTEREST]],"")</f>
        <v>743.64414323187339</v>
      </c>
      <c r="I205" s="14">
        <f ca="1">IF(PaymentSchedule[[#This Row],[PMT NO]]&lt;&gt;"",PaymentSchedule[[#This Row],[BEGINNING BALANCE]]*(InterestRate/PaymentsPerYear),"")</f>
        <v>429.99910279240481</v>
      </c>
      <c r="J20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102456.1405269453</v>
      </c>
      <c r="K205" s="14">
        <f ca="1">IF(PaymentSchedule[[#This Row],[PMT NO]]&lt;&gt;"",SUM(INDEX(PaymentSchedule[INTEREST],1,1):PaymentSchedule[[#This Row],[INTEREST]]),"")</f>
        <v>124274.71402553387</v>
      </c>
    </row>
    <row r="206" spans="2:11" x14ac:dyDescent="0.2">
      <c r="B206" s="10">
        <f ca="1">IF(LoanIsGood,IF(ROW()-ROW(PaymentSchedule[[#Headers],[PMT NO]])&gt;ScheduledNumberOfPayments,"",ROW()-ROW(PaymentSchedule[[#Headers],[PMT NO]])),"")</f>
        <v>190</v>
      </c>
      <c r="C206" s="12">
        <f ca="1">IF(PaymentSchedule[[#This Row],[PMT NO]]&lt;&gt;"",EOMONTH(LoanStartDate,ROW(PaymentSchedule[[#This Row],[PMT NO]])-ROW(PaymentSchedule[[#Headers],[PMT NO]])-2)+DAY(LoanStartDate),"")</f>
        <v>49058</v>
      </c>
      <c r="D206" s="14">
        <f ca="1">IF(PaymentSchedule[[#This Row],[PMT NO]]&lt;&gt;"",IF(ROW()-ROW(PaymentSchedule[[#Headers],[BEGINNING BALANCE]])=1,LoanAmount,INDEX(PaymentSchedule[ENDING BALANCE],ROW()-ROW(PaymentSchedule[[#Headers],[BEGINNING BALANCE]])-1)),"")</f>
        <v>102456.1405269453</v>
      </c>
      <c r="E206" s="14">
        <f ca="1">IF(PaymentSchedule[[#This Row],[PMT NO]]&lt;&gt;"",ScheduledPayment,"")</f>
        <v>1073.6432460242781</v>
      </c>
      <c r="F20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6" s="14">
        <f ca="1">IF(PaymentSchedule[[#This Row],[PMT NO]]&lt;&gt;"",PaymentSchedule[[#This Row],[TOTAL PAYMENT]]-PaymentSchedule[[#This Row],[INTEREST]],"")</f>
        <v>746.74266049533935</v>
      </c>
      <c r="I206" s="14">
        <f ca="1">IF(PaymentSchedule[[#This Row],[PMT NO]]&lt;&gt;"",PaymentSchedule[[#This Row],[BEGINNING BALANCE]]*(InterestRate/PaymentsPerYear),"")</f>
        <v>426.90058552893873</v>
      </c>
      <c r="J20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101709.39786644996</v>
      </c>
      <c r="K206" s="14">
        <f ca="1">IF(PaymentSchedule[[#This Row],[PMT NO]]&lt;&gt;"",SUM(INDEX(PaymentSchedule[INTEREST],1,1):PaymentSchedule[[#This Row],[INTEREST]]),"")</f>
        <v>124701.61461106282</v>
      </c>
    </row>
    <row r="207" spans="2:11" x14ac:dyDescent="0.2">
      <c r="B207" s="10">
        <f ca="1">IF(LoanIsGood,IF(ROW()-ROW(PaymentSchedule[[#Headers],[PMT NO]])&gt;ScheduledNumberOfPayments,"",ROW()-ROW(PaymentSchedule[[#Headers],[PMT NO]])),"")</f>
        <v>191</v>
      </c>
      <c r="C207" s="12">
        <f ca="1">IF(PaymentSchedule[[#This Row],[PMT NO]]&lt;&gt;"",EOMONTH(LoanStartDate,ROW(PaymentSchedule[[#This Row],[PMT NO]])-ROW(PaymentSchedule[[#Headers],[PMT NO]])-2)+DAY(LoanStartDate),"")</f>
        <v>49088</v>
      </c>
      <c r="D207" s="14">
        <f ca="1">IF(PaymentSchedule[[#This Row],[PMT NO]]&lt;&gt;"",IF(ROW()-ROW(PaymentSchedule[[#Headers],[BEGINNING BALANCE]])=1,LoanAmount,INDEX(PaymentSchedule[ENDING BALANCE],ROW()-ROW(PaymentSchedule[[#Headers],[BEGINNING BALANCE]])-1)),"")</f>
        <v>101709.39786644996</v>
      </c>
      <c r="E207" s="14">
        <f ca="1">IF(PaymentSchedule[[#This Row],[PMT NO]]&lt;&gt;"",ScheduledPayment,"")</f>
        <v>1073.6432460242781</v>
      </c>
      <c r="F20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7" s="14">
        <f ca="1">IF(PaymentSchedule[[#This Row],[PMT NO]]&lt;&gt;"",PaymentSchedule[[#This Row],[TOTAL PAYMENT]]-PaymentSchedule[[#This Row],[INTEREST]],"")</f>
        <v>749.8540882474033</v>
      </c>
      <c r="I207" s="14">
        <f ca="1">IF(PaymentSchedule[[#This Row],[PMT NO]]&lt;&gt;"",PaymentSchedule[[#This Row],[BEGINNING BALANCE]]*(InterestRate/PaymentsPerYear),"")</f>
        <v>423.78915777687484</v>
      </c>
      <c r="J20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100959.54377820255</v>
      </c>
      <c r="K207" s="14">
        <f ca="1">IF(PaymentSchedule[[#This Row],[PMT NO]]&lt;&gt;"",SUM(INDEX(PaymentSchedule[INTEREST],1,1):PaymentSchedule[[#This Row],[INTEREST]]),"")</f>
        <v>125125.40376883969</v>
      </c>
    </row>
    <row r="208" spans="2:11" x14ac:dyDescent="0.2">
      <c r="B208" s="10">
        <f ca="1">IF(LoanIsGood,IF(ROW()-ROW(PaymentSchedule[[#Headers],[PMT NO]])&gt;ScheduledNumberOfPayments,"",ROW()-ROW(PaymentSchedule[[#Headers],[PMT NO]])),"")</f>
        <v>192</v>
      </c>
      <c r="C208" s="12">
        <f ca="1">IF(PaymentSchedule[[#This Row],[PMT NO]]&lt;&gt;"",EOMONTH(LoanStartDate,ROW(PaymentSchedule[[#This Row],[PMT NO]])-ROW(PaymentSchedule[[#Headers],[PMT NO]])-2)+DAY(LoanStartDate),"")</f>
        <v>49119</v>
      </c>
      <c r="D208" s="14">
        <f ca="1">IF(PaymentSchedule[[#This Row],[PMT NO]]&lt;&gt;"",IF(ROW()-ROW(PaymentSchedule[[#Headers],[BEGINNING BALANCE]])=1,LoanAmount,INDEX(PaymentSchedule[ENDING BALANCE],ROW()-ROW(PaymentSchedule[[#Headers],[BEGINNING BALANCE]])-1)),"")</f>
        <v>100959.54377820255</v>
      </c>
      <c r="E208" s="14">
        <f ca="1">IF(PaymentSchedule[[#This Row],[PMT NO]]&lt;&gt;"",ScheduledPayment,"")</f>
        <v>1073.6432460242781</v>
      </c>
      <c r="F20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8" s="14">
        <f ca="1">IF(PaymentSchedule[[#This Row],[PMT NO]]&lt;&gt;"",PaymentSchedule[[#This Row],[TOTAL PAYMENT]]-PaymentSchedule[[#This Row],[INTEREST]],"")</f>
        <v>752.97848028176759</v>
      </c>
      <c r="I208" s="14">
        <f ca="1">IF(PaymentSchedule[[#This Row],[PMT NO]]&lt;&gt;"",PaymentSchedule[[#This Row],[BEGINNING BALANCE]]*(InterestRate/PaymentsPerYear),"")</f>
        <v>420.66476574251061</v>
      </c>
      <c r="J20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100206.56529792078</v>
      </c>
      <c r="K208" s="14">
        <f ca="1">IF(PaymentSchedule[[#This Row],[PMT NO]]&lt;&gt;"",SUM(INDEX(PaymentSchedule[INTEREST],1,1):PaymentSchedule[[#This Row],[INTEREST]]),"")</f>
        <v>125546.0685345822</v>
      </c>
    </row>
    <row r="209" spans="2:11" x14ac:dyDescent="0.2">
      <c r="B209" s="10">
        <f ca="1">IF(LoanIsGood,IF(ROW()-ROW(PaymentSchedule[[#Headers],[PMT NO]])&gt;ScheduledNumberOfPayments,"",ROW()-ROW(PaymentSchedule[[#Headers],[PMT NO]])),"")</f>
        <v>193</v>
      </c>
      <c r="C209" s="12">
        <f ca="1">IF(PaymentSchedule[[#This Row],[PMT NO]]&lt;&gt;"",EOMONTH(LoanStartDate,ROW(PaymentSchedule[[#This Row],[PMT NO]])-ROW(PaymentSchedule[[#Headers],[PMT NO]])-2)+DAY(LoanStartDate),"")</f>
        <v>49149</v>
      </c>
      <c r="D209" s="14">
        <f ca="1">IF(PaymentSchedule[[#This Row],[PMT NO]]&lt;&gt;"",IF(ROW()-ROW(PaymentSchedule[[#Headers],[BEGINNING BALANCE]])=1,LoanAmount,INDEX(PaymentSchedule[ENDING BALANCE],ROW()-ROW(PaymentSchedule[[#Headers],[BEGINNING BALANCE]])-1)),"")</f>
        <v>100206.56529792078</v>
      </c>
      <c r="E209" s="14">
        <f ca="1">IF(PaymentSchedule[[#This Row],[PMT NO]]&lt;&gt;"",ScheduledPayment,"")</f>
        <v>1073.6432460242781</v>
      </c>
      <c r="F20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9" s="14">
        <f ca="1">IF(PaymentSchedule[[#This Row],[PMT NO]]&lt;&gt;"",PaymentSchedule[[#This Row],[TOTAL PAYMENT]]-PaymentSchedule[[#This Row],[INTEREST]],"")</f>
        <v>756.1158906162749</v>
      </c>
      <c r="I209" s="14">
        <f ca="1">IF(PaymentSchedule[[#This Row],[PMT NO]]&lt;&gt;"",PaymentSchedule[[#This Row],[BEGINNING BALANCE]]*(InterestRate/PaymentsPerYear),"")</f>
        <v>417.52735540800325</v>
      </c>
      <c r="J20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99450.449407304506</v>
      </c>
      <c r="K209" s="14">
        <f ca="1">IF(PaymentSchedule[[#This Row],[PMT NO]]&lt;&gt;"",SUM(INDEX(PaymentSchedule[INTEREST],1,1):PaymentSchedule[[#This Row],[INTEREST]]),"")</f>
        <v>125963.5958899902</v>
      </c>
    </row>
    <row r="210" spans="2:11" x14ac:dyDescent="0.2">
      <c r="B210" s="10">
        <f ca="1">IF(LoanIsGood,IF(ROW()-ROW(PaymentSchedule[[#Headers],[PMT NO]])&gt;ScheduledNumberOfPayments,"",ROW()-ROW(PaymentSchedule[[#Headers],[PMT NO]])),"")</f>
        <v>194</v>
      </c>
      <c r="C210" s="12">
        <f ca="1">IF(PaymentSchedule[[#This Row],[PMT NO]]&lt;&gt;"",EOMONTH(LoanStartDate,ROW(PaymentSchedule[[#This Row],[PMT NO]])-ROW(PaymentSchedule[[#Headers],[PMT NO]])-2)+DAY(LoanStartDate),"")</f>
        <v>49180</v>
      </c>
      <c r="D210" s="14">
        <f ca="1">IF(PaymentSchedule[[#This Row],[PMT NO]]&lt;&gt;"",IF(ROW()-ROW(PaymentSchedule[[#Headers],[BEGINNING BALANCE]])=1,LoanAmount,INDEX(PaymentSchedule[ENDING BALANCE],ROW()-ROW(PaymentSchedule[[#Headers],[BEGINNING BALANCE]])-1)),"")</f>
        <v>99450.449407304506</v>
      </c>
      <c r="E210" s="14">
        <f ca="1">IF(PaymentSchedule[[#This Row],[PMT NO]]&lt;&gt;"",ScheduledPayment,"")</f>
        <v>1073.6432460242781</v>
      </c>
      <c r="F21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0" s="14">
        <f ca="1">IF(PaymentSchedule[[#This Row],[PMT NO]]&lt;&gt;"",PaymentSchedule[[#This Row],[TOTAL PAYMENT]]-PaymentSchedule[[#This Row],[INTEREST]],"")</f>
        <v>759.26637349384271</v>
      </c>
      <c r="I210" s="14">
        <f ca="1">IF(PaymentSchedule[[#This Row],[PMT NO]]&lt;&gt;"",PaymentSchedule[[#This Row],[BEGINNING BALANCE]]*(InterestRate/PaymentsPerYear),"")</f>
        <v>414.37687253043543</v>
      </c>
      <c r="J21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98691.183033810667</v>
      </c>
      <c r="K210" s="14">
        <f ca="1">IF(PaymentSchedule[[#This Row],[PMT NO]]&lt;&gt;"",SUM(INDEX(PaymentSchedule[INTEREST],1,1):PaymentSchedule[[#This Row],[INTEREST]]),"")</f>
        <v>126377.97276252064</v>
      </c>
    </row>
    <row r="211" spans="2:11" x14ac:dyDescent="0.2">
      <c r="B211" s="10">
        <f ca="1">IF(LoanIsGood,IF(ROW()-ROW(PaymentSchedule[[#Headers],[PMT NO]])&gt;ScheduledNumberOfPayments,"",ROW()-ROW(PaymentSchedule[[#Headers],[PMT NO]])),"")</f>
        <v>195</v>
      </c>
      <c r="C211" s="12">
        <f ca="1">IF(PaymentSchedule[[#This Row],[PMT NO]]&lt;&gt;"",EOMONTH(LoanStartDate,ROW(PaymentSchedule[[#This Row],[PMT NO]])-ROW(PaymentSchedule[[#Headers],[PMT NO]])-2)+DAY(LoanStartDate),"")</f>
        <v>49211</v>
      </c>
      <c r="D211" s="14">
        <f ca="1">IF(PaymentSchedule[[#This Row],[PMT NO]]&lt;&gt;"",IF(ROW()-ROW(PaymentSchedule[[#Headers],[BEGINNING BALANCE]])=1,LoanAmount,INDEX(PaymentSchedule[ENDING BALANCE],ROW()-ROW(PaymentSchedule[[#Headers],[BEGINNING BALANCE]])-1)),"")</f>
        <v>98691.183033810667</v>
      </c>
      <c r="E211" s="14">
        <f ca="1">IF(PaymentSchedule[[#This Row],[PMT NO]]&lt;&gt;"",ScheduledPayment,"")</f>
        <v>1073.6432460242781</v>
      </c>
      <c r="F21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1" s="14">
        <f ca="1">IF(PaymentSchedule[[#This Row],[PMT NO]]&lt;&gt;"",PaymentSchedule[[#This Row],[TOTAL PAYMENT]]-PaymentSchedule[[#This Row],[INTEREST]],"")</f>
        <v>762.42998338340044</v>
      </c>
      <c r="I211" s="14">
        <f ca="1">IF(PaymentSchedule[[#This Row],[PMT NO]]&lt;&gt;"",PaymentSchedule[[#This Row],[BEGINNING BALANCE]]*(InterestRate/PaymentsPerYear),"")</f>
        <v>411.21326264087776</v>
      </c>
      <c r="J21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97928.753050427273</v>
      </c>
      <c r="K211" s="14">
        <f ca="1">IF(PaymentSchedule[[#This Row],[PMT NO]]&lt;&gt;"",SUM(INDEX(PaymentSchedule[INTEREST],1,1):PaymentSchedule[[#This Row],[INTEREST]]),"")</f>
        <v>126789.18602516151</v>
      </c>
    </row>
    <row r="212" spans="2:11" x14ac:dyDescent="0.2">
      <c r="B212" s="10">
        <f ca="1">IF(LoanIsGood,IF(ROW()-ROW(PaymentSchedule[[#Headers],[PMT NO]])&gt;ScheduledNumberOfPayments,"",ROW()-ROW(PaymentSchedule[[#Headers],[PMT NO]])),"")</f>
        <v>196</v>
      </c>
      <c r="C212" s="12">
        <f ca="1">IF(PaymentSchedule[[#This Row],[PMT NO]]&lt;&gt;"",EOMONTH(LoanStartDate,ROW(PaymentSchedule[[#This Row],[PMT NO]])-ROW(PaymentSchedule[[#Headers],[PMT NO]])-2)+DAY(LoanStartDate),"")</f>
        <v>49241</v>
      </c>
      <c r="D212" s="14">
        <f ca="1">IF(PaymentSchedule[[#This Row],[PMT NO]]&lt;&gt;"",IF(ROW()-ROW(PaymentSchedule[[#Headers],[BEGINNING BALANCE]])=1,LoanAmount,INDEX(PaymentSchedule[ENDING BALANCE],ROW()-ROW(PaymentSchedule[[#Headers],[BEGINNING BALANCE]])-1)),"")</f>
        <v>97928.753050427273</v>
      </c>
      <c r="E212" s="14">
        <f ca="1">IF(PaymentSchedule[[#This Row],[PMT NO]]&lt;&gt;"",ScheduledPayment,"")</f>
        <v>1073.6432460242781</v>
      </c>
      <c r="F21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2" s="14">
        <f ca="1">IF(PaymentSchedule[[#This Row],[PMT NO]]&lt;&gt;"",PaymentSchedule[[#This Row],[TOTAL PAYMENT]]-PaymentSchedule[[#This Row],[INTEREST]],"")</f>
        <v>765.60677498083123</v>
      </c>
      <c r="I212" s="14">
        <f ca="1">IF(PaymentSchedule[[#This Row],[PMT NO]]&lt;&gt;"",PaymentSchedule[[#This Row],[BEGINNING BALANCE]]*(InterestRate/PaymentsPerYear),"")</f>
        <v>408.03647104344697</v>
      </c>
      <c r="J21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97163.146275446445</v>
      </c>
      <c r="K212" s="14">
        <f ca="1">IF(PaymentSchedule[[#This Row],[PMT NO]]&lt;&gt;"",SUM(INDEX(PaymentSchedule[INTEREST],1,1):PaymentSchedule[[#This Row],[INTEREST]]),"")</f>
        <v>127197.22249620497</v>
      </c>
    </row>
    <row r="213" spans="2:11" x14ac:dyDescent="0.2">
      <c r="B213" s="10">
        <f ca="1">IF(LoanIsGood,IF(ROW()-ROW(PaymentSchedule[[#Headers],[PMT NO]])&gt;ScheduledNumberOfPayments,"",ROW()-ROW(PaymentSchedule[[#Headers],[PMT NO]])),"")</f>
        <v>197</v>
      </c>
      <c r="C213" s="12">
        <f ca="1">IF(PaymentSchedule[[#This Row],[PMT NO]]&lt;&gt;"",EOMONTH(LoanStartDate,ROW(PaymentSchedule[[#This Row],[PMT NO]])-ROW(PaymentSchedule[[#Headers],[PMT NO]])-2)+DAY(LoanStartDate),"")</f>
        <v>49272</v>
      </c>
      <c r="D213" s="14">
        <f ca="1">IF(PaymentSchedule[[#This Row],[PMT NO]]&lt;&gt;"",IF(ROW()-ROW(PaymentSchedule[[#Headers],[BEGINNING BALANCE]])=1,LoanAmount,INDEX(PaymentSchedule[ENDING BALANCE],ROW()-ROW(PaymentSchedule[[#Headers],[BEGINNING BALANCE]])-1)),"")</f>
        <v>97163.146275446445</v>
      </c>
      <c r="E213" s="14">
        <f ca="1">IF(PaymentSchedule[[#This Row],[PMT NO]]&lt;&gt;"",ScheduledPayment,"")</f>
        <v>1073.6432460242781</v>
      </c>
      <c r="F21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3" s="14">
        <f ca="1">IF(PaymentSchedule[[#This Row],[PMT NO]]&lt;&gt;"",PaymentSchedule[[#This Row],[TOTAL PAYMENT]]-PaymentSchedule[[#This Row],[INTEREST]],"")</f>
        <v>768.79680320991793</v>
      </c>
      <c r="I213" s="14">
        <f ca="1">IF(PaymentSchedule[[#This Row],[PMT NO]]&lt;&gt;"",PaymentSchedule[[#This Row],[BEGINNING BALANCE]]*(InterestRate/PaymentsPerYear),"")</f>
        <v>404.84644281436016</v>
      </c>
      <c r="J21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96394.349472236529</v>
      </c>
      <c r="K213" s="14">
        <f ca="1">IF(PaymentSchedule[[#This Row],[PMT NO]]&lt;&gt;"",SUM(INDEX(PaymentSchedule[INTEREST],1,1):PaymentSchedule[[#This Row],[INTEREST]]),"")</f>
        <v>127602.06893901933</v>
      </c>
    </row>
    <row r="214" spans="2:11" x14ac:dyDescent="0.2">
      <c r="B214" s="10">
        <f ca="1">IF(LoanIsGood,IF(ROW()-ROW(PaymentSchedule[[#Headers],[PMT NO]])&gt;ScheduledNumberOfPayments,"",ROW()-ROW(PaymentSchedule[[#Headers],[PMT NO]])),"")</f>
        <v>198</v>
      </c>
      <c r="C214" s="12">
        <f ca="1">IF(PaymentSchedule[[#This Row],[PMT NO]]&lt;&gt;"",EOMONTH(LoanStartDate,ROW(PaymentSchedule[[#This Row],[PMT NO]])-ROW(PaymentSchedule[[#Headers],[PMT NO]])-2)+DAY(LoanStartDate),"")</f>
        <v>49302</v>
      </c>
      <c r="D214" s="14">
        <f ca="1">IF(PaymentSchedule[[#This Row],[PMT NO]]&lt;&gt;"",IF(ROW()-ROW(PaymentSchedule[[#Headers],[BEGINNING BALANCE]])=1,LoanAmount,INDEX(PaymentSchedule[ENDING BALANCE],ROW()-ROW(PaymentSchedule[[#Headers],[BEGINNING BALANCE]])-1)),"")</f>
        <v>96394.349472236529</v>
      </c>
      <c r="E214" s="14">
        <f ca="1">IF(PaymentSchedule[[#This Row],[PMT NO]]&lt;&gt;"",ScheduledPayment,"")</f>
        <v>1073.6432460242781</v>
      </c>
      <c r="F21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4" s="14">
        <f ca="1">IF(PaymentSchedule[[#This Row],[PMT NO]]&lt;&gt;"",PaymentSchedule[[#This Row],[TOTAL PAYMENT]]-PaymentSchedule[[#This Row],[INTEREST]],"")</f>
        <v>772.00012322329258</v>
      </c>
      <c r="I214" s="14">
        <f ca="1">IF(PaymentSchedule[[#This Row],[PMT NO]]&lt;&gt;"",PaymentSchedule[[#This Row],[BEGINNING BALANCE]]*(InterestRate/PaymentsPerYear),"")</f>
        <v>401.64312280098551</v>
      </c>
      <c r="J21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95622.349349013239</v>
      </c>
      <c r="K214" s="14">
        <f ca="1">IF(PaymentSchedule[[#This Row],[PMT NO]]&lt;&gt;"",SUM(INDEX(PaymentSchedule[INTEREST],1,1):PaymentSchedule[[#This Row],[INTEREST]]),"")</f>
        <v>128003.71206182032</v>
      </c>
    </row>
    <row r="215" spans="2:11" x14ac:dyDescent="0.2">
      <c r="B215" s="10">
        <f ca="1">IF(LoanIsGood,IF(ROW()-ROW(PaymentSchedule[[#Headers],[PMT NO]])&gt;ScheduledNumberOfPayments,"",ROW()-ROW(PaymentSchedule[[#Headers],[PMT NO]])),"")</f>
        <v>199</v>
      </c>
      <c r="C215" s="12">
        <f ca="1">IF(PaymentSchedule[[#This Row],[PMT NO]]&lt;&gt;"",EOMONTH(LoanStartDate,ROW(PaymentSchedule[[#This Row],[PMT NO]])-ROW(PaymentSchedule[[#Headers],[PMT NO]])-2)+DAY(LoanStartDate),"")</f>
        <v>49333</v>
      </c>
      <c r="D215" s="14">
        <f ca="1">IF(PaymentSchedule[[#This Row],[PMT NO]]&lt;&gt;"",IF(ROW()-ROW(PaymentSchedule[[#Headers],[BEGINNING BALANCE]])=1,LoanAmount,INDEX(PaymentSchedule[ENDING BALANCE],ROW()-ROW(PaymentSchedule[[#Headers],[BEGINNING BALANCE]])-1)),"")</f>
        <v>95622.349349013239</v>
      </c>
      <c r="E215" s="14">
        <f ca="1">IF(PaymentSchedule[[#This Row],[PMT NO]]&lt;&gt;"",ScheduledPayment,"")</f>
        <v>1073.6432460242781</v>
      </c>
      <c r="F21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5" s="14">
        <f ca="1">IF(PaymentSchedule[[#This Row],[PMT NO]]&lt;&gt;"",PaymentSchedule[[#This Row],[TOTAL PAYMENT]]-PaymentSchedule[[#This Row],[INTEREST]],"")</f>
        <v>775.21679040338972</v>
      </c>
      <c r="I215" s="14">
        <f ca="1">IF(PaymentSchedule[[#This Row],[PMT NO]]&lt;&gt;"",PaymentSchedule[[#This Row],[BEGINNING BALANCE]]*(InterestRate/PaymentsPerYear),"")</f>
        <v>398.42645562088848</v>
      </c>
      <c r="J21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94847.132558609854</v>
      </c>
      <c r="K215" s="14">
        <f ca="1">IF(PaymentSchedule[[#This Row],[PMT NO]]&lt;&gt;"",SUM(INDEX(PaymentSchedule[INTEREST],1,1):PaymentSchedule[[#This Row],[INTEREST]]),"")</f>
        <v>128402.13851744121</v>
      </c>
    </row>
    <row r="216" spans="2:11" x14ac:dyDescent="0.2">
      <c r="B216" s="10">
        <f ca="1">IF(LoanIsGood,IF(ROW()-ROW(PaymentSchedule[[#Headers],[PMT NO]])&gt;ScheduledNumberOfPayments,"",ROW()-ROW(PaymentSchedule[[#Headers],[PMT NO]])),"")</f>
        <v>200</v>
      </c>
      <c r="C216" s="12">
        <f ca="1">IF(PaymentSchedule[[#This Row],[PMT NO]]&lt;&gt;"",EOMONTH(LoanStartDate,ROW(PaymentSchedule[[#This Row],[PMT NO]])-ROW(PaymentSchedule[[#Headers],[PMT NO]])-2)+DAY(LoanStartDate),"")</f>
        <v>49364</v>
      </c>
      <c r="D216" s="14">
        <f ca="1">IF(PaymentSchedule[[#This Row],[PMT NO]]&lt;&gt;"",IF(ROW()-ROW(PaymentSchedule[[#Headers],[BEGINNING BALANCE]])=1,LoanAmount,INDEX(PaymentSchedule[ENDING BALANCE],ROW()-ROW(PaymentSchedule[[#Headers],[BEGINNING BALANCE]])-1)),"")</f>
        <v>94847.132558609854</v>
      </c>
      <c r="E216" s="14">
        <f ca="1">IF(PaymentSchedule[[#This Row],[PMT NO]]&lt;&gt;"",ScheduledPayment,"")</f>
        <v>1073.6432460242781</v>
      </c>
      <c r="F21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6" s="14">
        <f ca="1">IF(PaymentSchedule[[#This Row],[PMT NO]]&lt;&gt;"",PaymentSchedule[[#This Row],[TOTAL PAYMENT]]-PaymentSchedule[[#This Row],[INTEREST]],"")</f>
        <v>778.44686036340374</v>
      </c>
      <c r="I216" s="14">
        <f ca="1">IF(PaymentSchedule[[#This Row],[PMT NO]]&lt;&gt;"",PaymentSchedule[[#This Row],[BEGINNING BALANCE]]*(InterestRate/PaymentsPerYear),"")</f>
        <v>395.1963856608744</v>
      </c>
      <c r="J21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94068.685698246452</v>
      </c>
      <c r="K216" s="14">
        <f ca="1">IF(PaymentSchedule[[#This Row],[PMT NO]]&lt;&gt;"",SUM(INDEX(PaymentSchedule[INTEREST],1,1):PaymentSchedule[[#This Row],[INTEREST]]),"")</f>
        <v>128797.33490310209</v>
      </c>
    </row>
    <row r="217" spans="2:11" x14ac:dyDescent="0.2">
      <c r="B217" s="10">
        <f ca="1">IF(LoanIsGood,IF(ROW()-ROW(PaymentSchedule[[#Headers],[PMT NO]])&gt;ScheduledNumberOfPayments,"",ROW()-ROW(PaymentSchedule[[#Headers],[PMT NO]])),"")</f>
        <v>201</v>
      </c>
      <c r="C217" s="12">
        <f ca="1">IF(PaymentSchedule[[#This Row],[PMT NO]]&lt;&gt;"",EOMONTH(LoanStartDate,ROW(PaymentSchedule[[#This Row],[PMT NO]])-ROW(PaymentSchedule[[#Headers],[PMT NO]])-2)+DAY(LoanStartDate),"")</f>
        <v>49392</v>
      </c>
      <c r="D217" s="14">
        <f ca="1">IF(PaymentSchedule[[#This Row],[PMT NO]]&lt;&gt;"",IF(ROW()-ROW(PaymentSchedule[[#Headers],[BEGINNING BALANCE]])=1,LoanAmount,INDEX(PaymentSchedule[ENDING BALANCE],ROW()-ROW(PaymentSchedule[[#Headers],[BEGINNING BALANCE]])-1)),"")</f>
        <v>94068.685698246452</v>
      </c>
      <c r="E217" s="14">
        <f ca="1">IF(PaymentSchedule[[#This Row],[PMT NO]]&lt;&gt;"",ScheduledPayment,"")</f>
        <v>1073.6432460242781</v>
      </c>
      <c r="F21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7" s="14">
        <f ca="1">IF(PaymentSchedule[[#This Row],[PMT NO]]&lt;&gt;"",PaymentSchedule[[#This Row],[TOTAL PAYMENT]]-PaymentSchedule[[#This Row],[INTEREST]],"")</f>
        <v>781.69038894825121</v>
      </c>
      <c r="I217" s="14">
        <f ca="1">IF(PaymentSchedule[[#This Row],[PMT NO]]&lt;&gt;"",PaymentSchedule[[#This Row],[BEGINNING BALANCE]]*(InterestRate/PaymentsPerYear),"")</f>
        <v>391.95285707602687</v>
      </c>
      <c r="J21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93286.995309298203</v>
      </c>
      <c r="K217" s="14">
        <f ca="1">IF(PaymentSchedule[[#This Row],[PMT NO]]&lt;&gt;"",SUM(INDEX(PaymentSchedule[INTEREST],1,1):PaymentSchedule[[#This Row],[INTEREST]]),"")</f>
        <v>129189.28776017812</v>
      </c>
    </row>
    <row r="218" spans="2:11" x14ac:dyDescent="0.2">
      <c r="B218" s="10">
        <f ca="1">IF(LoanIsGood,IF(ROW()-ROW(PaymentSchedule[[#Headers],[PMT NO]])&gt;ScheduledNumberOfPayments,"",ROW()-ROW(PaymentSchedule[[#Headers],[PMT NO]])),"")</f>
        <v>202</v>
      </c>
      <c r="C218" s="12">
        <f ca="1">IF(PaymentSchedule[[#This Row],[PMT NO]]&lt;&gt;"",EOMONTH(LoanStartDate,ROW(PaymentSchedule[[#This Row],[PMT NO]])-ROW(PaymentSchedule[[#Headers],[PMT NO]])-2)+DAY(LoanStartDate),"")</f>
        <v>49423</v>
      </c>
      <c r="D218" s="14">
        <f ca="1">IF(PaymentSchedule[[#This Row],[PMT NO]]&lt;&gt;"",IF(ROW()-ROW(PaymentSchedule[[#Headers],[BEGINNING BALANCE]])=1,LoanAmount,INDEX(PaymentSchedule[ENDING BALANCE],ROW()-ROW(PaymentSchedule[[#Headers],[BEGINNING BALANCE]])-1)),"")</f>
        <v>93286.995309298203</v>
      </c>
      <c r="E218" s="14">
        <f ca="1">IF(PaymentSchedule[[#This Row],[PMT NO]]&lt;&gt;"",ScheduledPayment,"")</f>
        <v>1073.6432460242781</v>
      </c>
      <c r="F21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8" s="14">
        <f ca="1">IF(PaymentSchedule[[#This Row],[PMT NO]]&lt;&gt;"",PaymentSchedule[[#This Row],[TOTAL PAYMENT]]-PaymentSchedule[[#This Row],[INTEREST]],"")</f>
        <v>784.94743223553564</v>
      </c>
      <c r="I218" s="14">
        <f ca="1">IF(PaymentSchedule[[#This Row],[PMT NO]]&lt;&gt;"",PaymentSchedule[[#This Row],[BEGINNING BALANCE]]*(InterestRate/PaymentsPerYear),"")</f>
        <v>388.6958137887425</v>
      </c>
      <c r="J21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92502.047877062665</v>
      </c>
      <c r="K218" s="14">
        <f ca="1">IF(PaymentSchedule[[#This Row],[PMT NO]]&lt;&gt;"",SUM(INDEX(PaymentSchedule[INTEREST],1,1):PaymentSchedule[[#This Row],[INTEREST]]),"")</f>
        <v>129577.98357396686</v>
      </c>
    </row>
    <row r="219" spans="2:11" x14ac:dyDescent="0.2">
      <c r="B219" s="10">
        <f ca="1">IF(LoanIsGood,IF(ROW()-ROW(PaymentSchedule[[#Headers],[PMT NO]])&gt;ScheduledNumberOfPayments,"",ROW()-ROW(PaymentSchedule[[#Headers],[PMT NO]])),"")</f>
        <v>203</v>
      </c>
      <c r="C219" s="12">
        <f ca="1">IF(PaymentSchedule[[#This Row],[PMT NO]]&lt;&gt;"",EOMONTH(LoanStartDate,ROW(PaymentSchedule[[#This Row],[PMT NO]])-ROW(PaymentSchedule[[#Headers],[PMT NO]])-2)+DAY(LoanStartDate),"")</f>
        <v>49453</v>
      </c>
      <c r="D219" s="14">
        <f ca="1">IF(PaymentSchedule[[#This Row],[PMT NO]]&lt;&gt;"",IF(ROW()-ROW(PaymentSchedule[[#Headers],[BEGINNING BALANCE]])=1,LoanAmount,INDEX(PaymentSchedule[ENDING BALANCE],ROW()-ROW(PaymentSchedule[[#Headers],[BEGINNING BALANCE]])-1)),"")</f>
        <v>92502.047877062665</v>
      </c>
      <c r="E219" s="14">
        <f ca="1">IF(PaymentSchedule[[#This Row],[PMT NO]]&lt;&gt;"",ScheduledPayment,"")</f>
        <v>1073.6432460242781</v>
      </c>
      <c r="F21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9" s="14">
        <f ca="1">IF(PaymentSchedule[[#This Row],[PMT NO]]&lt;&gt;"",PaymentSchedule[[#This Row],[TOTAL PAYMENT]]-PaymentSchedule[[#This Row],[INTEREST]],"")</f>
        <v>788.21804653651702</v>
      </c>
      <c r="I219" s="14">
        <f ca="1">IF(PaymentSchedule[[#This Row],[PMT NO]]&lt;&gt;"",PaymentSchedule[[#This Row],[BEGINNING BALANCE]]*(InterestRate/PaymentsPerYear),"")</f>
        <v>385.42519948776112</v>
      </c>
      <c r="J21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91713.829830526141</v>
      </c>
      <c r="K219" s="14">
        <f ca="1">IF(PaymentSchedule[[#This Row],[PMT NO]]&lt;&gt;"",SUM(INDEX(PaymentSchedule[INTEREST],1,1):PaymentSchedule[[#This Row],[INTEREST]]),"")</f>
        <v>129963.40877345462</v>
      </c>
    </row>
    <row r="220" spans="2:11" x14ac:dyDescent="0.2">
      <c r="B220" s="10">
        <f ca="1">IF(LoanIsGood,IF(ROW()-ROW(PaymentSchedule[[#Headers],[PMT NO]])&gt;ScheduledNumberOfPayments,"",ROW()-ROW(PaymentSchedule[[#Headers],[PMT NO]])),"")</f>
        <v>204</v>
      </c>
      <c r="C220" s="12">
        <f ca="1">IF(PaymentSchedule[[#This Row],[PMT NO]]&lt;&gt;"",EOMONTH(LoanStartDate,ROW(PaymentSchedule[[#This Row],[PMT NO]])-ROW(PaymentSchedule[[#Headers],[PMT NO]])-2)+DAY(LoanStartDate),"")</f>
        <v>49484</v>
      </c>
      <c r="D220" s="14">
        <f ca="1">IF(PaymentSchedule[[#This Row],[PMT NO]]&lt;&gt;"",IF(ROW()-ROW(PaymentSchedule[[#Headers],[BEGINNING BALANCE]])=1,LoanAmount,INDEX(PaymentSchedule[ENDING BALANCE],ROW()-ROW(PaymentSchedule[[#Headers],[BEGINNING BALANCE]])-1)),"")</f>
        <v>91713.829830526141</v>
      </c>
      <c r="E220" s="14">
        <f ca="1">IF(PaymentSchedule[[#This Row],[PMT NO]]&lt;&gt;"",ScheduledPayment,"")</f>
        <v>1073.6432460242781</v>
      </c>
      <c r="F22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0" s="14">
        <f ca="1">IF(PaymentSchedule[[#This Row],[PMT NO]]&lt;&gt;"",PaymentSchedule[[#This Row],[TOTAL PAYMENT]]-PaymentSchedule[[#This Row],[INTEREST]],"")</f>
        <v>791.50228839708586</v>
      </c>
      <c r="I220" s="14">
        <f ca="1">IF(PaymentSchedule[[#This Row],[PMT NO]]&lt;&gt;"",PaymentSchedule[[#This Row],[BEGINNING BALANCE]]*(InterestRate/PaymentsPerYear),"")</f>
        <v>382.14095762719228</v>
      </c>
      <c r="J22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90922.32754212906</v>
      </c>
      <c r="K220" s="14">
        <f ca="1">IF(PaymentSchedule[[#This Row],[PMT NO]]&lt;&gt;"",SUM(INDEX(PaymentSchedule[INTEREST],1,1):PaymentSchedule[[#This Row],[INTEREST]]),"")</f>
        <v>130345.54973108182</v>
      </c>
    </row>
    <row r="221" spans="2:11" x14ac:dyDescent="0.2">
      <c r="B221" s="10">
        <f ca="1">IF(LoanIsGood,IF(ROW()-ROW(PaymentSchedule[[#Headers],[PMT NO]])&gt;ScheduledNumberOfPayments,"",ROW()-ROW(PaymentSchedule[[#Headers],[PMT NO]])),"")</f>
        <v>205</v>
      </c>
      <c r="C221" s="12">
        <f ca="1">IF(PaymentSchedule[[#This Row],[PMT NO]]&lt;&gt;"",EOMONTH(LoanStartDate,ROW(PaymentSchedule[[#This Row],[PMT NO]])-ROW(PaymentSchedule[[#Headers],[PMT NO]])-2)+DAY(LoanStartDate),"")</f>
        <v>49514</v>
      </c>
      <c r="D221" s="14">
        <f ca="1">IF(PaymentSchedule[[#This Row],[PMT NO]]&lt;&gt;"",IF(ROW()-ROW(PaymentSchedule[[#Headers],[BEGINNING BALANCE]])=1,LoanAmount,INDEX(PaymentSchedule[ENDING BALANCE],ROW()-ROW(PaymentSchedule[[#Headers],[BEGINNING BALANCE]])-1)),"")</f>
        <v>90922.32754212906</v>
      </c>
      <c r="E221" s="14">
        <f ca="1">IF(PaymentSchedule[[#This Row],[PMT NO]]&lt;&gt;"",ScheduledPayment,"")</f>
        <v>1073.6432460242781</v>
      </c>
      <c r="F22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1" s="14">
        <f ca="1">IF(PaymentSchedule[[#This Row],[PMT NO]]&lt;&gt;"",PaymentSchedule[[#This Row],[TOTAL PAYMENT]]-PaymentSchedule[[#This Row],[INTEREST]],"")</f>
        <v>794.80021459874047</v>
      </c>
      <c r="I221" s="14">
        <f ca="1">IF(PaymentSchedule[[#This Row],[PMT NO]]&lt;&gt;"",PaymentSchedule[[#This Row],[BEGINNING BALANCE]]*(InterestRate/PaymentsPerYear),"")</f>
        <v>378.84303142553773</v>
      </c>
      <c r="J22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90127.527327530319</v>
      </c>
      <c r="K221" s="14">
        <f ca="1">IF(PaymentSchedule[[#This Row],[PMT NO]]&lt;&gt;"",SUM(INDEX(PaymentSchedule[INTEREST],1,1):PaymentSchedule[[#This Row],[INTEREST]]),"")</f>
        <v>130724.39276250736</v>
      </c>
    </row>
    <row r="222" spans="2:11" x14ac:dyDescent="0.2">
      <c r="B222" s="10">
        <f ca="1">IF(LoanIsGood,IF(ROW()-ROW(PaymentSchedule[[#Headers],[PMT NO]])&gt;ScheduledNumberOfPayments,"",ROW()-ROW(PaymentSchedule[[#Headers],[PMT NO]])),"")</f>
        <v>206</v>
      </c>
      <c r="C222" s="12">
        <f ca="1">IF(PaymentSchedule[[#This Row],[PMT NO]]&lt;&gt;"",EOMONTH(LoanStartDate,ROW(PaymentSchedule[[#This Row],[PMT NO]])-ROW(PaymentSchedule[[#Headers],[PMT NO]])-2)+DAY(LoanStartDate),"")</f>
        <v>49545</v>
      </c>
      <c r="D222" s="14">
        <f ca="1">IF(PaymentSchedule[[#This Row],[PMT NO]]&lt;&gt;"",IF(ROW()-ROW(PaymentSchedule[[#Headers],[BEGINNING BALANCE]])=1,LoanAmount,INDEX(PaymentSchedule[ENDING BALANCE],ROW()-ROW(PaymentSchedule[[#Headers],[BEGINNING BALANCE]])-1)),"")</f>
        <v>90127.527327530319</v>
      </c>
      <c r="E222" s="14">
        <f ca="1">IF(PaymentSchedule[[#This Row],[PMT NO]]&lt;&gt;"",ScheduledPayment,"")</f>
        <v>1073.6432460242781</v>
      </c>
      <c r="F22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2" s="14">
        <f ca="1">IF(PaymentSchedule[[#This Row],[PMT NO]]&lt;&gt;"",PaymentSchedule[[#This Row],[TOTAL PAYMENT]]-PaymentSchedule[[#This Row],[INTEREST]],"")</f>
        <v>798.11188215956849</v>
      </c>
      <c r="I222" s="14">
        <f ca="1">IF(PaymentSchedule[[#This Row],[PMT NO]]&lt;&gt;"",PaymentSchedule[[#This Row],[BEGINNING BALANCE]]*(InterestRate/PaymentsPerYear),"")</f>
        <v>375.53136386470965</v>
      </c>
      <c r="J22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89329.415445370745</v>
      </c>
      <c r="K222" s="14">
        <f ca="1">IF(PaymentSchedule[[#This Row],[PMT NO]]&lt;&gt;"",SUM(INDEX(PaymentSchedule[INTEREST],1,1):PaymentSchedule[[#This Row],[INTEREST]]),"")</f>
        <v>131099.92412637206</v>
      </c>
    </row>
    <row r="223" spans="2:11" x14ac:dyDescent="0.2">
      <c r="B223" s="10">
        <f ca="1">IF(LoanIsGood,IF(ROW()-ROW(PaymentSchedule[[#Headers],[PMT NO]])&gt;ScheduledNumberOfPayments,"",ROW()-ROW(PaymentSchedule[[#Headers],[PMT NO]])),"")</f>
        <v>207</v>
      </c>
      <c r="C223" s="12">
        <f ca="1">IF(PaymentSchedule[[#This Row],[PMT NO]]&lt;&gt;"",EOMONTH(LoanStartDate,ROW(PaymentSchedule[[#This Row],[PMT NO]])-ROW(PaymentSchedule[[#Headers],[PMT NO]])-2)+DAY(LoanStartDate),"")</f>
        <v>49576</v>
      </c>
      <c r="D223" s="14">
        <f ca="1">IF(PaymentSchedule[[#This Row],[PMT NO]]&lt;&gt;"",IF(ROW()-ROW(PaymentSchedule[[#Headers],[BEGINNING BALANCE]])=1,LoanAmount,INDEX(PaymentSchedule[ENDING BALANCE],ROW()-ROW(PaymentSchedule[[#Headers],[BEGINNING BALANCE]])-1)),"")</f>
        <v>89329.415445370745</v>
      </c>
      <c r="E223" s="14">
        <f ca="1">IF(PaymentSchedule[[#This Row],[PMT NO]]&lt;&gt;"",ScheduledPayment,"")</f>
        <v>1073.6432460242781</v>
      </c>
      <c r="F22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3" s="14">
        <f ca="1">IF(PaymentSchedule[[#This Row],[PMT NO]]&lt;&gt;"",PaymentSchedule[[#This Row],[TOTAL PAYMENT]]-PaymentSchedule[[#This Row],[INTEREST]],"")</f>
        <v>801.43734833523331</v>
      </c>
      <c r="I223" s="14">
        <f ca="1">IF(PaymentSchedule[[#This Row],[PMT NO]]&lt;&gt;"",PaymentSchedule[[#This Row],[BEGINNING BALANCE]]*(InterestRate/PaymentsPerYear),"")</f>
        <v>372.20589768904478</v>
      </c>
      <c r="J22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88527.978097035506</v>
      </c>
      <c r="K223" s="14">
        <f ca="1">IF(PaymentSchedule[[#This Row],[PMT NO]]&lt;&gt;"",SUM(INDEX(PaymentSchedule[INTEREST],1,1):PaymentSchedule[[#This Row],[INTEREST]]),"")</f>
        <v>131472.1300240611</v>
      </c>
    </row>
    <row r="224" spans="2:11" x14ac:dyDescent="0.2">
      <c r="B224" s="10">
        <f ca="1">IF(LoanIsGood,IF(ROW()-ROW(PaymentSchedule[[#Headers],[PMT NO]])&gt;ScheduledNumberOfPayments,"",ROW()-ROW(PaymentSchedule[[#Headers],[PMT NO]])),"")</f>
        <v>208</v>
      </c>
      <c r="C224" s="12">
        <f ca="1">IF(PaymentSchedule[[#This Row],[PMT NO]]&lt;&gt;"",EOMONTH(LoanStartDate,ROW(PaymentSchedule[[#This Row],[PMT NO]])-ROW(PaymentSchedule[[#Headers],[PMT NO]])-2)+DAY(LoanStartDate),"")</f>
        <v>49606</v>
      </c>
      <c r="D224" s="14">
        <f ca="1">IF(PaymentSchedule[[#This Row],[PMT NO]]&lt;&gt;"",IF(ROW()-ROW(PaymentSchedule[[#Headers],[BEGINNING BALANCE]])=1,LoanAmount,INDEX(PaymentSchedule[ENDING BALANCE],ROW()-ROW(PaymentSchedule[[#Headers],[BEGINNING BALANCE]])-1)),"")</f>
        <v>88527.978097035506</v>
      </c>
      <c r="E224" s="14">
        <f ca="1">IF(PaymentSchedule[[#This Row],[PMT NO]]&lt;&gt;"",ScheduledPayment,"")</f>
        <v>1073.6432460242781</v>
      </c>
      <c r="F22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4" s="14">
        <f ca="1">IF(PaymentSchedule[[#This Row],[PMT NO]]&lt;&gt;"",PaymentSchedule[[#This Row],[TOTAL PAYMENT]]-PaymentSchedule[[#This Row],[INTEREST]],"")</f>
        <v>804.77667061996351</v>
      </c>
      <c r="I224" s="14">
        <f ca="1">IF(PaymentSchedule[[#This Row],[PMT NO]]&lt;&gt;"",PaymentSchedule[[#This Row],[BEGINNING BALANCE]]*(InterestRate/PaymentsPerYear),"")</f>
        <v>368.86657540431463</v>
      </c>
      <c r="J22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87723.201426415544</v>
      </c>
      <c r="K224" s="14">
        <f ca="1">IF(PaymentSchedule[[#This Row],[PMT NO]]&lt;&gt;"",SUM(INDEX(PaymentSchedule[INTEREST],1,1):PaymentSchedule[[#This Row],[INTEREST]]),"")</f>
        <v>131840.9965994654</v>
      </c>
    </row>
    <row r="225" spans="2:11" x14ac:dyDescent="0.2">
      <c r="B225" s="10">
        <f ca="1">IF(LoanIsGood,IF(ROW()-ROW(PaymentSchedule[[#Headers],[PMT NO]])&gt;ScheduledNumberOfPayments,"",ROW()-ROW(PaymentSchedule[[#Headers],[PMT NO]])),"")</f>
        <v>209</v>
      </c>
      <c r="C225" s="12">
        <f ca="1">IF(PaymentSchedule[[#This Row],[PMT NO]]&lt;&gt;"",EOMONTH(LoanStartDate,ROW(PaymentSchedule[[#This Row],[PMT NO]])-ROW(PaymentSchedule[[#Headers],[PMT NO]])-2)+DAY(LoanStartDate),"")</f>
        <v>49637</v>
      </c>
      <c r="D225" s="14">
        <f ca="1">IF(PaymentSchedule[[#This Row],[PMT NO]]&lt;&gt;"",IF(ROW()-ROW(PaymentSchedule[[#Headers],[BEGINNING BALANCE]])=1,LoanAmount,INDEX(PaymentSchedule[ENDING BALANCE],ROW()-ROW(PaymentSchedule[[#Headers],[BEGINNING BALANCE]])-1)),"")</f>
        <v>87723.201426415544</v>
      </c>
      <c r="E225" s="14">
        <f ca="1">IF(PaymentSchedule[[#This Row],[PMT NO]]&lt;&gt;"",ScheduledPayment,"")</f>
        <v>1073.6432460242781</v>
      </c>
      <c r="F22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5" s="14">
        <f ca="1">IF(PaymentSchedule[[#This Row],[PMT NO]]&lt;&gt;"",PaymentSchedule[[#This Row],[TOTAL PAYMENT]]-PaymentSchedule[[#This Row],[INTEREST]],"")</f>
        <v>808.12990674754678</v>
      </c>
      <c r="I225" s="14">
        <f ca="1">IF(PaymentSchedule[[#This Row],[PMT NO]]&lt;&gt;"",PaymentSchedule[[#This Row],[BEGINNING BALANCE]]*(InterestRate/PaymentsPerYear),"")</f>
        <v>365.51333927673141</v>
      </c>
      <c r="J22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86915.071519667996</v>
      </c>
      <c r="K225" s="14">
        <f ca="1">IF(PaymentSchedule[[#This Row],[PMT NO]]&lt;&gt;"",SUM(INDEX(PaymentSchedule[INTEREST],1,1):PaymentSchedule[[#This Row],[INTEREST]]),"")</f>
        <v>132206.50993874215</v>
      </c>
    </row>
    <row r="226" spans="2:11" x14ac:dyDescent="0.2">
      <c r="B226" s="10">
        <f ca="1">IF(LoanIsGood,IF(ROW()-ROW(PaymentSchedule[[#Headers],[PMT NO]])&gt;ScheduledNumberOfPayments,"",ROW()-ROW(PaymentSchedule[[#Headers],[PMT NO]])),"")</f>
        <v>210</v>
      </c>
      <c r="C226" s="12">
        <f ca="1">IF(PaymentSchedule[[#This Row],[PMT NO]]&lt;&gt;"",EOMONTH(LoanStartDate,ROW(PaymentSchedule[[#This Row],[PMT NO]])-ROW(PaymentSchedule[[#Headers],[PMT NO]])-2)+DAY(LoanStartDate),"")</f>
        <v>49667</v>
      </c>
      <c r="D226" s="14">
        <f ca="1">IF(PaymentSchedule[[#This Row],[PMT NO]]&lt;&gt;"",IF(ROW()-ROW(PaymentSchedule[[#Headers],[BEGINNING BALANCE]])=1,LoanAmount,INDEX(PaymentSchedule[ENDING BALANCE],ROW()-ROW(PaymentSchedule[[#Headers],[BEGINNING BALANCE]])-1)),"")</f>
        <v>86915.071519667996</v>
      </c>
      <c r="E226" s="14">
        <f ca="1">IF(PaymentSchedule[[#This Row],[PMT NO]]&lt;&gt;"",ScheduledPayment,"")</f>
        <v>1073.6432460242781</v>
      </c>
      <c r="F22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6" s="14">
        <f ca="1">IF(PaymentSchedule[[#This Row],[PMT NO]]&lt;&gt;"",PaymentSchedule[[#This Row],[TOTAL PAYMENT]]-PaymentSchedule[[#This Row],[INTEREST]],"")</f>
        <v>811.49711469232818</v>
      </c>
      <c r="I226" s="14">
        <f ca="1">IF(PaymentSchedule[[#This Row],[PMT NO]]&lt;&gt;"",PaymentSchedule[[#This Row],[BEGINNING BALANCE]]*(InterestRate/PaymentsPerYear),"")</f>
        <v>362.14613133194996</v>
      </c>
      <c r="J22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86103.574404975661</v>
      </c>
      <c r="K226" s="14">
        <f ca="1">IF(PaymentSchedule[[#This Row],[PMT NO]]&lt;&gt;"",SUM(INDEX(PaymentSchedule[INTEREST],1,1):PaymentSchedule[[#This Row],[INTEREST]]),"")</f>
        <v>132568.6560700741</v>
      </c>
    </row>
    <row r="227" spans="2:11" x14ac:dyDescent="0.2">
      <c r="B227" s="10">
        <f ca="1">IF(LoanIsGood,IF(ROW()-ROW(PaymentSchedule[[#Headers],[PMT NO]])&gt;ScheduledNumberOfPayments,"",ROW()-ROW(PaymentSchedule[[#Headers],[PMT NO]])),"")</f>
        <v>211</v>
      </c>
      <c r="C227" s="12">
        <f ca="1">IF(PaymentSchedule[[#This Row],[PMT NO]]&lt;&gt;"",EOMONTH(LoanStartDate,ROW(PaymentSchedule[[#This Row],[PMT NO]])-ROW(PaymentSchedule[[#Headers],[PMT NO]])-2)+DAY(LoanStartDate),"")</f>
        <v>49698</v>
      </c>
      <c r="D227" s="14">
        <f ca="1">IF(PaymentSchedule[[#This Row],[PMT NO]]&lt;&gt;"",IF(ROW()-ROW(PaymentSchedule[[#Headers],[BEGINNING BALANCE]])=1,LoanAmount,INDEX(PaymentSchedule[ENDING BALANCE],ROW()-ROW(PaymentSchedule[[#Headers],[BEGINNING BALANCE]])-1)),"")</f>
        <v>86103.574404975661</v>
      </c>
      <c r="E227" s="14">
        <f ca="1">IF(PaymentSchedule[[#This Row],[PMT NO]]&lt;&gt;"",ScheduledPayment,"")</f>
        <v>1073.6432460242781</v>
      </c>
      <c r="F22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7" s="14">
        <f ca="1">IF(PaymentSchedule[[#This Row],[PMT NO]]&lt;&gt;"",PaymentSchedule[[#This Row],[TOTAL PAYMENT]]-PaymentSchedule[[#This Row],[INTEREST]],"")</f>
        <v>814.87835267021296</v>
      </c>
      <c r="I227" s="14">
        <f ca="1">IF(PaymentSchedule[[#This Row],[PMT NO]]&lt;&gt;"",PaymentSchedule[[#This Row],[BEGINNING BALANCE]]*(InterestRate/PaymentsPerYear),"")</f>
        <v>358.76489335406524</v>
      </c>
      <c r="J22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85288.696052305444</v>
      </c>
      <c r="K227" s="14">
        <f ca="1">IF(PaymentSchedule[[#This Row],[PMT NO]]&lt;&gt;"",SUM(INDEX(PaymentSchedule[INTEREST],1,1):PaymentSchedule[[#This Row],[INTEREST]]),"")</f>
        <v>132927.42096342816</v>
      </c>
    </row>
    <row r="228" spans="2:11" x14ac:dyDescent="0.2">
      <c r="B228" s="10">
        <f ca="1">IF(LoanIsGood,IF(ROW()-ROW(PaymentSchedule[[#Headers],[PMT NO]])&gt;ScheduledNumberOfPayments,"",ROW()-ROW(PaymentSchedule[[#Headers],[PMT NO]])),"")</f>
        <v>212</v>
      </c>
      <c r="C228" s="12">
        <f ca="1">IF(PaymentSchedule[[#This Row],[PMT NO]]&lt;&gt;"",EOMONTH(LoanStartDate,ROW(PaymentSchedule[[#This Row],[PMT NO]])-ROW(PaymentSchedule[[#Headers],[PMT NO]])-2)+DAY(LoanStartDate),"")</f>
        <v>49729</v>
      </c>
      <c r="D228" s="14">
        <f ca="1">IF(PaymentSchedule[[#This Row],[PMT NO]]&lt;&gt;"",IF(ROW()-ROW(PaymentSchedule[[#Headers],[BEGINNING BALANCE]])=1,LoanAmount,INDEX(PaymentSchedule[ENDING BALANCE],ROW()-ROW(PaymentSchedule[[#Headers],[BEGINNING BALANCE]])-1)),"")</f>
        <v>85288.696052305444</v>
      </c>
      <c r="E228" s="14">
        <f ca="1">IF(PaymentSchedule[[#This Row],[PMT NO]]&lt;&gt;"",ScheduledPayment,"")</f>
        <v>1073.6432460242781</v>
      </c>
      <c r="F22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8" s="14">
        <f ca="1">IF(PaymentSchedule[[#This Row],[PMT NO]]&lt;&gt;"",PaymentSchedule[[#This Row],[TOTAL PAYMENT]]-PaymentSchedule[[#This Row],[INTEREST]],"")</f>
        <v>818.27367913967214</v>
      </c>
      <c r="I228" s="14">
        <f ca="1">IF(PaymentSchedule[[#This Row],[PMT NO]]&lt;&gt;"",PaymentSchedule[[#This Row],[BEGINNING BALANCE]]*(InterestRate/PaymentsPerYear),"")</f>
        <v>355.369566884606</v>
      </c>
      <c r="J22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84470.422373165769</v>
      </c>
      <c r="K228" s="14">
        <f ca="1">IF(PaymentSchedule[[#This Row],[PMT NO]]&lt;&gt;"",SUM(INDEX(PaymentSchedule[INTEREST],1,1):PaymentSchedule[[#This Row],[INTEREST]]),"")</f>
        <v>133282.79053031278</v>
      </c>
    </row>
    <row r="229" spans="2:11" x14ac:dyDescent="0.2">
      <c r="B229" s="10">
        <f ca="1">IF(LoanIsGood,IF(ROW()-ROW(PaymentSchedule[[#Headers],[PMT NO]])&gt;ScheduledNumberOfPayments,"",ROW()-ROW(PaymentSchedule[[#Headers],[PMT NO]])),"")</f>
        <v>213</v>
      </c>
      <c r="C229" s="12">
        <f ca="1">IF(PaymentSchedule[[#This Row],[PMT NO]]&lt;&gt;"",EOMONTH(LoanStartDate,ROW(PaymentSchedule[[#This Row],[PMT NO]])-ROW(PaymentSchedule[[#Headers],[PMT NO]])-2)+DAY(LoanStartDate),"")</f>
        <v>49758</v>
      </c>
      <c r="D229" s="14">
        <f ca="1">IF(PaymentSchedule[[#This Row],[PMT NO]]&lt;&gt;"",IF(ROW()-ROW(PaymentSchedule[[#Headers],[BEGINNING BALANCE]])=1,LoanAmount,INDEX(PaymentSchedule[ENDING BALANCE],ROW()-ROW(PaymentSchedule[[#Headers],[BEGINNING BALANCE]])-1)),"")</f>
        <v>84470.422373165769</v>
      </c>
      <c r="E229" s="14">
        <f ca="1">IF(PaymentSchedule[[#This Row],[PMT NO]]&lt;&gt;"",ScheduledPayment,"")</f>
        <v>1073.6432460242781</v>
      </c>
      <c r="F22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9" s="14">
        <f ca="1">IF(PaymentSchedule[[#This Row],[PMT NO]]&lt;&gt;"",PaymentSchedule[[#This Row],[TOTAL PAYMENT]]-PaymentSchedule[[#This Row],[INTEREST]],"")</f>
        <v>821.68315280275408</v>
      </c>
      <c r="I229" s="14">
        <f ca="1">IF(PaymentSchedule[[#This Row],[PMT NO]]&lt;&gt;"",PaymentSchedule[[#This Row],[BEGINNING BALANCE]]*(InterestRate/PaymentsPerYear),"")</f>
        <v>351.96009322152406</v>
      </c>
      <c r="J22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83648.739220363015</v>
      </c>
      <c r="K229" s="14">
        <f ca="1">IF(PaymentSchedule[[#This Row],[PMT NO]]&lt;&gt;"",SUM(INDEX(PaymentSchedule[INTEREST],1,1):PaymentSchedule[[#This Row],[INTEREST]]),"")</f>
        <v>133634.75062353429</v>
      </c>
    </row>
    <row r="230" spans="2:11" x14ac:dyDescent="0.2">
      <c r="B230" s="10">
        <f ca="1">IF(LoanIsGood,IF(ROW()-ROW(PaymentSchedule[[#Headers],[PMT NO]])&gt;ScheduledNumberOfPayments,"",ROW()-ROW(PaymentSchedule[[#Headers],[PMT NO]])),"")</f>
        <v>214</v>
      </c>
      <c r="C230" s="12">
        <f ca="1">IF(PaymentSchedule[[#This Row],[PMT NO]]&lt;&gt;"",EOMONTH(LoanStartDate,ROW(PaymentSchedule[[#This Row],[PMT NO]])-ROW(PaymentSchedule[[#Headers],[PMT NO]])-2)+DAY(LoanStartDate),"")</f>
        <v>49789</v>
      </c>
      <c r="D230" s="14">
        <f ca="1">IF(PaymentSchedule[[#This Row],[PMT NO]]&lt;&gt;"",IF(ROW()-ROW(PaymentSchedule[[#Headers],[BEGINNING BALANCE]])=1,LoanAmount,INDEX(PaymentSchedule[ENDING BALANCE],ROW()-ROW(PaymentSchedule[[#Headers],[BEGINNING BALANCE]])-1)),"")</f>
        <v>83648.739220363015</v>
      </c>
      <c r="E230" s="14">
        <f ca="1">IF(PaymentSchedule[[#This Row],[PMT NO]]&lt;&gt;"",ScheduledPayment,"")</f>
        <v>1073.6432460242781</v>
      </c>
      <c r="F23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0" s="14">
        <f ca="1">IF(PaymentSchedule[[#This Row],[PMT NO]]&lt;&gt;"",PaymentSchedule[[#This Row],[TOTAL PAYMENT]]-PaymentSchedule[[#This Row],[INTEREST]],"")</f>
        <v>825.10683260609892</v>
      </c>
      <c r="I230" s="14">
        <f ca="1">IF(PaymentSchedule[[#This Row],[PMT NO]]&lt;&gt;"",PaymentSchedule[[#This Row],[BEGINNING BALANCE]]*(InterestRate/PaymentsPerYear),"")</f>
        <v>348.53641341817922</v>
      </c>
      <c r="J23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82823.632387756923</v>
      </c>
      <c r="K230" s="14">
        <f ca="1">IF(PaymentSchedule[[#This Row],[PMT NO]]&lt;&gt;"",SUM(INDEX(PaymentSchedule[INTEREST],1,1):PaymentSchedule[[#This Row],[INTEREST]]),"")</f>
        <v>133983.28703695248</v>
      </c>
    </row>
    <row r="231" spans="2:11" x14ac:dyDescent="0.2">
      <c r="B231" s="10">
        <f ca="1">IF(LoanIsGood,IF(ROW()-ROW(PaymentSchedule[[#Headers],[PMT NO]])&gt;ScheduledNumberOfPayments,"",ROW()-ROW(PaymentSchedule[[#Headers],[PMT NO]])),"")</f>
        <v>215</v>
      </c>
      <c r="C231" s="12">
        <f ca="1">IF(PaymentSchedule[[#This Row],[PMT NO]]&lt;&gt;"",EOMONTH(LoanStartDate,ROW(PaymentSchedule[[#This Row],[PMT NO]])-ROW(PaymentSchedule[[#Headers],[PMT NO]])-2)+DAY(LoanStartDate),"")</f>
        <v>49819</v>
      </c>
      <c r="D231" s="14">
        <f ca="1">IF(PaymentSchedule[[#This Row],[PMT NO]]&lt;&gt;"",IF(ROW()-ROW(PaymentSchedule[[#Headers],[BEGINNING BALANCE]])=1,LoanAmount,INDEX(PaymentSchedule[ENDING BALANCE],ROW()-ROW(PaymentSchedule[[#Headers],[BEGINNING BALANCE]])-1)),"")</f>
        <v>82823.632387756923</v>
      </c>
      <c r="E231" s="14">
        <f ca="1">IF(PaymentSchedule[[#This Row],[PMT NO]]&lt;&gt;"",ScheduledPayment,"")</f>
        <v>1073.6432460242781</v>
      </c>
      <c r="F23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1" s="14">
        <f ca="1">IF(PaymentSchedule[[#This Row],[PMT NO]]&lt;&gt;"",PaymentSchedule[[#This Row],[TOTAL PAYMENT]]-PaymentSchedule[[#This Row],[INTEREST]],"")</f>
        <v>828.54477774195766</v>
      </c>
      <c r="I231" s="14">
        <f ca="1">IF(PaymentSchedule[[#This Row],[PMT NO]]&lt;&gt;"",PaymentSchedule[[#This Row],[BEGINNING BALANCE]]*(InterestRate/PaymentsPerYear),"")</f>
        <v>345.09846828232048</v>
      </c>
      <c r="J23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81995.087610014962</v>
      </c>
      <c r="K231" s="14">
        <f ca="1">IF(PaymentSchedule[[#This Row],[PMT NO]]&lt;&gt;"",SUM(INDEX(PaymentSchedule[INTEREST],1,1):PaymentSchedule[[#This Row],[INTEREST]]),"")</f>
        <v>134328.38550523479</v>
      </c>
    </row>
    <row r="232" spans="2:11" x14ac:dyDescent="0.2">
      <c r="B232" s="10">
        <f ca="1">IF(LoanIsGood,IF(ROW()-ROW(PaymentSchedule[[#Headers],[PMT NO]])&gt;ScheduledNumberOfPayments,"",ROW()-ROW(PaymentSchedule[[#Headers],[PMT NO]])),"")</f>
        <v>216</v>
      </c>
      <c r="C232" s="12">
        <f ca="1">IF(PaymentSchedule[[#This Row],[PMT NO]]&lt;&gt;"",EOMONTH(LoanStartDate,ROW(PaymentSchedule[[#This Row],[PMT NO]])-ROW(PaymentSchedule[[#Headers],[PMT NO]])-2)+DAY(LoanStartDate),"")</f>
        <v>49850</v>
      </c>
      <c r="D232" s="14">
        <f ca="1">IF(PaymentSchedule[[#This Row],[PMT NO]]&lt;&gt;"",IF(ROW()-ROW(PaymentSchedule[[#Headers],[BEGINNING BALANCE]])=1,LoanAmount,INDEX(PaymentSchedule[ENDING BALANCE],ROW()-ROW(PaymentSchedule[[#Headers],[BEGINNING BALANCE]])-1)),"")</f>
        <v>81995.087610014962</v>
      </c>
      <c r="E232" s="14">
        <f ca="1">IF(PaymentSchedule[[#This Row],[PMT NO]]&lt;&gt;"",ScheduledPayment,"")</f>
        <v>1073.6432460242781</v>
      </c>
      <c r="F23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2" s="14">
        <f ca="1">IF(PaymentSchedule[[#This Row],[PMT NO]]&lt;&gt;"",PaymentSchedule[[#This Row],[TOTAL PAYMENT]]-PaymentSchedule[[#This Row],[INTEREST]],"")</f>
        <v>831.9970476492158</v>
      </c>
      <c r="I232" s="14">
        <f ca="1">IF(PaymentSchedule[[#This Row],[PMT NO]]&lt;&gt;"",PaymentSchedule[[#This Row],[BEGINNING BALANCE]]*(InterestRate/PaymentsPerYear),"")</f>
        <v>341.64619837506234</v>
      </c>
      <c r="J23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81163.090562365745</v>
      </c>
      <c r="K232" s="14">
        <f ca="1">IF(PaymentSchedule[[#This Row],[PMT NO]]&lt;&gt;"",SUM(INDEX(PaymentSchedule[INTEREST],1,1):PaymentSchedule[[#This Row],[INTEREST]]),"")</f>
        <v>134670.03170360986</v>
      </c>
    </row>
    <row r="233" spans="2:11" x14ac:dyDescent="0.2">
      <c r="B233" s="10">
        <f ca="1">IF(LoanIsGood,IF(ROW()-ROW(PaymentSchedule[[#Headers],[PMT NO]])&gt;ScheduledNumberOfPayments,"",ROW()-ROW(PaymentSchedule[[#Headers],[PMT NO]])),"")</f>
        <v>217</v>
      </c>
      <c r="C233" s="12">
        <f ca="1">IF(PaymentSchedule[[#This Row],[PMT NO]]&lt;&gt;"",EOMONTH(LoanStartDate,ROW(PaymentSchedule[[#This Row],[PMT NO]])-ROW(PaymentSchedule[[#Headers],[PMT NO]])-2)+DAY(LoanStartDate),"")</f>
        <v>49880</v>
      </c>
      <c r="D233" s="14">
        <f ca="1">IF(PaymentSchedule[[#This Row],[PMT NO]]&lt;&gt;"",IF(ROW()-ROW(PaymentSchedule[[#Headers],[BEGINNING BALANCE]])=1,LoanAmount,INDEX(PaymentSchedule[ENDING BALANCE],ROW()-ROW(PaymentSchedule[[#Headers],[BEGINNING BALANCE]])-1)),"")</f>
        <v>81163.090562365745</v>
      </c>
      <c r="E233" s="14">
        <f ca="1">IF(PaymentSchedule[[#This Row],[PMT NO]]&lt;&gt;"",ScheduledPayment,"")</f>
        <v>1073.6432460242781</v>
      </c>
      <c r="F23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3" s="14">
        <f ca="1">IF(PaymentSchedule[[#This Row],[PMT NO]]&lt;&gt;"",PaymentSchedule[[#This Row],[TOTAL PAYMENT]]-PaymentSchedule[[#This Row],[INTEREST]],"")</f>
        <v>835.46370201442085</v>
      </c>
      <c r="I233" s="14">
        <f ca="1">IF(PaymentSchedule[[#This Row],[PMT NO]]&lt;&gt;"",PaymentSchedule[[#This Row],[BEGINNING BALANCE]]*(InterestRate/PaymentsPerYear),"")</f>
        <v>338.1795440098573</v>
      </c>
      <c r="J23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80327.626860351331</v>
      </c>
      <c r="K233" s="14">
        <f ca="1">IF(PaymentSchedule[[#This Row],[PMT NO]]&lt;&gt;"",SUM(INDEX(PaymentSchedule[INTEREST],1,1):PaymentSchedule[[#This Row],[INTEREST]]),"")</f>
        <v>135008.21124761971</v>
      </c>
    </row>
    <row r="234" spans="2:11" x14ac:dyDescent="0.2">
      <c r="B234" s="10">
        <f ca="1">IF(LoanIsGood,IF(ROW()-ROW(PaymentSchedule[[#Headers],[PMT NO]])&gt;ScheduledNumberOfPayments,"",ROW()-ROW(PaymentSchedule[[#Headers],[PMT NO]])),"")</f>
        <v>218</v>
      </c>
      <c r="C234" s="12">
        <f ca="1">IF(PaymentSchedule[[#This Row],[PMT NO]]&lt;&gt;"",EOMONTH(LoanStartDate,ROW(PaymentSchedule[[#This Row],[PMT NO]])-ROW(PaymentSchedule[[#Headers],[PMT NO]])-2)+DAY(LoanStartDate),"")</f>
        <v>49911</v>
      </c>
      <c r="D234" s="14">
        <f ca="1">IF(PaymentSchedule[[#This Row],[PMT NO]]&lt;&gt;"",IF(ROW()-ROW(PaymentSchedule[[#Headers],[BEGINNING BALANCE]])=1,LoanAmount,INDEX(PaymentSchedule[ENDING BALANCE],ROW()-ROW(PaymentSchedule[[#Headers],[BEGINNING BALANCE]])-1)),"")</f>
        <v>80327.626860351331</v>
      </c>
      <c r="E234" s="14">
        <f ca="1">IF(PaymentSchedule[[#This Row],[PMT NO]]&lt;&gt;"",ScheduledPayment,"")</f>
        <v>1073.6432460242781</v>
      </c>
      <c r="F23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4" s="14">
        <f ca="1">IF(PaymentSchedule[[#This Row],[PMT NO]]&lt;&gt;"",PaymentSchedule[[#This Row],[TOTAL PAYMENT]]-PaymentSchedule[[#This Row],[INTEREST]],"")</f>
        <v>838.94480077281423</v>
      </c>
      <c r="I234" s="14">
        <f ca="1">IF(PaymentSchedule[[#This Row],[PMT NO]]&lt;&gt;"",PaymentSchedule[[#This Row],[BEGINNING BALANCE]]*(InterestRate/PaymentsPerYear),"")</f>
        <v>334.69844525146385</v>
      </c>
      <c r="J23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79488.68205957851</v>
      </c>
      <c r="K234" s="14">
        <f ca="1">IF(PaymentSchedule[[#This Row],[PMT NO]]&lt;&gt;"",SUM(INDEX(PaymentSchedule[INTEREST],1,1):PaymentSchedule[[#This Row],[INTEREST]]),"")</f>
        <v>135342.90969287118</v>
      </c>
    </row>
    <row r="235" spans="2:11" x14ac:dyDescent="0.2">
      <c r="B235" s="10">
        <f ca="1">IF(LoanIsGood,IF(ROW()-ROW(PaymentSchedule[[#Headers],[PMT NO]])&gt;ScheduledNumberOfPayments,"",ROW()-ROW(PaymentSchedule[[#Headers],[PMT NO]])),"")</f>
        <v>219</v>
      </c>
      <c r="C235" s="12">
        <f ca="1">IF(PaymentSchedule[[#This Row],[PMT NO]]&lt;&gt;"",EOMONTH(LoanStartDate,ROW(PaymentSchedule[[#This Row],[PMT NO]])-ROW(PaymentSchedule[[#Headers],[PMT NO]])-2)+DAY(LoanStartDate),"")</f>
        <v>49942</v>
      </c>
      <c r="D235" s="14">
        <f ca="1">IF(PaymentSchedule[[#This Row],[PMT NO]]&lt;&gt;"",IF(ROW()-ROW(PaymentSchedule[[#Headers],[BEGINNING BALANCE]])=1,LoanAmount,INDEX(PaymentSchedule[ENDING BALANCE],ROW()-ROW(PaymentSchedule[[#Headers],[BEGINNING BALANCE]])-1)),"")</f>
        <v>79488.68205957851</v>
      </c>
      <c r="E235" s="14">
        <f ca="1">IF(PaymentSchedule[[#This Row],[PMT NO]]&lt;&gt;"",ScheduledPayment,"")</f>
        <v>1073.6432460242781</v>
      </c>
      <c r="F23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5" s="14">
        <f ca="1">IF(PaymentSchedule[[#This Row],[PMT NO]]&lt;&gt;"",PaymentSchedule[[#This Row],[TOTAL PAYMENT]]-PaymentSchedule[[#This Row],[INTEREST]],"")</f>
        <v>842.44040410936771</v>
      </c>
      <c r="I235" s="14">
        <f ca="1">IF(PaymentSchedule[[#This Row],[PMT NO]]&lt;&gt;"",PaymentSchedule[[#This Row],[BEGINNING BALANCE]]*(InterestRate/PaymentsPerYear),"")</f>
        <v>331.20284191491044</v>
      </c>
      <c r="J23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78646.241655469144</v>
      </c>
      <c r="K235" s="14">
        <f ca="1">IF(PaymentSchedule[[#This Row],[PMT NO]]&lt;&gt;"",SUM(INDEX(PaymentSchedule[INTEREST],1,1):PaymentSchedule[[#This Row],[INTEREST]]),"")</f>
        <v>135674.11253478608</v>
      </c>
    </row>
    <row r="236" spans="2:11" x14ac:dyDescent="0.2">
      <c r="B236" s="10">
        <f ca="1">IF(LoanIsGood,IF(ROW()-ROW(PaymentSchedule[[#Headers],[PMT NO]])&gt;ScheduledNumberOfPayments,"",ROW()-ROW(PaymentSchedule[[#Headers],[PMT NO]])),"")</f>
        <v>220</v>
      </c>
      <c r="C236" s="12">
        <f ca="1">IF(PaymentSchedule[[#This Row],[PMT NO]]&lt;&gt;"",EOMONTH(LoanStartDate,ROW(PaymentSchedule[[#This Row],[PMT NO]])-ROW(PaymentSchedule[[#Headers],[PMT NO]])-2)+DAY(LoanStartDate),"")</f>
        <v>49972</v>
      </c>
      <c r="D236" s="14">
        <f ca="1">IF(PaymentSchedule[[#This Row],[PMT NO]]&lt;&gt;"",IF(ROW()-ROW(PaymentSchedule[[#Headers],[BEGINNING BALANCE]])=1,LoanAmount,INDEX(PaymentSchedule[ENDING BALANCE],ROW()-ROW(PaymentSchedule[[#Headers],[BEGINNING BALANCE]])-1)),"")</f>
        <v>78646.241655469144</v>
      </c>
      <c r="E236" s="14">
        <f ca="1">IF(PaymentSchedule[[#This Row],[PMT NO]]&lt;&gt;"",ScheduledPayment,"")</f>
        <v>1073.6432460242781</v>
      </c>
      <c r="F23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6" s="14">
        <f ca="1">IF(PaymentSchedule[[#This Row],[PMT NO]]&lt;&gt;"",PaymentSchedule[[#This Row],[TOTAL PAYMENT]]-PaymentSchedule[[#This Row],[INTEREST]],"")</f>
        <v>845.95057245982343</v>
      </c>
      <c r="I236" s="14">
        <f ca="1">IF(PaymentSchedule[[#This Row],[PMT NO]]&lt;&gt;"",PaymentSchedule[[#This Row],[BEGINNING BALANCE]]*(InterestRate/PaymentsPerYear),"")</f>
        <v>327.69267356445476</v>
      </c>
      <c r="J23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77800.291083009317</v>
      </c>
      <c r="K236" s="14">
        <f ca="1">IF(PaymentSchedule[[#This Row],[PMT NO]]&lt;&gt;"",SUM(INDEX(PaymentSchedule[INTEREST],1,1):PaymentSchedule[[#This Row],[INTEREST]]),"")</f>
        <v>136001.80520835053</v>
      </c>
    </row>
    <row r="237" spans="2:11" x14ac:dyDescent="0.2">
      <c r="B237" s="10">
        <f ca="1">IF(LoanIsGood,IF(ROW()-ROW(PaymentSchedule[[#Headers],[PMT NO]])&gt;ScheduledNumberOfPayments,"",ROW()-ROW(PaymentSchedule[[#Headers],[PMT NO]])),"")</f>
        <v>221</v>
      </c>
      <c r="C237" s="12">
        <f ca="1">IF(PaymentSchedule[[#This Row],[PMT NO]]&lt;&gt;"",EOMONTH(LoanStartDate,ROW(PaymentSchedule[[#This Row],[PMT NO]])-ROW(PaymentSchedule[[#Headers],[PMT NO]])-2)+DAY(LoanStartDate),"")</f>
        <v>50003</v>
      </c>
      <c r="D237" s="14">
        <f ca="1">IF(PaymentSchedule[[#This Row],[PMT NO]]&lt;&gt;"",IF(ROW()-ROW(PaymentSchedule[[#Headers],[BEGINNING BALANCE]])=1,LoanAmount,INDEX(PaymentSchedule[ENDING BALANCE],ROW()-ROW(PaymentSchedule[[#Headers],[BEGINNING BALANCE]])-1)),"")</f>
        <v>77800.291083009317</v>
      </c>
      <c r="E237" s="14">
        <f ca="1">IF(PaymentSchedule[[#This Row],[PMT NO]]&lt;&gt;"",ScheduledPayment,"")</f>
        <v>1073.6432460242781</v>
      </c>
      <c r="F23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7" s="14">
        <f ca="1">IF(PaymentSchedule[[#This Row],[PMT NO]]&lt;&gt;"",PaymentSchedule[[#This Row],[TOTAL PAYMENT]]-PaymentSchedule[[#This Row],[INTEREST]],"")</f>
        <v>849.47536651173937</v>
      </c>
      <c r="I237" s="14">
        <f ca="1">IF(PaymentSchedule[[#This Row],[PMT NO]]&lt;&gt;"",PaymentSchedule[[#This Row],[BEGINNING BALANCE]]*(InterestRate/PaymentsPerYear),"")</f>
        <v>324.16787951253883</v>
      </c>
      <c r="J23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76950.815716497571</v>
      </c>
      <c r="K237" s="14">
        <f ca="1">IF(PaymentSchedule[[#This Row],[PMT NO]]&lt;&gt;"",SUM(INDEX(PaymentSchedule[INTEREST],1,1):PaymentSchedule[[#This Row],[INTEREST]]),"")</f>
        <v>136325.97308786307</v>
      </c>
    </row>
    <row r="238" spans="2:11" x14ac:dyDescent="0.2">
      <c r="B238" s="10">
        <f ca="1">IF(LoanIsGood,IF(ROW()-ROW(PaymentSchedule[[#Headers],[PMT NO]])&gt;ScheduledNumberOfPayments,"",ROW()-ROW(PaymentSchedule[[#Headers],[PMT NO]])),"")</f>
        <v>222</v>
      </c>
      <c r="C238" s="12">
        <f ca="1">IF(PaymentSchedule[[#This Row],[PMT NO]]&lt;&gt;"",EOMONTH(LoanStartDate,ROW(PaymentSchedule[[#This Row],[PMT NO]])-ROW(PaymentSchedule[[#Headers],[PMT NO]])-2)+DAY(LoanStartDate),"")</f>
        <v>50033</v>
      </c>
      <c r="D238" s="14">
        <f ca="1">IF(PaymentSchedule[[#This Row],[PMT NO]]&lt;&gt;"",IF(ROW()-ROW(PaymentSchedule[[#Headers],[BEGINNING BALANCE]])=1,LoanAmount,INDEX(PaymentSchedule[ENDING BALANCE],ROW()-ROW(PaymentSchedule[[#Headers],[BEGINNING BALANCE]])-1)),"")</f>
        <v>76950.815716497571</v>
      </c>
      <c r="E238" s="14">
        <f ca="1">IF(PaymentSchedule[[#This Row],[PMT NO]]&lt;&gt;"",ScheduledPayment,"")</f>
        <v>1073.6432460242781</v>
      </c>
      <c r="F23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8" s="14">
        <f ca="1">IF(PaymentSchedule[[#This Row],[PMT NO]]&lt;&gt;"",PaymentSchedule[[#This Row],[TOTAL PAYMENT]]-PaymentSchedule[[#This Row],[INTEREST]],"")</f>
        <v>853.01484720553822</v>
      </c>
      <c r="I238" s="14">
        <f ca="1">IF(PaymentSchedule[[#This Row],[PMT NO]]&lt;&gt;"",PaymentSchedule[[#This Row],[BEGINNING BALANCE]]*(InterestRate/PaymentsPerYear),"")</f>
        <v>320.62839881873987</v>
      </c>
      <c r="J23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76097.800869292027</v>
      </c>
      <c r="K238" s="14">
        <f ca="1">IF(PaymentSchedule[[#This Row],[PMT NO]]&lt;&gt;"",SUM(INDEX(PaymentSchedule[INTEREST],1,1):PaymentSchedule[[#This Row],[INTEREST]]),"")</f>
        <v>136646.60148668182</v>
      </c>
    </row>
    <row r="239" spans="2:11" x14ac:dyDescent="0.2">
      <c r="B239" s="10">
        <f ca="1">IF(LoanIsGood,IF(ROW()-ROW(PaymentSchedule[[#Headers],[PMT NO]])&gt;ScheduledNumberOfPayments,"",ROW()-ROW(PaymentSchedule[[#Headers],[PMT NO]])),"")</f>
        <v>223</v>
      </c>
      <c r="C239" s="12">
        <f ca="1">IF(PaymentSchedule[[#This Row],[PMT NO]]&lt;&gt;"",EOMONTH(LoanStartDate,ROW(PaymentSchedule[[#This Row],[PMT NO]])-ROW(PaymentSchedule[[#Headers],[PMT NO]])-2)+DAY(LoanStartDate),"")</f>
        <v>50064</v>
      </c>
      <c r="D239" s="14">
        <f ca="1">IF(PaymentSchedule[[#This Row],[PMT NO]]&lt;&gt;"",IF(ROW()-ROW(PaymentSchedule[[#Headers],[BEGINNING BALANCE]])=1,LoanAmount,INDEX(PaymentSchedule[ENDING BALANCE],ROW()-ROW(PaymentSchedule[[#Headers],[BEGINNING BALANCE]])-1)),"")</f>
        <v>76097.800869292027</v>
      </c>
      <c r="E239" s="14">
        <f ca="1">IF(PaymentSchedule[[#This Row],[PMT NO]]&lt;&gt;"",ScheduledPayment,"")</f>
        <v>1073.6432460242781</v>
      </c>
      <c r="F23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9" s="14">
        <f ca="1">IF(PaymentSchedule[[#This Row],[PMT NO]]&lt;&gt;"",PaymentSchedule[[#This Row],[TOTAL PAYMENT]]-PaymentSchedule[[#This Row],[INTEREST]],"")</f>
        <v>856.56907573556134</v>
      </c>
      <c r="I239" s="14">
        <f ca="1">IF(PaymentSchedule[[#This Row],[PMT NO]]&lt;&gt;"",PaymentSchedule[[#This Row],[BEGINNING BALANCE]]*(InterestRate/PaymentsPerYear),"")</f>
        <v>317.0741702887168</v>
      </c>
      <c r="J23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75241.231793556464</v>
      </c>
      <c r="K239" s="14">
        <f ca="1">IF(PaymentSchedule[[#This Row],[PMT NO]]&lt;&gt;"",SUM(INDEX(PaymentSchedule[INTEREST],1,1):PaymentSchedule[[#This Row],[INTEREST]]),"")</f>
        <v>136963.67565697053</v>
      </c>
    </row>
    <row r="240" spans="2:11" x14ac:dyDescent="0.2">
      <c r="B240" s="10">
        <f ca="1">IF(LoanIsGood,IF(ROW()-ROW(PaymentSchedule[[#Headers],[PMT NO]])&gt;ScheduledNumberOfPayments,"",ROW()-ROW(PaymentSchedule[[#Headers],[PMT NO]])),"")</f>
        <v>224</v>
      </c>
      <c r="C240" s="12">
        <f ca="1">IF(PaymentSchedule[[#This Row],[PMT NO]]&lt;&gt;"",EOMONTH(LoanStartDate,ROW(PaymentSchedule[[#This Row],[PMT NO]])-ROW(PaymentSchedule[[#Headers],[PMT NO]])-2)+DAY(LoanStartDate),"")</f>
        <v>50095</v>
      </c>
      <c r="D240" s="14">
        <f ca="1">IF(PaymentSchedule[[#This Row],[PMT NO]]&lt;&gt;"",IF(ROW()-ROW(PaymentSchedule[[#Headers],[BEGINNING BALANCE]])=1,LoanAmount,INDEX(PaymentSchedule[ENDING BALANCE],ROW()-ROW(PaymentSchedule[[#Headers],[BEGINNING BALANCE]])-1)),"")</f>
        <v>75241.231793556464</v>
      </c>
      <c r="E240" s="14">
        <f ca="1">IF(PaymentSchedule[[#This Row],[PMT NO]]&lt;&gt;"",ScheduledPayment,"")</f>
        <v>1073.6432460242781</v>
      </c>
      <c r="F24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0" s="14">
        <f ca="1">IF(PaymentSchedule[[#This Row],[PMT NO]]&lt;&gt;"",PaymentSchedule[[#This Row],[TOTAL PAYMENT]]-PaymentSchedule[[#This Row],[INTEREST]],"")</f>
        <v>860.13811355112625</v>
      </c>
      <c r="I240" s="14">
        <f ca="1">IF(PaymentSchedule[[#This Row],[PMT NO]]&lt;&gt;"",PaymentSchedule[[#This Row],[BEGINNING BALANCE]]*(InterestRate/PaymentsPerYear),"")</f>
        <v>313.50513247315195</v>
      </c>
      <c r="J24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74381.093680005331</v>
      </c>
      <c r="K240" s="14">
        <f ca="1">IF(PaymentSchedule[[#This Row],[PMT NO]]&lt;&gt;"",SUM(INDEX(PaymentSchedule[INTEREST],1,1):PaymentSchedule[[#This Row],[INTEREST]]),"")</f>
        <v>137277.18078944369</v>
      </c>
    </row>
    <row r="241" spans="2:11" x14ac:dyDescent="0.2">
      <c r="B241" s="10">
        <f ca="1">IF(LoanIsGood,IF(ROW()-ROW(PaymentSchedule[[#Headers],[PMT NO]])&gt;ScheduledNumberOfPayments,"",ROW()-ROW(PaymentSchedule[[#Headers],[PMT NO]])),"")</f>
        <v>225</v>
      </c>
      <c r="C241" s="12">
        <f ca="1">IF(PaymentSchedule[[#This Row],[PMT NO]]&lt;&gt;"",EOMONTH(LoanStartDate,ROW(PaymentSchedule[[#This Row],[PMT NO]])-ROW(PaymentSchedule[[#Headers],[PMT NO]])-2)+DAY(LoanStartDate),"")</f>
        <v>50123</v>
      </c>
      <c r="D241" s="14">
        <f ca="1">IF(PaymentSchedule[[#This Row],[PMT NO]]&lt;&gt;"",IF(ROW()-ROW(PaymentSchedule[[#Headers],[BEGINNING BALANCE]])=1,LoanAmount,INDEX(PaymentSchedule[ENDING BALANCE],ROW()-ROW(PaymentSchedule[[#Headers],[BEGINNING BALANCE]])-1)),"")</f>
        <v>74381.093680005331</v>
      </c>
      <c r="E241" s="14">
        <f ca="1">IF(PaymentSchedule[[#This Row],[PMT NO]]&lt;&gt;"",ScheduledPayment,"")</f>
        <v>1073.6432460242781</v>
      </c>
      <c r="F24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1" s="14">
        <f ca="1">IF(PaymentSchedule[[#This Row],[PMT NO]]&lt;&gt;"",PaymentSchedule[[#This Row],[TOTAL PAYMENT]]-PaymentSchedule[[#This Row],[INTEREST]],"")</f>
        <v>863.72202235758925</v>
      </c>
      <c r="I241" s="14">
        <f ca="1">IF(PaymentSchedule[[#This Row],[PMT NO]]&lt;&gt;"",PaymentSchedule[[#This Row],[BEGINNING BALANCE]]*(InterestRate/PaymentsPerYear),"")</f>
        <v>309.92122366668889</v>
      </c>
      <c r="J24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73517.371657647745</v>
      </c>
      <c r="K241" s="14">
        <f ca="1">IF(PaymentSchedule[[#This Row],[PMT NO]]&lt;&gt;"",SUM(INDEX(PaymentSchedule[INTEREST],1,1):PaymentSchedule[[#This Row],[INTEREST]]),"")</f>
        <v>137587.10201311039</v>
      </c>
    </row>
    <row r="242" spans="2:11" x14ac:dyDescent="0.2">
      <c r="B242" s="10">
        <f ca="1">IF(LoanIsGood,IF(ROW()-ROW(PaymentSchedule[[#Headers],[PMT NO]])&gt;ScheduledNumberOfPayments,"",ROW()-ROW(PaymentSchedule[[#Headers],[PMT NO]])),"")</f>
        <v>226</v>
      </c>
      <c r="C242" s="12">
        <f ca="1">IF(PaymentSchedule[[#This Row],[PMT NO]]&lt;&gt;"",EOMONTH(LoanStartDate,ROW(PaymentSchedule[[#This Row],[PMT NO]])-ROW(PaymentSchedule[[#Headers],[PMT NO]])-2)+DAY(LoanStartDate),"")</f>
        <v>50154</v>
      </c>
      <c r="D242" s="14">
        <f ca="1">IF(PaymentSchedule[[#This Row],[PMT NO]]&lt;&gt;"",IF(ROW()-ROW(PaymentSchedule[[#Headers],[BEGINNING BALANCE]])=1,LoanAmount,INDEX(PaymentSchedule[ENDING BALANCE],ROW()-ROW(PaymentSchedule[[#Headers],[BEGINNING BALANCE]])-1)),"")</f>
        <v>73517.371657647745</v>
      </c>
      <c r="E242" s="14">
        <f ca="1">IF(PaymentSchedule[[#This Row],[PMT NO]]&lt;&gt;"",ScheduledPayment,"")</f>
        <v>1073.6432460242781</v>
      </c>
      <c r="F24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2" s="14">
        <f ca="1">IF(PaymentSchedule[[#This Row],[PMT NO]]&lt;&gt;"",PaymentSchedule[[#This Row],[TOTAL PAYMENT]]-PaymentSchedule[[#This Row],[INTEREST]],"")</f>
        <v>867.32086411741261</v>
      </c>
      <c r="I242" s="14">
        <f ca="1">IF(PaymentSchedule[[#This Row],[PMT NO]]&lt;&gt;"",PaymentSchedule[[#This Row],[BEGINNING BALANCE]]*(InterestRate/PaymentsPerYear),"")</f>
        <v>306.32238190686559</v>
      </c>
      <c r="J24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72650.050793530332</v>
      </c>
      <c r="K242" s="14">
        <f ca="1">IF(PaymentSchedule[[#This Row],[PMT NO]]&lt;&gt;"",SUM(INDEX(PaymentSchedule[INTEREST],1,1):PaymentSchedule[[#This Row],[INTEREST]]),"")</f>
        <v>137893.42439501724</v>
      </c>
    </row>
    <row r="243" spans="2:11" x14ac:dyDescent="0.2">
      <c r="B243" s="10">
        <f ca="1">IF(LoanIsGood,IF(ROW()-ROW(PaymentSchedule[[#Headers],[PMT NO]])&gt;ScheduledNumberOfPayments,"",ROW()-ROW(PaymentSchedule[[#Headers],[PMT NO]])),"")</f>
        <v>227</v>
      </c>
      <c r="C243" s="12">
        <f ca="1">IF(PaymentSchedule[[#This Row],[PMT NO]]&lt;&gt;"",EOMONTH(LoanStartDate,ROW(PaymentSchedule[[#This Row],[PMT NO]])-ROW(PaymentSchedule[[#Headers],[PMT NO]])-2)+DAY(LoanStartDate),"")</f>
        <v>50184</v>
      </c>
      <c r="D243" s="14">
        <f ca="1">IF(PaymentSchedule[[#This Row],[PMT NO]]&lt;&gt;"",IF(ROW()-ROW(PaymentSchedule[[#Headers],[BEGINNING BALANCE]])=1,LoanAmount,INDEX(PaymentSchedule[ENDING BALANCE],ROW()-ROW(PaymentSchedule[[#Headers],[BEGINNING BALANCE]])-1)),"")</f>
        <v>72650.050793530332</v>
      </c>
      <c r="E243" s="14">
        <f ca="1">IF(PaymentSchedule[[#This Row],[PMT NO]]&lt;&gt;"",ScheduledPayment,"")</f>
        <v>1073.6432460242781</v>
      </c>
      <c r="F24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3" s="14">
        <f ca="1">IF(PaymentSchedule[[#This Row],[PMT NO]]&lt;&gt;"",PaymentSchedule[[#This Row],[TOTAL PAYMENT]]-PaymentSchedule[[#This Row],[INTEREST]],"")</f>
        <v>870.93470105123515</v>
      </c>
      <c r="I243" s="14">
        <f ca="1">IF(PaymentSchedule[[#This Row],[PMT NO]]&lt;&gt;"",PaymentSchedule[[#This Row],[BEGINNING BALANCE]]*(InterestRate/PaymentsPerYear),"")</f>
        <v>302.70854497304305</v>
      </c>
      <c r="J24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71779.116092479104</v>
      </c>
      <c r="K243" s="14">
        <f ca="1">IF(PaymentSchedule[[#This Row],[PMT NO]]&lt;&gt;"",SUM(INDEX(PaymentSchedule[INTEREST],1,1):PaymentSchedule[[#This Row],[INTEREST]]),"")</f>
        <v>138196.13293999029</v>
      </c>
    </row>
    <row r="244" spans="2:11" x14ac:dyDescent="0.2">
      <c r="B244" s="10">
        <f ca="1">IF(LoanIsGood,IF(ROW()-ROW(PaymentSchedule[[#Headers],[PMT NO]])&gt;ScheduledNumberOfPayments,"",ROW()-ROW(PaymentSchedule[[#Headers],[PMT NO]])),"")</f>
        <v>228</v>
      </c>
      <c r="C244" s="12">
        <f ca="1">IF(PaymentSchedule[[#This Row],[PMT NO]]&lt;&gt;"",EOMONTH(LoanStartDate,ROW(PaymentSchedule[[#This Row],[PMT NO]])-ROW(PaymentSchedule[[#Headers],[PMT NO]])-2)+DAY(LoanStartDate),"")</f>
        <v>50215</v>
      </c>
      <c r="D244" s="14">
        <f ca="1">IF(PaymentSchedule[[#This Row],[PMT NO]]&lt;&gt;"",IF(ROW()-ROW(PaymentSchedule[[#Headers],[BEGINNING BALANCE]])=1,LoanAmount,INDEX(PaymentSchedule[ENDING BALANCE],ROW()-ROW(PaymentSchedule[[#Headers],[BEGINNING BALANCE]])-1)),"")</f>
        <v>71779.116092479104</v>
      </c>
      <c r="E244" s="14">
        <f ca="1">IF(PaymentSchedule[[#This Row],[PMT NO]]&lt;&gt;"",ScheduledPayment,"")</f>
        <v>1073.6432460242781</v>
      </c>
      <c r="F24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4" s="14">
        <f ca="1">IF(PaymentSchedule[[#This Row],[PMT NO]]&lt;&gt;"",PaymentSchedule[[#This Row],[TOTAL PAYMENT]]-PaymentSchedule[[#This Row],[INTEREST]],"")</f>
        <v>874.56359563894853</v>
      </c>
      <c r="I244" s="14">
        <f ca="1">IF(PaymentSchedule[[#This Row],[PMT NO]]&lt;&gt;"",PaymentSchedule[[#This Row],[BEGINNING BALANCE]]*(InterestRate/PaymentsPerYear),"")</f>
        <v>299.07965038532961</v>
      </c>
      <c r="J24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70904.552496840159</v>
      </c>
      <c r="K244" s="14">
        <f ca="1">IF(PaymentSchedule[[#This Row],[PMT NO]]&lt;&gt;"",SUM(INDEX(PaymentSchedule[INTEREST],1,1):PaymentSchedule[[#This Row],[INTEREST]]),"")</f>
        <v>138495.21259037562</v>
      </c>
    </row>
    <row r="245" spans="2:11" x14ac:dyDescent="0.2">
      <c r="B245" s="10">
        <f ca="1">IF(LoanIsGood,IF(ROW()-ROW(PaymentSchedule[[#Headers],[PMT NO]])&gt;ScheduledNumberOfPayments,"",ROW()-ROW(PaymentSchedule[[#Headers],[PMT NO]])),"")</f>
        <v>229</v>
      </c>
      <c r="C245" s="12">
        <f ca="1">IF(PaymentSchedule[[#This Row],[PMT NO]]&lt;&gt;"",EOMONTH(LoanStartDate,ROW(PaymentSchedule[[#This Row],[PMT NO]])-ROW(PaymentSchedule[[#Headers],[PMT NO]])-2)+DAY(LoanStartDate),"")</f>
        <v>50245</v>
      </c>
      <c r="D245" s="14">
        <f ca="1">IF(PaymentSchedule[[#This Row],[PMT NO]]&lt;&gt;"",IF(ROW()-ROW(PaymentSchedule[[#Headers],[BEGINNING BALANCE]])=1,LoanAmount,INDEX(PaymentSchedule[ENDING BALANCE],ROW()-ROW(PaymentSchedule[[#Headers],[BEGINNING BALANCE]])-1)),"")</f>
        <v>70904.552496840159</v>
      </c>
      <c r="E245" s="14">
        <f ca="1">IF(PaymentSchedule[[#This Row],[PMT NO]]&lt;&gt;"",ScheduledPayment,"")</f>
        <v>1073.6432460242781</v>
      </c>
      <c r="F24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5" s="14">
        <f ca="1">IF(PaymentSchedule[[#This Row],[PMT NO]]&lt;&gt;"",PaymentSchedule[[#This Row],[TOTAL PAYMENT]]-PaymentSchedule[[#This Row],[INTEREST]],"")</f>
        <v>878.20761062077747</v>
      </c>
      <c r="I245" s="14">
        <f ca="1">IF(PaymentSchedule[[#This Row],[PMT NO]]&lt;&gt;"",PaymentSchedule[[#This Row],[BEGINNING BALANCE]]*(InterestRate/PaymentsPerYear),"")</f>
        <v>295.43563540350067</v>
      </c>
      <c r="J24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70026.344886219376</v>
      </c>
      <c r="K245" s="14">
        <f ca="1">IF(PaymentSchedule[[#This Row],[PMT NO]]&lt;&gt;"",SUM(INDEX(PaymentSchedule[INTEREST],1,1):PaymentSchedule[[#This Row],[INTEREST]]),"")</f>
        <v>138790.64822577912</v>
      </c>
    </row>
    <row r="246" spans="2:11" x14ac:dyDescent="0.2">
      <c r="B246" s="10">
        <f ca="1">IF(LoanIsGood,IF(ROW()-ROW(PaymentSchedule[[#Headers],[PMT NO]])&gt;ScheduledNumberOfPayments,"",ROW()-ROW(PaymentSchedule[[#Headers],[PMT NO]])),"")</f>
        <v>230</v>
      </c>
      <c r="C246" s="12">
        <f ca="1">IF(PaymentSchedule[[#This Row],[PMT NO]]&lt;&gt;"",EOMONTH(LoanStartDate,ROW(PaymentSchedule[[#This Row],[PMT NO]])-ROW(PaymentSchedule[[#Headers],[PMT NO]])-2)+DAY(LoanStartDate),"")</f>
        <v>50276</v>
      </c>
      <c r="D246" s="14">
        <f ca="1">IF(PaymentSchedule[[#This Row],[PMT NO]]&lt;&gt;"",IF(ROW()-ROW(PaymentSchedule[[#Headers],[BEGINNING BALANCE]])=1,LoanAmount,INDEX(PaymentSchedule[ENDING BALANCE],ROW()-ROW(PaymentSchedule[[#Headers],[BEGINNING BALANCE]])-1)),"")</f>
        <v>70026.344886219376</v>
      </c>
      <c r="E246" s="14">
        <f ca="1">IF(PaymentSchedule[[#This Row],[PMT NO]]&lt;&gt;"",ScheduledPayment,"")</f>
        <v>1073.6432460242781</v>
      </c>
      <c r="F24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6" s="14">
        <f ca="1">IF(PaymentSchedule[[#This Row],[PMT NO]]&lt;&gt;"",PaymentSchedule[[#This Row],[TOTAL PAYMENT]]-PaymentSchedule[[#This Row],[INTEREST]],"")</f>
        <v>881.86680899836415</v>
      </c>
      <c r="I246" s="14">
        <f ca="1">IF(PaymentSchedule[[#This Row],[PMT NO]]&lt;&gt;"",PaymentSchedule[[#This Row],[BEGINNING BALANCE]]*(InterestRate/PaymentsPerYear),"")</f>
        <v>291.77643702591405</v>
      </c>
      <c r="J24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69144.478077221007</v>
      </c>
      <c r="K246" s="14">
        <f ca="1">IF(PaymentSchedule[[#This Row],[PMT NO]]&lt;&gt;"",SUM(INDEX(PaymentSchedule[INTEREST],1,1):PaymentSchedule[[#This Row],[INTEREST]]),"")</f>
        <v>139082.42466280505</v>
      </c>
    </row>
    <row r="247" spans="2:11" x14ac:dyDescent="0.2">
      <c r="B247" s="10">
        <f ca="1">IF(LoanIsGood,IF(ROW()-ROW(PaymentSchedule[[#Headers],[PMT NO]])&gt;ScheduledNumberOfPayments,"",ROW()-ROW(PaymentSchedule[[#Headers],[PMT NO]])),"")</f>
        <v>231</v>
      </c>
      <c r="C247" s="12">
        <f ca="1">IF(PaymentSchedule[[#This Row],[PMT NO]]&lt;&gt;"",EOMONTH(LoanStartDate,ROW(PaymentSchedule[[#This Row],[PMT NO]])-ROW(PaymentSchedule[[#Headers],[PMT NO]])-2)+DAY(LoanStartDate),"")</f>
        <v>50307</v>
      </c>
      <c r="D247" s="14">
        <f ca="1">IF(PaymentSchedule[[#This Row],[PMT NO]]&lt;&gt;"",IF(ROW()-ROW(PaymentSchedule[[#Headers],[BEGINNING BALANCE]])=1,LoanAmount,INDEX(PaymentSchedule[ENDING BALANCE],ROW()-ROW(PaymentSchedule[[#Headers],[BEGINNING BALANCE]])-1)),"")</f>
        <v>69144.478077221007</v>
      </c>
      <c r="E247" s="14">
        <f ca="1">IF(PaymentSchedule[[#This Row],[PMT NO]]&lt;&gt;"",ScheduledPayment,"")</f>
        <v>1073.6432460242781</v>
      </c>
      <c r="F24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7" s="14">
        <f ca="1">IF(PaymentSchedule[[#This Row],[PMT NO]]&lt;&gt;"",PaymentSchedule[[#This Row],[TOTAL PAYMENT]]-PaymentSchedule[[#This Row],[INTEREST]],"")</f>
        <v>885.54125403585726</v>
      </c>
      <c r="I247" s="14">
        <f ca="1">IF(PaymentSchedule[[#This Row],[PMT NO]]&lt;&gt;"",PaymentSchedule[[#This Row],[BEGINNING BALANCE]]*(InterestRate/PaymentsPerYear),"")</f>
        <v>288.10199198842088</v>
      </c>
      <c r="J24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68258.936823185155</v>
      </c>
      <c r="K247" s="14">
        <f ca="1">IF(PaymentSchedule[[#This Row],[PMT NO]]&lt;&gt;"",SUM(INDEX(PaymentSchedule[INTEREST],1,1):PaymentSchedule[[#This Row],[INTEREST]]),"")</f>
        <v>139370.52665479347</v>
      </c>
    </row>
    <row r="248" spans="2:11" x14ac:dyDescent="0.2">
      <c r="B248" s="10">
        <f ca="1">IF(LoanIsGood,IF(ROW()-ROW(PaymentSchedule[[#Headers],[PMT NO]])&gt;ScheduledNumberOfPayments,"",ROW()-ROW(PaymentSchedule[[#Headers],[PMT NO]])),"")</f>
        <v>232</v>
      </c>
      <c r="C248" s="12">
        <f ca="1">IF(PaymentSchedule[[#This Row],[PMT NO]]&lt;&gt;"",EOMONTH(LoanStartDate,ROW(PaymentSchedule[[#This Row],[PMT NO]])-ROW(PaymentSchedule[[#Headers],[PMT NO]])-2)+DAY(LoanStartDate),"")</f>
        <v>50337</v>
      </c>
      <c r="D248" s="14">
        <f ca="1">IF(PaymentSchedule[[#This Row],[PMT NO]]&lt;&gt;"",IF(ROW()-ROW(PaymentSchedule[[#Headers],[BEGINNING BALANCE]])=1,LoanAmount,INDEX(PaymentSchedule[ENDING BALANCE],ROW()-ROW(PaymentSchedule[[#Headers],[BEGINNING BALANCE]])-1)),"")</f>
        <v>68258.936823185155</v>
      </c>
      <c r="E248" s="14">
        <f ca="1">IF(PaymentSchedule[[#This Row],[PMT NO]]&lt;&gt;"",ScheduledPayment,"")</f>
        <v>1073.6432460242781</v>
      </c>
      <c r="F24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8" s="14">
        <f ca="1">IF(PaymentSchedule[[#This Row],[PMT NO]]&lt;&gt;"",PaymentSchedule[[#This Row],[TOTAL PAYMENT]]-PaymentSchedule[[#This Row],[INTEREST]],"")</f>
        <v>889.23100926100665</v>
      </c>
      <c r="I248" s="14">
        <f ca="1">IF(PaymentSchedule[[#This Row],[PMT NO]]&lt;&gt;"",PaymentSchedule[[#This Row],[BEGINNING BALANCE]]*(InterestRate/PaymentsPerYear),"")</f>
        <v>284.41223676327149</v>
      </c>
      <c r="J24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67369.705813924142</v>
      </c>
      <c r="K248" s="14">
        <f ca="1">IF(PaymentSchedule[[#This Row],[PMT NO]]&lt;&gt;"",SUM(INDEX(PaymentSchedule[INTEREST],1,1):PaymentSchedule[[#This Row],[INTEREST]]),"")</f>
        <v>139654.93889155675</v>
      </c>
    </row>
    <row r="249" spans="2:11" x14ac:dyDescent="0.2">
      <c r="B249" s="10">
        <f ca="1">IF(LoanIsGood,IF(ROW()-ROW(PaymentSchedule[[#Headers],[PMT NO]])&gt;ScheduledNumberOfPayments,"",ROW()-ROW(PaymentSchedule[[#Headers],[PMT NO]])),"")</f>
        <v>233</v>
      </c>
      <c r="C249" s="12">
        <f ca="1">IF(PaymentSchedule[[#This Row],[PMT NO]]&lt;&gt;"",EOMONTH(LoanStartDate,ROW(PaymentSchedule[[#This Row],[PMT NO]])-ROW(PaymentSchedule[[#Headers],[PMT NO]])-2)+DAY(LoanStartDate),"")</f>
        <v>50368</v>
      </c>
      <c r="D249" s="14">
        <f ca="1">IF(PaymentSchedule[[#This Row],[PMT NO]]&lt;&gt;"",IF(ROW()-ROW(PaymentSchedule[[#Headers],[BEGINNING BALANCE]])=1,LoanAmount,INDEX(PaymentSchedule[ENDING BALANCE],ROW()-ROW(PaymentSchedule[[#Headers],[BEGINNING BALANCE]])-1)),"")</f>
        <v>67369.705813924142</v>
      </c>
      <c r="E249" s="14">
        <f ca="1">IF(PaymentSchedule[[#This Row],[PMT NO]]&lt;&gt;"",ScheduledPayment,"")</f>
        <v>1073.6432460242781</v>
      </c>
      <c r="F24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9" s="14">
        <f ca="1">IF(PaymentSchedule[[#This Row],[PMT NO]]&lt;&gt;"",PaymentSchedule[[#This Row],[TOTAL PAYMENT]]-PaymentSchedule[[#This Row],[INTEREST]],"")</f>
        <v>892.9361384662609</v>
      </c>
      <c r="I249" s="14">
        <f ca="1">IF(PaymentSchedule[[#This Row],[PMT NO]]&lt;&gt;"",PaymentSchedule[[#This Row],[BEGINNING BALANCE]]*(InterestRate/PaymentsPerYear),"")</f>
        <v>280.70710755801724</v>
      </c>
      <c r="J24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66476.769675457879</v>
      </c>
      <c r="K249" s="14">
        <f ca="1">IF(PaymentSchedule[[#This Row],[PMT NO]]&lt;&gt;"",SUM(INDEX(PaymentSchedule[INTEREST],1,1):PaymentSchedule[[#This Row],[INTEREST]]),"")</f>
        <v>139935.64599911479</v>
      </c>
    </row>
    <row r="250" spans="2:11" x14ac:dyDescent="0.2">
      <c r="B250" s="10">
        <f ca="1">IF(LoanIsGood,IF(ROW()-ROW(PaymentSchedule[[#Headers],[PMT NO]])&gt;ScheduledNumberOfPayments,"",ROW()-ROW(PaymentSchedule[[#Headers],[PMT NO]])),"")</f>
        <v>234</v>
      </c>
      <c r="C250" s="12">
        <f ca="1">IF(PaymentSchedule[[#This Row],[PMT NO]]&lt;&gt;"",EOMONTH(LoanStartDate,ROW(PaymentSchedule[[#This Row],[PMT NO]])-ROW(PaymentSchedule[[#Headers],[PMT NO]])-2)+DAY(LoanStartDate),"")</f>
        <v>50398</v>
      </c>
      <c r="D250" s="14">
        <f ca="1">IF(PaymentSchedule[[#This Row],[PMT NO]]&lt;&gt;"",IF(ROW()-ROW(PaymentSchedule[[#Headers],[BEGINNING BALANCE]])=1,LoanAmount,INDEX(PaymentSchedule[ENDING BALANCE],ROW()-ROW(PaymentSchedule[[#Headers],[BEGINNING BALANCE]])-1)),"")</f>
        <v>66476.769675457879</v>
      </c>
      <c r="E250" s="14">
        <f ca="1">IF(PaymentSchedule[[#This Row],[PMT NO]]&lt;&gt;"",ScheduledPayment,"")</f>
        <v>1073.6432460242781</v>
      </c>
      <c r="F25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0" s="14">
        <f ca="1">IF(PaymentSchedule[[#This Row],[PMT NO]]&lt;&gt;"",PaymentSchedule[[#This Row],[TOTAL PAYMENT]]-PaymentSchedule[[#This Row],[INTEREST]],"")</f>
        <v>896.65670570987027</v>
      </c>
      <c r="I250" s="14">
        <f ca="1">IF(PaymentSchedule[[#This Row],[PMT NO]]&lt;&gt;"",PaymentSchedule[[#This Row],[BEGINNING BALANCE]]*(InterestRate/PaymentsPerYear),"")</f>
        <v>276.98654031440782</v>
      </c>
      <c r="J25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65580.112969748006</v>
      </c>
      <c r="K250" s="14">
        <f ca="1">IF(PaymentSchedule[[#This Row],[PMT NO]]&lt;&gt;"",SUM(INDEX(PaymentSchedule[INTEREST],1,1):PaymentSchedule[[#This Row],[INTEREST]]),"")</f>
        <v>140212.63253942921</v>
      </c>
    </row>
    <row r="251" spans="2:11" x14ac:dyDescent="0.2">
      <c r="B251" s="10">
        <f ca="1">IF(LoanIsGood,IF(ROW()-ROW(PaymentSchedule[[#Headers],[PMT NO]])&gt;ScheduledNumberOfPayments,"",ROW()-ROW(PaymentSchedule[[#Headers],[PMT NO]])),"")</f>
        <v>235</v>
      </c>
      <c r="C251" s="12">
        <f ca="1">IF(PaymentSchedule[[#This Row],[PMT NO]]&lt;&gt;"",EOMONTH(LoanStartDate,ROW(PaymentSchedule[[#This Row],[PMT NO]])-ROW(PaymentSchedule[[#Headers],[PMT NO]])-2)+DAY(LoanStartDate),"")</f>
        <v>50429</v>
      </c>
      <c r="D251" s="14">
        <f ca="1">IF(PaymentSchedule[[#This Row],[PMT NO]]&lt;&gt;"",IF(ROW()-ROW(PaymentSchedule[[#Headers],[BEGINNING BALANCE]])=1,LoanAmount,INDEX(PaymentSchedule[ENDING BALANCE],ROW()-ROW(PaymentSchedule[[#Headers],[BEGINNING BALANCE]])-1)),"")</f>
        <v>65580.112969748006</v>
      </c>
      <c r="E251" s="14">
        <f ca="1">IF(PaymentSchedule[[#This Row],[PMT NO]]&lt;&gt;"",ScheduledPayment,"")</f>
        <v>1073.6432460242781</v>
      </c>
      <c r="F25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1" s="14">
        <f ca="1">IF(PaymentSchedule[[#This Row],[PMT NO]]&lt;&gt;"",PaymentSchedule[[#This Row],[TOTAL PAYMENT]]-PaymentSchedule[[#This Row],[INTEREST]],"")</f>
        <v>900.39277531699486</v>
      </c>
      <c r="I251" s="14">
        <f ca="1">IF(PaymentSchedule[[#This Row],[PMT NO]]&lt;&gt;"",PaymentSchedule[[#This Row],[BEGINNING BALANCE]]*(InterestRate/PaymentsPerYear),"")</f>
        <v>273.25047070728334</v>
      </c>
      <c r="J25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64679.720194431015</v>
      </c>
      <c r="K251" s="14">
        <f ca="1">IF(PaymentSchedule[[#This Row],[PMT NO]]&lt;&gt;"",SUM(INDEX(PaymentSchedule[INTEREST],1,1):PaymentSchedule[[#This Row],[INTEREST]]),"")</f>
        <v>140485.88301013649</v>
      </c>
    </row>
    <row r="252" spans="2:11" x14ac:dyDescent="0.2">
      <c r="B252" s="10">
        <f ca="1">IF(LoanIsGood,IF(ROW()-ROW(PaymentSchedule[[#Headers],[PMT NO]])&gt;ScheduledNumberOfPayments,"",ROW()-ROW(PaymentSchedule[[#Headers],[PMT NO]])),"")</f>
        <v>236</v>
      </c>
      <c r="C252" s="12">
        <f ca="1">IF(PaymentSchedule[[#This Row],[PMT NO]]&lt;&gt;"",EOMONTH(LoanStartDate,ROW(PaymentSchedule[[#This Row],[PMT NO]])-ROW(PaymentSchedule[[#Headers],[PMT NO]])-2)+DAY(LoanStartDate),"")</f>
        <v>50460</v>
      </c>
      <c r="D252" s="14">
        <f ca="1">IF(PaymentSchedule[[#This Row],[PMT NO]]&lt;&gt;"",IF(ROW()-ROW(PaymentSchedule[[#Headers],[BEGINNING BALANCE]])=1,LoanAmount,INDEX(PaymentSchedule[ENDING BALANCE],ROW()-ROW(PaymentSchedule[[#Headers],[BEGINNING BALANCE]])-1)),"")</f>
        <v>64679.720194431015</v>
      </c>
      <c r="E252" s="14">
        <f ca="1">IF(PaymentSchedule[[#This Row],[PMT NO]]&lt;&gt;"",ScheduledPayment,"")</f>
        <v>1073.6432460242781</v>
      </c>
      <c r="F25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2" s="14">
        <f ca="1">IF(PaymentSchedule[[#This Row],[PMT NO]]&lt;&gt;"",PaymentSchedule[[#This Row],[TOTAL PAYMENT]]-PaymentSchedule[[#This Row],[INTEREST]],"")</f>
        <v>904.1444118808156</v>
      </c>
      <c r="I252" s="14">
        <f ca="1">IF(PaymentSchedule[[#This Row],[PMT NO]]&lt;&gt;"",PaymentSchedule[[#This Row],[BEGINNING BALANCE]]*(InterestRate/PaymentsPerYear),"")</f>
        <v>269.49883414346255</v>
      </c>
      <c r="J25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63775.575782550201</v>
      </c>
      <c r="K252" s="14">
        <f ca="1">IF(PaymentSchedule[[#This Row],[PMT NO]]&lt;&gt;"",SUM(INDEX(PaymentSchedule[INTEREST],1,1):PaymentSchedule[[#This Row],[INTEREST]]),"")</f>
        <v>140755.38184427994</v>
      </c>
    </row>
    <row r="253" spans="2:11" x14ac:dyDescent="0.2">
      <c r="B253" s="10">
        <f ca="1">IF(LoanIsGood,IF(ROW()-ROW(PaymentSchedule[[#Headers],[PMT NO]])&gt;ScheduledNumberOfPayments,"",ROW()-ROW(PaymentSchedule[[#Headers],[PMT NO]])),"")</f>
        <v>237</v>
      </c>
      <c r="C253" s="12">
        <f ca="1">IF(PaymentSchedule[[#This Row],[PMT NO]]&lt;&gt;"",EOMONTH(LoanStartDate,ROW(PaymentSchedule[[#This Row],[PMT NO]])-ROW(PaymentSchedule[[#Headers],[PMT NO]])-2)+DAY(LoanStartDate),"")</f>
        <v>50488</v>
      </c>
      <c r="D253" s="14">
        <f ca="1">IF(PaymentSchedule[[#This Row],[PMT NO]]&lt;&gt;"",IF(ROW()-ROW(PaymentSchedule[[#Headers],[BEGINNING BALANCE]])=1,LoanAmount,INDEX(PaymentSchedule[ENDING BALANCE],ROW()-ROW(PaymentSchedule[[#Headers],[BEGINNING BALANCE]])-1)),"")</f>
        <v>63775.575782550201</v>
      </c>
      <c r="E253" s="14">
        <f ca="1">IF(PaymentSchedule[[#This Row],[PMT NO]]&lt;&gt;"",ScheduledPayment,"")</f>
        <v>1073.6432460242781</v>
      </c>
      <c r="F25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3" s="14">
        <f ca="1">IF(PaymentSchedule[[#This Row],[PMT NO]]&lt;&gt;"",PaymentSchedule[[#This Row],[TOTAL PAYMENT]]-PaymentSchedule[[#This Row],[INTEREST]],"")</f>
        <v>907.91168026365233</v>
      </c>
      <c r="I253" s="14">
        <f ca="1">IF(PaymentSchedule[[#This Row],[PMT NO]]&lt;&gt;"",PaymentSchedule[[#This Row],[BEGINNING BALANCE]]*(InterestRate/PaymentsPerYear),"")</f>
        <v>265.73156576062581</v>
      </c>
      <c r="J25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62867.664102286551</v>
      </c>
      <c r="K253" s="14">
        <f ca="1">IF(PaymentSchedule[[#This Row],[PMT NO]]&lt;&gt;"",SUM(INDEX(PaymentSchedule[INTEREST],1,1):PaymentSchedule[[#This Row],[INTEREST]]),"")</f>
        <v>141021.11341004056</v>
      </c>
    </row>
    <row r="254" spans="2:11" x14ac:dyDescent="0.2">
      <c r="B254" s="10">
        <f ca="1">IF(LoanIsGood,IF(ROW()-ROW(PaymentSchedule[[#Headers],[PMT NO]])&gt;ScheduledNumberOfPayments,"",ROW()-ROW(PaymentSchedule[[#Headers],[PMT NO]])),"")</f>
        <v>238</v>
      </c>
      <c r="C254" s="12">
        <f ca="1">IF(PaymentSchedule[[#This Row],[PMT NO]]&lt;&gt;"",EOMONTH(LoanStartDate,ROW(PaymentSchedule[[#This Row],[PMT NO]])-ROW(PaymentSchedule[[#Headers],[PMT NO]])-2)+DAY(LoanStartDate),"")</f>
        <v>50519</v>
      </c>
      <c r="D254" s="14">
        <f ca="1">IF(PaymentSchedule[[#This Row],[PMT NO]]&lt;&gt;"",IF(ROW()-ROW(PaymentSchedule[[#Headers],[BEGINNING BALANCE]])=1,LoanAmount,INDEX(PaymentSchedule[ENDING BALANCE],ROW()-ROW(PaymentSchedule[[#Headers],[BEGINNING BALANCE]])-1)),"")</f>
        <v>62867.664102286551</v>
      </c>
      <c r="E254" s="14">
        <f ca="1">IF(PaymentSchedule[[#This Row],[PMT NO]]&lt;&gt;"",ScheduledPayment,"")</f>
        <v>1073.6432460242781</v>
      </c>
      <c r="F25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4" s="14">
        <f ca="1">IF(PaymentSchedule[[#This Row],[PMT NO]]&lt;&gt;"",PaymentSchedule[[#This Row],[TOTAL PAYMENT]]-PaymentSchedule[[#This Row],[INTEREST]],"")</f>
        <v>911.69464559808421</v>
      </c>
      <c r="I254" s="14">
        <f ca="1">IF(PaymentSchedule[[#This Row],[PMT NO]]&lt;&gt;"",PaymentSchedule[[#This Row],[BEGINNING BALANCE]]*(InterestRate/PaymentsPerYear),"")</f>
        <v>261.94860042619393</v>
      </c>
      <c r="J25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61955.969456688465</v>
      </c>
      <c r="K254" s="14">
        <f ca="1">IF(PaymentSchedule[[#This Row],[PMT NO]]&lt;&gt;"",SUM(INDEX(PaymentSchedule[INTEREST],1,1):PaymentSchedule[[#This Row],[INTEREST]]),"")</f>
        <v>141283.06201046676</v>
      </c>
    </row>
    <row r="255" spans="2:11" x14ac:dyDescent="0.2">
      <c r="B255" s="10">
        <f ca="1">IF(LoanIsGood,IF(ROW()-ROW(PaymentSchedule[[#Headers],[PMT NO]])&gt;ScheduledNumberOfPayments,"",ROW()-ROW(PaymentSchedule[[#Headers],[PMT NO]])),"")</f>
        <v>239</v>
      </c>
      <c r="C255" s="12">
        <f ca="1">IF(PaymentSchedule[[#This Row],[PMT NO]]&lt;&gt;"",EOMONTH(LoanStartDate,ROW(PaymentSchedule[[#This Row],[PMT NO]])-ROW(PaymentSchedule[[#Headers],[PMT NO]])-2)+DAY(LoanStartDate),"")</f>
        <v>50549</v>
      </c>
      <c r="D255" s="14">
        <f ca="1">IF(PaymentSchedule[[#This Row],[PMT NO]]&lt;&gt;"",IF(ROW()-ROW(PaymentSchedule[[#Headers],[BEGINNING BALANCE]])=1,LoanAmount,INDEX(PaymentSchedule[ENDING BALANCE],ROW()-ROW(PaymentSchedule[[#Headers],[BEGINNING BALANCE]])-1)),"")</f>
        <v>61955.969456688465</v>
      </c>
      <c r="E255" s="14">
        <f ca="1">IF(PaymentSchedule[[#This Row],[PMT NO]]&lt;&gt;"",ScheduledPayment,"")</f>
        <v>1073.6432460242781</v>
      </c>
      <c r="F25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5" s="14">
        <f ca="1">IF(PaymentSchedule[[#This Row],[PMT NO]]&lt;&gt;"",PaymentSchedule[[#This Row],[TOTAL PAYMENT]]-PaymentSchedule[[#This Row],[INTEREST]],"")</f>
        <v>915.49337328807621</v>
      </c>
      <c r="I255" s="14">
        <f ca="1">IF(PaymentSchedule[[#This Row],[PMT NO]]&lt;&gt;"",PaymentSchedule[[#This Row],[BEGINNING BALANCE]]*(InterestRate/PaymentsPerYear),"")</f>
        <v>258.14987273620193</v>
      </c>
      <c r="J25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61040.47608340039</v>
      </c>
      <c r="K255" s="14">
        <f ca="1">IF(PaymentSchedule[[#This Row],[PMT NO]]&lt;&gt;"",SUM(INDEX(PaymentSchedule[INTEREST],1,1):PaymentSchedule[[#This Row],[INTEREST]]),"")</f>
        <v>141541.21188320295</v>
      </c>
    </row>
    <row r="256" spans="2:11" x14ac:dyDescent="0.2">
      <c r="B256" s="10">
        <f ca="1">IF(LoanIsGood,IF(ROW()-ROW(PaymentSchedule[[#Headers],[PMT NO]])&gt;ScheduledNumberOfPayments,"",ROW()-ROW(PaymentSchedule[[#Headers],[PMT NO]])),"")</f>
        <v>240</v>
      </c>
      <c r="C256" s="12">
        <f ca="1">IF(PaymentSchedule[[#This Row],[PMT NO]]&lt;&gt;"",EOMONTH(LoanStartDate,ROW(PaymentSchedule[[#This Row],[PMT NO]])-ROW(PaymentSchedule[[#Headers],[PMT NO]])-2)+DAY(LoanStartDate),"")</f>
        <v>50580</v>
      </c>
      <c r="D256" s="14">
        <f ca="1">IF(PaymentSchedule[[#This Row],[PMT NO]]&lt;&gt;"",IF(ROW()-ROW(PaymentSchedule[[#Headers],[BEGINNING BALANCE]])=1,LoanAmount,INDEX(PaymentSchedule[ENDING BALANCE],ROW()-ROW(PaymentSchedule[[#Headers],[BEGINNING BALANCE]])-1)),"")</f>
        <v>61040.47608340039</v>
      </c>
      <c r="E256" s="14">
        <f ca="1">IF(PaymentSchedule[[#This Row],[PMT NO]]&lt;&gt;"",ScheduledPayment,"")</f>
        <v>1073.6432460242781</v>
      </c>
      <c r="F25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6" s="14">
        <f ca="1">IF(PaymentSchedule[[#This Row],[PMT NO]]&lt;&gt;"",PaymentSchedule[[#This Row],[TOTAL PAYMENT]]-PaymentSchedule[[#This Row],[INTEREST]],"")</f>
        <v>919.30792901010989</v>
      </c>
      <c r="I256" s="14">
        <f ca="1">IF(PaymentSchedule[[#This Row],[PMT NO]]&lt;&gt;"",PaymentSchedule[[#This Row],[BEGINNING BALANCE]]*(InterestRate/PaymentsPerYear),"")</f>
        <v>254.33531701416828</v>
      </c>
      <c r="J25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60121.168154390281</v>
      </c>
      <c r="K256" s="14">
        <f ca="1">IF(PaymentSchedule[[#This Row],[PMT NO]]&lt;&gt;"",SUM(INDEX(PaymentSchedule[INTEREST],1,1):PaymentSchedule[[#This Row],[INTEREST]]),"")</f>
        <v>141795.54720021712</v>
      </c>
    </row>
    <row r="257" spans="2:11" x14ac:dyDescent="0.2">
      <c r="B257" s="10">
        <f ca="1">IF(LoanIsGood,IF(ROW()-ROW(PaymentSchedule[[#Headers],[PMT NO]])&gt;ScheduledNumberOfPayments,"",ROW()-ROW(PaymentSchedule[[#Headers],[PMT NO]])),"")</f>
        <v>241</v>
      </c>
      <c r="C257" s="12">
        <f ca="1">IF(PaymentSchedule[[#This Row],[PMT NO]]&lt;&gt;"",EOMONTH(LoanStartDate,ROW(PaymentSchedule[[#This Row],[PMT NO]])-ROW(PaymentSchedule[[#Headers],[PMT NO]])-2)+DAY(LoanStartDate),"")</f>
        <v>50610</v>
      </c>
      <c r="D257" s="14">
        <f ca="1">IF(PaymentSchedule[[#This Row],[PMT NO]]&lt;&gt;"",IF(ROW()-ROW(PaymentSchedule[[#Headers],[BEGINNING BALANCE]])=1,LoanAmount,INDEX(PaymentSchedule[ENDING BALANCE],ROW()-ROW(PaymentSchedule[[#Headers],[BEGINNING BALANCE]])-1)),"")</f>
        <v>60121.168154390281</v>
      </c>
      <c r="E257" s="14">
        <f ca="1">IF(PaymentSchedule[[#This Row],[PMT NO]]&lt;&gt;"",ScheduledPayment,"")</f>
        <v>1073.6432460242781</v>
      </c>
      <c r="F25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7" s="14">
        <f ca="1">IF(PaymentSchedule[[#This Row],[PMT NO]]&lt;&gt;"",PaymentSchedule[[#This Row],[TOTAL PAYMENT]]-PaymentSchedule[[#This Row],[INTEREST]],"")</f>
        <v>923.13837871431861</v>
      </c>
      <c r="I257" s="14">
        <f ca="1">IF(PaymentSchedule[[#This Row],[PMT NO]]&lt;&gt;"",PaymentSchedule[[#This Row],[BEGINNING BALANCE]]*(InterestRate/PaymentsPerYear),"")</f>
        <v>250.50486730995951</v>
      </c>
      <c r="J25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59198.029775675961</v>
      </c>
      <c r="K257" s="14">
        <f ca="1">IF(PaymentSchedule[[#This Row],[PMT NO]]&lt;&gt;"",SUM(INDEX(PaymentSchedule[INTEREST],1,1):PaymentSchedule[[#This Row],[INTEREST]]),"")</f>
        <v>142046.05206752708</v>
      </c>
    </row>
    <row r="258" spans="2:11" x14ac:dyDescent="0.2">
      <c r="B258" s="10">
        <f ca="1">IF(LoanIsGood,IF(ROW()-ROW(PaymentSchedule[[#Headers],[PMT NO]])&gt;ScheduledNumberOfPayments,"",ROW()-ROW(PaymentSchedule[[#Headers],[PMT NO]])),"")</f>
        <v>242</v>
      </c>
      <c r="C258" s="12">
        <f ca="1">IF(PaymentSchedule[[#This Row],[PMT NO]]&lt;&gt;"",EOMONTH(LoanStartDate,ROW(PaymentSchedule[[#This Row],[PMT NO]])-ROW(PaymentSchedule[[#Headers],[PMT NO]])-2)+DAY(LoanStartDate),"")</f>
        <v>50641</v>
      </c>
      <c r="D258" s="14">
        <f ca="1">IF(PaymentSchedule[[#This Row],[PMT NO]]&lt;&gt;"",IF(ROW()-ROW(PaymentSchedule[[#Headers],[BEGINNING BALANCE]])=1,LoanAmount,INDEX(PaymentSchedule[ENDING BALANCE],ROW()-ROW(PaymentSchedule[[#Headers],[BEGINNING BALANCE]])-1)),"")</f>
        <v>59198.029775675961</v>
      </c>
      <c r="E258" s="14">
        <f ca="1">IF(PaymentSchedule[[#This Row],[PMT NO]]&lt;&gt;"",ScheduledPayment,"")</f>
        <v>1073.6432460242781</v>
      </c>
      <c r="F25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8" s="14">
        <f ca="1">IF(PaymentSchedule[[#This Row],[PMT NO]]&lt;&gt;"",PaymentSchedule[[#This Row],[TOTAL PAYMENT]]-PaymentSchedule[[#This Row],[INTEREST]],"")</f>
        <v>926.98478862562831</v>
      </c>
      <c r="I258" s="14">
        <f ca="1">IF(PaymentSchedule[[#This Row],[PMT NO]]&lt;&gt;"",PaymentSchedule[[#This Row],[BEGINNING BALANCE]]*(InterestRate/PaymentsPerYear),"")</f>
        <v>246.65845739864983</v>
      </c>
      <c r="J25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58271.044987050336</v>
      </c>
      <c r="K258" s="14">
        <f ca="1">IF(PaymentSchedule[[#This Row],[PMT NO]]&lt;&gt;"",SUM(INDEX(PaymentSchedule[INTEREST],1,1):PaymentSchedule[[#This Row],[INTEREST]]),"")</f>
        <v>142292.71052492573</v>
      </c>
    </row>
    <row r="259" spans="2:11" x14ac:dyDescent="0.2">
      <c r="B259" s="10">
        <f ca="1">IF(LoanIsGood,IF(ROW()-ROW(PaymentSchedule[[#Headers],[PMT NO]])&gt;ScheduledNumberOfPayments,"",ROW()-ROW(PaymentSchedule[[#Headers],[PMT NO]])),"")</f>
        <v>243</v>
      </c>
      <c r="C259" s="12">
        <f ca="1">IF(PaymentSchedule[[#This Row],[PMT NO]]&lt;&gt;"",EOMONTH(LoanStartDate,ROW(PaymentSchedule[[#This Row],[PMT NO]])-ROW(PaymentSchedule[[#Headers],[PMT NO]])-2)+DAY(LoanStartDate),"")</f>
        <v>50672</v>
      </c>
      <c r="D259" s="14">
        <f ca="1">IF(PaymentSchedule[[#This Row],[PMT NO]]&lt;&gt;"",IF(ROW()-ROW(PaymentSchedule[[#Headers],[BEGINNING BALANCE]])=1,LoanAmount,INDEX(PaymentSchedule[ENDING BALANCE],ROW()-ROW(PaymentSchedule[[#Headers],[BEGINNING BALANCE]])-1)),"")</f>
        <v>58271.044987050336</v>
      </c>
      <c r="E259" s="14">
        <f ca="1">IF(PaymentSchedule[[#This Row],[PMT NO]]&lt;&gt;"",ScheduledPayment,"")</f>
        <v>1073.6432460242781</v>
      </c>
      <c r="F25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9" s="14">
        <f ca="1">IF(PaymentSchedule[[#This Row],[PMT NO]]&lt;&gt;"",PaymentSchedule[[#This Row],[TOTAL PAYMENT]]-PaymentSchedule[[#This Row],[INTEREST]],"")</f>
        <v>930.84722524490178</v>
      </c>
      <c r="I259" s="14">
        <f ca="1">IF(PaymentSchedule[[#This Row],[PMT NO]]&lt;&gt;"",PaymentSchedule[[#This Row],[BEGINNING BALANCE]]*(InterestRate/PaymentsPerYear),"")</f>
        <v>242.79602077937639</v>
      </c>
      <c r="J25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57340.197761805437</v>
      </c>
      <c r="K259" s="14">
        <f ca="1">IF(PaymentSchedule[[#This Row],[PMT NO]]&lt;&gt;"",SUM(INDEX(PaymentSchedule[INTEREST],1,1):PaymentSchedule[[#This Row],[INTEREST]]),"")</f>
        <v>142535.50654570511</v>
      </c>
    </row>
    <row r="260" spans="2:11" x14ac:dyDescent="0.2">
      <c r="B260" s="10">
        <f ca="1">IF(LoanIsGood,IF(ROW()-ROW(PaymentSchedule[[#Headers],[PMT NO]])&gt;ScheduledNumberOfPayments,"",ROW()-ROW(PaymentSchedule[[#Headers],[PMT NO]])),"")</f>
        <v>244</v>
      </c>
      <c r="C260" s="12">
        <f ca="1">IF(PaymentSchedule[[#This Row],[PMT NO]]&lt;&gt;"",EOMONTH(LoanStartDate,ROW(PaymentSchedule[[#This Row],[PMT NO]])-ROW(PaymentSchedule[[#Headers],[PMT NO]])-2)+DAY(LoanStartDate),"")</f>
        <v>50702</v>
      </c>
      <c r="D260" s="14">
        <f ca="1">IF(PaymentSchedule[[#This Row],[PMT NO]]&lt;&gt;"",IF(ROW()-ROW(PaymentSchedule[[#Headers],[BEGINNING BALANCE]])=1,LoanAmount,INDEX(PaymentSchedule[ENDING BALANCE],ROW()-ROW(PaymentSchedule[[#Headers],[BEGINNING BALANCE]])-1)),"")</f>
        <v>57340.197761805437</v>
      </c>
      <c r="E260" s="14">
        <f ca="1">IF(PaymentSchedule[[#This Row],[PMT NO]]&lt;&gt;"",ScheduledPayment,"")</f>
        <v>1073.6432460242781</v>
      </c>
      <c r="F26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0" s="14">
        <f ca="1">IF(PaymentSchedule[[#This Row],[PMT NO]]&lt;&gt;"",PaymentSchedule[[#This Row],[TOTAL PAYMENT]]-PaymentSchedule[[#This Row],[INTEREST]],"")</f>
        <v>934.72575535008878</v>
      </c>
      <c r="I260" s="14">
        <f ca="1">IF(PaymentSchedule[[#This Row],[PMT NO]]&lt;&gt;"",PaymentSchedule[[#This Row],[BEGINNING BALANCE]]*(InterestRate/PaymentsPerYear),"")</f>
        <v>238.91749067418931</v>
      </c>
      <c r="J26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56405.472006455348</v>
      </c>
      <c r="K260" s="14">
        <f ca="1">IF(PaymentSchedule[[#This Row],[PMT NO]]&lt;&gt;"",SUM(INDEX(PaymentSchedule[INTEREST],1,1):PaymentSchedule[[#This Row],[INTEREST]]),"")</f>
        <v>142774.42403637929</v>
      </c>
    </row>
    <row r="261" spans="2:11" x14ac:dyDescent="0.2">
      <c r="B261" s="10">
        <f ca="1">IF(LoanIsGood,IF(ROW()-ROW(PaymentSchedule[[#Headers],[PMT NO]])&gt;ScheduledNumberOfPayments,"",ROW()-ROW(PaymentSchedule[[#Headers],[PMT NO]])),"")</f>
        <v>245</v>
      </c>
      <c r="C261" s="12">
        <f ca="1">IF(PaymentSchedule[[#This Row],[PMT NO]]&lt;&gt;"",EOMONTH(LoanStartDate,ROW(PaymentSchedule[[#This Row],[PMT NO]])-ROW(PaymentSchedule[[#Headers],[PMT NO]])-2)+DAY(LoanStartDate),"")</f>
        <v>50733</v>
      </c>
      <c r="D261" s="14">
        <f ca="1">IF(PaymentSchedule[[#This Row],[PMT NO]]&lt;&gt;"",IF(ROW()-ROW(PaymentSchedule[[#Headers],[BEGINNING BALANCE]])=1,LoanAmount,INDEX(PaymentSchedule[ENDING BALANCE],ROW()-ROW(PaymentSchedule[[#Headers],[BEGINNING BALANCE]])-1)),"")</f>
        <v>56405.472006455348</v>
      </c>
      <c r="E261" s="14">
        <f ca="1">IF(PaymentSchedule[[#This Row],[PMT NO]]&lt;&gt;"",ScheduledPayment,"")</f>
        <v>1073.6432460242781</v>
      </c>
      <c r="F26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1" s="14">
        <f ca="1">IF(PaymentSchedule[[#This Row],[PMT NO]]&lt;&gt;"",PaymentSchedule[[#This Row],[TOTAL PAYMENT]]-PaymentSchedule[[#This Row],[INTEREST]],"")</f>
        <v>938.6204459973809</v>
      </c>
      <c r="I261" s="14">
        <f ca="1">IF(PaymentSchedule[[#This Row],[PMT NO]]&lt;&gt;"",PaymentSchedule[[#This Row],[BEGINNING BALANCE]]*(InterestRate/PaymentsPerYear),"")</f>
        <v>235.02280002689727</v>
      </c>
      <c r="J26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55466.851560457966</v>
      </c>
      <c r="K261" s="14">
        <f ca="1">IF(PaymentSchedule[[#This Row],[PMT NO]]&lt;&gt;"",SUM(INDEX(PaymentSchedule[INTEREST],1,1):PaymentSchedule[[#This Row],[INTEREST]]),"")</f>
        <v>143009.44683640619</v>
      </c>
    </row>
    <row r="262" spans="2:11" x14ac:dyDescent="0.2">
      <c r="B262" s="10">
        <f ca="1">IF(LoanIsGood,IF(ROW()-ROW(PaymentSchedule[[#Headers],[PMT NO]])&gt;ScheduledNumberOfPayments,"",ROW()-ROW(PaymentSchedule[[#Headers],[PMT NO]])),"")</f>
        <v>246</v>
      </c>
      <c r="C262" s="12">
        <f ca="1">IF(PaymentSchedule[[#This Row],[PMT NO]]&lt;&gt;"",EOMONTH(LoanStartDate,ROW(PaymentSchedule[[#This Row],[PMT NO]])-ROW(PaymentSchedule[[#Headers],[PMT NO]])-2)+DAY(LoanStartDate),"")</f>
        <v>50763</v>
      </c>
      <c r="D262" s="14">
        <f ca="1">IF(PaymentSchedule[[#This Row],[PMT NO]]&lt;&gt;"",IF(ROW()-ROW(PaymentSchedule[[#Headers],[BEGINNING BALANCE]])=1,LoanAmount,INDEX(PaymentSchedule[ENDING BALANCE],ROW()-ROW(PaymentSchedule[[#Headers],[BEGINNING BALANCE]])-1)),"")</f>
        <v>55466.851560457966</v>
      </c>
      <c r="E262" s="14">
        <f ca="1">IF(PaymentSchedule[[#This Row],[PMT NO]]&lt;&gt;"",ScheduledPayment,"")</f>
        <v>1073.6432460242781</v>
      </c>
      <c r="F26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2" s="14">
        <f ca="1">IF(PaymentSchedule[[#This Row],[PMT NO]]&lt;&gt;"",PaymentSchedule[[#This Row],[TOTAL PAYMENT]]-PaymentSchedule[[#This Row],[INTEREST]],"")</f>
        <v>942.53136452236993</v>
      </c>
      <c r="I262" s="14">
        <f ca="1">IF(PaymentSchedule[[#This Row],[PMT NO]]&lt;&gt;"",PaymentSchedule[[#This Row],[BEGINNING BALANCE]]*(InterestRate/PaymentsPerYear),"")</f>
        <v>231.11188150190819</v>
      </c>
      <c r="J26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54524.320195935594</v>
      </c>
      <c r="K262" s="14">
        <f ca="1">IF(PaymentSchedule[[#This Row],[PMT NO]]&lt;&gt;"",SUM(INDEX(PaymentSchedule[INTEREST],1,1):PaymentSchedule[[#This Row],[INTEREST]]),"")</f>
        <v>143240.5587179081</v>
      </c>
    </row>
    <row r="263" spans="2:11" x14ac:dyDescent="0.2">
      <c r="B263" s="10">
        <f ca="1">IF(LoanIsGood,IF(ROW()-ROW(PaymentSchedule[[#Headers],[PMT NO]])&gt;ScheduledNumberOfPayments,"",ROW()-ROW(PaymentSchedule[[#Headers],[PMT NO]])),"")</f>
        <v>247</v>
      </c>
      <c r="C263" s="12">
        <f ca="1">IF(PaymentSchedule[[#This Row],[PMT NO]]&lt;&gt;"",EOMONTH(LoanStartDate,ROW(PaymentSchedule[[#This Row],[PMT NO]])-ROW(PaymentSchedule[[#Headers],[PMT NO]])-2)+DAY(LoanStartDate),"")</f>
        <v>50794</v>
      </c>
      <c r="D263" s="14">
        <f ca="1">IF(PaymentSchedule[[#This Row],[PMT NO]]&lt;&gt;"",IF(ROW()-ROW(PaymentSchedule[[#Headers],[BEGINNING BALANCE]])=1,LoanAmount,INDEX(PaymentSchedule[ENDING BALANCE],ROW()-ROW(PaymentSchedule[[#Headers],[BEGINNING BALANCE]])-1)),"")</f>
        <v>54524.320195935594</v>
      </c>
      <c r="E263" s="14">
        <f ca="1">IF(PaymentSchedule[[#This Row],[PMT NO]]&lt;&gt;"",ScheduledPayment,"")</f>
        <v>1073.6432460242781</v>
      </c>
      <c r="F26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3" s="14">
        <f ca="1">IF(PaymentSchedule[[#This Row],[PMT NO]]&lt;&gt;"",PaymentSchedule[[#This Row],[TOTAL PAYMENT]]-PaymentSchedule[[#This Row],[INTEREST]],"")</f>
        <v>946.45857854121323</v>
      </c>
      <c r="I263" s="14">
        <f ca="1">IF(PaymentSchedule[[#This Row],[PMT NO]]&lt;&gt;"",PaymentSchedule[[#This Row],[BEGINNING BALANCE]]*(InterestRate/PaymentsPerYear),"")</f>
        <v>227.18466748306497</v>
      </c>
      <c r="J26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53577.861617394381</v>
      </c>
      <c r="K263" s="14">
        <f ca="1">IF(PaymentSchedule[[#This Row],[PMT NO]]&lt;&gt;"",SUM(INDEX(PaymentSchedule[INTEREST],1,1):PaymentSchedule[[#This Row],[INTEREST]]),"")</f>
        <v>143467.74338539116</v>
      </c>
    </row>
    <row r="264" spans="2:11" x14ac:dyDescent="0.2">
      <c r="B264" s="10">
        <f ca="1">IF(LoanIsGood,IF(ROW()-ROW(PaymentSchedule[[#Headers],[PMT NO]])&gt;ScheduledNumberOfPayments,"",ROW()-ROW(PaymentSchedule[[#Headers],[PMT NO]])),"")</f>
        <v>248</v>
      </c>
      <c r="C264" s="12">
        <f ca="1">IF(PaymentSchedule[[#This Row],[PMT NO]]&lt;&gt;"",EOMONTH(LoanStartDate,ROW(PaymentSchedule[[#This Row],[PMT NO]])-ROW(PaymentSchedule[[#Headers],[PMT NO]])-2)+DAY(LoanStartDate),"")</f>
        <v>50825</v>
      </c>
      <c r="D264" s="14">
        <f ca="1">IF(PaymentSchedule[[#This Row],[PMT NO]]&lt;&gt;"",IF(ROW()-ROW(PaymentSchedule[[#Headers],[BEGINNING BALANCE]])=1,LoanAmount,INDEX(PaymentSchedule[ENDING BALANCE],ROW()-ROW(PaymentSchedule[[#Headers],[BEGINNING BALANCE]])-1)),"")</f>
        <v>53577.861617394381</v>
      </c>
      <c r="E264" s="14">
        <f ca="1">IF(PaymentSchedule[[#This Row],[PMT NO]]&lt;&gt;"",ScheduledPayment,"")</f>
        <v>1073.6432460242781</v>
      </c>
      <c r="F26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4" s="14">
        <f ca="1">IF(PaymentSchedule[[#This Row],[PMT NO]]&lt;&gt;"",PaymentSchedule[[#This Row],[TOTAL PAYMENT]]-PaymentSchedule[[#This Row],[INTEREST]],"")</f>
        <v>950.40215595180155</v>
      </c>
      <c r="I264" s="14">
        <f ca="1">IF(PaymentSchedule[[#This Row],[PMT NO]]&lt;&gt;"",PaymentSchedule[[#This Row],[BEGINNING BALANCE]]*(InterestRate/PaymentsPerYear),"")</f>
        <v>223.2410900724766</v>
      </c>
      <c r="J26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52627.459461442581</v>
      </c>
      <c r="K264" s="14">
        <f ca="1">IF(PaymentSchedule[[#This Row],[PMT NO]]&lt;&gt;"",SUM(INDEX(PaymentSchedule[INTEREST],1,1):PaymentSchedule[[#This Row],[INTEREST]]),"")</f>
        <v>143690.98447546363</v>
      </c>
    </row>
    <row r="265" spans="2:11" x14ac:dyDescent="0.2">
      <c r="B265" s="10">
        <f ca="1">IF(LoanIsGood,IF(ROW()-ROW(PaymentSchedule[[#Headers],[PMT NO]])&gt;ScheduledNumberOfPayments,"",ROW()-ROW(PaymentSchedule[[#Headers],[PMT NO]])),"")</f>
        <v>249</v>
      </c>
      <c r="C265" s="12">
        <f ca="1">IF(PaymentSchedule[[#This Row],[PMT NO]]&lt;&gt;"",EOMONTH(LoanStartDate,ROW(PaymentSchedule[[#This Row],[PMT NO]])-ROW(PaymentSchedule[[#Headers],[PMT NO]])-2)+DAY(LoanStartDate),"")</f>
        <v>50853</v>
      </c>
      <c r="D265" s="14">
        <f ca="1">IF(PaymentSchedule[[#This Row],[PMT NO]]&lt;&gt;"",IF(ROW()-ROW(PaymentSchedule[[#Headers],[BEGINNING BALANCE]])=1,LoanAmount,INDEX(PaymentSchedule[ENDING BALANCE],ROW()-ROW(PaymentSchedule[[#Headers],[BEGINNING BALANCE]])-1)),"")</f>
        <v>52627.459461442581</v>
      </c>
      <c r="E265" s="14">
        <f ca="1">IF(PaymentSchedule[[#This Row],[PMT NO]]&lt;&gt;"",ScheduledPayment,"")</f>
        <v>1073.6432460242781</v>
      </c>
      <c r="F26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5" s="14">
        <f ca="1">IF(PaymentSchedule[[#This Row],[PMT NO]]&lt;&gt;"",PaymentSchedule[[#This Row],[TOTAL PAYMENT]]-PaymentSchedule[[#This Row],[INTEREST]],"")</f>
        <v>954.36216493493407</v>
      </c>
      <c r="I265" s="14">
        <f ca="1">IF(PaymentSchedule[[#This Row],[PMT NO]]&lt;&gt;"",PaymentSchedule[[#This Row],[BEGINNING BALANCE]]*(InterestRate/PaymentsPerYear),"")</f>
        <v>219.28108108934407</v>
      </c>
      <c r="J26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51673.097296507643</v>
      </c>
      <c r="K265" s="14">
        <f ca="1">IF(PaymentSchedule[[#This Row],[PMT NO]]&lt;&gt;"",SUM(INDEX(PaymentSchedule[INTEREST],1,1):PaymentSchedule[[#This Row],[INTEREST]]),"")</f>
        <v>143910.26555655297</v>
      </c>
    </row>
    <row r="266" spans="2:11" x14ac:dyDescent="0.2">
      <c r="B266" s="10">
        <f ca="1">IF(LoanIsGood,IF(ROW()-ROW(PaymentSchedule[[#Headers],[PMT NO]])&gt;ScheduledNumberOfPayments,"",ROW()-ROW(PaymentSchedule[[#Headers],[PMT NO]])),"")</f>
        <v>250</v>
      </c>
      <c r="C266" s="12">
        <f ca="1">IF(PaymentSchedule[[#This Row],[PMT NO]]&lt;&gt;"",EOMONTH(LoanStartDate,ROW(PaymentSchedule[[#This Row],[PMT NO]])-ROW(PaymentSchedule[[#Headers],[PMT NO]])-2)+DAY(LoanStartDate),"")</f>
        <v>50884</v>
      </c>
      <c r="D266" s="14">
        <f ca="1">IF(PaymentSchedule[[#This Row],[PMT NO]]&lt;&gt;"",IF(ROW()-ROW(PaymentSchedule[[#Headers],[BEGINNING BALANCE]])=1,LoanAmount,INDEX(PaymentSchedule[ENDING BALANCE],ROW()-ROW(PaymentSchedule[[#Headers],[BEGINNING BALANCE]])-1)),"")</f>
        <v>51673.097296507643</v>
      </c>
      <c r="E266" s="14">
        <f ca="1">IF(PaymentSchedule[[#This Row],[PMT NO]]&lt;&gt;"",ScheduledPayment,"")</f>
        <v>1073.6432460242781</v>
      </c>
      <c r="F26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6" s="14">
        <f ca="1">IF(PaymentSchedule[[#This Row],[PMT NO]]&lt;&gt;"",PaymentSchedule[[#This Row],[TOTAL PAYMENT]]-PaymentSchedule[[#This Row],[INTEREST]],"")</f>
        <v>958.33867395549623</v>
      </c>
      <c r="I266" s="14">
        <f ca="1">IF(PaymentSchedule[[#This Row],[PMT NO]]&lt;&gt;"",PaymentSchedule[[#This Row],[BEGINNING BALANCE]]*(InterestRate/PaymentsPerYear),"")</f>
        <v>215.30457206878185</v>
      </c>
      <c r="J26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50714.758622552145</v>
      </c>
      <c r="K266" s="14">
        <f ca="1">IF(PaymentSchedule[[#This Row],[PMT NO]]&lt;&gt;"",SUM(INDEX(PaymentSchedule[INTEREST],1,1):PaymentSchedule[[#This Row],[INTEREST]]),"")</f>
        <v>144125.57012862177</v>
      </c>
    </row>
    <row r="267" spans="2:11" x14ac:dyDescent="0.2">
      <c r="B267" s="10">
        <f ca="1">IF(LoanIsGood,IF(ROW()-ROW(PaymentSchedule[[#Headers],[PMT NO]])&gt;ScheduledNumberOfPayments,"",ROW()-ROW(PaymentSchedule[[#Headers],[PMT NO]])),"")</f>
        <v>251</v>
      </c>
      <c r="C267" s="12">
        <f ca="1">IF(PaymentSchedule[[#This Row],[PMT NO]]&lt;&gt;"",EOMONTH(LoanStartDate,ROW(PaymentSchedule[[#This Row],[PMT NO]])-ROW(PaymentSchedule[[#Headers],[PMT NO]])-2)+DAY(LoanStartDate),"")</f>
        <v>50914</v>
      </c>
      <c r="D267" s="14">
        <f ca="1">IF(PaymentSchedule[[#This Row],[PMT NO]]&lt;&gt;"",IF(ROW()-ROW(PaymentSchedule[[#Headers],[BEGINNING BALANCE]])=1,LoanAmount,INDEX(PaymentSchedule[ENDING BALANCE],ROW()-ROW(PaymentSchedule[[#Headers],[BEGINNING BALANCE]])-1)),"")</f>
        <v>50714.758622552145</v>
      </c>
      <c r="E267" s="14">
        <f ca="1">IF(PaymentSchedule[[#This Row],[PMT NO]]&lt;&gt;"",ScheduledPayment,"")</f>
        <v>1073.6432460242781</v>
      </c>
      <c r="F26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7" s="14">
        <f ca="1">IF(PaymentSchedule[[#This Row],[PMT NO]]&lt;&gt;"",PaymentSchedule[[#This Row],[TOTAL PAYMENT]]-PaymentSchedule[[#This Row],[INTEREST]],"")</f>
        <v>962.33175176364421</v>
      </c>
      <c r="I267" s="14">
        <f ca="1">IF(PaymentSchedule[[#This Row],[PMT NO]]&lt;&gt;"",PaymentSchedule[[#This Row],[BEGINNING BALANCE]]*(InterestRate/PaymentsPerYear),"")</f>
        <v>211.31149426063394</v>
      </c>
      <c r="J26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49752.426870788498</v>
      </c>
      <c r="K267" s="14">
        <f ca="1">IF(PaymentSchedule[[#This Row],[PMT NO]]&lt;&gt;"",SUM(INDEX(PaymentSchedule[INTEREST],1,1):PaymentSchedule[[#This Row],[INTEREST]]),"")</f>
        <v>144336.88162288241</v>
      </c>
    </row>
    <row r="268" spans="2:11" x14ac:dyDescent="0.2">
      <c r="B268" s="10">
        <f ca="1">IF(LoanIsGood,IF(ROW()-ROW(PaymentSchedule[[#Headers],[PMT NO]])&gt;ScheduledNumberOfPayments,"",ROW()-ROW(PaymentSchedule[[#Headers],[PMT NO]])),"")</f>
        <v>252</v>
      </c>
      <c r="C268" s="12">
        <f ca="1">IF(PaymentSchedule[[#This Row],[PMT NO]]&lt;&gt;"",EOMONTH(LoanStartDate,ROW(PaymentSchedule[[#This Row],[PMT NO]])-ROW(PaymentSchedule[[#Headers],[PMT NO]])-2)+DAY(LoanStartDate),"")</f>
        <v>50945</v>
      </c>
      <c r="D268" s="14">
        <f ca="1">IF(PaymentSchedule[[#This Row],[PMT NO]]&lt;&gt;"",IF(ROW()-ROW(PaymentSchedule[[#Headers],[BEGINNING BALANCE]])=1,LoanAmount,INDEX(PaymentSchedule[ENDING BALANCE],ROW()-ROW(PaymentSchedule[[#Headers],[BEGINNING BALANCE]])-1)),"")</f>
        <v>49752.426870788498</v>
      </c>
      <c r="E268" s="14">
        <f ca="1">IF(PaymentSchedule[[#This Row],[PMT NO]]&lt;&gt;"",ScheduledPayment,"")</f>
        <v>1073.6432460242781</v>
      </c>
      <c r="F26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8" s="14">
        <f ca="1">IF(PaymentSchedule[[#This Row],[PMT NO]]&lt;&gt;"",PaymentSchedule[[#This Row],[TOTAL PAYMENT]]-PaymentSchedule[[#This Row],[INTEREST]],"")</f>
        <v>966.34146739599271</v>
      </c>
      <c r="I268" s="14">
        <f ca="1">IF(PaymentSchedule[[#This Row],[PMT NO]]&lt;&gt;"",PaymentSchedule[[#This Row],[BEGINNING BALANCE]]*(InterestRate/PaymentsPerYear),"")</f>
        <v>207.3017786282854</v>
      </c>
      <c r="J26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48786.085403392506</v>
      </c>
      <c r="K268" s="14">
        <f ca="1">IF(PaymentSchedule[[#This Row],[PMT NO]]&lt;&gt;"",SUM(INDEX(PaymentSchedule[INTEREST],1,1):PaymentSchedule[[#This Row],[INTEREST]]),"")</f>
        <v>144544.1834015107</v>
      </c>
    </row>
    <row r="269" spans="2:11" x14ac:dyDescent="0.2">
      <c r="B269" s="10">
        <f ca="1">IF(LoanIsGood,IF(ROW()-ROW(PaymentSchedule[[#Headers],[PMT NO]])&gt;ScheduledNumberOfPayments,"",ROW()-ROW(PaymentSchedule[[#Headers],[PMT NO]])),"")</f>
        <v>253</v>
      </c>
      <c r="C269" s="12">
        <f ca="1">IF(PaymentSchedule[[#This Row],[PMT NO]]&lt;&gt;"",EOMONTH(LoanStartDate,ROW(PaymentSchedule[[#This Row],[PMT NO]])-ROW(PaymentSchedule[[#Headers],[PMT NO]])-2)+DAY(LoanStartDate),"")</f>
        <v>50975</v>
      </c>
      <c r="D269" s="14">
        <f ca="1">IF(PaymentSchedule[[#This Row],[PMT NO]]&lt;&gt;"",IF(ROW()-ROW(PaymentSchedule[[#Headers],[BEGINNING BALANCE]])=1,LoanAmount,INDEX(PaymentSchedule[ENDING BALANCE],ROW()-ROW(PaymentSchedule[[#Headers],[BEGINNING BALANCE]])-1)),"")</f>
        <v>48786.085403392506</v>
      </c>
      <c r="E269" s="14">
        <f ca="1">IF(PaymentSchedule[[#This Row],[PMT NO]]&lt;&gt;"",ScheduledPayment,"")</f>
        <v>1073.6432460242781</v>
      </c>
      <c r="F26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9" s="14">
        <f ca="1">IF(PaymentSchedule[[#This Row],[PMT NO]]&lt;&gt;"",PaymentSchedule[[#This Row],[TOTAL PAYMENT]]-PaymentSchedule[[#This Row],[INTEREST]],"")</f>
        <v>970.3678901768094</v>
      </c>
      <c r="I269" s="14">
        <f ca="1">IF(PaymentSchedule[[#This Row],[PMT NO]]&lt;&gt;"",PaymentSchedule[[#This Row],[BEGINNING BALANCE]]*(InterestRate/PaymentsPerYear),"")</f>
        <v>203.27535584746877</v>
      </c>
      <c r="J26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47815.717513215699</v>
      </c>
      <c r="K269" s="14">
        <f ca="1">IF(PaymentSchedule[[#This Row],[PMT NO]]&lt;&gt;"",SUM(INDEX(PaymentSchedule[INTEREST],1,1):PaymentSchedule[[#This Row],[INTEREST]]),"")</f>
        <v>144747.45875735817</v>
      </c>
    </row>
    <row r="270" spans="2:11" x14ac:dyDescent="0.2">
      <c r="B270" s="10">
        <f ca="1">IF(LoanIsGood,IF(ROW()-ROW(PaymentSchedule[[#Headers],[PMT NO]])&gt;ScheduledNumberOfPayments,"",ROW()-ROW(PaymentSchedule[[#Headers],[PMT NO]])),"")</f>
        <v>254</v>
      </c>
      <c r="C270" s="12">
        <f ca="1">IF(PaymentSchedule[[#This Row],[PMT NO]]&lt;&gt;"",EOMONTH(LoanStartDate,ROW(PaymentSchedule[[#This Row],[PMT NO]])-ROW(PaymentSchedule[[#Headers],[PMT NO]])-2)+DAY(LoanStartDate),"")</f>
        <v>51006</v>
      </c>
      <c r="D270" s="14">
        <f ca="1">IF(PaymentSchedule[[#This Row],[PMT NO]]&lt;&gt;"",IF(ROW()-ROW(PaymentSchedule[[#Headers],[BEGINNING BALANCE]])=1,LoanAmount,INDEX(PaymentSchedule[ENDING BALANCE],ROW()-ROW(PaymentSchedule[[#Headers],[BEGINNING BALANCE]])-1)),"")</f>
        <v>47815.717513215699</v>
      </c>
      <c r="E270" s="14">
        <f ca="1">IF(PaymentSchedule[[#This Row],[PMT NO]]&lt;&gt;"",ScheduledPayment,"")</f>
        <v>1073.6432460242781</v>
      </c>
      <c r="F27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0" s="14">
        <f ca="1">IF(PaymentSchedule[[#This Row],[PMT NO]]&lt;&gt;"",PaymentSchedule[[#This Row],[TOTAL PAYMENT]]-PaymentSchedule[[#This Row],[INTEREST]],"")</f>
        <v>974.41108971921267</v>
      </c>
      <c r="I270" s="14">
        <f ca="1">IF(PaymentSchedule[[#This Row],[PMT NO]]&lt;&gt;"",PaymentSchedule[[#This Row],[BEGINNING BALANCE]]*(InterestRate/PaymentsPerYear),"")</f>
        <v>199.23215630506542</v>
      </c>
      <c r="J27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46841.306423496484</v>
      </c>
      <c r="K270" s="14">
        <f ca="1">IF(PaymentSchedule[[#This Row],[PMT NO]]&lt;&gt;"",SUM(INDEX(PaymentSchedule[INTEREST],1,1):PaymentSchedule[[#This Row],[INTEREST]]),"")</f>
        <v>144946.69091366325</v>
      </c>
    </row>
    <row r="271" spans="2:11" x14ac:dyDescent="0.2">
      <c r="B271" s="10">
        <f ca="1">IF(LoanIsGood,IF(ROW()-ROW(PaymentSchedule[[#Headers],[PMT NO]])&gt;ScheduledNumberOfPayments,"",ROW()-ROW(PaymentSchedule[[#Headers],[PMT NO]])),"")</f>
        <v>255</v>
      </c>
      <c r="C271" s="12">
        <f ca="1">IF(PaymentSchedule[[#This Row],[PMT NO]]&lt;&gt;"",EOMONTH(LoanStartDate,ROW(PaymentSchedule[[#This Row],[PMT NO]])-ROW(PaymentSchedule[[#Headers],[PMT NO]])-2)+DAY(LoanStartDate),"")</f>
        <v>51037</v>
      </c>
      <c r="D271" s="14">
        <f ca="1">IF(PaymentSchedule[[#This Row],[PMT NO]]&lt;&gt;"",IF(ROW()-ROW(PaymentSchedule[[#Headers],[BEGINNING BALANCE]])=1,LoanAmount,INDEX(PaymentSchedule[ENDING BALANCE],ROW()-ROW(PaymentSchedule[[#Headers],[BEGINNING BALANCE]])-1)),"")</f>
        <v>46841.306423496484</v>
      </c>
      <c r="E271" s="14">
        <f ca="1">IF(PaymentSchedule[[#This Row],[PMT NO]]&lt;&gt;"",ScheduledPayment,"")</f>
        <v>1073.6432460242781</v>
      </c>
      <c r="F27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1" s="14">
        <f ca="1">IF(PaymentSchedule[[#This Row],[PMT NO]]&lt;&gt;"",PaymentSchedule[[#This Row],[TOTAL PAYMENT]]-PaymentSchedule[[#This Row],[INTEREST]],"")</f>
        <v>978.47113592637606</v>
      </c>
      <c r="I271" s="14">
        <f ca="1">IF(PaymentSchedule[[#This Row],[PMT NO]]&lt;&gt;"",PaymentSchedule[[#This Row],[BEGINNING BALANCE]]*(InterestRate/PaymentsPerYear),"")</f>
        <v>195.17211009790202</v>
      </c>
      <c r="J27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45862.835287570109</v>
      </c>
      <c r="K271" s="14">
        <f ca="1">IF(PaymentSchedule[[#This Row],[PMT NO]]&lt;&gt;"",SUM(INDEX(PaymentSchedule[INTEREST],1,1):PaymentSchedule[[#This Row],[INTEREST]]),"")</f>
        <v>145141.86302376114</v>
      </c>
    </row>
    <row r="272" spans="2:11" x14ac:dyDescent="0.2">
      <c r="B272" s="10">
        <f ca="1">IF(LoanIsGood,IF(ROW()-ROW(PaymentSchedule[[#Headers],[PMT NO]])&gt;ScheduledNumberOfPayments,"",ROW()-ROW(PaymentSchedule[[#Headers],[PMT NO]])),"")</f>
        <v>256</v>
      </c>
      <c r="C272" s="12">
        <f ca="1">IF(PaymentSchedule[[#This Row],[PMT NO]]&lt;&gt;"",EOMONTH(LoanStartDate,ROW(PaymentSchedule[[#This Row],[PMT NO]])-ROW(PaymentSchedule[[#Headers],[PMT NO]])-2)+DAY(LoanStartDate),"")</f>
        <v>51067</v>
      </c>
      <c r="D272" s="14">
        <f ca="1">IF(PaymentSchedule[[#This Row],[PMT NO]]&lt;&gt;"",IF(ROW()-ROW(PaymentSchedule[[#Headers],[BEGINNING BALANCE]])=1,LoanAmount,INDEX(PaymentSchedule[ENDING BALANCE],ROW()-ROW(PaymentSchedule[[#Headers],[BEGINNING BALANCE]])-1)),"")</f>
        <v>45862.835287570109</v>
      </c>
      <c r="E272" s="14">
        <f ca="1">IF(PaymentSchedule[[#This Row],[PMT NO]]&lt;&gt;"",ScheduledPayment,"")</f>
        <v>1073.6432460242781</v>
      </c>
      <c r="F27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2" s="14">
        <f ca="1">IF(PaymentSchedule[[#This Row],[PMT NO]]&lt;&gt;"",PaymentSchedule[[#This Row],[TOTAL PAYMENT]]-PaymentSchedule[[#This Row],[INTEREST]],"")</f>
        <v>982.54809899273596</v>
      </c>
      <c r="I272" s="14">
        <f ca="1">IF(PaymentSchedule[[#This Row],[PMT NO]]&lt;&gt;"",PaymentSchedule[[#This Row],[BEGINNING BALANCE]]*(InterestRate/PaymentsPerYear),"")</f>
        <v>191.09514703154213</v>
      </c>
      <c r="J27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44880.287188577371</v>
      </c>
      <c r="K272" s="14">
        <f ca="1">IF(PaymentSchedule[[#This Row],[PMT NO]]&lt;&gt;"",SUM(INDEX(PaymentSchedule[INTEREST],1,1):PaymentSchedule[[#This Row],[INTEREST]]),"")</f>
        <v>145332.95817079267</v>
      </c>
    </row>
    <row r="273" spans="2:11" x14ac:dyDescent="0.2">
      <c r="B273" s="10">
        <f ca="1">IF(LoanIsGood,IF(ROW()-ROW(PaymentSchedule[[#Headers],[PMT NO]])&gt;ScheduledNumberOfPayments,"",ROW()-ROW(PaymentSchedule[[#Headers],[PMT NO]])),"")</f>
        <v>257</v>
      </c>
      <c r="C273" s="12">
        <f ca="1">IF(PaymentSchedule[[#This Row],[PMT NO]]&lt;&gt;"",EOMONTH(LoanStartDate,ROW(PaymentSchedule[[#This Row],[PMT NO]])-ROW(PaymentSchedule[[#Headers],[PMT NO]])-2)+DAY(LoanStartDate),"")</f>
        <v>51098</v>
      </c>
      <c r="D273" s="14">
        <f ca="1">IF(PaymentSchedule[[#This Row],[PMT NO]]&lt;&gt;"",IF(ROW()-ROW(PaymentSchedule[[#Headers],[BEGINNING BALANCE]])=1,LoanAmount,INDEX(PaymentSchedule[ENDING BALANCE],ROW()-ROW(PaymentSchedule[[#Headers],[BEGINNING BALANCE]])-1)),"")</f>
        <v>44880.287188577371</v>
      </c>
      <c r="E273" s="14">
        <f ca="1">IF(PaymentSchedule[[#This Row],[PMT NO]]&lt;&gt;"",ScheduledPayment,"")</f>
        <v>1073.6432460242781</v>
      </c>
      <c r="F27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3" s="14">
        <f ca="1">IF(PaymentSchedule[[#This Row],[PMT NO]]&lt;&gt;"",PaymentSchedule[[#This Row],[TOTAL PAYMENT]]-PaymentSchedule[[#This Row],[INTEREST]],"")</f>
        <v>986.64204940520574</v>
      </c>
      <c r="I273" s="14">
        <f ca="1">IF(PaymentSchedule[[#This Row],[PMT NO]]&lt;&gt;"",PaymentSchedule[[#This Row],[BEGINNING BALANCE]]*(InterestRate/PaymentsPerYear),"")</f>
        <v>187.00119661907237</v>
      </c>
      <c r="J27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43893.645139172164</v>
      </c>
      <c r="K273" s="14">
        <f ca="1">IF(PaymentSchedule[[#This Row],[PMT NO]]&lt;&gt;"",SUM(INDEX(PaymentSchedule[INTEREST],1,1):PaymentSchedule[[#This Row],[INTEREST]]),"")</f>
        <v>145519.95936741174</v>
      </c>
    </row>
    <row r="274" spans="2:11" x14ac:dyDescent="0.2">
      <c r="B274" s="10">
        <f ca="1">IF(LoanIsGood,IF(ROW()-ROW(PaymentSchedule[[#Headers],[PMT NO]])&gt;ScheduledNumberOfPayments,"",ROW()-ROW(PaymentSchedule[[#Headers],[PMT NO]])),"")</f>
        <v>258</v>
      </c>
      <c r="C274" s="12">
        <f ca="1">IF(PaymentSchedule[[#This Row],[PMT NO]]&lt;&gt;"",EOMONTH(LoanStartDate,ROW(PaymentSchedule[[#This Row],[PMT NO]])-ROW(PaymentSchedule[[#Headers],[PMT NO]])-2)+DAY(LoanStartDate),"")</f>
        <v>51128</v>
      </c>
      <c r="D274" s="14">
        <f ca="1">IF(PaymentSchedule[[#This Row],[PMT NO]]&lt;&gt;"",IF(ROW()-ROW(PaymentSchedule[[#Headers],[BEGINNING BALANCE]])=1,LoanAmount,INDEX(PaymentSchedule[ENDING BALANCE],ROW()-ROW(PaymentSchedule[[#Headers],[BEGINNING BALANCE]])-1)),"")</f>
        <v>43893.645139172164</v>
      </c>
      <c r="E274" s="14">
        <f ca="1">IF(PaymentSchedule[[#This Row],[PMT NO]]&lt;&gt;"",ScheduledPayment,"")</f>
        <v>1073.6432460242781</v>
      </c>
      <c r="F27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4" s="14">
        <f ca="1">IF(PaymentSchedule[[#This Row],[PMT NO]]&lt;&gt;"",PaymentSchedule[[#This Row],[TOTAL PAYMENT]]-PaymentSchedule[[#This Row],[INTEREST]],"")</f>
        <v>990.75305794439419</v>
      </c>
      <c r="I274" s="14">
        <f ca="1">IF(PaymentSchedule[[#This Row],[PMT NO]]&lt;&gt;"",PaymentSchedule[[#This Row],[BEGINNING BALANCE]]*(InterestRate/PaymentsPerYear),"")</f>
        <v>182.89018807988401</v>
      </c>
      <c r="J27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42902.892081227772</v>
      </c>
      <c r="K274" s="14">
        <f ca="1">IF(PaymentSchedule[[#This Row],[PMT NO]]&lt;&gt;"",SUM(INDEX(PaymentSchedule[INTEREST],1,1):PaymentSchedule[[#This Row],[INTEREST]]),"")</f>
        <v>145702.84955549162</v>
      </c>
    </row>
    <row r="275" spans="2:11" x14ac:dyDescent="0.2">
      <c r="B275" s="10">
        <f ca="1">IF(LoanIsGood,IF(ROW()-ROW(PaymentSchedule[[#Headers],[PMT NO]])&gt;ScheduledNumberOfPayments,"",ROW()-ROW(PaymentSchedule[[#Headers],[PMT NO]])),"")</f>
        <v>259</v>
      </c>
      <c r="C275" s="12">
        <f ca="1">IF(PaymentSchedule[[#This Row],[PMT NO]]&lt;&gt;"",EOMONTH(LoanStartDate,ROW(PaymentSchedule[[#This Row],[PMT NO]])-ROW(PaymentSchedule[[#Headers],[PMT NO]])-2)+DAY(LoanStartDate),"")</f>
        <v>51159</v>
      </c>
      <c r="D275" s="14">
        <f ca="1">IF(PaymentSchedule[[#This Row],[PMT NO]]&lt;&gt;"",IF(ROW()-ROW(PaymentSchedule[[#Headers],[BEGINNING BALANCE]])=1,LoanAmount,INDEX(PaymentSchedule[ENDING BALANCE],ROW()-ROW(PaymentSchedule[[#Headers],[BEGINNING BALANCE]])-1)),"")</f>
        <v>42902.892081227772</v>
      </c>
      <c r="E275" s="14">
        <f ca="1">IF(PaymentSchedule[[#This Row],[PMT NO]]&lt;&gt;"",ScheduledPayment,"")</f>
        <v>1073.6432460242781</v>
      </c>
      <c r="F27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5" s="14">
        <f ca="1">IF(PaymentSchedule[[#This Row],[PMT NO]]&lt;&gt;"",PaymentSchedule[[#This Row],[TOTAL PAYMENT]]-PaymentSchedule[[#This Row],[INTEREST]],"")</f>
        <v>994.88119568582908</v>
      </c>
      <c r="I275" s="14">
        <f ca="1">IF(PaymentSchedule[[#This Row],[PMT NO]]&lt;&gt;"",PaymentSchedule[[#This Row],[BEGINNING BALANCE]]*(InterestRate/PaymentsPerYear),"")</f>
        <v>178.76205033844906</v>
      </c>
      <c r="J27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41908.010885541946</v>
      </c>
      <c r="K275" s="14">
        <f ca="1">IF(PaymentSchedule[[#This Row],[PMT NO]]&lt;&gt;"",SUM(INDEX(PaymentSchedule[INTEREST],1,1):PaymentSchedule[[#This Row],[INTEREST]]),"")</f>
        <v>145881.61160583005</v>
      </c>
    </row>
    <row r="276" spans="2:11" x14ac:dyDescent="0.2">
      <c r="B276" s="10">
        <f ca="1">IF(LoanIsGood,IF(ROW()-ROW(PaymentSchedule[[#Headers],[PMT NO]])&gt;ScheduledNumberOfPayments,"",ROW()-ROW(PaymentSchedule[[#Headers],[PMT NO]])),"")</f>
        <v>260</v>
      </c>
      <c r="C276" s="12">
        <f ca="1">IF(PaymentSchedule[[#This Row],[PMT NO]]&lt;&gt;"",EOMONTH(LoanStartDate,ROW(PaymentSchedule[[#This Row],[PMT NO]])-ROW(PaymentSchedule[[#Headers],[PMT NO]])-2)+DAY(LoanStartDate),"")</f>
        <v>51190</v>
      </c>
      <c r="D276" s="14">
        <f ca="1">IF(PaymentSchedule[[#This Row],[PMT NO]]&lt;&gt;"",IF(ROW()-ROW(PaymentSchedule[[#Headers],[BEGINNING BALANCE]])=1,LoanAmount,INDEX(PaymentSchedule[ENDING BALANCE],ROW()-ROW(PaymentSchedule[[#Headers],[BEGINNING BALANCE]])-1)),"")</f>
        <v>41908.010885541946</v>
      </c>
      <c r="E276" s="14">
        <f ca="1">IF(PaymentSchedule[[#This Row],[PMT NO]]&lt;&gt;"",ScheduledPayment,"")</f>
        <v>1073.6432460242781</v>
      </c>
      <c r="F27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6" s="14">
        <f ca="1">IF(PaymentSchedule[[#This Row],[PMT NO]]&lt;&gt;"",PaymentSchedule[[#This Row],[TOTAL PAYMENT]]-PaymentSchedule[[#This Row],[INTEREST]],"")</f>
        <v>999.02653400118675</v>
      </c>
      <c r="I276" s="14">
        <f ca="1">IF(PaymentSchedule[[#This Row],[PMT NO]]&lt;&gt;"",PaymentSchedule[[#This Row],[BEGINNING BALANCE]]*(InterestRate/PaymentsPerYear),"")</f>
        <v>174.61671202309145</v>
      </c>
      <c r="J27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40908.984351540756</v>
      </c>
      <c r="K276" s="14">
        <f ca="1">IF(PaymentSchedule[[#This Row],[PMT NO]]&lt;&gt;"",SUM(INDEX(PaymentSchedule[INTEREST],1,1):PaymentSchedule[[#This Row],[INTEREST]]),"")</f>
        <v>146056.22831785315</v>
      </c>
    </row>
    <row r="277" spans="2:11" x14ac:dyDescent="0.2">
      <c r="B277" s="10">
        <f ca="1">IF(LoanIsGood,IF(ROW()-ROW(PaymentSchedule[[#Headers],[PMT NO]])&gt;ScheduledNumberOfPayments,"",ROW()-ROW(PaymentSchedule[[#Headers],[PMT NO]])),"")</f>
        <v>261</v>
      </c>
      <c r="C277" s="12">
        <f ca="1">IF(PaymentSchedule[[#This Row],[PMT NO]]&lt;&gt;"",EOMONTH(LoanStartDate,ROW(PaymentSchedule[[#This Row],[PMT NO]])-ROW(PaymentSchedule[[#Headers],[PMT NO]])-2)+DAY(LoanStartDate),"")</f>
        <v>51219</v>
      </c>
      <c r="D277" s="14">
        <f ca="1">IF(PaymentSchedule[[#This Row],[PMT NO]]&lt;&gt;"",IF(ROW()-ROW(PaymentSchedule[[#Headers],[BEGINNING BALANCE]])=1,LoanAmount,INDEX(PaymentSchedule[ENDING BALANCE],ROW()-ROW(PaymentSchedule[[#Headers],[BEGINNING BALANCE]])-1)),"")</f>
        <v>40908.984351540756</v>
      </c>
      <c r="E277" s="14">
        <f ca="1">IF(PaymentSchedule[[#This Row],[PMT NO]]&lt;&gt;"",ScheduledPayment,"")</f>
        <v>1073.6432460242781</v>
      </c>
      <c r="F27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7" s="14">
        <f ca="1">IF(PaymentSchedule[[#This Row],[PMT NO]]&lt;&gt;"",PaymentSchedule[[#This Row],[TOTAL PAYMENT]]-PaymentSchedule[[#This Row],[INTEREST]],"")</f>
        <v>1003.1891445595249</v>
      </c>
      <c r="I277" s="14">
        <f ca="1">IF(PaymentSchedule[[#This Row],[PMT NO]]&lt;&gt;"",PaymentSchedule[[#This Row],[BEGINNING BALANCE]]*(InterestRate/PaymentsPerYear),"")</f>
        <v>170.45410146475314</v>
      </c>
      <c r="J27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39905.795206981231</v>
      </c>
      <c r="K277" s="14">
        <f ca="1">IF(PaymentSchedule[[#This Row],[PMT NO]]&lt;&gt;"",SUM(INDEX(PaymentSchedule[INTEREST],1,1):PaymentSchedule[[#This Row],[INTEREST]]),"")</f>
        <v>146226.68241931789</v>
      </c>
    </row>
    <row r="278" spans="2:11" x14ac:dyDescent="0.2">
      <c r="B278" s="10">
        <f ca="1">IF(LoanIsGood,IF(ROW()-ROW(PaymentSchedule[[#Headers],[PMT NO]])&gt;ScheduledNumberOfPayments,"",ROW()-ROW(PaymentSchedule[[#Headers],[PMT NO]])),"")</f>
        <v>262</v>
      </c>
      <c r="C278" s="12">
        <f ca="1">IF(PaymentSchedule[[#This Row],[PMT NO]]&lt;&gt;"",EOMONTH(LoanStartDate,ROW(PaymentSchedule[[#This Row],[PMT NO]])-ROW(PaymentSchedule[[#Headers],[PMT NO]])-2)+DAY(LoanStartDate),"")</f>
        <v>51250</v>
      </c>
      <c r="D278" s="14">
        <f ca="1">IF(PaymentSchedule[[#This Row],[PMT NO]]&lt;&gt;"",IF(ROW()-ROW(PaymentSchedule[[#Headers],[BEGINNING BALANCE]])=1,LoanAmount,INDEX(PaymentSchedule[ENDING BALANCE],ROW()-ROW(PaymentSchedule[[#Headers],[BEGINNING BALANCE]])-1)),"")</f>
        <v>39905.795206981231</v>
      </c>
      <c r="E278" s="14">
        <f ca="1">IF(PaymentSchedule[[#This Row],[PMT NO]]&lt;&gt;"",ScheduledPayment,"")</f>
        <v>1073.6432460242781</v>
      </c>
      <c r="F27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8" s="14">
        <f ca="1">IF(PaymentSchedule[[#This Row],[PMT NO]]&lt;&gt;"",PaymentSchedule[[#This Row],[TOTAL PAYMENT]]-PaymentSchedule[[#This Row],[INTEREST]],"")</f>
        <v>1007.369099328523</v>
      </c>
      <c r="I278" s="14">
        <f ca="1">IF(PaymentSchedule[[#This Row],[PMT NO]]&lt;&gt;"",PaymentSchedule[[#This Row],[BEGINNING BALANCE]]*(InterestRate/PaymentsPerYear),"")</f>
        <v>166.27414669575512</v>
      </c>
      <c r="J27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38898.426107652711</v>
      </c>
      <c r="K278" s="14">
        <f ca="1">IF(PaymentSchedule[[#This Row],[PMT NO]]&lt;&gt;"",SUM(INDEX(PaymentSchedule[INTEREST],1,1):PaymentSchedule[[#This Row],[INTEREST]]),"")</f>
        <v>146392.95656601366</v>
      </c>
    </row>
    <row r="279" spans="2:11" x14ac:dyDescent="0.2">
      <c r="B279" s="10">
        <f ca="1">IF(LoanIsGood,IF(ROW()-ROW(PaymentSchedule[[#Headers],[PMT NO]])&gt;ScheduledNumberOfPayments,"",ROW()-ROW(PaymentSchedule[[#Headers],[PMT NO]])),"")</f>
        <v>263</v>
      </c>
      <c r="C279" s="12">
        <f ca="1">IF(PaymentSchedule[[#This Row],[PMT NO]]&lt;&gt;"",EOMONTH(LoanStartDate,ROW(PaymentSchedule[[#This Row],[PMT NO]])-ROW(PaymentSchedule[[#Headers],[PMT NO]])-2)+DAY(LoanStartDate),"")</f>
        <v>51280</v>
      </c>
      <c r="D279" s="14">
        <f ca="1">IF(PaymentSchedule[[#This Row],[PMT NO]]&lt;&gt;"",IF(ROW()-ROW(PaymentSchedule[[#Headers],[BEGINNING BALANCE]])=1,LoanAmount,INDEX(PaymentSchedule[ENDING BALANCE],ROW()-ROW(PaymentSchedule[[#Headers],[BEGINNING BALANCE]])-1)),"")</f>
        <v>38898.426107652711</v>
      </c>
      <c r="E279" s="14">
        <f ca="1">IF(PaymentSchedule[[#This Row],[PMT NO]]&lt;&gt;"",ScheduledPayment,"")</f>
        <v>1073.6432460242781</v>
      </c>
      <c r="F27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9" s="14">
        <f ca="1">IF(PaymentSchedule[[#This Row],[PMT NO]]&lt;&gt;"",PaymentSchedule[[#This Row],[TOTAL PAYMENT]]-PaymentSchedule[[#This Row],[INTEREST]],"")</f>
        <v>1011.5664705757251</v>
      </c>
      <c r="I279" s="14">
        <f ca="1">IF(PaymentSchedule[[#This Row],[PMT NO]]&lt;&gt;"",PaymentSchedule[[#This Row],[BEGINNING BALANCE]]*(InterestRate/PaymentsPerYear),"")</f>
        <v>162.07677544855295</v>
      </c>
      <c r="J27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37886.859637076988</v>
      </c>
      <c r="K279" s="14">
        <f ca="1">IF(PaymentSchedule[[#This Row],[PMT NO]]&lt;&gt;"",SUM(INDEX(PaymentSchedule[INTEREST],1,1):PaymentSchedule[[#This Row],[INTEREST]]),"")</f>
        <v>146555.0333414622</v>
      </c>
    </row>
    <row r="280" spans="2:11" x14ac:dyDescent="0.2">
      <c r="B280" s="10">
        <f ca="1">IF(LoanIsGood,IF(ROW()-ROW(PaymentSchedule[[#Headers],[PMT NO]])&gt;ScheduledNumberOfPayments,"",ROW()-ROW(PaymentSchedule[[#Headers],[PMT NO]])),"")</f>
        <v>264</v>
      </c>
      <c r="C280" s="12">
        <f ca="1">IF(PaymentSchedule[[#This Row],[PMT NO]]&lt;&gt;"",EOMONTH(LoanStartDate,ROW(PaymentSchedule[[#This Row],[PMT NO]])-ROW(PaymentSchedule[[#Headers],[PMT NO]])-2)+DAY(LoanStartDate),"")</f>
        <v>51311</v>
      </c>
      <c r="D280" s="14">
        <f ca="1">IF(PaymentSchedule[[#This Row],[PMT NO]]&lt;&gt;"",IF(ROW()-ROW(PaymentSchedule[[#Headers],[BEGINNING BALANCE]])=1,LoanAmount,INDEX(PaymentSchedule[ENDING BALANCE],ROW()-ROW(PaymentSchedule[[#Headers],[BEGINNING BALANCE]])-1)),"")</f>
        <v>37886.859637076988</v>
      </c>
      <c r="E280" s="14">
        <f ca="1">IF(PaymentSchedule[[#This Row],[PMT NO]]&lt;&gt;"",ScheduledPayment,"")</f>
        <v>1073.6432460242781</v>
      </c>
      <c r="F28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0" s="14">
        <f ca="1">IF(PaymentSchedule[[#This Row],[PMT NO]]&lt;&gt;"",PaymentSchedule[[#This Row],[TOTAL PAYMENT]]-PaymentSchedule[[#This Row],[INTEREST]],"")</f>
        <v>1015.7813308697907</v>
      </c>
      <c r="I280" s="14">
        <f ca="1">IF(PaymentSchedule[[#This Row],[PMT NO]]&lt;&gt;"",PaymentSchedule[[#This Row],[BEGINNING BALANCE]]*(InterestRate/PaymentsPerYear),"")</f>
        <v>157.86191515448746</v>
      </c>
      <c r="J28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36871.078306207201</v>
      </c>
      <c r="K280" s="14">
        <f ca="1">IF(PaymentSchedule[[#This Row],[PMT NO]]&lt;&gt;"",SUM(INDEX(PaymentSchedule[INTEREST],1,1):PaymentSchedule[[#This Row],[INTEREST]]),"")</f>
        <v>146712.8952566167</v>
      </c>
    </row>
    <row r="281" spans="2:11" x14ac:dyDescent="0.2">
      <c r="B281" s="10">
        <f ca="1">IF(LoanIsGood,IF(ROW()-ROW(PaymentSchedule[[#Headers],[PMT NO]])&gt;ScheduledNumberOfPayments,"",ROW()-ROW(PaymentSchedule[[#Headers],[PMT NO]])),"")</f>
        <v>265</v>
      </c>
      <c r="C281" s="12">
        <f ca="1">IF(PaymentSchedule[[#This Row],[PMT NO]]&lt;&gt;"",EOMONTH(LoanStartDate,ROW(PaymentSchedule[[#This Row],[PMT NO]])-ROW(PaymentSchedule[[#Headers],[PMT NO]])-2)+DAY(LoanStartDate),"")</f>
        <v>51341</v>
      </c>
      <c r="D281" s="14">
        <f ca="1">IF(PaymentSchedule[[#This Row],[PMT NO]]&lt;&gt;"",IF(ROW()-ROW(PaymentSchedule[[#Headers],[BEGINNING BALANCE]])=1,LoanAmount,INDEX(PaymentSchedule[ENDING BALANCE],ROW()-ROW(PaymentSchedule[[#Headers],[BEGINNING BALANCE]])-1)),"")</f>
        <v>36871.078306207201</v>
      </c>
      <c r="E281" s="14">
        <f ca="1">IF(PaymentSchedule[[#This Row],[PMT NO]]&lt;&gt;"",ScheduledPayment,"")</f>
        <v>1073.6432460242781</v>
      </c>
      <c r="F28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1" s="14">
        <f ca="1">IF(PaymentSchedule[[#This Row],[PMT NO]]&lt;&gt;"",PaymentSchedule[[#This Row],[TOTAL PAYMENT]]-PaymentSchedule[[#This Row],[INTEREST]],"")</f>
        <v>1020.0137530817482</v>
      </c>
      <c r="I281" s="14">
        <f ca="1">IF(PaymentSchedule[[#This Row],[PMT NO]]&lt;&gt;"",PaymentSchedule[[#This Row],[BEGINNING BALANCE]]*(InterestRate/PaymentsPerYear),"")</f>
        <v>153.62949294252999</v>
      </c>
      <c r="J28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35851.064553125456</v>
      </c>
      <c r="K281" s="14">
        <f ca="1">IF(PaymentSchedule[[#This Row],[PMT NO]]&lt;&gt;"",SUM(INDEX(PaymentSchedule[INTEREST],1,1):PaymentSchedule[[#This Row],[INTEREST]]),"")</f>
        <v>146866.52474955923</v>
      </c>
    </row>
    <row r="282" spans="2:11" x14ac:dyDescent="0.2">
      <c r="B282" s="10">
        <f ca="1">IF(LoanIsGood,IF(ROW()-ROW(PaymentSchedule[[#Headers],[PMT NO]])&gt;ScheduledNumberOfPayments,"",ROW()-ROW(PaymentSchedule[[#Headers],[PMT NO]])),"")</f>
        <v>266</v>
      </c>
      <c r="C282" s="12">
        <f ca="1">IF(PaymentSchedule[[#This Row],[PMT NO]]&lt;&gt;"",EOMONTH(LoanStartDate,ROW(PaymentSchedule[[#This Row],[PMT NO]])-ROW(PaymentSchedule[[#Headers],[PMT NO]])-2)+DAY(LoanStartDate),"")</f>
        <v>51372</v>
      </c>
      <c r="D282" s="14">
        <f ca="1">IF(PaymentSchedule[[#This Row],[PMT NO]]&lt;&gt;"",IF(ROW()-ROW(PaymentSchedule[[#Headers],[BEGINNING BALANCE]])=1,LoanAmount,INDEX(PaymentSchedule[ENDING BALANCE],ROW()-ROW(PaymentSchedule[[#Headers],[BEGINNING BALANCE]])-1)),"")</f>
        <v>35851.064553125456</v>
      </c>
      <c r="E282" s="14">
        <f ca="1">IF(PaymentSchedule[[#This Row],[PMT NO]]&lt;&gt;"",ScheduledPayment,"")</f>
        <v>1073.6432460242781</v>
      </c>
      <c r="F28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2" s="14">
        <f ca="1">IF(PaymentSchedule[[#This Row],[PMT NO]]&lt;&gt;"",PaymentSchedule[[#This Row],[TOTAL PAYMENT]]-PaymentSchedule[[#This Row],[INTEREST]],"")</f>
        <v>1024.2638103862555</v>
      </c>
      <c r="I282" s="14">
        <f ca="1">IF(PaymentSchedule[[#This Row],[PMT NO]]&lt;&gt;"",PaymentSchedule[[#This Row],[BEGINNING BALANCE]]*(InterestRate/PaymentsPerYear),"")</f>
        <v>149.37943563802273</v>
      </c>
      <c r="J28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34826.8007427392</v>
      </c>
      <c r="K282" s="14">
        <f ca="1">IF(PaymentSchedule[[#This Row],[PMT NO]]&lt;&gt;"",SUM(INDEX(PaymentSchedule[INTEREST],1,1):PaymentSchedule[[#This Row],[INTEREST]]),"")</f>
        <v>147015.90418519726</v>
      </c>
    </row>
    <row r="283" spans="2:11" x14ac:dyDescent="0.2">
      <c r="B283" s="10">
        <f ca="1">IF(LoanIsGood,IF(ROW()-ROW(PaymentSchedule[[#Headers],[PMT NO]])&gt;ScheduledNumberOfPayments,"",ROW()-ROW(PaymentSchedule[[#Headers],[PMT NO]])),"")</f>
        <v>267</v>
      </c>
      <c r="C283" s="12">
        <f ca="1">IF(PaymentSchedule[[#This Row],[PMT NO]]&lt;&gt;"",EOMONTH(LoanStartDate,ROW(PaymentSchedule[[#This Row],[PMT NO]])-ROW(PaymentSchedule[[#Headers],[PMT NO]])-2)+DAY(LoanStartDate),"")</f>
        <v>51403</v>
      </c>
      <c r="D283" s="14">
        <f ca="1">IF(PaymentSchedule[[#This Row],[PMT NO]]&lt;&gt;"",IF(ROW()-ROW(PaymentSchedule[[#Headers],[BEGINNING BALANCE]])=1,LoanAmount,INDEX(PaymentSchedule[ENDING BALANCE],ROW()-ROW(PaymentSchedule[[#Headers],[BEGINNING BALANCE]])-1)),"")</f>
        <v>34826.8007427392</v>
      </c>
      <c r="E283" s="14">
        <f ca="1">IF(PaymentSchedule[[#This Row],[PMT NO]]&lt;&gt;"",ScheduledPayment,"")</f>
        <v>1073.6432460242781</v>
      </c>
      <c r="F28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3" s="14">
        <f ca="1">IF(PaymentSchedule[[#This Row],[PMT NO]]&lt;&gt;"",PaymentSchedule[[#This Row],[TOTAL PAYMENT]]-PaymentSchedule[[#This Row],[INTEREST]],"")</f>
        <v>1028.5315762628647</v>
      </c>
      <c r="I283" s="14">
        <f ca="1">IF(PaymentSchedule[[#This Row],[PMT NO]]&lt;&gt;"",PaymentSchedule[[#This Row],[BEGINNING BALANCE]]*(InterestRate/PaymentsPerYear),"")</f>
        <v>145.11166976141334</v>
      </c>
      <c r="J28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33798.269166476333</v>
      </c>
      <c r="K283" s="14">
        <f ca="1">IF(PaymentSchedule[[#This Row],[PMT NO]]&lt;&gt;"",SUM(INDEX(PaymentSchedule[INTEREST],1,1):PaymentSchedule[[#This Row],[INTEREST]]),"")</f>
        <v>147161.01585495868</v>
      </c>
    </row>
    <row r="284" spans="2:11" x14ac:dyDescent="0.2">
      <c r="B284" s="10">
        <f ca="1">IF(LoanIsGood,IF(ROW()-ROW(PaymentSchedule[[#Headers],[PMT NO]])&gt;ScheduledNumberOfPayments,"",ROW()-ROW(PaymentSchedule[[#Headers],[PMT NO]])),"")</f>
        <v>268</v>
      </c>
      <c r="C284" s="12">
        <f ca="1">IF(PaymentSchedule[[#This Row],[PMT NO]]&lt;&gt;"",EOMONTH(LoanStartDate,ROW(PaymentSchedule[[#This Row],[PMT NO]])-ROW(PaymentSchedule[[#Headers],[PMT NO]])-2)+DAY(LoanStartDate),"")</f>
        <v>51433</v>
      </c>
      <c r="D284" s="14">
        <f ca="1">IF(PaymentSchedule[[#This Row],[PMT NO]]&lt;&gt;"",IF(ROW()-ROW(PaymentSchedule[[#Headers],[BEGINNING BALANCE]])=1,LoanAmount,INDEX(PaymentSchedule[ENDING BALANCE],ROW()-ROW(PaymentSchedule[[#Headers],[BEGINNING BALANCE]])-1)),"")</f>
        <v>33798.269166476333</v>
      </c>
      <c r="E284" s="14">
        <f ca="1">IF(PaymentSchedule[[#This Row],[PMT NO]]&lt;&gt;"",ScheduledPayment,"")</f>
        <v>1073.6432460242781</v>
      </c>
      <c r="F28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4" s="14">
        <f ca="1">IF(PaymentSchedule[[#This Row],[PMT NO]]&lt;&gt;"",PaymentSchedule[[#This Row],[TOTAL PAYMENT]]-PaymentSchedule[[#This Row],[INTEREST]],"")</f>
        <v>1032.8171244972934</v>
      </c>
      <c r="I284" s="14">
        <f ca="1">IF(PaymentSchedule[[#This Row],[PMT NO]]&lt;&gt;"",PaymentSchedule[[#This Row],[BEGINNING BALANCE]]*(InterestRate/PaymentsPerYear),"")</f>
        <v>140.82612152698471</v>
      </c>
      <c r="J28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32765.452041979039</v>
      </c>
      <c r="K284" s="14">
        <f ca="1">IF(PaymentSchedule[[#This Row],[PMT NO]]&lt;&gt;"",SUM(INDEX(PaymentSchedule[INTEREST],1,1):PaymentSchedule[[#This Row],[INTEREST]]),"")</f>
        <v>147301.84197648565</v>
      </c>
    </row>
    <row r="285" spans="2:11" x14ac:dyDescent="0.2">
      <c r="B285" s="10">
        <f ca="1">IF(LoanIsGood,IF(ROW()-ROW(PaymentSchedule[[#Headers],[PMT NO]])&gt;ScheduledNumberOfPayments,"",ROW()-ROW(PaymentSchedule[[#Headers],[PMT NO]])),"")</f>
        <v>269</v>
      </c>
      <c r="C285" s="12">
        <f ca="1">IF(PaymentSchedule[[#This Row],[PMT NO]]&lt;&gt;"",EOMONTH(LoanStartDate,ROW(PaymentSchedule[[#This Row],[PMT NO]])-ROW(PaymentSchedule[[#Headers],[PMT NO]])-2)+DAY(LoanStartDate),"")</f>
        <v>51464</v>
      </c>
      <c r="D285" s="14">
        <f ca="1">IF(PaymentSchedule[[#This Row],[PMT NO]]&lt;&gt;"",IF(ROW()-ROW(PaymentSchedule[[#Headers],[BEGINNING BALANCE]])=1,LoanAmount,INDEX(PaymentSchedule[ENDING BALANCE],ROW()-ROW(PaymentSchedule[[#Headers],[BEGINNING BALANCE]])-1)),"")</f>
        <v>32765.452041979039</v>
      </c>
      <c r="E285" s="14">
        <f ca="1">IF(PaymentSchedule[[#This Row],[PMT NO]]&lt;&gt;"",ScheduledPayment,"")</f>
        <v>1073.6432460242781</v>
      </c>
      <c r="F28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5" s="14">
        <f ca="1">IF(PaymentSchedule[[#This Row],[PMT NO]]&lt;&gt;"",PaymentSchedule[[#This Row],[TOTAL PAYMENT]]-PaymentSchedule[[#This Row],[INTEREST]],"")</f>
        <v>1037.1205291826989</v>
      </c>
      <c r="I285" s="14">
        <f ca="1">IF(PaymentSchedule[[#This Row],[PMT NO]]&lt;&gt;"",PaymentSchedule[[#This Row],[BEGINNING BALANCE]]*(InterestRate/PaymentsPerYear),"")</f>
        <v>136.52271684157932</v>
      </c>
      <c r="J28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31728.33151279634</v>
      </c>
      <c r="K285" s="14">
        <f ca="1">IF(PaymentSchedule[[#This Row],[PMT NO]]&lt;&gt;"",SUM(INDEX(PaymentSchedule[INTEREST],1,1):PaymentSchedule[[#This Row],[INTEREST]]),"")</f>
        <v>147438.36469332722</v>
      </c>
    </row>
    <row r="286" spans="2:11" x14ac:dyDescent="0.2">
      <c r="B286" s="10">
        <f ca="1">IF(LoanIsGood,IF(ROW()-ROW(PaymentSchedule[[#Headers],[PMT NO]])&gt;ScheduledNumberOfPayments,"",ROW()-ROW(PaymentSchedule[[#Headers],[PMT NO]])),"")</f>
        <v>270</v>
      </c>
      <c r="C286" s="12">
        <f ca="1">IF(PaymentSchedule[[#This Row],[PMT NO]]&lt;&gt;"",EOMONTH(LoanStartDate,ROW(PaymentSchedule[[#This Row],[PMT NO]])-ROW(PaymentSchedule[[#Headers],[PMT NO]])-2)+DAY(LoanStartDate),"")</f>
        <v>51494</v>
      </c>
      <c r="D286" s="14">
        <f ca="1">IF(PaymentSchedule[[#This Row],[PMT NO]]&lt;&gt;"",IF(ROW()-ROW(PaymentSchedule[[#Headers],[BEGINNING BALANCE]])=1,LoanAmount,INDEX(PaymentSchedule[ENDING BALANCE],ROW()-ROW(PaymentSchedule[[#Headers],[BEGINNING BALANCE]])-1)),"")</f>
        <v>31728.33151279634</v>
      </c>
      <c r="E286" s="14">
        <f ca="1">IF(PaymentSchedule[[#This Row],[PMT NO]]&lt;&gt;"",ScheduledPayment,"")</f>
        <v>1073.6432460242781</v>
      </c>
      <c r="F28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6" s="14">
        <f ca="1">IF(PaymentSchedule[[#This Row],[PMT NO]]&lt;&gt;"",PaymentSchedule[[#This Row],[TOTAL PAYMENT]]-PaymentSchedule[[#This Row],[INTEREST]],"")</f>
        <v>1041.44186472096</v>
      </c>
      <c r="I286" s="14">
        <f ca="1">IF(PaymentSchedule[[#This Row],[PMT NO]]&lt;&gt;"",PaymentSchedule[[#This Row],[BEGINNING BALANCE]]*(InterestRate/PaymentsPerYear),"")</f>
        <v>132.20138130331807</v>
      </c>
      <c r="J28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30686.889648075379</v>
      </c>
      <c r="K286" s="14">
        <f ca="1">IF(PaymentSchedule[[#This Row],[PMT NO]]&lt;&gt;"",SUM(INDEX(PaymentSchedule[INTEREST],1,1):PaymentSchedule[[#This Row],[INTEREST]]),"")</f>
        <v>147570.56607463054</v>
      </c>
    </row>
    <row r="287" spans="2:11" x14ac:dyDescent="0.2">
      <c r="B287" s="10">
        <f ca="1">IF(LoanIsGood,IF(ROW()-ROW(PaymentSchedule[[#Headers],[PMT NO]])&gt;ScheduledNumberOfPayments,"",ROW()-ROW(PaymentSchedule[[#Headers],[PMT NO]])),"")</f>
        <v>271</v>
      </c>
      <c r="C287" s="12">
        <f ca="1">IF(PaymentSchedule[[#This Row],[PMT NO]]&lt;&gt;"",EOMONTH(LoanStartDate,ROW(PaymentSchedule[[#This Row],[PMT NO]])-ROW(PaymentSchedule[[#Headers],[PMT NO]])-2)+DAY(LoanStartDate),"")</f>
        <v>51525</v>
      </c>
      <c r="D287" s="14">
        <f ca="1">IF(PaymentSchedule[[#This Row],[PMT NO]]&lt;&gt;"",IF(ROW()-ROW(PaymentSchedule[[#Headers],[BEGINNING BALANCE]])=1,LoanAmount,INDEX(PaymentSchedule[ENDING BALANCE],ROW()-ROW(PaymentSchedule[[#Headers],[BEGINNING BALANCE]])-1)),"")</f>
        <v>30686.889648075379</v>
      </c>
      <c r="E287" s="14">
        <f ca="1">IF(PaymentSchedule[[#This Row],[PMT NO]]&lt;&gt;"",ScheduledPayment,"")</f>
        <v>1073.6432460242781</v>
      </c>
      <c r="F28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7" s="14">
        <f ca="1">IF(PaymentSchedule[[#This Row],[PMT NO]]&lt;&gt;"",PaymentSchedule[[#This Row],[TOTAL PAYMENT]]-PaymentSchedule[[#This Row],[INTEREST]],"")</f>
        <v>1045.781205823964</v>
      </c>
      <c r="I287" s="14">
        <f ca="1">IF(PaymentSchedule[[#This Row],[PMT NO]]&lt;&gt;"",PaymentSchedule[[#This Row],[BEGINNING BALANCE]]*(InterestRate/PaymentsPerYear),"")</f>
        <v>127.86204020031408</v>
      </c>
      <c r="J28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29641.108442251414</v>
      </c>
      <c r="K287" s="14">
        <f ca="1">IF(PaymentSchedule[[#This Row],[PMT NO]]&lt;&gt;"",SUM(INDEX(PaymentSchedule[INTEREST],1,1):PaymentSchedule[[#This Row],[INTEREST]]),"")</f>
        <v>147698.42811483084</v>
      </c>
    </row>
    <row r="288" spans="2:11" x14ac:dyDescent="0.2">
      <c r="B288" s="10">
        <f ca="1">IF(LoanIsGood,IF(ROW()-ROW(PaymentSchedule[[#Headers],[PMT NO]])&gt;ScheduledNumberOfPayments,"",ROW()-ROW(PaymentSchedule[[#Headers],[PMT NO]])),"")</f>
        <v>272</v>
      </c>
      <c r="C288" s="12">
        <f ca="1">IF(PaymentSchedule[[#This Row],[PMT NO]]&lt;&gt;"",EOMONTH(LoanStartDate,ROW(PaymentSchedule[[#This Row],[PMT NO]])-ROW(PaymentSchedule[[#Headers],[PMT NO]])-2)+DAY(LoanStartDate),"")</f>
        <v>51556</v>
      </c>
      <c r="D288" s="14">
        <f ca="1">IF(PaymentSchedule[[#This Row],[PMT NO]]&lt;&gt;"",IF(ROW()-ROW(PaymentSchedule[[#Headers],[BEGINNING BALANCE]])=1,LoanAmount,INDEX(PaymentSchedule[ENDING BALANCE],ROW()-ROW(PaymentSchedule[[#Headers],[BEGINNING BALANCE]])-1)),"")</f>
        <v>29641.108442251414</v>
      </c>
      <c r="E288" s="14">
        <f ca="1">IF(PaymentSchedule[[#This Row],[PMT NO]]&lt;&gt;"",ScheduledPayment,"")</f>
        <v>1073.6432460242781</v>
      </c>
      <c r="F28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8" s="14">
        <f ca="1">IF(PaymentSchedule[[#This Row],[PMT NO]]&lt;&gt;"",PaymentSchedule[[#This Row],[TOTAL PAYMENT]]-PaymentSchedule[[#This Row],[INTEREST]],"")</f>
        <v>1050.1386275148973</v>
      </c>
      <c r="I288" s="14">
        <f ca="1">IF(PaymentSchedule[[#This Row],[PMT NO]]&lt;&gt;"",PaymentSchedule[[#This Row],[BEGINNING BALANCE]]*(InterestRate/PaymentsPerYear),"")</f>
        <v>123.50461850938089</v>
      </c>
      <c r="J28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28590.969814736516</v>
      </c>
      <c r="K288" s="14">
        <f ca="1">IF(PaymentSchedule[[#This Row],[PMT NO]]&lt;&gt;"",SUM(INDEX(PaymentSchedule[INTEREST],1,1):PaymentSchedule[[#This Row],[INTEREST]]),"")</f>
        <v>147821.93273334022</v>
      </c>
    </row>
    <row r="289" spans="2:11" x14ac:dyDescent="0.2">
      <c r="B289" s="10">
        <f ca="1">IF(LoanIsGood,IF(ROW()-ROW(PaymentSchedule[[#Headers],[PMT NO]])&gt;ScheduledNumberOfPayments,"",ROW()-ROW(PaymentSchedule[[#Headers],[PMT NO]])),"")</f>
        <v>273</v>
      </c>
      <c r="C289" s="12">
        <f ca="1">IF(PaymentSchedule[[#This Row],[PMT NO]]&lt;&gt;"",EOMONTH(LoanStartDate,ROW(PaymentSchedule[[#This Row],[PMT NO]])-ROW(PaymentSchedule[[#Headers],[PMT NO]])-2)+DAY(LoanStartDate),"")</f>
        <v>51584</v>
      </c>
      <c r="D289" s="14">
        <f ca="1">IF(PaymentSchedule[[#This Row],[PMT NO]]&lt;&gt;"",IF(ROW()-ROW(PaymentSchedule[[#Headers],[BEGINNING BALANCE]])=1,LoanAmount,INDEX(PaymentSchedule[ENDING BALANCE],ROW()-ROW(PaymentSchedule[[#Headers],[BEGINNING BALANCE]])-1)),"")</f>
        <v>28590.969814736516</v>
      </c>
      <c r="E289" s="14">
        <f ca="1">IF(PaymentSchedule[[#This Row],[PMT NO]]&lt;&gt;"",ScheduledPayment,"")</f>
        <v>1073.6432460242781</v>
      </c>
      <c r="F28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9" s="14">
        <f ca="1">IF(PaymentSchedule[[#This Row],[PMT NO]]&lt;&gt;"",PaymentSchedule[[#This Row],[TOTAL PAYMENT]]-PaymentSchedule[[#This Row],[INTEREST]],"")</f>
        <v>1054.5142051295427</v>
      </c>
      <c r="I289" s="14">
        <f ca="1">IF(PaymentSchedule[[#This Row],[PMT NO]]&lt;&gt;"",PaymentSchedule[[#This Row],[BEGINNING BALANCE]]*(InterestRate/PaymentsPerYear),"")</f>
        <v>119.12904089473548</v>
      </c>
      <c r="J28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27536.455609606972</v>
      </c>
      <c r="K289" s="14">
        <f ca="1">IF(PaymentSchedule[[#This Row],[PMT NO]]&lt;&gt;"",SUM(INDEX(PaymentSchedule[INTEREST],1,1):PaymentSchedule[[#This Row],[INTEREST]]),"")</f>
        <v>147941.06177423496</v>
      </c>
    </row>
    <row r="290" spans="2:11" x14ac:dyDescent="0.2">
      <c r="B290" s="10">
        <f ca="1">IF(LoanIsGood,IF(ROW()-ROW(PaymentSchedule[[#Headers],[PMT NO]])&gt;ScheduledNumberOfPayments,"",ROW()-ROW(PaymentSchedule[[#Headers],[PMT NO]])),"")</f>
        <v>274</v>
      </c>
      <c r="C290" s="12">
        <f ca="1">IF(PaymentSchedule[[#This Row],[PMT NO]]&lt;&gt;"",EOMONTH(LoanStartDate,ROW(PaymentSchedule[[#This Row],[PMT NO]])-ROW(PaymentSchedule[[#Headers],[PMT NO]])-2)+DAY(LoanStartDate),"")</f>
        <v>51615</v>
      </c>
      <c r="D290" s="14">
        <f ca="1">IF(PaymentSchedule[[#This Row],[PMT NO]]&lt;&gt;"",IF(ROW()-ROW(PaymentSchedule[[#Headers],[BEGINNING BALANCE]])=1,LoanAmount,INDEX(PaymentSchedule[ENDING BALANCE],ROW()-ROW(PaymentSchedule[[#Headers],[BEGINNING BALANCE]])-1)),"")</f>
        <v>27536.455609606972</v>
      </c>
      <c r="E290" s="14">
        <f ca="1">IF(PaymentSchedule[[#This Row],[PMT NO]]&lt;&gt;"",ScheduledPayment,"")</f>
        <v>1073.6432460242781</v>
      </c>
      <c r="F29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0" s="14">
        <f ca="1">IF(PaymentSchedule[[#This Row],[PMT NO]]&lt;&gt;"",PaymentSchedule[[#This Row],[TOTAL PAYMENT]]-PaymentSchedule[[#This Row],[INTEREST]],"")</f>
        <v>1058.9080143175825</v>
      </c>
      <c r="I290" s="14">
        <f ca="1">IF(PaymentSchedule[[#This Row],[PMT NO]]&lt;&gt;"",PaymentSchedule[[#This Row],[BEGINNING BALANCE]]*(InterestRate/PaymentsPerYear),"")</f>
        <v>114.73523170669571</v>
      </c>
      <c r="J29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26477.54759528939</v>
      </c>
      <c r="K290" s="14">
        <f ca="1">IF(PaymentSchedule[[#This Row],[PMT NO]]&lt;&gt;"",SUM(INDEX(PaymentSchedule[INTEREST],1,1):PaymentSchedule[[#This Row],[INTEREST]]),"")</f>
        <v>148055.79700594165</v>
      </c>
    </row>
    <row r="291" spans="2:11" x14ac:dyDescent="0.2">
      <c r="B291" s="10">
        <f ca="1">IF(LoanIsGood,IF(ROW()-ROW(PaymentSchedule[[#Headers],[PMT NO]])&gt;ScheduledNumberOfPayments,"",ROW()-ROW(PaymentSchedule[[#Headers],[PMT NO]])),"")</f>
        <v>275</v>
      </c>
      <c r="C291" s="12">
        <f ca="1">IF(PaymentSchedule[[#This Row],[PMT NO]]&lt;&gt;"",EOMONTH(LoanStartDate,ROW(PaymentSchedule[[#This Row],[PMT NO]])-ROW(PaymentSchedule[[#Headers],[PMT NO]])-2)+DAY(LoanStartDate),"")</f>
        <v>51645</v>
      </c>
      <c r="D291" s="14">
        <f ca="1">IF(PaymentSchedule[[#This Row],[PMT NO]]&lt;&gt;"",IF(ROW()-ROW(PaymentSchedule[[#Headers],[BEGINNING BALANCE]])=1,LoanAmount,INDEX(PaymentSchedule[ENDING BALANCE],ROW()-ROW(PaymentSchedule[[#Headers],[BEGINNING BALANCE]])-1)),"")</f>
        <v>26477.54759528939</v>
      </c>
      <c r="E291" s="14">
        <f ca="1">IF(PaymentSchedule[[#This Row],[PMT NO]]&lt;&gt;"",ScheduledPayment,"")</f>
        <v>1073.6432460242781</v>
      </c>
      <c r="F29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1" s="14">
        <f ca="1">IF(PaymentSchedule[[#This Row],[PMT NO]]&lt;&gt;"",PaymentSchedule[[#This Row],[TOTAL PAYMENT]]-PaymentSchedule[[#This Row],[INTEREST]],"")</f>
        <v>1063.3201310439058</v>
      </c>
      <c r="I291" s="14">
        <f ca="1">IF(PaymentSchedule[[#This Row],[PMT NO]]&lt;&gt;"",PaymentSchedule[[#This Row],[BEGINNING BALANCE]]*(InterestRate/PaymentsPerYear),"")</f>
        <v>110.32311498037245</v>
      </c>
      <c r="J29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25414.227464245483</v>
      </c>
      <c r="K291" s="14">
        <f ca="1">IF(PaymentSchedule[[#This Row],[PMT NO]]&lt;&gt;"",SUM(INDEX(PaymentSchedule[INTEREST],1,1):PaymentSchedule[[#This Row],[INTEREST]]),"")</f>
        <v>148166.12012092202</v>
      </c>
    </row>
    <row r="292" spans="2:11" x14ac:dyDescent="0.2">
      <c r="B292" s="10">
        <f ca="1">IF(LoanIsGood,IF(ROW()-ROW(PaymentSchedule[[#Headers],[PMT NO]])&gt;ScheduledNumberOfPayments,"",ROW()-ROW(PaymentSchedule[[#Headers],[PMT NO]])),"")</f>
        <v>276</v>
      </c>
      <c r="C292" s="12">
        <f ca="1">IF(PaymentSchedule[[#This Row],[PMT NO]]&lt;&gt;"",EOMONTH(LoanStartDate,ROW(PaymentSchedule[[#This Row],[PMT NO]])-ROW(PaymentSchedule[[#Headers],[PMT NO]])-2)+DAY(LoanStartDate),"")</f>
        <v>51676</v>
      </c>
      <c r="D292" s="14">
        <f ca="1">IF(PaymentSchedule[[#This Row],[PMT NO]]&lt;&gt;"",IF(ROW()-ROW(PaymentSchedule[[#Headers],[BEGINNING BALANCE]])=1,LoanAmount,INDEX(PaymentSchedule[ENDING BALANCE],ROW()-ROW(PaymentSchedule[[#Headers],[BEGINNING BALANCE]])-1)),"")</f>
        <v>25414.227464245483</v>
      </c>
      <c r="E292" s="14">
        <f ca="1">IF(PaymentSchedule[[#This Row],[PMT NO]]&lt;&gt;"",ScheduledPayment,"")</f>
        <v>1073.6432460242781</v>
      </c>
      <c r="F29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2" s="14">
        <f ca="1">IF(PaymentSchedule[[#This Row],[PMT NO]]&lt;&gt;"",PaymentSchedule[[#This Row],[TOTAL PAYMENT]]-PaymentSchedule[[#This Row],[INTEREST]],"")</f>
        <v>1067.750631589922</v>
      </c>
      <c r="I292" s="14">
        <f ca="1">IF(PaymentSchedule[[#This Row],[PMT NO]]&lt;&gt;"",PaymentSchedule[[#This Row],[BEGINNING BALANCE]]*(InterestRate/PaymentsPerYear),"")</f>
        <v>105.89261443435618</v>
      </c>
      <c r="J29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24346.47683265556</v>
      </c>
      <c r="K292" s="14">
        <f ca="1">IF(PaymentSchedule[[#This Row],[PMT NO]]&lt;&gt;"",SUM(INDEX(PaymentSchedule[INTEREST],1,1):PaymentSchedule[[#This Row],[INTEREST]]),"")</f>
        <v>148272.01273535637</v>
      </c>
    </row>
    <row r="293" spans="2:11" x14ac:dyDescent="0.2">
      <c r="B293" s="10">
        <f ca="1">IF(LoanIsGood,IF(ROW()-ROW(PaymentSchedule[[#Headers],[PMT NO]])&gt;ScheduledNumberOfPayments,"",ROW()-ROW(PaymentSchedule[[#Headers],[PMT NO]])),"")</f>
        <v>277</v>
      </c>
      <c r="C293" s="12">
        <f ca="1">IF(PaymentSchedule[[#This Row],[PMT NO]]&lt;&gt;"",EOMONTH(LoanStartDate,ROW(PaymentSchedule[[#This Row],[PMT NO]])-ROW(PaymentSchedule[[#Headers],[PMT NO]])-2)+DAY(LoanStartDate),"")</f>
        <v>51706</v>
      </c>
      <c r="D293" s="14">
        <f ca="1">IF(PaymentSchedule[[#This Row],[PMT NO]]&lt;&gt;"",IF(ROW()-ROW(PaymentSchedule[[#Headers],[BEGINNING BALANCE]])=1,LoanAmount,INDEX(PaymentSchedule[ENDING BALANCE],ROW()-ROW(PaymentSchedule[[#Headers],[BEGINNING BALANCE]])-1)),"")</f>
        <v>24346.47683265556</v>
      </c>
      <c r="E293" s="14">
        <f ca="1">IF(PaymentSchedule[[#This Row],[PMT NO]]&lt;&gt;"",ScheduledPayment,"")</f>
        <v>1073.6432460242781</v>
      </c>
      <c r="F29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3" s="14">
        <f ca="1">IF(PaymentSchedule[[#This Row],[PMT NO]]&lt;&gt;"",PaymentSchedule[[#This Row],[TOTAL PAYMENT]]-PaymentSchedule[[#This Row],[INTEREST]],"")</f>
        <v>1072.1995925548799</v>
      </c>
      <c r="I293" s="14">
        <f ca="1">IF(PaymentSchedule[[#This Row],[PMT NO]]&lt;&gt;"",PaymentSchedule[[#This Row],[BEGINNING BALANCE]]*(InterestRate/PaymentsPerYear),"")</f>
        <v>101.44365346939817</v>
      </c>
      <c r="J29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23274.277240100681</v>
      </c>
      <c r="K293" s="14">
        <f ca="1">IF(PaymentSchedule[[#This Row],[PMT NO]]&lt;&gt;"",SUM(INDEX(PaymentSchedule[INTEREST],1,1):PaymentSchedule[[#This Row],[INTEREST]]),"")</f>
        <v>148373.45638882578</v>
      </c>
    </row>
    <row r="294" spans="2:11" x14ac:dyDescent="0.2">
      <c r="B294" s="10">
        <f ca="1">IF(LoanIsGood,IF(ROW()-ROW(PaymentSchedule[[#Headers],[PMT NO]])&gt;ScheduledNumberOfPayments,"",ROW()-ROW(PaymentSchedule[[#Headers],[PMT NO]])),"")</f>
        <v>278</v>
      </c>
      <c r="C294" s="12">
        <f ca="1">IF(PaymentSchedule[[#This Row],[PMT NO]]&lt;&gt;"",EOMONTH(LoanStartDate,ROW(PaymentSchedule[[#This Row],[PMT NO]])-ROW(PaymentSchedule[[#Headers],[PMT NO]])-2)+DAY(LoanStartDate),"")</f>
        <v>51737</v>
      </c>
      <c r="D294" s="14">
        <f ca="1">IF(PaymentSchedule[[#This Row],[PMT NO]]&lt;&gt;"",IF(ROW()-ROW(PaymentSchedule[[#Headers],[BEGINNING BALANCE]])=1,LoanAmount,INDEX(PaymentSchedule[ENDING BALANCE],ROW()-ROW(PaymentSchedule[[#Headers],[BEGINNING BALANCE]])-1)),"")</f>
        <v>23274.277240100681</v>
      </c>
      <c r="E294" s="14">
        <f ca="1">IF(PaymentSchedule[[#This Row],[PMT NO]]&lt;&gt;"",ScheduledPayment,"")</f>
        <v>1073.6432460242781</v>
      </c>
      <c r="F29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4" s="14">
        <f ca="1">IF(PaymentSchedule[[#This Row],[PMT NO]]&lt;&gt;"",PaymentSchedule[[#This Row],[TOTAL PAYMENT]]-PaymentSchedule[[#This Row],[INTEREST]],"")</f>
        <v>1076.6670908571921</v>
      </c>
      <c r="I294" s="14">
        <f ca="1">IF(PaymentSchedule[[#This Row],[PMT NO]]&lt;&gt;"",PaymentSchedule[[#This Row],[BEGINNING BALANCE]]*(InterestRate/PaymentsPerYear),"")</f>
        <v>96.976155167086162</v>
      </c>
      <c r="J29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22197.61014924349</v>
      </c>
      <c r="K294" s="14">
        <f ca="1">IF(PaymentSchedule[[#This Row],[PMT NO]]&lt;&gt;"",SUM(INDEX(PaymentSchedule[INTEREST],1,1):PaymentSchedule[[#This Row],[INTEREST]]),"")</f>
        <v>148470.43254399288</v>
      </c>
    </row>
    <row r="295" spans="2:11" x14ac:dyDescent="0.2">
      <c r="B295" s="10">
        <f ca="1">IF(LoanIsGood,IF(ROW()-ROW(PaymentSchedule[[#Headers],[PMT NO]])&gt;ScheduledNumberOfPayments,"",ROW()-ROW(PaymentSchedule[[#Headers],[PMT NO]])),"")</f>
        <v>279</v>
      </c>
      <c r="C295" s="12">
        <f ca="1">IF(PaymentSchedule[[#This Row],[PMT NO]]&lt;&gt;"",EOMONTH(LoanStartDate,ROW(PaymentSchedule[[#This Row],[PMT NO]])-ROW(PaymentSchedule[[#Headers],[PMT NO]])-2)+DAY(LoanStartDate),"")</f>
        <v>51768</v>
      </c>
      <c r="D295" s="14">
        <f ca="1">IF(PaymentSchedule[[#This Row],[PMT NO]]&lt;&gt;"",IF(ROW()-ROW(PaymentSchedule[[#Headers],[BEGINNING BALANCE]])=1,LoanAmount,INDEX(PaymentSchedule[ENDING BALANCE],ROW()-ROW(PaymentSchedule[[#Headers],[BEGINNING BALANCE]])-1)),"")</f>
        <v>22197.61014924349</v>
      </c>
      <c r="E295" s="14">
        <f ca="1">IF(PaymentSchedule[[#This Row],[PMT NO]]&lt;&gt;"",ScheduledPayment,"")</f>
        <v>1073.6432460242781</v>
      </c>
      <c r="F29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5" s="14">
        <f ca="1">IF(PaymentSchedule[[#This Row],[PMT NO]]&lt;&gt;"",PaymentSchedule[[#This Row],[TOTAL PAYMENT]]-PaymentSchedule[[#This Row],[INTEREST]],"")</f>
        <v>1081.1532037357636</v>
      </c>
      <c r="I295" s="14">
        <f ca="1">IF(PaymentSchedule[[#This Row],[PMT NO]]&lt;&gt;"",PaymentSchedule[[#This Row],[BEGINNING BALANCE]]*(InterestRate/PaymentsPerYear),"")</f>
        <v>92.490042288514545</v>
      </c>
      <c r="J29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21116.456945507725</v>
      </c>
      <c r="K295" s="14">
        <f ca="1">IF(PaymentSchedule[[#This Row],[PMT NO]]&lt;&gt;"",SUM(INDEX(PaymentSchedule[INTEREST],1,1):PaymentSchedule[[#This Row],[INTEREST]]),"")</f>
        <v>148562.92258628141</v>
      </c>
    </row>
    <row r="296" spans="2:11" x14ac:dyDescent="0.2">
      <c r="B296" s="10">
        <f ca="1">IF(LoanIsGood,IF(ROW()-ROW(PaymentSchedule[[#Headers],[PMT NO]])&gt;ScheduledNumberOfPayments,"",ROW()-ROW(PaymentSchedule[[#Headers],[PMT NO]])),"")</f>
        <v>280</v>
      </c>
      <c r="C296" s="12">
        <f ca="1">IF(PaymentSchedule[[#This Row],[PMT NO]]&lt;&gt;"",EOMONTH(LoanStartDate,ROW(PaymentSchedule[[#This Row],[PMT NO]])-ROW(PaymentSchedule[[#Headers],[PMT NO]])-2)+DAY(LoanStartDate),"")</f>
        <v>51798</v>
      </c>
      <c r="D296" s="14">
        <f ca="1">IF(PaymentSchedule[[#This Row],[PMT NO]]&lt;&gt;"",IF(ROW()-ROW(PaymentSchedule[[#Headers],[BEGINNING BALANCE]])=1,LoanAmount,INDEX(PaymentSchedule[ENDING BALANCE],ROW()-ROW(PaymentSchedule[[#Headers],[BEGINNING BALANCE]])-1)),"")</f>
        <v>21116.456945507725</v>
      </c>
      <c r="E296" s="14">
        <f ca="1">IF(PaymentSchedule[[#This Row],[PMT NO]]&lt;&gt;"",ScheduledPayment,"")</f>
        <v>1073.6432460242781</v>
      </c>
      <c r="F29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6" s="14">
        <f ca="1">IF(PaymentSchedule[[#This Row],[PMT NO]]&lt;&gt;"",PaymentSchedule[[#This Row],[TOTAL PAYMENT]]-PaymentSchedule[[#This Row],[INTEREST]],"")</f>
        <v>1085.6580087513294</v>
      </c>
      <c r="I296" s="14">
        <f ca="1">IF(PaymentSchedule[[#This Row],[PMT NO]]&lt;&gt;"",PaymentSchedule[[#This Row],[BEGINNING BALANCE]]*(InterestRate/PaymentsPerYear),"")</f>
        <v>87.985237272948851</v>
      </c>
      <c r="J29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20030.798936756397</v>
      </c>
      <c r="K296" s="14">
        <f ca="1">IF(PaymentSchedule[[#This Row],[PMT NO]]&lt;&gt;"",SUM(INDEX(PaymentSchedule[INTEREST],1,1):PaymentSchedule[[#This Row],[INTEREST]]),"")</f>
        <v>148650.90782355436</v>
      </c>
    </row>
    <row r="297" spans="2:11" x14ac:dyDescent="0.2">
      <c r="B297" s="10">
        <f ca="1">IF(LoanIsGood,IF(ROW()-ROW(PaymentSchedule[[#Headers],[PMT NO]])&gt;ScheduledNumberOfPayments,"",ROW()-ROW(PaymentSchedule[[#Headers],[PMT NO]])),"")</f>
        <v>281</v>
      </c>
      <c r="C297" s="12">
        <f ca="1">IF(PaymentSchedule[[#This Row],[PMT NO]]&lt;&gt;"",EOMONTH(LoanStartDate,ROW(PaymentSchedule[[#This Row],[PMT NO]])-ROW(PaymentSchedule[[#Headers],[PMT NO]])-2)+DAY(LoanStartDate),"")</f>
        <v>51829</v>
      </c>
      <c r="D297" s="14">
        <f ca="1">IF(PaymentSchedule[[#This Row],[PMT NO]]&lt;&gt;"",IF(ROW()-ROW(PaymentSchedule[[#Headers],[BEGINNING BALANCE]])=1,LoanAmount,INDEX(PaymentSchedule[ENDING BALANCE],ROW()-ROW(PaymentSchedule[[#Headers],[BEGINNING BALANCE]])-1)),"")</f>
        <v>20030.798936756397</v>
      </c>
      <c r="E297" s="14">
        <f ca="1">IF(PaymentSchedule[[#This Row],[PMT NO]]&lt;&gt;"",ScheduledPayment,"")</f>
        <v>1073.6432460242781</v>
      </c>
      <c r="F29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7" s="14">
        <f ca="1">IF(PaymentSchedule[[#This Row],[PMT NO]]&lt;&gt;"",PaymentSchedule[[#This Row],[TOTAL PAYMENT]]-PaymentSchedule[[#This Row],[INTEREST]],"")</f>
        <v>1090.1815837877932</v>
      </c>
      <c r="I297" s="14">
        <f ca="1">IF(PaymentSchedule[[#This Row],[PMT NO]]&lt;&gt;"",PaymentSchedule[[#This Row],[BEGINNING BALANCE]]*(InterestRate/PaymentsPerYear),"")</f>
        <v>83.461662236484983</v>
      </c>
      <c r="J29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18940.617352968602</v>
      </c>
      <c r="K297" s="14">
        <f ca="1">IF(PaymentSchedule[[#This Row],[PMT NO]]&lt;&gt;"",SUM(INDEX(PaymentSchedule[INTEREST],1,1):PaymentSchedule[[#This Row],[INTEREST]]),"")</f>
        <v>148734.36948579084</v>
      </c>
    </row>
    <row r="298" spans="2:11" x14ac:dyDescent="0.2">
      <c r="B298" s="10">
        <f ca="1">IF(LoanIsGood,IF(ROW()-ROW(PaymentSchedule[[#Headers],[PMT NO]])&gt;ScheduledNumberOfPayments,"",ROW()-ROW(PaymentSchedule[[#Headers],[PMT NO]])),"")</f>
        <v>282</v>
      </c>
      <c r="C298" s="12">
        <f ca="1">IF(PaymentSchedule[[#This Row],[PMT NO]]&lt;&gt;"",EOMONTH(LoanStartDate,ROW(PaymentSchedule[[#This Row],[PMT NO]])-ROW(PaymentSchedule[[#Headers],[PMT NO]])-2)+DAY(LoanStartDate),"")</f>
        <v>51859</v>
      </c>
      <c r="D298" s="14">
        <f ca="1">IF(PaymentSchedule[[#This Row],[PMT NO]]&lt;&gt;"",IF(ROW()-ROW(PaymentSchedule[[#Headers],[BEGINNING BALANCE]])=1,LoanAmount,INDEX(PaymentSchedule[ENDING BALANCE],ROW()-ROW(PaymentSchedule[[#Headers],[BEGINNING BALANCE]])-1)),"")</f>
        <v>18940.617352968602</v>
      </c>
      <c r="E298" s="14">
        <f ca="1">IF(PaymentSchedule[[#This Row],[PMT NO]]&lt;&gt;"",ScheduledPayment,"")</f>
        <v>1073.6432460242781</v>
      </c>
      <c r="F29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8" s="14">
        <f ca="1">IF(PaymentSchedule[[#This Row],[PMT NO]]&lt;&gt;"",PaymentSchedule[[#This Row],[TOTAL PAYMENT]]-PaymentSchedule[[#This Row],[INTEREST]],"")</f>
        <v>1094.7240070535756</v>
      </c>
      <c r="I298" s="14">
        <f ca="1">IF(PaymentSchedule[[#This Row],[PMT NO]]&lt;&gt;"",PaymentSchedule[[#This Row],[BEGINNING BALANCE]]*(InterestRate/PaymentsPerYear),"")</f>
        <v>78.919238970702509</v>
      </c>
      <c r="J29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17845.893345915025</v>
      </c>
      <c r="K298" s="14">
        <f ca="1">IF(PaymentSchedule[[#This Row],[PMT NO]]&lt;&gt;"",SUM(INDEX(PaymentSchedule[INTEREST],1,1):PaymentSchedule[[#This Row],[INTEREST]]),"")</f>
        <v>148813.28872476154</v>
      </c>
    </row>
    <row r="299" spans="2:11" x14ac:dyDescent="0.2">
      <c r="B299" s="10">
        <f ca="1">IF(LoanIsGood,IF(ROW()-ROW(PaymentSchedule[[#Headers],[PMT NO]])&gt;ScheduledNumberOfPayments,"",ROW()-ROW(PaymentSchedule[[#Headers],[PMT NO]])),"")</f>
        <v>283</v>
      </c>
      <c r="C299" s="12">
        <f ca="1">IF(PaymentSchedule[[#This Row],[PMT NO]]&lt;&gt;"",EOMONTH(LoanStartDate,ROW(PaymentSchedule[[#This Row],[PMT NO]])-ROW(PaymentSchedule[[#Headers],[PMT NO]])-2)+DAY(LoanStartDate),"")</f>
        <v>51890</v>
      </c>
      <c r="D299" s="14">
        <f ca="1">IF(PaymentSchedule[[#This Row],[PMT NO]]&lt;&gt;"",IF(ROW()-ROW(PaymentSchedule[[#Headers],[BEGINNING BALANCE]])=1,LoanAmount,INDEX(PaymentSchedule[ENDING BALANCE],ROW()-ROW(PaymentSchedule[[#Headers],[BEGINNING BALANCE]])-1)),"")</f>
        <v>17845.893345915025</v>
      </c>
      <c r="E299" s="14">
        <f ca="1">IF(PaymentSchedule[[#This Row],[PMT NO]]&lt;&gt;"",ScheduledPayment,"")</f>
        <v>1073.6432460242781</v>
      </c>
      <c r="F29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9" s="14">
        <f ca="1">IF(PaymentSchedule[[#This Row],[PMT NO]]&lt;&gt;"",PaymentSchedule[[#This Row],[TOTAL PAYMENT]]-PaymentSchedule[[#This Row],[INTEREST]],"")</f>
        <v>1099.2853570829654</v>
      </c>
      <c r="I299" s="14">
        <f ca="1">IF(PaymentSchedule[[#This Row],[PMT NO]]&lt;&gt;"",PaymentSchedule[[#This Row],[BEGINNING BALANCE]]*(InterestRate/PaymentsPerYear),"")</f>
        <v>74.357888941312609</v>
      </c>
      <c r="J29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16746.60798883206</v>
      </c>
      <c r="K299" s="14">
        <f ca="1">IF(PaymentSchedule[[#This Row],[PMT NO]]&lt;&gt;"",SUM(INDEX(PaymentSchedule[INTEREST],1,1):PaymentSchedule[[#This Row],[INTEREST]]),"")</f>
        <v>148887.64661370285</v>
      </c>
    </row>
    <row r="300" spans="2:11" x14ac:dyDescent="0.2">
      <c r="B300" s="10">
        <f ca="1">IF(LoanIsGood,IF(ROW()-ROW(PaymentSchedule[[#Headers],[PMT NO]])&gt;ScheduledNumberOfPayments,"",ROW()-ROW(PaymentSchedule[[#Headers],[PMT NO]])),"")</f>
        <v>284</v>
      </c>
      <c r="C300" s="12">
        <f ca="1">IF(PaymentSchedule[[#This Row],[PMT NO]]&lt;&gt;"",EOMONTH(LoanStartDate,ROW(PaymentSchedule[[#This Row],[PMT NO]])-ROW(PaymentSchedule[[#Headers],[PMT NO]])-2)+DAY(LoanStartDate),"")</f>
        <v>51921</v>
      </c>
      <c r="D300" s="14">
        <f ca="1">IF(PaymentSchedule[[#This Row],[PMT NO]]&lt;&gt;"",IF(ROW()-ROW(PaymentSchedule[[#Headers],[BEGINNING BALANCE]])=1,LoanAmount,INDEX(PaymentSchedule[ENDING BALANCE],ROW()-ROW(PaymentSchedule[[#Headers],[BEGINNING BALANCE]])-1)),"")</f>
        <v>16746.60798883206</v>
      </c>
      <c r="E300" s="14">
        <f ca="1">IF(PaymentSchedule[[#This Row],[PMT NO]]&lt;&gt;"",ScheduledPayment,"")</f>
        <v>1073.6432460242781</v>
      </c>
      <c r="F30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0" s="14">
        <f ca="1">IF(PaymentSchedule[[#This Row],[PMT NO]]&lt;&gt;"",PaymentSchedule[[#This Row],[TOTAL PAYMENT]]-PaymentSchedule[[#This Row],[INTEREST]],"")</f>
        <v>1103.8657127374779</v>
      </c>
      <c r="I300" s="14">
        <f ca="1">IF(PaymentSchedule[[#This Row],[PMT NO]]&lt;&gt;"",PaymentSchedule[[#This Row],[BEGINNING BALANCE]]*(InterestRate/PaymentsPerYear),"")</f>
        <v>69.777533286800249</v>
      </c>
      <c r="J30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15642.742276094583</v>
      </c>
      <c r="K300" s="14">
        <f ca="1">IF(PaymentSchedule[[#This Row],[PMT NO]]&lt;&gt;"",SUM(INDEX(PaymentSchedule[INTEREST],1,1):PaymentSchedule[[#This Row],[INTEREST]]),"")</f>
        <v>148957.42414698965</v>
      </c>
    </row>
    <row r="301" spans="2:11" x14ac:dyDescent="0.2">
      <c r="B301" s="10">
        <f ca="1">IF(LoanIsGood,IF(ROW()-ROW(PaymentSchedule[[#Headers],[PMT NO]])&gt;ScheduledNumberOfPayments,"",ROW()-ROW(PaymentSchedule[[#Headers],[PMT NO]])),"")</f>
        <v>285</v>
      </c>
      <c r="C301" s="12">
        <f ca="1">IF(PaymentSchedule[[#This Row],[PMT NO]]&lt;&gt;"",EOMONTH(LoanStartDate,ROW(PaymentSchedule[[#This Row],[PMT NO]])-ROW(PaymentSchedule[[#Headers],[PMT NO]])-2)+DAY(LoanStartDate),"")</f>
        <v>51949</v>
      </c>
      <c r="D301" s="14">
        <f ca="1">IF(PaymentSchedule[[#This Row],[PMT NO]]&lt;&gt;"",IF(ROW()-ROW(PaymentSchedule[[#Headers],[BEGINNING BALANCE]])=1,LoanAmount,INDEX(PaymentSchedule[ENDING BALANCE],ROW()-ROW(PaymentSchedule[[#Headers],[BEGINNING BALANCE]])-1)),"")</f>
        <v>15642.742276094583</v>
      </c>
      <c r="E301" s="14">
        <f ca="1">IF(PaymentSchedule[[#This Row],[PMT NO]]&lt;&gt;"",ScheduledPayment,"")</f>
        <v>1073.6432460242781</v>
      </c>
      <c r="F30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1" s="14">
        <f ca="1">IF(PaymentSchedule[[#This Row],[PMT NO]]&lt;&gt;"",PaymentSchedule[[#This Row],[TOTAL PAYMENT]]-PaymentSchedule[[#This Row],[INTEREST]],"")</f>
        <v>1108.4651532072173</v>
      </c>
      <c r="I301" s="14">
        <f ca="1">IF(PaymentSchedule[[#This Row],[PMT NO]]&lt;&gt;"",PaymentSchedule[[#This Row],[BEGINNING BALANCE]]*(InterestRate/PaymentsPerYear),"")</f>
        <v>65.178092817060758</v>
      </c>
      <c r="J30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14534.277122887366</v>
      </c>
      <c r="K301" s="14">
        <f ca="1">IF(PaymentSchedule[[#This Row],[PMT NO]]&lt;&gt;"",SUM(INDEX(PaymentSchedule[INTEREST],1,1):PaymentSchedule[[#This Row],[INTEREST]]),"")</f>
        <v>149022.6022398067</v>
      </c>
    </row>
    <row r="302" spans="2:11" x14ac:dyDescent="0.2">
      <c r="B302" s="10">
        <f ca="1">IF(LoanIsGood,IF(ROW()-ROW(PaymentSchedule[[#Headers],[PMT NO]])&gt;ScheduledNumberOfPayments,"",ROW()-ROW(PaymentSchedule[[#Headers],[PMT NO]])),"")</f>
        <v>286</v>
      </c>
      <c r="C302" s="12">
        <f ca="1">IF(PaymentSchedule[[#This Row],[PMT NO]]&lt;&gt;"",EOMONTH(LoanStartDate,ROW(PaymentSchedule[[#This Row],[PMT NO]])-ROW(PaymentSchedule[[#Headers],[PMT NO]])-2)+DAY(LoanStartDate),"")</f>
        <v>51980</v>
      </c>
      <c r="D302" s="14">
        <f ca="1">IF(PaymentSchedule[[#This Row],[PMT NO]]&lt;&gt;"",IF(ROW()-ROW(PaymentSchedule[[#Headers],[BEGINNING BALANCE]])=1,LoanAmount,INDEX(PaymentSchedule[ENDING BALANCE],ROW()-ROW(PaymentSchedule[[#Headers],[BEGINNING BALANCE]])-1)),"")</f>
        <v>14534.277122887366</v>
      </c>
      <c r="E302" s="14">
        <f ca="1">IF(PaymentSchedule[[#This Row],[PMT NO]]&lt;&gt;"",ScheduledPayment,"")</f>
        <v>1073.6432460242781</v>
      </c>
      <c r="F30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2" s="14">
        <f ca="1">IF(PaymentSchedule[[#This Row],[PMT NO]]&lt;&gt;"",PaymentSchedule[[#This Row],[TOTAL PAYMENT]]-PaymentSchedule[[#This Row],[INTEREST]],"")</f>
        <v>1113.0837580122475</v>
      </c>
      <c r="I302" s="14">
        <f ca="1">IF(PaymentSchedule[[#This Row],[PMT NO]]&lt;&gt;"",PaymentSchedule[[#This Row],[BEGINNING BALANCE]]*(InterestRate/PaymentsPerYear),"")</f>
        <v>60.559488012030691</v>
      </c>
      <c r="J30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13421.193364875118</v>
      </c>
      <c r="K302" s="14">
        <f ca="1">IF(PaymentSchedule[[#This Row],[PMT NO]]&lt;&gt;"",SUM(INDEX(PaymentSchedule[INTEREST],1,1):PaymentSchedule[[#This Row],[INTEREST]]),"")</f>
        <v>149083.16172781872</v>
      </c>
    </row>
    <row r="303" spans="2:11" x14ac:dyDescent="0.2">
      <c r="B303" s="10">
        <f ca="1">IF(LoanIsGood,IF(ROW()-ROW(PaymentSchedule[[#Headers],[PMT NO]])&gt;ScheduledNumberOfPayments,"",ROW()-ROW(PaymentSchedule[[#Headers],[PMT NO]])),"")</f>
        <v>287</v>
      </c>
      <c r="C303" s="12">
        <f ca="1">IF(PaymentSchedule[[#This Row],[PMT NO]]&lt;&gt;"",EOMONTH(LoanStartDate,ROW(PaymentSchedule[[#This Row],[PMT NO]])-ROW(PaymentSchedule[[#Headers],[PMT NO]])-2)+DAY(LoanStartDate),"")</f>
        <v>52010</v>
      </c>
      <c r="D303" s="14">
        <f ca="1">IF(PaymentSchedule[[#This Row],[PMT NO]]&lt;&gt;"",IF(ROW()-ROW(PaymentSchedule[[#Headers],[BEGINNING BALANCE]])=1,LoanAmount,INDEX(PaymentSchedule[ENDING BALANCE],ROW()-ROW(PaymentSchedule[[#Headers],[BEGINNING BALANCE]])-1)),"")</f>
        <v>13421.193364875118</v>
      </c>
      <c r="E303" s="14">
        <f ca="1">IF(PaymentSchedule[[#This Row],[PMT NO]]&lt;&gt;"",ScheduledPayment,"")</f>
        <v>1073.6432460242781</v>
      </c>
      <c r="F30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3" s="14">
        <f ca="1">IF(PaymentSchedule[[#This Row],[PMT NO]]&lt;&gt;"",PaymentSchedule[[#This Row],[TOTAL PAYMENT]]-PaymentSchedule[[#This Row],[INTEREST]],"")</f>
        <v>1117.7216070039651</v>
      </c>
      <c r="I303" s="14">
        <f ca="1">IF(PaymentSchedule[[#This Row],[PMT NO]]&lt;&gt;"",PaymentSchedule[[#This Row],[BEGINNING BALANCE]]*(InterestRate/PaymentsPerYear),"")</f>
        <v>55.921639020312995</v>
      </c>
      <c r="J30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12303.471757871153</v>
      </c>
      <c r="K303" s="14">
        <f ca="1">IF(PaymentSchedule[[#This Row],[PMT NO]]&lt;&gt;"",SUM(INDEX(PaymentSchedule[INTEREST],1,1):PaymentSchedule[[#This Row],[INTEREST]]),"")</f>
        <v>149139.08336683904</v>
      </c>
    </row>
    <row r="304" spans="2:11" x14ac:dyDescent="0.2">
      <c r="B304" s="10">
        <f ca="1">IF(LoanIsGood,IF(ROW()-ROW(PaymentSchedule[[#Headers],[PMT NO]])&gt;ScheduledNumberOfPayments,"",ROW()-ROW(PaymentSchedule[[#Headers],[PMT NO]])),"")</f>
        <v>288</v>
      </c>
      <c r="C304" s="12">
        <f ca="1">IF(PaymentSchedule[[#This Row],[PMT NO]]&lt;&gt;"",EOMONTH(LoanStartDate,ROW(PaymentSchedule[[#This Row],[PMT NO]])-ROW(PaymentSchedule[[#Headers],[PMT NO]])-2)+DAY(LoanStartDate),"")</f>
        <v>52041</v>
      </c>
      <c r="D304" s="14">
        <f ca="1">IF(PaymentSchedule[[#This Row],[PMT NO]]&lt;&gt;"",IF(ROW()-ROW(PaymentSchedule[[#Headers],[BEGINNING BALANCE]])=1,LoanAmount,INDEX(PaymentSchedule[ENDING BALANCE],ROW()-ROW(PaymentSchedule[[#Headers],[BEGINNING BALANCE]])-1)),"")</f>
        <v>12303.471757871153</v>
      </c>
      <c r="E304" s="14">
        <f ca="1">IF(PaymentSchedule[[#This Row],[PMT NO]]&lt;&gt;"",ScheduledPayment,"")</f>
        <v>1073.6432460242781</v>
      </c>
      <c r="F30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4" s="14">
        <f ca="1">IF(PaymentSchedule[[#This Row],[PMT NO]]&lt;&gt;"",PaymentSchedule[[#This Row],[TOTAL PAYMENT]]-PaymentSchedule[[#This Row],[INTEREST]],"")</f>
        <v>1122.3787803664816</v>
      </c>
      <c r="I304" s="14">
        <f ca="1">IF(PaymentSchedule[[#This Row],[PMT NO]]&lt;&gt;"",PaymentSchedule[[#This Row],[BEGINNING BALANCE]]*(InterestRate/PaymentsPerYear),"")</f>
        <v>51.264465657796471</v>
      </c>
      <c r="J30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11181.092977504672</v>
      </c>
      <c r="K304" s="14">
        <f ca="1">IF(PaymentSchedule[[#This Row],[PMT NO]]&lt;&gt;"",SUM(INDEX(PaymentSchedule[INTEREST],1,1):PaymentSchedule[[#This Row],[INTEREST]]),"")</f>
        <v>149190.34783249683</v>
      </c>
    </row>
    <row r="305" spans="2:11" x14ac:dyDescent="0.2">
      <c r="B305" s="10">
        <f ca="1">IF(LoanIsGood,IF(ROW()-ROW(PaymentSchedule[[#Headers],[PMT NO]])&gt;ScheduledNumberOfPayments,"",ROW()-ROW(PaymentSchedule[[#Headers],[PMT NO]])),"")</f>
        <v>289</v>
      </c>
      <c r="C305" s="12">
        <f ca="1">IF(PaymentSchedule[[#This Row],[PMT NO]]&lt;&gt;"",EOMONTH(LoanStartDate,ROW(PaymentSchedule[[#This Row],[PMT NO]])-ROW(PaymentSchedule[[#Headers],[PMT NO]])-2)+DAY(LoanStartDate),"")</f>
        <v>52071</v>
      </c>
      <c r="D305" s="14">
        <f ca="1">IF(PaymentSchedule[[#This Row],[PMT NO]]&lt;&gt;"",IF(ROW()-ROW(PaymentSchedule[[#Headers],[BEGINNING BALANCE]])=1,LoanAmount,INDEX(PaymentSchedule[ENDING BALANCE],ROW()-ROW(PaymentSchedule[[#Headers],[BEGINNING BALANCE]])-1)),"")</f>
        <v>11181.092977504672</v>
      </c>
      <c r="E305" s="14">
        <f ca="1">IF(PaymentSchedule[[#This Row],[PMT NO]]&lt;&gt;"",ScheduledPayment,"")</f>
        <v>1073.6432460242781</v>
      </c>
      <c r="F30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5" s="14">
        <f ca="1">IF(PaymentSchedule[[#This Row],[PMT NO]]&lt;&gt;"",PaymentSchedule[[#This Row],[TOTAL PAYMENT]]-PaymentSchedule[[#This Row],[INTEREST]],"")</f>
        <v>1127.0553586180088</v>
      </c>
      <c r="I305" s="14">
        <f ca="1">IF(PaymentSchedule[[#This Row],[PMT NO]]&lt;&gt;"",PaymentSchedule[[#This Row],[BEGINNING BALANCE]]*(InterestRate/PaymentsPerYear),"")</f>
        <v>46.587887406269466</v>
      </c>
      <c r="J30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10054.037618886663</v>
      </c>
      <c r="K305" s="14">
        <f ca="1">IF(PaymentSchedule[[#This Row],[PMT NO]]&lt;&gt;"",SUM(INDEX(PaymentSchedule[INTEREST],1,1):PaymentSchedule[[#This Row],[INTEREST]]),"")</f>
        <v>149236.93571990309</v>
      </c>
    </row>
    <row r="306" spans="2:11" x14ac:dyDescent="0.2">
      <c r="B306" s="10">
        <f ca="1">IF(LoanIsGood,IF(ROW()-ROW(PaymentSchedule[[#Headers],[PMT NO]])&gt;ScheduledNumberOfPayments,"",ROW()-ROW(PaymentSchedule[[#Headers],[PMT NO]])),"")</f>
        <v>290</v>
      </c>
      <c r="C306" s="12">
        <f ca="1">IF(PaymentSchedule[[#This Row],[PMT NO]]&lt;&gt;"",EOMONTH(LoanStartDate,ROW(PaymentSchedule[[#This Row],[PMT NO]])-ROW(PaymentSchedule[[#Headers],[PMT NO]])-2)+DAY(LoanStartDate),"")</f>
        <v>52102</v>
      </c>
      <c r="D306" s="14">
        <f ca="1">IF(PaymentSchedule[[#This Row],[PMT NO]]&lt;&gt;"",IF(ROW()-ROW(PaymentSchedule[[#Headers],[BEGINNING BALANCE]])=1,LoanAmount,INDEX(PaymentSchedule[ENDING BALANCE],ROW()-ROW(PaymentSchedule[[#Headers],[BEGINNING BALANCE]])-1)),"")</f>
        <v>10054.037618886663</v>
      </c>
      <c r="E306" s="14">
        <f ca="1">IF(PaymentSchedule[[#This Row],[PMT NO]]&lt;&gt;"",ScheduledPayment,"")</f>
        <v>1073.6432460242781</v>
      </c>
      <c r="F30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6" s="14">
        <f ca="1">IF(PaymentSchedule[[#This Row],[PMT NO]]&lt;&gt;"",PaymentSchedule[[#This Row],[TOTAL PAYMENT]]-PaymentSchedule[[#This Row],[INTEREST]],"")</f>
        <v>1131.7514226122503</v>
      </c>
      <c r="I306" s="14">
        <f ca="1">IF(PaymentSchedule[[#This Row],[PMT NO]]&lt;&gt;"",PaymentSchedule[[#This Row],[BEGINNING BALANCE]]*(InterestRate/PaymentsPerYear),"")</f>
        <v>41.891823412027762</v>
      </c>
      <c r="J30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8922.2861962744137</v>
      </c>
      <c r="K306" s="14">
        <f ca="1">IF(PaymentSchedule[[#This Row],[PMT NO]]&lt;&gt;"",SUM(INDEX(PaymentSchedule[INTEREST],1,1):PaymentSchedule[[#This Row],[INTEREST]]),"")</f>
        <v>149278.82754331513</v>
      </c>
    </row>
    <row r="307" spans="2:11" x14ac:dyDescent="0.2">
      <c r="B307" s="10">
        <f ca="1">IF(LoanIsGood,IF(ROW()-ROW(PaymentSchedule[[#Headers],[PMT NO]])&gt;ScheduledNumberOfPayments,"",ROW()-ROW(PaymentSchedule[[#Headers],[PMT NO]])),"")</f>
        <v>291</v>
      </c>
      <c r="C307" s="12">
        <f ca="1">IF(PaymentSchedule[[#This Row],[PMT NO]]&lt;&gt;"",EOMONTH(LoanStartDate,ROW(PaymentSchedule[[#This Row],[PMT NO]])-ROW(PaymentSchedule[[#Headers],[PMT NO]])-2)+DAY(LoanStartDate),"")</f>
        <v>52133</v>
      </c>
      <c r="D307" s="14">
        <f ca="1">IF(PaymentSchedule[[#This Row],[PMT NO]]&lt;&gt;"",IF(ROW()-ROW(PaymentSchedule[[#Headers],[BEGINNING BALANCE]])=1,LoanAmount,INDEX(PaymentSchedule[ENDING BALANCE],ROW()-ROW(PaymentSchedule[[#Headers],[BEGINNING BALANCE]])-1)),"")</f>
        <v>8922.2861962744137</v>
      </c>
      <c r="E307" s="14">
        <f ca="1">IF(PaymentSchedule[[#This Row],[PMT NO]]&lt;&gt;"",ScheduledPayment,"")</f>
        <v>1073.6432460242781</v>
      </c>
      <c r="F30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7" s="14">
        <f ca="1">IF(PaymentSchedule[[#This Row],[PMT NO]]&lt;&gt;"",PaymentSchedule[[#This Row],[TOTAL PAYMENT]]-PaymentSchedule[[#This Row],[INTEREST]],"")</f>
        <v>1136.4670535398013</v>
      </c>
      <c r="I307" s="14">
        <f ca="1">IF(PaymentSchedule[[#This Row],[PMT NO]]&lt;&gt;"",PaymentSchedule[[#This Row],[BEGINNING BALANCE]]*(InterestRate/PaymentsPerYear),"")</f>
        <v>37.176192484476722</v>
      </c>
      <c r="J30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7785.8191427346119</v>
      </c>
      <c r="K307" s="14">
        <f ca="1">IF(PaymentSchedule[[#This Row],[PMT NO]]&lt;&gt;"",SUM(INDEX(PaymentSchedule[INTEREST],1,1):PaymentSchedule[[#This Row],[INTEREST]]),"")</f>
        <v>149316.0037357996</v>
      </c>
    </row>
    <row r="308" spans="2:11" x14ac:dyDescent="0.2">
      <c r="B308" s="10">
        <f ca="1">IF(LoanIsGood,IF(ROW()-ROW(PaymentSchedule[[#Headers],[PMT NO]])&gt;ScheduledNumberOfPayments,"",ROW()-ROW(PaymentSchedule[[#Headers],[PMT NO]])),"")</f>
        <v>292</v>
      </c>
      <c r="C308" s="12">
        <f ca="1">IF(PaymentSchedule[[#This Row],[PMT NO]]&lt;&gt;"",EOMONTH(LoanStartDate,ROW(PaymentSchedule[[#This Row],[PMT NO]])-ROW(PaymentSchedule[[#Headers],[PMT NO]])-2)+DAY(LoanStartDate),"")</f>
        <v>52163</v>
      </c>
      <c r="D308" s="14">
        <f ca="1">IF(PaymentSchedule[[#This Row],[PMT NO]]&lt;&gt;"",IF(ROW()-ROW(PaymentSchedule[[#Headers],[BEGINNING BALANCE]])=1,LoanAmount,INDEX(PaymentSchedule[ENDING BALANCE],ROW()-ROW(PaymentSchedule[[#Headers],[BEGINNING BALANCE]])-1)),"")</f>
        <v>7785.8191427346119</v>
      </c>
      <c r="E308" s="14">
        <f ca="1">IF(PaymentSchedule[[#This Row],[PMT NO]]&lt;&gt;"",ScheduledPayment,"")</f>
        <v>1073.6432460242781</v>
      </c>
      <c r="F30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8" s="14">
        <f ca="1">IF(PaymentSchedule[[#This Row],[PMT NO]]&lt;&gt;"",PaymentSchedule[[#This Row],[TOTAL PAYMENT]]-PaymentSchedule[[#This Row],[INTEREST]],"")</f>
        <v>1141.2023329295505</v>
      </c>
      <c r="I308" s="14">
        <f ca="1">IF(PaymentSchedule[[#This Row],[PMT NO]]&lt;&gt;"",PaymentSchedule[[#This Row],[BEGINNING BALANCE]]*(InterestRate/PaymentsPerYear),"")</f>
        <v>32.440913094727549</v>
      </c>
      <c r="J30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6644.6168098050612</v>
      </c>
      <c r="K308" s="14">
        <f ca="1">IF(PaymentSchedule[[#This Row],[PMT NO]]&lt;&gt;"",SUM(INDEX(PaymentSchedule[INTEREST],1,1):PaymentSchedule[[#This Row],[INTEREST]]),"")</f>
        <v>149348.44464889434</v>
      </c>
    </row>
    <row r="309" spans="2:11" x14ac:dyDescent="0.2">
      <c r="B309" s="10">
        <f ca="1">IF(LoanIsGood,IF(ROW()-ROW(PaymentSchedule[[#Headers],[PMT NO]])&gt;ScheduledNumberOfPayments,"",ROW()-ROW(PaymentSchedule[[#Headers],[PMT NO]])),"")</f>
        <v>293</v>
      </c>
      <c r="C309" s="12">
        <f ca="1">IF(PaymentSchedule[[#This Row],[PMT NO]]&lt;&gt;"",EOMONTH(LoanStartDate,ROW(PaymentSchedule[[#This Row],[PMT NO]])-ROW(PaymentSchedule[[#Headers],[PMT NO]])-2)+DAY(LoanStartDate),"")</f>
        <v>52194</v>
      </c>
      <c r="D309" s="14">
        <f ca="1">IF(PaymentSchedule[[#This Row],[PMT NO]]&lt;&gt;"",IF(ROW()-ROW(PaymentSchedule[[#Headers],[BEGINNING BALANCE]])=1,LoanAmount,INDEX(PaymentSchedule[ENDING BALANCE],ROW()-ROW(PaymentSchedule[[#Headers],[BEGINNING BALANCE]])-1)),"")</f>
        <v>6644.6168098050612</v>
      </c>
      <c r="E309" s="14">
        <f ca="1">IF(PaymentSchedule[[#This Row],[PMT NO]]&lt;&gt;"",ScheduledPayment,"")</f>
        <v>1073.6432460242781</v>
      </c>
      <c r="F30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9" s="14">
        <f ca="1">IF(PaymentSchedule[[#This Row],[PMT NO]]&lt;&gt;"",PaymentSchedule[[#This Row],[TOTAL PAYMENT]]-PaymentSchedule[[#This Row],[INTEREST]],"")</f>
        <v>1145.9573426500904</v>
      </c>
      <c r="I309" s="14">
        <f ca="1">IF(PaymentSchedule[[#This Row],[PMT NO]]&lt;&gt;"",PaymentSchedule[[#This Row],[BEGINNING BALANCE]]*(InterestRate/PaymentsPerYear),"")</f>
        <v>27.685903374187756</v>
      </c>
      <c r="J30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5498.659467154971</v>
      </c>
      <c r="K309" s="14">
        <f ca="1">IF(PaymentSchedule[[#This Row],[PMT NO]]&lt;&gt;"",SUM(INDEX(PaymentSchedule[INTEREST],1,1):PaymentSchedule[[#This Row],[INTEREST]]),"")</f>
        <v>149376.13055226853</v>
      </c>
    </row>
    <row r="310" spans="2:11" x14ac:dyDescent="0.2">
      <c r="B310" s="10">
        <f ca="1">IF(LoanIsGood,IF(ROW()-ROW(PaymentSchedule[[#Headers],[PMT NO]])&gt;ScheduledNumberOfPayments,"",ROW()-ROW(PaymentSchedule[[#Headers],[PMT NO]])),"")</f>
        <v>294</v>
      </c>
      <c r="C310" s="12">
        <f ca="1">IF(PaymentSchedule[[#This Row],[PMT NO]]&lt;&gt;"",EOMONTH(LoanStartDate,ROW(PaymentSchedule[[#This Row],[PMT NO]])-ROW(PaymentSchedule[[#Headers],[PMT NO]])-2)+DAY(LoanStartDate),"")</f>
        <v>52224</v>
      </c>
      <c r="D310" s="14">
        <f ca="1">IF(PaymentSchedule[[#This Row],[PMT NO]]&lt;&gt;"",IF(ROW()-ROW(PaymentSchedule[[#Headers],[BEGINNING BALANCE]])=1,LoanAmount,INDEX(PaymentSchedule[ENDING BALANCE],ROW()-ROW(PaymentSchedule[[#Headers],[BEGINNING BALANCE]])-1)),"")</f>
        <v>5498.659467154971</v>
      </c>
      <c r="E310" s="14">
        <f ca="1">IF(PaymentSchedule[[#This Row],[PMT NO]]&lt;&gt;"",ScheduledPayment,"")</f>
        <v>1073.6432460242781</v>
      </c>
      <c r="F31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0" s="14">
        <f ca="1">IF(PaymentSchedule[[#This Row],[PMT NO]]&lt;&gt;"",PaymentSchedule[[#This Row],[TOTAL PAYMENT]]-PaymentSchedule[[#This Row],[INTEREST]],"")</f>
        <v>1150.7321649111325</v>
      </c>
      <c r="I310" s="14">
        <f ca="1">IF(PaymentSchedule[[#This Row],[PMT NO]]&lt;&gt;"",PaymentSchedule[[#This Row],[BEGINNING BALANCE]]*(InterestRate/PaymentsPerYear),"")</f>
        <v>22.911081113145713</v>
      </c>
      <c r="J31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4347.9273022438383</v>
      </c>
      <c r="K310" s="14">
        <f ca="1">IF(PaymentSchedule[[#This Row],[PMT NO]]&lt;&gt;"",SUM(INDEX(PaymentSchedule[INTEREST],1,1):PaymentSchedule[[#This Row],[INTEREST]]),"")</f>
        <v>149399.04163338168</v>
      </c>
    </row>
    <row r="311" spans="2:11" x14ac:dyDescent="0.2">
      <c r="B311" s="10">
        <f ca="1">IF(LoanIsGood,IF(ROW()-ROW(PaymentSchedule[[#Headers],[PMT NO]])&gt;ScheduledNumberOfPayments,"",ROW()-ROW(PaymentSchedule[[#Headers],[PMT NO]])),"")</f>
        <v>295</v>
      </c>
      <c r="C311" s="12">
        <f ca="1">IF(PaymentSchedule[[#This Row],[PMT NO]]&lt;&gt;"",EOMONTH(LoanStartDate,ROW(PaymentSchedule[[#This Row],[PMT NO]])-ROW(PaymentSchedule[[#Headers],[PMT NO]])-2)+DAY(LoanStartDate),"")</f>
        <v>52255</v>
      </c>
      <c r="D311" s="14">
        <f ca="1">IF(PaymentSchedule[[#This Row],[PMT NO]]&lt;&gt;"",IF(ROW()-ROW(PaymentSchedule[[#Headers],[BEGINNING BALANCE]])=1,LoanAmount,INDEX(PaymentSchedule[ENDING BALANCE],ROW()-ROW(PaymentSchedule[[#Headers],[BEGINNING BALANCE]])-1)),"")</f>
        <v>4347.9273022438383</v>
      </c>
      <c r="E311" s="14">
        <f ca="1">IF(PaymentSchedule[[#This Row],[PMT NO]]&lt;&gt;"",ScheduledPayment,"")</f>
        <v>1073.6432460242781</v>
      </c>
      <c r="F31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1" s="14">
        <f ca="1">IF(PaymentSchedule[[#This Row],[PMT NO]]&lt;&gt;"",PaymentSchedule[[#This Row],[TOTAL PAYMENT]]-PaymentSchedule[[#This Row],[INTEREST]],"")</f>
        <v>1155.5268822649289</v>
      </c>
      <c r="I311" s="14">
        <f ca="1">IF(PaymentSchedule[[#This Row],[PMT NO]]&lt;&gt;"",PaymentSchedule[[#This Row],[BEGINNING BALANCE]]*(InterestRate/PaymentsPerYear),"")</f>
        <v>18.116363759349326</v>
      </c>
      <c r="J31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3192.4004199789097</v>
      </c>
      <c r="K311" s="14">
        <f ca="1">IF(PaymentSchedule[[#This Row],[PMT NO]]&lt;&gt;"",SUM(INDEX(PaymentSchedule[INTEREST],1,1):PaymentSchedule[[#This Row],[INTEREST]]),"")</f>
        <v>149417.15799714104</v>
      </c>
    </row>
    <row r="312" spans="2:11" x14ac:dyDescent="0.2">
      <c r="B312" s="10">
        <f ca="1">IF(LoanIsGood,IF(ROW()-ROW(PaymentSchedule[[#Headers],[PMT NO]])&gt;ScheduledNumberOfPayments,"",ROW()-ROW(PaymentSchedule[[#Headers],[PMT NO]])),"")</f>
        <v>296</v>
      </c>
      <c r="C312" s="12">
        <f ca="1">IF(PaymentSchedule[[#This Row],[PMT NO]]&lt;&gt;"",EOMONTH(LoanStartDate,ROW(PaymentSchedule[[#This Row],[PMT NO]])-ROW(PaymentSchedule[[#Headers],[PMT NO]])-2)+DAY(LoanStartDate),"")</f>
        <v>52286</v>
      </c>
      <c r="D312" s="14">
        <f ca="1">IF(PaymentSchedule[[#This Row],[PMT NO]]&lt;&gt;"",IF(ROW()-ROW(PaymentSchedule[[#Headers],[BEGINNING BALANCE]])=1,LoanAmount,INDEX(PaymentSchedule[ENDING BALANCE],ROW()-ROW(PaymentSchedule[[#Headers],[BEGINNING BALANCE]])-1)),"")</f>
        <v>3192.4004199789097</v>
      </c>
      <c r="E312" s="14">
        <f ca="1">IF(PaymentSchedule[[#This Row],[PMT NO]]&lt;&gt;"",ScheduledPayment,"")</f>
        <v>1073.6432460242781</v>
      </c>
      <c r="F31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2" s="14">
        <f ca="1">IF(PaymentSchedule[[#This Row],[PMT NO]]&lt;&gt;"",PaymentSchedule[[#This Row],[TOTAL PAYMENT]]-PaymentSchedule[[#This Row],[INTEREST]],"")</f>
        <v>1160.3415776076993</v>
      </c>
      <c r="I312" s="14">
        <f ca="1">IF(PaymentSchedule[[#This Row],[PMT NO]]&lt;&gt;"",PaymentSchedule[[#This Row],[BEGINNING BALANCE]]*(InterestRate/PaymentsPerYear),"")</f>
        <v>13.30166841657879</v>
      </c>
      <c r="J31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2032.0588423712104</v>
      </c>
      <c r="K312" s="14">
        <f ca="1">IF(PaymentSchedule[[#This Row],[PMT NO]]&lt;&gt;"",SUM(INDEX(PaymentSchedule[INTEREST],1,1):PaymentSchedule[[#This Row],[INTEREST]]),"")</f>
        <v>149430.45966555763</v>
      </c>
    </row>
    <row r="313" spans="2:11" x14ac:dyDescent="0.2">
      <c r="B313" s="10">
        <f ca="1">IF(LoanIsGood,IF(ROW()-ROW(PaymentSchedule[[#Headers],[PMT NO]])&gt;ScheduledNumberOfPayments,"",ROW()-ROW(PaymentSchedule[[#Headers],[PMT NO]])),"")</f>
        <v>297</v>
      </c>
      <c r="C313" s="12">
        <f ca="1">IF(PaymentSchedule[[#This Row],[PMT NO]]&lt;&gt;"",EOMONTH(LoanStartDate,ROW(PaymentSchedule[[#This Row],[PMT NO]])-ROW(PaymentSchedule[[#Headers],[PMT NO]])-2)+DAY(LoanStartDate),"")</f>
        <v>52314</v>
      </c>
      <c r="D313" s="14">
        <f ca="1">IF(PaymentSchedule[[#This Row],[PMT NO]]&lt;&gt;"",IF(ROW()-ROW(PaymentSchedule[[#Headers],[BEGINNING BALANCE]])=1,LoanAmount,INDEX(PaymentSchedule[ENDING BALANCE],ROW()-ROW(PaymentSchedule[[#Headers],[BEGINNING BALANCE]])-1)),"")</f>
        <v>2032.0588423712104</v>
      </c>
      <c r="E313" s="14">
        <f ca="1">IF(PaymentSchedule[[#This Row],[PMT NO]]&lt;&gt;"",ScheduledPayment,"")</f>
        <v>1073.6432460242781</v>
      </c>
      <c r="F31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3" s="14">
        <f ca="1">IF(PaymentSchedule[[#This Row],[PMT NO]]&lt;&gt;"",PaymentSchedule[[#This Row],[TOTAL PAYMENT]]-PaymentSchedule[[#This Row],[INTEREST]],"")</f>
        <v>1165.1763341810647</v>
      </c>
      <c r="I313" s="14">
        <f ca="1">IF(PaymentSchedule[[#This Row],[PMT NO]]&lt;&gt;"",PaymentSchedule[[#This Row],[BEGINNING BALANCE]]*(InterestRate/PaymentsPerYear),"")</f>
        <v>8.4669118432133761</v>
      </c>
      <c r="J31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866.8825081901457</v>
      </c>
      <c r="K313" s="14">
        <f ca="1">IF(PaymentSchedule[[#This Row],[PMT NO]]&lt;&gt;"",SUM(INDEX(PaymentSchedule[INTEREST],1,1):PaymentSchedule[[#This Row],[INTEREST]]),"")</f>
        <v>149438.92657740085</v>
      </c>
    </row>
    <row r="314" spans="2:11" x14ac:dyDescent="0.2">
      <c r="B314" s="10">
        <f ca="1">IF(LoanIsGood,IF(ROW()-ROW(PaymentSchedule[[#Headers],[PMT NO]])&gt;ScheduledNumberOfPayments,"",ROW()-ROW(PaymentSchedule[[#Headers],[PMT NO]])),"")</f>
        <v>298</v>
      </c>
      <c r="C314" s="12">
        <f ca="1">IF(PaymentSchedule[[#This Row],[PMT NO]]&lt;&gt;"",EOMONTH(LoanStartDate,ROW(PaymentSchedule[[#This Row],[PMT NO]])-ROW(PaymentSchedule[[#Headers],[PMT NO]])-2)+DAY(LoanStartDate),"")</f>
        <v>52345</v>
      </c>
      <c r="D314" s="14">
        <f ca="1">IF(PaymentSchedule[[#This Row],[PMT NO]]&lt;&gt;"",IF(ROW()-ROW(PaymentSchedule[[#Headers],[BEGINNING BALANCE]])=1,LoanAmount,INDEX(PaymentSchedule[ENDING BALANCE],ROW()-ROW(PaymentSchedule[[#Headers],[BEGINNING BALANCE]])-1)),"")</f>
        <v>866.8825081901457</v>
      </c>
      <c r="E314" s="14">
        <f ca="1">IF(PaymentSchedule[[#This Row],[PMT NO]]&lt;&gt;"",ScheduledPayment,"")</f>
        <v>1073.6432460242781</v>
      </c>
      <c r="F31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866.8825081901457</v>
      </c>
      <c r="H314" s="14">
        <f ca="1">IF(PaymentSchedule[[#This Row],[PMT NO]]&lt;&gt;"",PaymentSchedule[[#This Row],[TOTAL PAYMENT]]-PaymentSchedule[[#This Row],[INTEREST]],"")</f>
        <v>863.27049773935346</v>
      </c>
      <c r="I314" s="14">
        <f ca="1">IF(PaymentSchedule[[#This Row],[PMT NO]]&lt;&gt;"",PaymentSchedule[[#This Row],[BEGINNING BALANCE]]*(InterestRate/PaymentsPerYear),"")</f>
        <v>3.6120104507922739</v>
      </c>
      <c r="J31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4" s="14">
        <f ca="1">IF(PaymentSchedule[[#This Row],[PMT NO]]&lt;&gt;"",SUM(INDEX(PaymentSchedule[INTEREST],1,1):PaymentSchedule[[#This Row],[INTEREST]]),"")</f>
        <v>149442.53858785165</v>
      </c>
    </row>
    <row r="315" spans="2:11" x14ac:dyDescent="0.2">
      <c r="B315" s="10">
        <f ca="1">IF(LoanIsGood,IF(ROW()-ROW(PaymentSchedule[[#Headers],[PMT NO]])&gt;ScheduledNumberOfPayments,"",ROW()-ROW(PaymentSchedule[[#Headers],[PMT NO]])),"")</f>
        <v>299</v>
      </c>
      <c r="C315" s="12">
        <f ca="1">IF(PaymentSchedule[[#This Row],[PMT NO]]&lt;&gt;"",EOMONTH(LoanStartDate,ROW(PaymentSchedule[[#This Row],[PMT NO]])-ROW(PaymentSchedule[[#Headers],[PMT NO]])-2)+DAY(LoanStartDate),"")</f>
        <v>52375</v>
      </c>
      <c r="D31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5" s="14">
        <f ca="1">IF(PaymentSchedule[[#This Row],[PMT NO]]&lt;&gt;"",ScheduledPayment,"")</f>
        <v>1073.6432460242781</v>
      </c>
      <c r="F31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5" s="14">
        <f ca="1">IF(PaymentSchedule[[#This Row],[PMT NO]]&lt;&gt;"",PaymentSchedule[[#This Row],[TOTAL PAYMENT]]-PaymentSchedule[[#This Row],[INTEREST]],"")</f>
        <v>0</v>
      </c>
      <c r="I315" s="14">
        <f ca="1">IF(PaymentSchedule[[#This Row],[PMT NO]]&lt;&gt;"",PaymentSchedule[[#This Row],[BEGINNING BALANCE]]*(InterestRate/PaymentsPerYear),"")</f>
        <v>0</v>
      </c>
      <c r="J31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5" s="14">
        <f ca="1">IF(PaymentSchedule[[#This Row],[PMT NO]]&lt;&gt;"",SUM(INDEX(PaymentSchedule[INTEREST],1,1):PaymentSchedule[[#This Row],[INTEREST]]),"")</f>
        <v>149442.53858785165</v>
      </c>
    </row>
    <row r="316" spans="2:11" x14ac:dyDescent="0.2">
      <c r="B316" s="10">
        <f ca="1">IF(LoanIsGood,IF(ROW()-ROW(PaymentSchedule[[#Headers],[PMT NO]])&gt;ScheduledNumberOfPayments,"",ROW()-ROW(PaymentSchedule[[#Headers],[PMT NO]])),"")</f>
        <v>300</v>
      </c>
      <c r="C316" s="12">
        <f ca="1">IF(PaymentSchedule[[#This Row],[PMT NO]]&lt;&gt;"",EOMONTH(LoanStartDate,ROW(PaymentSchedule[[#This Row],[PMT NO]])-ROW(PaymentSchedule[[#Headers],[PMT NO]])-2)+DAY(LoanStartDate),"")</f>
        <v>52406</v>
      </c>
      <c r="D31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6" s="14">
        <f ca="1">IF(PaymentSchedule[[#This Row],[PMT NO]]&lt;&gt;"",ScheduledPayment,"")</f>
        <v>1073.6432460242781</v>
      </c>
      <c r="F31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6" s="14">
        <f ca="1">IF(PaymentSchedule[[#This Row],[PMT NO]]&lt;&gt;"",PaymentSchedule[[#This Row],[TOTAL PAYMENT]]-PaymentSchedule[[#This Row],[INTEREST]],"")</f>
        <v>0</v>
      </c>
      <c r="I316" s="14">
        <f ca="1">IF(PaymentSchedule[[#This Row],[PMT NO]]&lt;&gt;"",PaymentSchedule[[#This Row],[BEGINNING BALANCE]]*(InterestRate/PaymentsPerYear),"")</f>
        <v>0</v>
      </c>
      <c r="J31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6" s="14">
        <f ca="1">IF(PaymentSchedule[[#This Row],[PMT NO]]&lt;&gt;"",SUM(INDEX(PaymentSchedule[INTEREST],1,1):PaymentSchedule[[#This Row],[INTEREST]]),"")</f>
        <v>149442.53858785165</v>
      </c>
    </row>
    <row r="317" spans="2:11" x14ac:dyDescent="0.2">
      <c r="B317" s="10">
        <f ca="1">IF(LoanIsGood,IF(ROW()-ROW(PaymentSchedule[[#Headers],[PMT NO]])&gt;ScheduledNumberOfPayments,"",ROW()-ROW(PaymentSchedule[[#Headers],[PMT NO]])),"")</f>
        <v>301</v>
      </c>
      <c r="C317" s="12">
        <f ca="1">IF(PaymentSchedule[[#This Row],[PMT NO]]&lt;&gt;"",EOMONTH(LoanStartDate,ROW(PaymentSchedule[[#This Row],[PMT NO]])-ROW(PaymentSchedule[[#Headers],[PMT NO]])-2)+DAY(LoanStartDate),"")</f>
        <v>52436</v>
      </c>
      <c r="D31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7" s="14">
        <f ca="1">IF(PaymentSchedule[[#This Row],[PMT NO]]&lt;&gt;"",ScheduledPayment,"")</f>
        <v>1073.6432460242781</v>
      </c>
      <c r="F31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7" s="14">
        <f ca="1">IF(PaymentSchedule[[#This Row],[PMT NO]]&lt;&gt;"",PaymentSchedule[[#This Row],[TOTAL PAYMENT]]-PaymentSchedule[[#This Row],[INTEREST]],"")</f>
        <v>0</v>
      </c>
      <c r="I317" s="14">
        <f ca="1">IF(PaymentSchedule[[#This Row],[PMT NO]]&lt;&gt;"",PaymentSchedule[[#This Row],[BEGINNING BALANCE]]*(InterestRate/PaymentsPerYear),"")</f>
        <v>0</v>
      </c>
      <c r="J31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7" s="14">
        <f ca="1">IF(PaymentSchedule[[#This Row],[PMT NO]]&lt;&gt;"",SUM(INDEX(PaymentSchedule[INTEREST],1,1):PaymentSchedule[[#This Row],[INTEREST]]),"")</f>
        <v>149442.53858785165</v>
      </c>
    </row>
    <row r="318" spans="2:11" x14ac:dyDescent="0.2">
      <c r="B318" s="10">
        <f ca="1">IF(LoanIsGood,IF(ROW()-ROW(PaymentSchedule[[#Headers],[PMT NO]])&gt;ScheduledNumberOfPayments,"",ROW()-ROW(PaymentSchedule[[#Headers],[PMT NO]])),"")</f>
        <v>302</v>
      </c>
      <c r="C318" s="12">
        <f ca="1">IF(PaymentSchedule[[#This Row],[PMT NO]]&lt;&gt;"",EOMONTH(LoanStartDate,ROW(PaymentSchedule[[#This Row],[PMT NO]])-ROW(PaymentSchedule[[#Headers],[PMT NO]])-2)+DAY(LoanStartDate),"")</f>
        <v>52467</v>
      </c>
      <c r="D31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8" s="14">
        <f ca="1">IF(PaymentSchedule[[#This Row],[PMT NO]]&lt;&gt;"",ScheduledPayment,"")</f>
        <v>1073.6432460242781</v>
      </c>
      <c r="F31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8" s="14">
        <f ca="1">IF(PaymentSchedule[[#This Row],[PMT NO]]&lt;&gt;"",PaymentSchedule[[#This Row],[TOTAL PAYMENT]]-PaymentSchedule[[#This Row],[INTEREST]],"")</f>
        <v>0</v>
      </c>
      <c r="I318" s="14">
        <f ca="1">IF(PaymentSchedule[[#This Row],[PMT NO]]&lt;&gt;"",PaymentSchedule[[#This Row],[BEGINNING BALANCE]]*(InterestRate/PaymentsPerYear),"")</f>
        <v>0</v>
      </c>
      <c r="J31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8" s="14">
        <f ca="1">IF(PaymentSchedule[[#This Row],[PMT NO]]&lt;&gt;"",SUM(INDEX(PaymentSchedule[INTEREST],1,1):PaymentSchedule[[#This Row],[INTEREST]]),"")</f>
        <v>149442.53858785165</v>
      </c>
    </row>
    <row r="319" spans="2:11" x14ac:dyDescent="0.2">
      <c r="B319" s="10">
        <f ca="1">IF(LoanIsGood,IF(ROW()-ROW(PaymentSchedule[[#Headers],[PMT NO]])&gt;ScheduledNumberOfPayments,"",ROW()-ROW(PaymentSchedule[[#Headers],[PMT NO]])),"")</f>
        <v>303</v>
      </c>
      <c r="C319" s="12">
        <f ca="1">IF(PaymentSchedule[[#This Row],[PMT NO]]&lt;&gt;"",EOMONTH(LoanStartDate,ROW(PaymentSchedule[[#This Row],[PMT NO]])-ROW(PaymentSchedule[[#Headers],[PMT NO]])-2)+DAY(LoanStartDate),"")</f>
        <v>52498</v>
      </c>
      <c r="D31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9" s="14">
        <f ca="1">IF(PaymentSchedule[[#This Row],[PMT NO]]&lt;&gt;"",ScheduledPayment,"")</f>
        <v>1073.6432460242781</v>
      </c>
      <c r="F31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9" s="14">
        <f ca="1">IF(PaymentSchedule[[#This Row],[PMT NO]]&lt;&gt;"",PaymentSchedule[[#This Row],[TOTAL PAYMENT]]-PaymentSchedule[[#This Row],[INTEREST]],"")</f>
        <v>0</v>
      </c>
      <c r="I319" s="14">
        <f ca="1">IF(PaymentSchedule[[#This Row],[PMT NO]]&lt;&gt;"",PaymentSchedule[[#This Row],[BEGINNING BALANCE]]*(InterestRate/PaymentsPerYear),"")</f>
        <v>0</v>
      </c>
      <c r="J31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9" s="14">
        <f ca="1">IF(PaymentSchedule[[#This Row],[PMT NO]]&lt;&gt;"",SUM(INDEX(PaymentSchedule[INTEREST],1,1):PaymentSchedule[[#This Row],[INTEREST]]),"")</f>
        <v>149442.53858785165</v>
      </c>
    </row>
    <row r="320" spans="2:11" x14ac:dyDescent="0.2">
      <c r="B320" s="10">
        <f ca="1">IF(LoanIsGood,IF(ROW()-ROW(PaymentSchedule[[#Headers],[PMT NO]])&gt;ScheduledNumberOfPayments,"",ROW()-ROW(PaymentSchedule[[#Headers],[PMT NO]])),"")</f>
        <v>304</v>
      </c>
      <c r="C320" s="12">
        <f ca="1">IF(PaymentSchedule[[#This Row],[PMT NO]]&lt;&gt;"",EOMONTH(LoanStartDate,ROW(PaymentSchedule[[#This Row],[PMT NO]])-ROW(PaymentSchedule[[#Headers],[PMT NO]])-2)+DAY(LoanStartDate),"")</f>
        <v>52528</v>
      </c>
      <c r="D32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0" s="14">
        <f ca="1">IF(PaymentSchedule[[#This Row],[PMT NO]]&lt;&gt;"",ScheduledPayment,"")</f>
        <v>1073.6432460242781</v>
      </c>
      <c r="F32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0" s="14">
        <f ca="1">IF(PaymentSchedule[[#This Row],[PMT NO]]&lt;&gt;"",PaymentSchedule[[#This Row],[TOTAL PAYMENT]]-PaymentSchedule[[#This Row],[INTEREST]],"")</f>
        <v>0</v>
      </c>
      <c r="I320" s="14">
        <f ca="1">IF(PaymentSchedule[[#This Row],[PMT NO]]&lt;&gt;"",PaymentSchedule[[#This Row],[BEGINNING BALANCE]]*(InterestRate/PaymentsPerYear),"")</f>
        <v>0</v>
      </c>
      <c r="J32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0" s="14">
        <f ca="1">IF(PaymentSchedule[[#This Row],[PMT NO]]&lt;&gt;"",SUM(INDEX(PaymentSchedule[INTEREST],1,1):PaymentSchedule[[#This Row],[INTEREST]]),"")</f>
        <v>149442.53858785165</v>
      </c>
    </row>
    <row r="321" spans="2:11" x14ac:dyDescent="0.2">
      <c r="B321" s="10">
        <f ca="1">IF(LoanIsGood,IF(ROW()-ROW(PaymentSchedule[[#Headers],[PMT NO]])&gt;ScheduledNumberOfPayments,"",ROW()-ROW(PaymentSchedule[[#Headers],[PMT NO]])),"")</f>
        <v>305</v>
      </c>
      <c r="C321" s="12">
        <f ca="1">IF(PaymentSchedule[[#This Row],[PMT NO]]&lt;&gt;"",EOMONTH(LoanStartDate,ROW(PaymentSchedule[[#This Row],[PMT NO]])-ROW(PaymentSchedule[[#Headers],[PMT NO]])-2)+DAY(LoanStartDate),"")</f>
        <v>52559</v>
      </c>
      <c r="D32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1" s="14">
        <f ca="1">IF(PaymentSchedule[[#This Row],[PMT NO]]&lt;&gt;"",ScheduledPayment,"")</f>
        <v>1073.6432460242781</v>
      </c>
      <c r="F32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1" s="14">
        <f ca="1">IF(PaymentSchedule[[#This Row],[PMT NO]]&lt;&gt;"",PaymentSchedule[[#This Row],[TOTAL PAYMENT]]-PaymentSchedule[[#This Row],[INTEREST]],"")</f>
        <v>0</v>
      </c>
      <c r="I321" s="14">
        <f ca="1">IF(PaymentSchedule[[#This Row],[PMT NO]]&lt;&gt;"",PaymentSchedule[[#This Row],[BEGINNING BALANCE]]*(InterestRate/PaymentsPerYear),"")</f>
        <v>0</v>
      </c>
      <c r="J32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1" s="14">
        <f ca="1">IF(PaymentSchedule[[#This Row],[PMT NO]]&lt;&gt;"",SUM(INDEX(PaymentSchedule[INTEREST],1,1):PaymentSchedule[[#This Row],[INTEREST]]),"")</f>
        <v>149442.53858785165</v>
      </c>
    </row>
    <row r="322" spans="2:11" x14ac:dyDescent="0.2">
      <c r="B322" s="10">
        <f ca="1">IF(LoanIsGood,IF(ROW()-ROW(PaymentSchedule[[#Headers],[PMT NO]])&gt;ScheduledNumberOfPayments,"",ROW()-ROW(PaymentSchedule[[#Headers],[PMT NO]])),"")</f>
        <v>306</v>
      </c>
      <c r="C322" s="12">
        <f ca="1">IF(PaymentSchedule[[#This Row],[PMT NO]]&lt;&gt;"",EOMONTH(LoanStartDate,ROW(PaymentSchedule[[#This Row],[PMT NO]])-ROW(PaymentSchedule[[#Headers],[PMT NO]])-2)+DAY(LoanStartDate),"")</f>
        <v>52589</v>
      </c>
      <c r="D32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2" s="14">
        <f ca="1">IF(PaymentSchedule[[#This Row],[PMT NO]]&lt;&gt;"",ScheduledPayment,"")</f>
        <v>1073.6432460242781</v>
      </c>
      <c r="F32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2" s="14">
        <f ca="1">IF(PaymentSchedule[[#This Row],[PMT NO]]&lt;&gt;"",PaymentSchedule[[#This Row],[TOTAL PAYMENT]]-PaymentSchedule[[#This Row],[INTEREST]],"")</f>
        <v>0</v>
      </c>
      <c r="I322" s="14">
        <f ca="1">IF(PaymentSchedule[[#This Row],[PMT NO]]&lt;&gt;"",PaymentSchedule[[#This Row],[BEGINNING BALANCE]]*(InterestRate/PaymentsPerYear),"")</f>
        <v>0</v>
      </c>
      <c r="J32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2" s="14">
        <f ca="1">IF(PaymentSchedule[[#This Row],[PMT NO]]&lt;&gt;"",SUM(INDEX(PaymentSchedule[INTEREST],1,1):PaymentSchedule[[#This Row],[INTEREST]]),"")</f>
        <v>149442.53858785165</v>
      </c>
    </row>
    <row r="323" spans="2:11" x14ac:dyDescent="0.2">
      <c r="B323" s="10">
        <f ca="1">IF(LoanIsGood,IF(ROW()-ROW(PaymentSchedule[[#Headers],[PMT NO]])&gt;ScheduledNumberOfPayments,"",ROW()-ROW(PaymentSchedule[[#Headers],[PMT NO]])),"")</f>
        <v>307</v>
      </c>
      <c r="C323" s="12">
        <f ca="1">IF(PaymentSchedule[[#This Row],[PMT NO]]&lt;&gt;"",EOMONTH(LoanStartDate,ROW(PaymentSchedule[[#This Row],[PMT NO]])-ROW(PaymentSchedule[[#Headers],[PMT NO]])-2)+DAY(LoanStartDate),"")</f>
        <v>52620</v>
      </c>
      <c r="D32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3" s="14">
        <f ca="1">IF(PaymentSchedule[[#This Row],[PMT NO]]&lt;&gt;"",ScheduledPayment,"")</f>
        <v>1073.6432460242781</v>
      </c>
      <c r="F32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3" s="14">
        <f ca="1">IF(PaymentSchedule[[#This Row],[PMT NO]]&lt;&gt;"",PaymentSchedule[[#This Row],[TOTAL PAYMENT]]-PaymentSchedule[[#This Row],[INTEREST]],"")</f>
        <v>0</v>
      </c>
      <c r="I323" s="14">
        <f ca="1">IF(PaymentSchedule[[#This Row],[PMT NO]]&lt;&gt;"",PaymentSchedule[[#This Row],[BEGINNING BALANCE]]*(InterestRate/PaymentsPerYear),"")</f>
        <v>0</v>
      </c>
      <c r="J32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3" s="14">
        <f ca="1">IF(PaymentSchedule[[#This Row],[PMT NO]]&lt;&gt;"",SUM(INDEX(PaymentSchedule[INTEREST],1,1):PaymentSchedule[[#This Row],[INTEREST]]),"")</f>
        <v>149442.53858785165</v>
      </c>
    </row>
    <row r="324" spans="2:11" x14ac:dyDescent="0.2">
      <c r="B324" s="10">
        <f ca="1">IF(LoanIsGood,IF(ROW()-ROW(PaymentSchedule[[#Headers],[PMT NO]])&gt;ScheduledNumberOfPayments,"",ROW()-ROW(PaymentSchedule[[#Headers],[PMT NO]])),"")</f>
        <v>308</v>
      </c>
      <c r="C324" s="12">
        <f ca="1">IF(PaymentSchedule[[#This Row],[PMT NO]]&lt;&gt;"",EOMONTH(LoanStartDate,ROW(PaymentSchedule[[#This Row],[PMT NO]])-ROW(PaymentSchedule[[#Headers],[PMT NO]])-2)+DAY(LoanStartDate),"")</f>
        <v>52651</v>
      </c>
      <c r="D32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4" s="14">
        <f ca="1">IF(PaymentSchedule[[#This Row],[PMT NO]]&lt;&gt;"",ScheduledPayment,"")</f>
        <v>1073.6432460242781</v>
      </c>
      <c r="F32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4" s="14">
        <f ca="1">IF(PaymentSchedule[[#This Row],[PMT NO]]&lt;&gt;"",PaymentSchedule[[#This Row],[TOTAL PAYMENT]]-PaymentSchedule[[#This Row],[INTEREST]],"")</f>
        <v>0</v>
      </c>
      <c r="I324" s="14">
        <f ca="1">IF(PaymentSchedule[[#This Row],[PMT NO]]&lt;&gt;"",PaymentSchedule[[#This Row],[BEGINNING BALANCE]]*(InterestRate/PaymentsPerYear),"")</f>
        <v>0</v>
      </c>
      <c r="J32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4" s="14">
        <f ca="1">IF(PaymentSchedule[[#This Row],[PMT NO]]&lt;&gt;"",SUM(INDEX(PaymentSchedule[INTEREST],1,1):PaymentSchedule[[#This Row],[INTEREST]]),"")</f>
        <v>149442.53858785165</v>
      </c>
    </row>
    <row r="325" spans="2:11" x14ac:dyDescent="0.2">
      <c r="B325" s="10">
        <f ca="1">IF(LoanIsGood,IF(ROW()-ROW(PaymentSchedule[[#Headers],[PMT NO]])&gt;ScheduledNumberOfPayments,"",ROW()-ROW(PaymentSchedule[[#Headers],[PMT NO]])),"")</f>
        <v>309</v>
      </c>
      <c r="C325" s="12">
        <f ca="1">IF(PaymentSchedule[[#This Row],[PMT NO]]&lt;&gt;"",EOMONTH(LoanStartDate,ROW(PaymentSchedule[[#This Row],[PMT NO]])-ROW(PaymentSchedule[[#Headers],[PMT NO]])-2)+DAY(LoanStartDate),"")</f>
        <v>52680</v>
      </c>
      <c r="D32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5" s="14">
        <f ca="1">IF(PaymentSchedule[[#This Row],[PMT NO]]&lt;&gt;"",ScheduledPayment,"")</f>
        <v>1073.6432460242781</v>
      </c>
      <c r="F32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5" s="14">
        <f ca="1">IF(PaymentSchedule[[#This Row],[PMT NO]]&lt;&gt;"",PaymentSchedule[[#This Row],[TOTAL PAYMENT]]-PaymentSchedule[[#This Row],[INTEREST]],"")</f>
        <v>0</v>
      </c>
      <c r="I325" s="14">
        <f ca="1">IF(PaymentSchedule[[#This Row],[PMT NO]]&lt;&gt;"",PaymentSchedule[[#This Row],[BEGINNING BALANCE]]*(InterestRate/PaymentsPerYear),"")</f>
        <v>0</v>
      </c>
      <c r="J32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5" s="14">
        <f ca="1">IF(PaymentSchedule[[#This Row],[PMT NO]]&lt;&gt;"",SUM(INDEX(PaymentSchedule[INTEREST],1,1):PaymentSchedule[[#This Row],[INTEREST]]),"")</f>
        <v>149442.53858785165</v>
      </c>
    </row>
    <row r="326" spans="2:11" x14ac:dyDescent="0.2">
      <c r="B326" s="10">
        <f ca="1">IF(LoanIsGood,IF(ROW()-ROW(PaymentSchedule[[#Headers],[PMT NO]])&gt;ScheduledNumberOfPayments,"",ROW()-ROW(PaymentSchedule[[#Headers],[PMT NO]])),"")</f>
        <v>310</v>
      </c>
      <c r="C326" s="12">
        <f ca="1">IF(PaymentSchedule[[#This Row],[PMT NO]]&lt;&gt;"",EOMONTH(LoanStartDate,ROW(PaymentSchedule[[#This Row],[PMT NO]])-ROW(PaymentSchedule[[#Headers],[PMT NO]])-2)+DAY(LoanStartDate),"")</f>
        <v>52711</v>
      </c>
      <c r="D32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6" s="14">
        <f ca="1">IF(PaymentSchedule[[#This Row],[PMT NO]]&lt;&gt;"",ScheduledPayment,"")</f>
        <v>1073.6432460242781</v>
      </c>
      <c r="F32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6" s="14">
        <f ca="1">IF(PaymentSchedule[[#This Row],[PMT NO]]&lt;&gt;"",PaymentSchedule[[#This Row],[TOTAL PAYMENT]]-PaymentSchedule[[#This Row],[INTEREST]],"")</f>
        <v>0</v>
      </c>
      <c r="I326" s="14">
        <f ca="1">IF(PaymentSchedule[[#This Row],[PMT NO]]&lt;&gt;"",PaymentSchedule[[#This Row],[BEGINNING BALANCE]]*(InterestRate/PaymentsPerYear),"")</f>
        <v>0</v>
      </c>
      <c r="J32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6" s="14">
        <f ca="1">IF(PaymentSchedule[[#This Row],[PMT NO]]&lt;&gt;"",SUM(INDEX(PaymentSchedule[INTEREST],1,1):PaymentSchedule[[#This Row],[INTEREST]]),"")</f>
        <v>149442.53858785165</v>
      </c>
    </row>
    <row r="327" spans="2:11" x14ac:dyDescent="0.2">
      <c r="B327" s="10">
        <f ca="1">IF(LoanIsGood,IF(ROW()-ROW(PaymentSchedule[[#Headers],[PMT NO]])&gt;ScheduledNumberOfPayments,"",ROW()-ROW(PaymentSchedule[[#Headers],[PMT NO]])),"")</f>
        <v>311</v>
      </c>
      <c r="C327" s="12">
        <f ca="1">IF(PaymentSchedule[[#This Row],[PMT NO]]&lt;&gt;"",EOMONTH(LoanStartDate,ROW(PaymentSchedule[[#This Row],[PMT NO]])-ROW(PaymentSchedule[[#Headers],[PMT NO]])-2)+DAY(LoanStartDate),"")</f>
        <v>52741</v>
      </c>
      <c r="D32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7" s="14">
        <f ca="1">IF(PaymentSchedule[[#This Row],[PMT NO]]&lt;&gt;"",ScheduledPayment,"")</f>
        <v>1073.6432460242781</v>
      </c>
      <c r="F32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7" s="14">
        <f ca="1">IF(PaymentSchedule[[#This Row],[PMT NO]]&lt;&gt;"",PaymentSchedule[[#This Row],[TOTAL PAYMENT]]-PaymentSchedule[[#This Row],[INTEREST]],"")</f>
        <v>0</v>
      </c>
      <c r="I327" s="14">
        <f ca="1">IF(PaymentSchedule[[#This Row],[PMT NO]]&lt;&gt;"",PaymentSchedule[[#This Row],[BEGINNING BALANCE]]*(InterestRate/PaymentsPerYear),"")</f>
        <v>0</v>
      </c>
      <c r="J32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7" s="14">
        <f ca="1">IF(PaymentSchedule[[#This Row],[PMT NO]]&lt;&gt;"",SUM(INDEX(PaymentSchedule[INTEREST],1,1):PaymentSchedule[[#This Row],[INTEREST]]),"")</f>
        <v>149442.53858785165</v>
      </c>
    </row>
    <row r="328" spans="2:11" x14ac:dyDescent="0.2">
      <c r="B328" s="10">
        <f ca="1">IF(LoanIsGood,IF(ROW()-ROW(PaymentSchedule[[#Headers],[PMT NO]])&gt;ScheduledNumberOfPayments,"",ROW()-ROW(PaymentSchedule[[#Headers],[PMT NO]])),"")</f>
        <v>312</v>
      </c>
      <c r="C328" s="12">
        <f ca="1">IF(PaymentSchedule[[#This Row],[PMT NO]]&lt;&gt;"",EOMONTH(LoanStartDate,ROW(PaymentSchedule[[#This Row],[PMT NO]])-ROW(PaymentSchedule[[#Headers],[PMT NO]])-2)+DAY(LoanStartDate),"")</f>
        <v>52772</v>
      </c>
      <c r="D32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8" s="14">
        <f ca="1">IF(PaymentSchedule[[#This Row],[PMT NO]]&lt;&gt;"",ScheduledPayment,"")</f>
        <v>1073.6432460242781</v>
      </c>
      <c r="F32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8" s="14">
        <f ca="1">IF(PaymentSchedule[[#This Row],[PMT NO]]&lt;&gt;"",PaymentSchedule[[#This Row],[TOTAL PAYMENT]]-PaymentSchedule[[#This Row],[INTEREST]],"")</f>
        <v>0</v>
      </c>
      <c r="I328" s="14">
        <f ca="1">IF(PaymentSchedule[[#This Row],[PMT NO]]&lt;&gt;"",PaymentSchedule[[#This Row],[BEGINNING BALANCE]]*(InterestRate/PaymentsPerYear),"")</f>
        <v>0</v>
      </c>
      <c r="J32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8" s="14">
        <f ca="1">IF(PaymentSchedule[[#This Row],[PMT NO]]&lt;&gt;"",SUM(INDEX(PaymentSchedule[INTEREST],1,1):PaymentSchedule[[#This Row],[INTEREST]]),"")</f>
        <v>149442.53858785165</v>
      </c>
    </row>
    <row r="329" spans="2:11" x14ac:dyDescent="0.2">
      <c r="B329" s="10">
        <f ca="1">IF(LoanIsGood,IF(ROW()-ROW(PaymentSchedule[[#Headers],[PMT NO]])&gt;ScheduledNumberOfPayments,"",ROW()-ROW(PaymentSchedule[[#Headers],[PMT NO]])),"")</f>
        <v>313</v>
      </c>
      <c r="C329" s="12">
        <f ca="1">IF(PaymentSchedule[[#This Row],[PMT NO]]&lt;&gt;"",EOMONTH(LoanStartDate,ROW(PaymentSchedule[[#This Row],[PMT NO]])-ROW(PaymentSchedule[[#Headers],[PMT NO]])-2)+DAY(LoanStartDate),"")</f>
        <v>52802</v>
      </c>
      <c r="D32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9" s="14">
        <f ca="1">IF(PaymentSchedule[[#This Row],[PMT NO]]&lt;&gt;"",ScheduledPayment,"")</f>
        <v>1073.6432460242781</v>
      </c>
      <c r="F32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9" s="14">
        <f ca="1">IF(PaymentSchedule[[#This Row],[PMT NO]]&lt;&gt;"",PaymentSchedule[[#This Row],[TOTAL PAYMENT]]-PaymentSchedule[[#This Row],[INTEREST]],"")</f>
        <v>0</v>
      </c>
      <c r="I329" s="14">
        <f ca="1">IF(PaymentSchedule[[#This Row],[PMT NO]]&lt;&gt;"",PaymentSchedule[[#This Row],[BEGINNING BALANCE]]*(InterestRate/PaymentsPerYear),"")</f>
        <v>0</v>
      </c>
      <c r="J32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9" s="14">
        <f ca="1">IF(PaymentSchedule[[#This Row],[PMT NO]]&lt;&gt;"",SUM(INDEX(PaymentSchedule[INTEREST],1,1):PaymentSchedule[[#This Row],[INTEREST]]),"")</f>
        <v>149442.53858785165</v>
      </c>
    </row>
    <row r="330" spans="2:11" x14ac:dyDescent="0.2">
      <c r="B330" s="10">
        <f ca="1">IF(LoanIsGood,IF(ROW()-ROW(PaymentSchedule[[#Headers],[PMT NO]])&gt;ScheduledNumberOfPayments,"",ROW()-ROW(PaymentSchedule[[#Headers],[PMT NO]])),"")</f>
        <v>314</v>
      </c>
      <c r="C330" s="12">
        <f ca="1">IF(PaymentSchedule[[#This Row],[PMT NO]]&lt;&gt;"",EOMONTH(LoanStartDate,ROW(PaymentSchedule[[#This Row],[PMT NO]])-ROW(PaymentSchedule[[#Headers],[PMT NO]])-2)+DAY(LoanStartDate),"")</f>
        <v>52833</v>
      </c>
      <c r="D33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0" s="14">
        <f ca="1">IF(PaymentSchedule[[#This Row],[PMT NO]]&lt;&gt;"",ScheduledPayment,"")</f>
        <v>1073.6432460242781</v>
      </c>
      <c r="F33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0" s="14">
        <f ca="1">IF(PaymentSchedule[[#This Row],[PMT NO]]&lt;&gt;"",PaymentSchedule[[#This Row],[TOTAL PAYMENT]]-PaymentSchedule[[#This Row],[INTEREST]],"")</f>
        <v>0</v>
      </c>
      <c r="I330" s="14">
        <f ca="1">IF(PaymentSchedule[[#This Row],[PMT NO]]&lt;&gt;"",PaymentSchedule[[#This Row],[BEGINNING BALANCE]]*(InterestRate/PaymentsPerYear),"")</f>
        <v>0</v>
      </c>
      <c r="J33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0" s="14">
        <f ca="1">IF(PaymentSchedule[[#This Row],[PMT NO]]&lt;&gt;"",SUM(INDEX(PaymentSchedule[INTEREST],1,1):PaymentSchedule[[#This Row],[INTEREST]]),"")</f>
        <v>149442.53858785165</v>
      </c>
    </row>
    <row r="331" spans="2:11" x14ac:dyDescent="0.2">
      <c r="B331" s="10">
        <f ca="1">IF(LoanIsGood,IF(ROW()-ROW(PaymentSchedule[[#Headers],[PMT NO]])&gt;ScheduledNumberOfPayments,"",ROW()-ROW(PaymentSchedule[[#Headers],[PMT NO]])),"")</f>
        <v>315</v>
      </c>
      <c r="C331" s="12">
        <f ca="1">IF(PaymentSchedule[[#This Row],[PMT NO]]&lt;&gt;"",EOMONTH(LoanStartDate,ROW(PaymentSchedule[[#This Row],[PMT NO]])-ROW(PaymentSchedule[[#Headers],[PMT NO]])-2)+DAY(LoanStartDate),"")</f>
        <v>52864</v>
      </c>
      <c r="D33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1" s="14">
        <f ca="1">IF(PaymentSchedule[[#This Row],[PMT NO]]&lt;&gt;"",ScheduledPayment,"")</f>
        <v>1073.6432460242781</v>
      </c>
      <c r="F33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1" s="14">
        <f ca="1">IF(PaymentSchedule[[#This Row],[PMT NO]]&lt;&gt;"",PaymentSchedule[[#This Row],[TOTAL PAYMENT]]-PaymentSchedule[[#This Row],[INTEREST]],"")</f>
        <v>0</v>
      </c>
      <c r="I331" s="14">
        <f ca="1">IF(PaymentSchedule[[#This Row],[PMT NO]]&lt;&gt;"",PaymentSchedule[[#This Row],[BEGINNING BALANCE]]*(InterestRate/PaymentsPerYear),"")</f>
        <v>0</v>
      </c>
      <c r="J33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1" s="14">
        <f ca="1">IF(PaymentSchedule[[#This Row],[PMT NO]]&lt;&gt;"",SUM(INDEX(PaymentSchedule[INTEREST],1,1):PaymentSchedule[[#This Row],[INTEREST]]),"")</f>
        <v>149442.53858785165</v>
      </c>
    </row>
    <row r="332" spans="2:11" x14ac:dyDescent="0.2">
      <c r="B332" s="10">
        <f ca="1">IF(LoanIsGood,IF(ROW()-ROW(PaymentSchedule[[#Headers],[PMT NO]])&gt;ScheduledNumberOfPayments,"",ROW()-ROW(PaymentSchedule[[#Headers],[PMT NO]])),"")</f>
        <v>316</v>
      </c>
      <c r="C332" s="12">
        <f ca="1">IF(PaymentSchedule[[#This Row],[PMT NO]]&lt;&gt;"",EOMONTH(LoanStartDate,ROW(PaymentSchedule[[#This Row],[PMT NO]])-ROW(PaymentSchedule[[#Headers],[PMT NO]])-2)+DAY(LoanStartDate),"")</f>
        <v>52894</v>
      </c>
      <c r="D33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2" s="14">
        <f ca="1">IF(PaymentSchedule[[#This Row],[PMT NO]]&lt;&gt;"",ScheduledPayment,"")</f>
        <v>1073.6432460242781</v>
      </c>
      <c r="F33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2" s="14">
        <f ca="1">IF(PaymentSchedule[[#This Row],[PMT NO]]&lt;&gt;"",PaymentSchedule[[#This Row],[TOTAL PAYMENT]]-PaymentSchedule[[#This Row],[INTEREST]],"")</f>
        <v>0</v>
      </c>
      <c r="I332" s="14">
        <f ca="1">IF(PaymentSchedule[[#This Row],[PMT NO]]&lt;&gt;"",PaymentSchedule[[#This Row],[BEGINNING BALANCE]]*(InterestRate/PaymentsPerYear),"")</f>
        <v>0</v>
      </c>
      <c r="J33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2" s="14">
        <f ca="1">IF(PaymentSchedule[[#This Row],[PMT NO]]&lt;&gt;"",SUM(INDEX(PaymentSchedule[INTEREST],1,1):PaymentSchedule[[#This Row],[INTEREST]]),"")</f>
        <v>149442.53858785165</v>
      </c>
    </row>
    <row r="333" spans="2:11" x14ac:dyDescent="0.2">
      <c r="B333" s="10">
        <f ca="1">IF(LoanIsGood,IF(ROW()-ROW(PaymentSchedule[[#Headers],[PMT NO]])&gt;ScheduledNumberOfPayments,"",ROW()-ROW(PaymentSchedule[[#Headers],[PMT NO]])),"")</f>
        <v>317</v>
      </c>
      <c r="C333" s="12">
        <f ca="1">IF(PaymentSchedule[[#This Row],[PMT NO]]&lt;&gt;"",EOMONTH(LoanStartDate,ROW(PaymentSchedule[[#This Row],[PMT NO]])-ROW(PaymentSchedule[[#Headers],[PMT NO]])-2)+DAY(LoanStartDate),"")</f>
        <v>52925</v>
      </c>
      <c r="D33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3" s="14">
        <f ca="1">IF(PaymentSchedule[[#This Row],[PMT NO]]&lt;&gt;"",ScheduledPayment,"")</f>
        <v>1073.6432460242781</v>
      </c>
      <c r="F33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3" s="14">
        <f ca="1">IF(PaymentSchedule[[#This Row],[PMT NO]]&lt;&gt;"",PaymentSchedule[[#This Row],[TOTAL PAYMENT]]-PaymentSchedule[[#This Row],[INTEREST]],"")</f>
        <v>0</v>
      </c>
      <c r="I333" s="14">
        <f ca="1">IF(PaymentSchedule[[#This Row],[PMT NO]]&lt;&gt;"",PaymentSchedule[[#This Row],[BEGINNING BALANCE]]*(InterestRate/PaymentsPerYear),"")</f>
        <v>0</v>
      </c>
      <c r="J33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3" s="14">
        <f ca="1">IF(PaymentSchedule[[#This Row],[PMT NO]]&lt;&gt;"",SUM(INDEX(PaymentSchedule[INTEREST],1,1):PaymentSchedule[[#This Row],[INTEREST]]),"")</f>
        <v>149442.53858785165</v>
      </c>
    </row>
    <row r="334" spans="2:11" x14ac:dyDescent="0.2">
      <c r="B334" s="10">
        <f ca="1">IF(LoanIsGood,IF(ROW()-ROW(PaymentSchedule[[#Headers],[PMT NO]])&gt;ScheduledNumberOfPayments,"",ROW()-ROW(PaymentSchedule[[#Headers],[PMT NO]])),"")</f>
        <v>318</v>
      </c>
      <c r="C334" s="12">
        <f ca="1">IF(PaymentSchedule[[#This Row],[PMT NO]]&lt;&gt;"",EOMONTH(LoanStartDate,ROW(PaymentSchedule[[#This Row],[PMT NO]])-ROW(PaymentSchedule[[#Headers],[PMT NO]])-2)+DAY(LoanStartDate),"")</f>
        <v>52955</v>
      </c>
      <c r="D33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4" s="14">
        <f ca="1">IF(PaymentSchedule[[#This Row],[PMT NO]]&lt;&gt;"",ScheduledPayment,"")</f>
        <v>1073.6432460242781</v>
      </c>
      <c r="F33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4" s="14">
        <f ca="1">IF(PaymentSchedule[[#This Row],[PMT NO]]&lt;&gt;"",PaymentSchedule[[#This Row],[TOTAL PAYMENT]]-PaymentSchedule[[#This Row],[INTEREST]],"")</f>
        <v>0</v>
      </c>
      <c r="I334" s="14">
        <f ca="1">IF(PaymentSchedule[[#This Row],[PMT NO]]&lt;&gt;"",PaymentSchedule[[#This Row],[BEGINNING BALANCE]]*(InterestRate/PaymentsPerYear),"")</f>
        <v>0</v>
      </c>
      <c r="J33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4" s="14">
        <f ca="1">IF(PaymentSchedule[[#This Row],[PMT NO]]&lt;&gt;"",SUM(INDEX(PaymentSchedule[INTEREST],1,1):PaymentSchedule[[#This Row],[INTEREST]]),"")</f>
        <v>149442.53858785165</v>
      </c>
    </row>
    <row r="335" spans="2:11" x14ac:dyDescent="0.2">
      <c r="B335" s="10">
        <f ca="1">IF(LoanIsGood,IF(ROW()-ROW(PaymentSchedule[[#Headers],[PMT NO]])&gt;ScheduledNumberOfPayments,"",ROW()-ROW(PaymentSchedule[[#Headers],[PMT NO]])),"")</f>
        <v>319</v>
      </c>
      <c r="C335" s="12">
        <f ca="1">IF(PaymentSchedule[[#This Row],[PMT NO]]&lt;&gt;"",EOMONTH(LoanStartDate,ROW(PaymentSchedule[[#This Row],[PMT NO]])-ROW(PaymentSchedule[[#Headers],[PMT NO]])-2)+DAY(LoanStartDate),"")</f>
        <v>52986</v>
      </c>
      <c r="D33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5" s="14">
        <f ca="1">IF(PaymentSchedule[[#This Row],[PMT NO]]&lt;&gt;"",ScheduledPayment,"")</f>
        <v>1073.6432460242781</v>
      </c>
      <c r="F33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5" s="14">
        <f ca="1">IF(PaymentSchedule[[#This Row],[PMT NO]]&lt;&gt;"",PaymentSchedule[[#This Row],[TOTAL PAYMENT]]-PaymentSchedule[[#This Row],[INTEREST]],"")</f>
        <v>0</v>
      </c>
      <c r="I335" s="14">
        <f ca="1">IF(PaymentSchedule[[#This Row],[PMT NO]]&lt;&gt;"",PaymentSchedule[[#This Row],[BEGINNING BALANCE]]*(InterestRate/PaymentsPerYear),"")</f>
        <v>0</v>
      </c>
      <c r="J33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5" s="14">
        <f ca="1">IF(PaymentSchedule[[#This Row],[PMT NO]]&lt;&gt;"",SUM(INDEX(PaymentSchedule[INTEREST],1,1):PaymentSchedule[[#This Row],[INTEREST]]),"")</f>
        <v>149442.53858785165</v>
      </c>
    </row>
    <row r="336" spans="2:11" x14ac:dyDescent="0.2">
      <c r="B336" s="10">
        <f ca="1">IF(LoanIsGood,IF(ROW()-ROW(PaymentSchedule[[#Headers],[PMT NO]])&gt;ScheduledNumberOfPayments,"",ROW()-ROW(PaymentSchedule[[#Headers],[PMT NO]])),"")</f>
        <v>320</v>
      </c>
      <c r="C336" s="12">
        <f ca="1">IF(PaymentSchedule[[#This Row],[PMT NO]]&lt;&gt;"",EOMONTH(LoanStartDate,ROW(PaymentSchedule[[#This Row],[PMT NO]])-ROW(PaymentSchedule[[#Headers],[PMT NO]])-2)+DAY(LoanStartDate),"")</f>
        <v>53017</v>
      </c>
      <c r="D33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6" s="14">
        <f ca="1">IF(PaymentSchedule[[#This Row],[PMT NO]]&lt;&gt;"",ScheduledPayment,"")</f>
        <v>1073.6432460242781</v>
      </c>
      <c r="F33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6" s="14">
        <f ca="1">IF(PaymentSchedule[[#This Row],[PMT NO]]&lt;&gt;"",PaymentSchedule[[#This Row],[TOTAL PAYMENT]]-PaymentSchedule[[#This Row],[INTEREST]],"")</f>
        <v>0</v>
      </c>
      <c r="I336" s="14">
        <f ca="1">IF(PaymentSchedule[[#This Row],[PMT NO]]&lt;&gt;"",PaymentSchedule[[#This Row],[BEGINNING BALANCE]]*(InterestRate/PaymentsPerYear),"")</f>
        <v>0</v>
      </c>
      <c r="J33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6" s="14">
        <f ca="1">IF(PaymentSchedule[[#This Row],[PMT NO]]&lt;&gt;"",SUM(INDEX(PaymentSchedule[INTEREST],1,1):PaymentSchedule[[#This Row],[INTEREST]]),"")</f>
        <v>149442.53858785165</v>
      </c>
    </row>
    <row r="337" spans="2:11" x14ac:dyDescent="0.2">
      <c r="B337" s="10">
        <f ca="1">IF(LoanIsGood,IF(ROW()-ROW(PaymentSchedule[[#Headers],[PMT NO]])&gt;ScheduledNumberOfPayments,"",ROW()-ROW(PaymentSchedule[[#Headers],[PMT NO]])),"")</f>
        <v>321</v>
      </c>
      <c r="C337" s="12">
        <f ca="1">IF(PaymentSchedule[[#This Row],[PMT NO]]&lt;&gt;"",EOMONTH(LoanStartDate,ROW(PaymentSchedule[[#This Row],[PMT NO]])-ROW(PaymentSchedule[[#Headers],[PMT NO]])-2)+DAY(LoanStartDate),"")</f>
        <v>53045</v>
      </c>
      <c r="D33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7" s="14">
        <f ca="1">IF(PaymentSchedule[[#This Row],[PMT NO]]&lt;&gt;"",ScheduledPayment,"")</f>
        <v>1073.6432460242781</v>
      </c>
      <c r="F33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7" s="14">
        <f ca="1">IF(PaymentSchedule[[#This Row],[PMT NO]]&lt;&gt;"",PaymentSchedule[[#This Row],[TOTAL PAYMENT]]-PaymentSchedule[[#This Row],[INTEREST]],"")</f>
        <v>0</v>
      </c>
      <c r="I337" s="14">
        <f ca="1">IF(PaymentSchedule[[#This Row],[PMT NO]]&lt;&gt;"",PaymentSchedule[[#This Row],[BEGINNING BALANCE]]*(InterestRate/PaymentsPerYear),"")</f>
        <v>0</v>
      </c>
      <c r="J33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7" s="14">
        <f ca="1">IF(PaymentSchedule[[#This Row],[PMT NO]]&lt;&gt;"",SUM(INDEX(PaymentSchedule[INTEREST],1,1):PaymentSchedule[[#This Row],[INTEREST]]),"")</f>
        <v>149442.53858785165</v>
      </c>
    </row>
    <row r="338" spans="2:11" x14ac:dyDescent="0.2">
      <c r="B338" s="10">
        <f ca="1">IF(LoanIsGood,IF(ROW()-ROW(PaymentSchedule[[#Headers],[PMT NO]])&gt;ScheduledNumberOfPayments,"",ROW()-ROW(PaymentSchedule[[#Headers],[PMT NO]])),"")</f>
        <v>322</v>
      </c>
      <c r="C338" s="12">
        <f ca="1">IF(PaymentSchedule[[#This Row],[PMT NO]]&lt;&gt;"",EOMONTH(LoanStartDate,ROW(PaymentSchedule[[#This Row],[PMT NO]])-ROW(PaymentSchedule[[#Headers],[PMT NO]])-2)+DAY(LoanStartDate),"")</f>
        <v>53076</v>
      </c>
      <c r="D33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8" s="14">
        <f ca="1">IF(PaymentSchedule[[#This Row],[PMT NO]]&lt;&gt;"",ScheduledPayment,"")</f>
        <v>1073.6432460242781</v>
      </c>
      <c r="F33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8" s="14">
        <f ca="1">IF(PaymentSchedule[[#This Row],[PMT NO]]&lt;&gt;"",PaymentSchedule[[#This Row],[TOTAL PAYMENT]]-PaymentSchedule[[#This Row],[INTEREST]],"")</f>
        <v>0</v>
      </c>
      <c r="I338" s="14">
        <f ca="1">IF(PaymentSchedule[[#This Row],[PMT NO]]&lt;&gt;"",PaymentSchedule[[#This Row],[BEGINNING BALANCE]]*(InterestRate/PaymentsPerYear),"")</f>
        <v>0</v>
      </c>
      <c r="J33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8" s="14">
        <f ca="1">IF(PaymentSchedule[[#This Row],[PMT NO]]&lt;&gt;"",SUM(INDEX(PaymentSchedule[INTEREST],1,1):PaymentSchedule[[#This Row],[INTEREST]]),"")</f>
        <v>149442.53858785165</v>
      </c>
    </row>
    <row r="339" spans="2:11" x14ac:dyDescent="0.2">
      <c r="B339" s="10">
        <f ca="1">IF(LoanIsGood,IF(ROW()-ROW(PaymentSchedule[[#Headers],[PMT NO]])&gt;ScheduledNumberOfPayments,"",ROW()-ROW(PaymentSchedule[[#Headers],[PMT NO]])),"")</f>
        <v>323</v>
      </c>
      <c r="C339" s="12">
        <f ca="1">IF(PaymentSchedule[[#This Row],[PMT NO]]&lt;&gt;"",EOMONTH(LoanStartDate,ROW(PaymentSchedule[[#This Row],[PMT NO]])-ROW(PaymentSchedule[[#Headers],[PMT NO]])-2)+DAY(LoanStartDate),"")</f>
        <v>53106</v>
      </c>
      <c r="D33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9" s="14">
        <f ca="1">IF(PaymentSchedule[[#This Row],[PMT NO]]&lt;&gt;"",ScheduledPayment,"")</f>
        <v>1073.6432460242781</v>
      </c>
      <c r="F33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9" s="14">
        <f ca="1">IF(PaymentSchedule[[#This Row],[PMT NO]]&lt;&gt;"",PaymentSchedule[[#This Row],[TOTAL PAYMENT]]-PaymentSchedule[[#This Row],[INTEREST]],"")</f>
        <v>0</v>
      </c>
      <c r="I339" s="14">
        <f ca="1">IF(PaymentSchedule[[#This Row],[PMT NO]]&lt;&gt;"",PaymentSchedule[[#This Row],[BEGINNING BALANCE]]*(InterestRate/PaymentsPerYear),"")</f>
        <v>0</v>
      </c>
      <c r="J33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9" s="14">
        <f ca="1">IF(PaymentSchedule[[#This Row],[PMT NO]]&lt;&gt;"",SUM(INDEX(PaymentSchedule[INTEREST],1,1):PaymentSchedule[[#This Row],[INTEREST]]),"")</f>
        <v>149442.53858785165</v>
      </c>
    </row>
    <row r="340" spans="2:11" x14ac:dyDescent="0.2">
      <c r="B340" s="10">
        <f ca="1">IF(LoanIsGood,IF(ROW()-ROW(PaymentSchedule[[#Headers],[PMT NO]])&gt;ScheduledNumberOfPayments,"",ROW()-ROW(PaymentSchedule[[#Headers],[PMT NO]])),"")</f>
        <v>324</v>
      </c>
      <c r="C340" s="12">
        <f ca="1">IF(PaymentSchedule[[#This Row],[PMT NO]]&lt;&gt;"",EOMONTH(LoanStartDate,ROW(PaymentSchedule[[#This Row],[PMT NO]])-ROW(PaymentSchedule[[#Headers],[PMT NO]])-2)+DAY(LoanStartDate),"")</f>
        <v>53137</v>
      </c>
      <c r="D34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0" s="14">
        <f ca="1">IF(PaymentSchedule[[#This Row],[PMT NO]]&lt;&gt;"",ScheduledPayment,"")</f>
        <v>1073.6432460242781</v>
      </c>
      <c r="F34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0" s="14">
        <f ca="1">IF(PaymentSchedule[[#This Row],[PMT NO]]&lt;&gt;"",PaymentSchedule[[#This Row],[TOTAL PAYMENT]]-PaymentSchedule[[#This Row],[INTEREST]],"")</f>
        <v>0</v>
      </c>
      <c r="I340" s="14">
        <f ca="1">IF(PaymentSchedule[[#This Row],[PMT NO]]&lt;&gt;"",PaymentSchedule[[#This Row],[BEGINNING BALANCE]]*(InterestRate/PaymentsPerYear),"")</f>
        <v>0</v>
      </c>
      <c r="J34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0" s="14">
        <f ca="1">IF(PaymentSchedule[[#This Row],[PMT NO]]&lt;&gt;"",SUM(INDEX(PaymentSchedule[INTEREST],1,1):PaymentSchedule[[#This Row],[INTEREST]]),"")</f>
        <v>149442.53858785165</v>
      </c>
    </row>
    <row r="341" spans="2:11" x14ac:dyDescent="0.2">
      <c r="B341" s="10">
        <f ca="1">IF(LoanIsGood,IF(ROW()-ROW(PaymentSchedule[[#Headers],[PMT NO]])&gt;ScheduledNumberOfPayments,"",ROW()-ROW(PaymentSchedule[[#Headers],[PMT NO]])),"")</f>
        <v>325</v>
      </c>
      <c r="C341" s="12">
        <f ca="1">IF(PaymentSchedule[[#This Row],[PMT NO]]&lt;&gt;"",EOMONTH(LoanStartDate,ROW(PaymentSchedule[[#This Row],[PMT NO]])-ROW(PaymentSchedule[[#Headers],[PMT NO]])-2)+DAY(LoanStartDate),"")</f>
        <v>53167</v>
      </c>
      <c r="D34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1" s="14">
        <f ca="1">IF(PaymentSchedule[[#This Row],[PMT NO]]&lt;&gt;"",ScheduledPayment,"")</f>
        <v>1073.6432460242781</v>
      </c>
      <c r="F34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1" s="14">
        <f ca="1">IF(PaymentSchedule[[#This Row],[PMT NO]]&lt;&gt;"",PaymentSchedule[[#This Row],[TOTAL PAYMENT]]-PaymentSchedule[[#This Row],[INTEREST]],"")</f>
        <v>0</v>
      </c>
      <c r="I341" s="14">
        <f ca="1">IF(PaymentSchedule[[#This Row],[PMT NO]]&lt;&gt;"",PaymentSchedule[[#This Row],[BEGINNING BALANCE]]*(InterestRate/PaymentsPerYear),"")</f>
        <v>0</v>
      </c>
      <c r="J34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1" s="14">
        <f ca="1">IF(PaymentSchedule[[#This Row],[PMT NO]]&lt;&gt;"",SUM(INDEX(PaymentSchedule[INTEREST],1,1):PaymentSchedule[[#This Row],[INTEREST]]),"")</f>
        <v>149442.53858785165</v>
      </c>
    </row>
    <row r="342" spans="2:11" x14ac:dyDescent="0.2">
      <c r="B342" s="10">
        <f ca="1">IF(LoanIsGood,IF(ROW()-ROW(PaymentSchedule[[#Headers],[PMT NO]])&gt;ScheduledNumberOfPayments,"",ROW()-ROW(PaymentSchedule[[#Headers],[PMT NO]])),"")</f>
        <v>326</v>
      </c>
      <c r="C342" s="12">
        <f ca="1">IF(PaymentSchedule[[#This Row],[PMT NO]]&lt;&gt;"",EOMONTH(LoanStartDate,ROW(PaymentSchedule[[#This Row],[PMT NO]])-ROW(PaymentSchedule[[#Headers],[PMT NO]])-2)+DAY(LoanStartDate),"")</f>
        <v>53198</v>
      </c>
      <c r="D34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2" s="14">
        <f ca="1">IF(PaymentSchedule[[#This Row],[PMT NO]]&lt;&gt;"",ScheduledPayment,"")</f>
        <v>1073.6432460242781</v>
      </c>
      <c r="F34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2" s="14">
        <f ca="1">IF(PaymentSchedule[[#This Row],[PMT NO]]&lt;&gt;"",PaymentSchedule[[#This Row],[TOTAL PAYMENT]]-PaymentSchedule[[#This Row],[INTEREST]],"")</f>
        <v>0</v>
      </c>
      <c r="I342" s="14">
        <f ca="1">IF(PaymentSchedule[[#This Row],[PMT NO]]&lt;&gt;"",PaymentSchedule[[#This Row],[BEGINNING BALANCE]]*(InterestRate/PaymentsPerYear),"")</f>
        <v>0</v>
      </c>
      <c r="J34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2" s="14">
        <f ca="1">IF(PaymentSchedule[[#This Row],[PMT NO]]&lt;&gt;"",SUM(INDEX(PaymentSchedule[INTEREST],1,1):PaymentSchedule[[#This Row],[INTEREST]]),"")</f>
        <v>149442.53858785165</v>
      </c>
    </row>
    <row r="343" spans="2:11" x14ac:dyDescent="0.2">
      <c r="B343" s="10">
        <f ca="1">IF(LoanIsGood,IF(ROW()-ROW(PaymentSchedule[[#Headers],[PMT NO]])&gt;ScheduledNumberOfPayments,"",ROW()-ROW(PaymentSchedule[[#Headers],[PMT NO]])),"")</f>
        <v>327</v>
      </c>
      <c r="C343" s="12">
        <f ca="1">IF(PaymentSchedule[[#This Row],[PMT NO]]&lt;&gt;"",EOMONTH(LoanStartDate,ROW(PaymentSchedule[[#This Row],[PMT NO]])-ROW(PaymentSchedule[[#Headers],[PMT NO]])-2)+DAY(LoanStartDate),"")</f>
        <v>53229</v>
      </c>
      <c r="D34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3" s="14">
        <f ca="1">IF(PaymentSchedule[[#This Row],[PMT NO]]&lt;&gt;"",ScheduledPayment,"")</f>
        <v>1073.6432460242781</v>
      </c>
      <c r="F34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3" s="14">
        <f ca="1">IF(PaymentSchedule[[#This Row],[PMT NO]]&lt;&gt;"",PaymentSchedule[[#This Row],[TOTAL PAYMENT]]-PaymentSchedule[[#This Row],[INTEREST]],"")</f>
        <v>0</v>
      </c>
      <c r="I343" s="14">
        <f ca="1">IF(PaymentSchedule[[#This Row],[PMT NO]]&lt;&gt;"",PaymentSchedule[[#This Row],[BEGINNING BALANCE]]*(InterestRate/PaymentsPerYear),"")</f>
        <v>0</v>
      </c>
      <c r="J34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3" s="14">
        <f ca="1">IF(PaymentSchedule[[#This Row],[PMT NO]]&lt;&gt;"",SUM(INDEX(PaymentSchedule[INTEREST],1,1):PaymentSchedule[[#This Row],[INTEREST]]),"")</f>
        <v>149442.53858785165</v>
      </c>
    </row>
    <row r="344" spans="2:11" x14ac:dyDescent="0.2">
      <c r="B344" s="10">
        <f ca="1">IF(LoanIsGood,IF(ROW()-ROW(PaymentSchedule[[#Headers],[PMT NO]])&gt;ScheduledNumberOfPayments,"",ROW()-ROW(PaymentSchedule[[#Headers],[PMT NO]])),"")</f>
        <v>328</v>
      </c>
      <c r="C344" s="12">
        <f ca="1">IF(PaymentSchedule[[#This Row],[PMT NO]]&lt;&gt;"",EOMONTH(LoanStartDate,ROW(PaymentSchedule[[#This Row],[PMT NO]])-ROW(PaymentSchedule[[#Headers],[PMT NO]])-2)+DAY(LoanStartDate),"")</f>
        <v>53259</v>
      </c>
      <c r="D34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4" s="14">
        <f ca="1">IF(PaymentSchedule[[#This Row],[PMT NO]]&lt;&gt;"",ScheduledPayment,"")</f>
        <v>1073.6432460242781</v>
      </c>
      <c r="F34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4" s="14">
        <f ca="1">IF(PaymentSchedule[[#This Row],[PMT NO]]&lt;&gt;"",PaymentSchedule[[#This Row],[TOTAL PAYMENT]]-PaymentSchedule[[#This Row],[INTEREST]],"")</f>
        <v>0</v>
      </c>
      <c r="I344" s="14">
        <f ca="1">IF(PaymentSchedule[[#This Row],[PMT NO]]&lt;&gt;"",PaymentSchedule[[#This Row],[BEGINNING BALANCE]]*(InterestRate/PaymentsPerYear),"")</f>
        <v>0</v>
      </c>
      <c r="J34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4" s="14">
        <f ca="1">IF(PaymentSchedule[[#This Row],[PMT NO]]&lt;&gt;"",SUM(INDEX(PaymentSchedule[INTEREST],1,1):PaymentSchedule[[#This Row],[INTEREST]]),"")</f>
        <v>149442.53858785165</v>
      </c>
    </row>
    <row r="345" spans="2:11" x14ac:dyDescent="0.2">
      <c r="B345" s="10">
        <f ca="1">IF(LoanIsGood,IF(ROW()-ROW(PaymentSchedule[[#Headers],[PMT NO]])&gt;ScheduledNumberOfPayments,"",ROW()-ROW(PaymentSchedule[[#Headers],[PMT NO]])),"")</f>
        <v>329</v>
      </c>
      <c r="C345" s="12">
        <f ca="1">IF(PaymentSchedule[[#This Row],[PMT NO]]&lt;&gt;"",EOMONTH(LoanStartDate,ROW(PaymentSchedule[[#This Row],[PMT NO]])-ROW(PaymentSchedule[[#Headers],[PMT NO]])-2)+DAY(LoanStartDate),"")</f>
        <v>53290</v>
      </c>
      <c r="D34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5" s="14">
        <f ca="1">IF(PaymentSchedule[[#This Row],[PMT NO]]&lt;&gt;"",ScheduledPayment,"")</f>
        <v>1073.6432460242781</v>
      </c>
      <c r="F34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5" s="14">
        <f ca="1">IF(PaymentSchedule[[#This Row],[PMT NO]]&lt;&gt;"",PaymentSchedule[[#This Row],[TOTAL PAYMENT]]-PaymentSchedule[[#This Row],[INTEREST]],"")</f>
        <v>0</v>
      </c>
      <c r="I345" s="14">
        <f ca="1">IF(PaymentSchedule[[#This Row],[PMT NO]]&lt;&gt;"",PaymentSchedule[[#This Row],[BEGINNING BALANCE]]*(InterestRate/PaymentsPerYear),"")</f>
        <v>0</v>
      </c>
      <c r="J34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5" s="14">
        <f ca="1">IF(PaymentSchedule[[#This Row],[PMT NO]]&lt;&gt;"",SUM(INDEX(PaymentSchedule[INTEREST],1,1):PaymentSchedule[[#This Row],[INTEREST]]),"")</f>
        <v>149442.53858785165</v>
      </c>
    </row>
    <row r="346" spans="2:11" x14ac:dyDescent="0.2">
      <c r="B346" s="10">
        <f ca="1">IF(LoanIsGood,IF(ROW()-ROW(PaymentSchedule[[#Headers],[PMT NO]])&gt;ScheduledNumberOfPayments,"",ROW()-ROW(PaymentSchedule[[#Headers],[PMT NO]])),"")</f>
        <v>330</v>
      </c>
      <c r="C346" s="12">
        <f ca="1">IF(PaymentSchedule[[#This Row],[PMT NO]]&lt;&gt;"",EOMONTH(LoanStartDate,ROW(PaymentSchedule[[#This Row],[PMT NO]])-ROW(PaymentSchedule[[#Headers],[PMT NO]])-2)+DAY(LoanStartDate),"")</f>
        <v>53320</v>
      </c>
      <c r="D34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6" s="14">
        <f ca="1">IF(PaymentSchedule[[#This Row],[PMT NO]]&lt;&gt;"",ScheduledPayment,"")</f>
        <v>1073.6432460242781</v>
      </c>
      <c r="F34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6" s="14">
        <f ca="1">IF(PaymentSchedule[[#This Row],[PMT NO]]&lt;&gt;"",PaymentSchedule[[#This Row],[TOTAL PAYMENT]]-PaymentSchedule[[#This Row],[INTEREST]],"")</f>
        <v>0</v>
      </c>
      <c r="I346" s="14">
        <f ca="1">IF(PaymentSchedule[[#This Row],[PMT NO]]&lt;&gt;"",PaymentSchedule[[#This Row],[BEGINNING BALANCE]]*(InterestRate/PaymentsPerYear),"")</f>
        <v>0</v>
      </c>
      <c r="J34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6" s="14">
        <f ca="1">IF(PaymentSchedule[[#This Row],[PMT NO]]&lt;&gt;"",SUM(INDEX(PaymentSchedule[INTEREST],1,1):PaymentSchedule[[#This Row],[INTEREST]]),"")</f>
        <v>149442.53858785165</v>
      </c>
    </row>
    <row r="347" spans="2:11" x14ac:dyDescent="0.2">
      <c r="B347" s="10">
        <f ca="1">IF(LoanIsGood,IF(ROW()-ROW(PaymentSchedule[[#Headers],[PMT NO]])&gt;ScheduledNumberOfPayments,"",ROW()-ROW(PaymentSchedule[[#Headers],[PMT NO]])),"")</f>
        <v>331</v>
      </c>
      <c r="C347" s="12">
        <f ca="1">IF(PaymentSchedule[[#This Row],[PMT NO]]&lt;&gt;"",EOMONTH(LoanStartDate,ROW(PaymentSchedule[[#This Row],[PMT NO]])-ROW(PaymentSchedule[[#Headers],[PMT NO]])-2)+DAY(LoanStartDate),"")</f>
        <v>53351</v>
      </c>
      <c r="D34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7" s="14">
        <f ca="1">IF(PaymentSchedule[[#This Row],[PMT NO]]&lt;&gt;"",ScheduledPayment,"")</f>
        <v>1073.6432460242781</v>
      </c>
      <c r="F34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7" s="14">
        <f ca="1">IF(PaymentSchedule[[#This Row],[PMT NO]]&lt;&gt;"",PaymentSchedule[[#This Row],[TOTAL PAYMENT]]-PaymentSchedule[[#This Row],[INTEREST]],"")</f>
        <v>0</v>
      </c>
      <c r="I347" s="14">
        <f ca="1">IF(PaymentSchedule[[#This Row],[PMT NO]]&lt;&gt;"",PaymentSchedule[[#This Row],[BEGINNING BALANCE]]*(InterestRate/PaymentsPerYear),"")</f>
        <v>0</v>
      </c>
      <c r="J34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7" s="14">
        <f ca="1">IF(PaymentSchedule[[#This Row],[PMT NO]]&lt;&gt;"",SUM(INDEX(PaymentSchedule[INTEREST],1,1):PaymentSchedule[[#This Row],[INTEREST]]),"")</f>
        <v>149442.53858785165</v>
      </c>
    </row>
    <row r="348" spans="2:11" x14ac:dyDescent="0.2">
      <c r="B348" s="10">
        <f ca="1">IF(LoanIsGood,IF(ROW()-ROW(PaymentSchedule[[#Headers],[PMT NO]])&gt;ScheduledNumberOfPayments,"",ROW()-ROW(PaymentSchedule[[#Headers],[PMT NO]])),"")</f>
        <v>332</v>
      </c>
      <c r="C348" s="12">
        <f ca="1">IF(PaymentSchedule[[#This Row],[PMT NO]]&lt;&gt;"",EOMONTH(LoanStartDate,ROW(PaymentSchedule[[#This Row],[PMT NO]])-ROW(PaymentSchedule[[#Headers],[PMT NO]])-2)+DAY(LoanStartDate),"")</f>
        <v>53382</v>
      </c>
      <c r="D34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8" s="14">
        <f ca="1">IF(PaymentSchedule[[#This Row],[PMT NO]]&lt;&gt;"",ScheduledPayment,"")</f>
        <v>1073.6432460242781</v>
      </c>
      <c r="F34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8" s="14">
        <f ca="1">IF(PaymentSchedule[[#This Row],[PMT NO]]&lt;&gt;"",PaymentSchedule[[#This Row],[TOTAL PAYMENT]]-PaymentSchedule[[#This Row],[INTEREST]],"")</f>
        <v>0</v>
      </c>
      <c r="I348" s="14">
        <f ca="1">IF(PaymentSchedule[[#This Row],[PMT NO]]&lt;&gt;"",PaymentSchedule[[#This Row],[BEGINNING BALANCE]]*(InterestRate/PaymentsPerYear),"")</f>
        <v>0</v>
      </c>
      <c r="J34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8" s="14">
        <f ca="1">IF(PaymentSchedule[[#This Row],[PMT NO]]&lt;&gt;"",SUM(INDEX(PaymentSchedule[INTEREST],1,1):PaymentSchedule[[#This Row],[INTEREST]]),"")</f>
        <v>149442.53858785165</v>
      </c>
    </row>
    <row r="349" spans="2:11" x14ac:dyDescent="0.2">
      <c r="B349" s="10">
        <f ca="1">IF(LoanIsGood,IF(ROW()-ROW(PaymentSchedule[[#Headers],[PMT NO]])&gt;ScheduledNumberOfPayments,"",ROW()-ROW(PaymentSchedule[[#Headers],[PMT NO]])),"")</f>
        <v>333</v>
      </c>
      <c r="C349" s="12">
        <f ca="1">IF(PaymentSchedule[[#This Row],[PMT NO]]&lt;&gt;"",EOMONTH(LoanStartDate,ROW(PaymentSchedule[[#This Row],[PMT NO]])-ROW(PaymentSchedule[[#Headers],[PMT NO]])-2)+DAY(LoanStartDate),"")</f>
        <v>53410</v>
      </c>
      <c r="D34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9" s="14">
        <f ca="1">IF(PaymentSchedule[[#This Row],[PMT NO]]&lt;&gt;"",ScheduledPayment,"")</f>
        <v>1073.6432460242781</v>
      </c>
      <c r="F34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9" s="14">
        <f ca="1">IF(PaymentSchedule[[#This Row],[PMT NO]]&lt;&gt;"",PaymentSchedule[[#This Row],[TOTAL PAYMENT]]-PaymentSchedule[[#This Row],[INTEREST]],"")</f>
        <v>0</v>
      </c>
      <c r="I349" s="14">
        <f ca="1">IF(PaymentSchedule[[#This Row],[PMT NO]]&lt;&gt;"",PaymentSchedule[[#This Row],[BEGINNING BALANCE]]*(InterestRate/PaymentsPerYear),"")</f>
        <v>0</v>
      </c>
      <c r="J34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9" s="14">
        <f ca="1">IF(PaymentSchedule[[#This Row],[PMT NO]]&lt;&gt;"",SUM(INDEX(PaymentSchedule[INTEREST],1,1):PaymentSchedule[[#This Row],[INTEREST]]),"")</f>
        <v>149442.53858785165</v>
      </c>
    </row>
    <row r="350" spans="2:11" x14ac:dyDescent="0.2">
      <c r="B350" s="10">
        <f ca="1">IF(LoanIsGood,IF(ROW()-ROW(PaymentSchedule[[#Headers],[PMT NO]])&gt;ScheduledNumberOfPayments,"",ROW()-ROW(PaymentSchedule[[#Headers],[PMT NO]])),"")</f>
        <v>334</v>
      </c>
      <c r="C350" s="12">
        <f ca="1">IF(PaymentSchedule[[#This Row],[PMT NO]]&lt;&gt;"",EOMONTH(LoanStartDate,ROW(PaymentSchedule[[#This Row],[PMT NO]])-ROW(PaymentSchedule[[#Headers],[PMT NO]])-2)+DAY(LoanStartDate),"")</f>
        <v>53441</v>
      </c>
      <c r="D35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0" s="14">
        <f ca="1">IF(PaymentSchedule[[#This Row],[PMT NO]]&lt;&gt;"",ScheduledPayment,"")</f>
        <v>1073.6432460242781</v>
      </c>
      <c r="F35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0" s="14">
        <f ca="1">IF(PaymentSchedule[[#This Row],[PMT NO]]&lt;&gt;"",PaymentSchedule[[#This Row],[TOTAL PAYMENT]]-PaymentSchedule[[#This Row],[INTEREST]],"")</f>
        <v>0</v>
      </c>
      <c r="I350" s="14">
        <f ca="1">IF(PaymentSchedule[[#This Row],[PMT NO]]&lt;&gt;"",PaymentSchedule[[#This Row],[BEGINNING BALANCE]]*(InterestRate/PaymentsPerYear),"")</f>
        <v>0</v>
      </c>
      <c r="J35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0" s="14">
        <f ca="1">IF(PaymentSchedule[[#This Row],[PMT NO]]&lt;&gt;"",SUM(INDEX(PaymentSchedule[INTEREST],1,1):PaymentSchedule[[#This Row],[INTEREST]]),"")</f>
        <v>149442.53858785165</v>
      </c>
    </row>
    <row r="351" spans="2:11" x14ac:dyDescent="0.2">
      <c r="B351" s="10">
        <f ca="1">IF(LoanIsGood,IF(ROW()-ROW(PaymentSchedule[[#Headers],[PMT NO]])&gt;ScheduledNumberOfPayments,"",ROW()-ROW(PaymentSchedule[[#Headers],[PMT NO]])),"")</f>
        <v>335</v>
      </c>
      <c r="C351" s="12">
        <f ca="1">IF(PaymentSchedule[[#This Row],[PMT NO]]&lt;&gt;"",EOMONTH(LoanStartDate,ROW(PaymentSchedule[[#This Row],[PMT NO]])-ROW(PaymentSchedule[[#Headers],[PMT NO]])-2)+DAY(LoanStartDate),"")</f>
        <v>53471</v>
      </c>
      <c r="D35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1" s="14">
        <f ca="1">IF(PaymentSchedule[[#This Row],[PMT NO]]&lt;&gt;"",ScheduledPayment,"")</f>
        <v>1073.6432460242781</v>
      </c>
      <c r="F35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1" s="14">
        <f ca="1">IF(PaymentSchedule[[#This Row],[PMT NO]]&lt;&gt;"",PaymentSchedule[[#This Row],[TOTAL PAYMENT]]-PaymentSchedule[[#This Row],[INTEREST]],"")</f>
        <v>0</v>
      </c>
      <c r="I351" s="14">
        <f ca="1">IF(PaymentSchedule[[#This Row],[PMT NO]]&lt;&gt;"",PaymentSchedule[[#This Row],[BEGINNING BALANCE]]*(InterestRate/PaymentsPerYear),"")</f>
        <v>0</v>
      </c>
      <c r="J35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1" s="14">
        <f ca="1">IF(PaymentSchedule[[#This Row],[PMT NO]]&lt;&gt;"",SUM(INDEX(PaymentSchedule[INTEREST],1,1):PaymentSchedule[[#This Row],[INTEREST]]),"")</f>
        <v>149442.53858785165</v>
      </c>
    </row>
    <row r="352" spans="2:11" x14ac:dyDescent="0.2">
      <c r="B352" s="10">
        <f ca="1">IF(LoanIsGood,IF(ROW()-ROW(PaymentSchedule[[#Headers],[PMT NO]])&gt;ScheduledNumberOfPayments,"",ROW()-ROW(PaymentSchedule[[#Headers],[PMT NO]])),"")</f>
        <v>336</v>
      </c>
      <c r="C352" s="12">
        <f ca="1">IF(PaymentSchedule[[#This Row],[PMT NO]]&lt;&gt;"",EOMONTH(LoanStartDate,ROW(PaymentSchedule[[#This Row],[PMT NO]])-ROW(PaymentSchedule[[#Headers],[PMT NO]])-2)+DAY(LoanStartDate),"")</f>
        <v>53502</v>
      </c>
      <c r="D35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2" s="14">
        <f ca="1">IF(PaymentSchedule[[#This Row],[PMT NO]]&lt;&gt;"",ScheduledPayment,"")</f>
        <v>1073.6432460242781</v>
      </c>
      <c r="F35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2" s="14">
        <f ca="1">IF(PaymentSchedule[[#This Row],[PMT NO]]&lt;&gt;"",PaymentSchedule[[#This Row],[TOTAL PAYMENT]]-PaymentSchedule[[#This Row],[INTEREST]],"")</f>
        <v>0</v>
      </c>
      <c r="I352" s="14">
        <f ca="1">IF(PaymentSchedule[[#This Row],[PMT NO]]&lt;&gt;"",PaymentSchedule[[#This Row],[BEGINNING BALANCE]]*(InterestRate/PaymentsPerYear),"")</f>
        <v>0</v>
      </c>
      <c r="J35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2" s="14">
        <f ca="1">IF(PaymentSchedule[[#This Row],[PMT NO]]&lt;&gt;"",SUM(INDEX(PaymentSchedule[INTEREST],1,1):PaymentSchedule[[#This Row],[INTEREST]]),"")</f>
        <v>149442.53858785165</v>
      </c>
    </row>
    <row r="353" spans="2:11" x14ac:dyDescent="0.2">
      <c r="B353" s="10">
        <f ca="1">IF(LoanIsGood,IF(ROW()-ROW(PaymentSchedule[[#Headers],[PMT NO]])&gt;ScheduledNumberOfPayments,"",ROW()-ROW(PaymentSchedule[[#Headers],[PMT NO]])),"")</f>
        <v>337</v>
      </c>
      <c r="C353" s="12">
        <f ca="1">IF(PaymentSchedule[[#This Row],[PMT NO]]&lt;&gt;"",EOMONTH(LoanStartDate,ROW(PaymentSchedule[[#This Row],[PMT NO]])-ROW(PaymentSchedule[[#Headers],[PMT NO]])-2)+DAY(LoanStartDate),"")</f>
        <v>53532</v>
      </c>
      <c r="D35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3" s="14">
        <f ca="1">IF(PaymentSchedule[[#This Row],[PMT NO]]&lt;&gt;"",ScheduledPayment,"")</f>
        <v>1073.6432460242781</v>
      </c>
      <c r="F35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3" s="14">
        <f ca="1">IF(PaymentSchedule[[#This Row],[PMT NO]]&lt;&gt;"",PaymentSchedule[[#This Row],[TOTAL PAYMENT]]-PaymentSchedule[[#This Row],[INTEREST]],"")</f>
        <v>0</v>
      </c>
      <c r="I353" s="14">
        <f ca="1">IF(PaymentSchedule[[#This Row],[PMT NO]]&lt;&gt;"",PaymentSchedule[[#This Row],[BEGINNING BALANCE]]*(InterestRate/PaymentsPerYear),"")</f>
        <v>0</v>
      </c>
      <c r="J35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3" s="14">
        <f ca="1">IF(PaymentSchedule[[#This Row],[PMT NO]]&lt;&gt;"",SUM(INDEX(PaymentSchedule[INTEREST],1,1):PaymentSchedule[[#This Row],[INTEREST]]),"")</f>
        <v>149442.53858785165</v>
      </c>
    </row>
    <row r="354" spans="2:11" x14ac:dyDescent="0.2">
      <c r="B354" s="10">
        <f ca="1">IF(LoanIsGood,IF(ROW()-ROW(PaymentSchedule[[#Headers],[PMT NO]])&gt;ScheduledNumberOfPayments,"",ROW()-ROW(PaymentSchedule[[#Headers],[PMT NO]])),"")</f>
        <v>338</v>
      </c>
      <c r="C354" s="12">
        <f ca="1">IF(PaymentSchedule[[#This Row],[PMT NO]]&lt;&gt;"",EOMONTH(LoanStartDate,ROW(PaymentSchedule[[#This Row],[PMT NO]])-ROW(PaymentSchedule[[#Headers],[PMT NO]])-2)+DAY(LoanStartDate),"")</f>
        <v>53563</v>
      </c>
      <c r="D35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4" s="14">
        <f ca="1">IF(PaymentSchedule[[#This Row],[PMT NO]]&lt;&gt;"",ScheduledPayment,"")</f>
        <v>1073.6432460242781</v>
      </c>
      <c r="F35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4" s="14">
        <f ca="1">IF(PaymentSchedule[[#This Row],[PMT NO]]&lt;&gt;"",PaymentSchedule[[#This Row],[TOTAL PAYMENT]]-PaymentSchedule[[#This Row],[INTEREST]],"")</f>
        <v>0</v>
      </c>
      <c r="I354" s="14">
        <f ca="1">IF(PaymentSchedule[[#This Row],[PMT NO]]&lt;&gt;"",PaymentSchedule[[#This Row],[BEGINNING BALANCE]]*(InterestRate/PaymentsPerYear),"")</f>
        <v>0</v>
      </c>
      <c r="J35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4" s="14">
        <f ca="1">IF(PaymentSchedule[[#This Row],[PMT NO]]&lt;&gt;"",SUM(INDEX(PaymentSchedule[INTEREST],1,1):PaymentSchedule[[#This Row],[INTEREST]]),"")</f>
        <v>149442.53858785165</v>
      </c>
    </row>
    <row r="355" spans="2:11" x14ac:dyDescent="0.2">
      <c r="B355" s="10">
        <f ca="1">IF(LoanIsGood,IF(ROW()-ROW(PaymentSchedule[[#Headers],[PMT NO]])&gt;ScheduledNumberOfPayments,"",ROW()-ROW(PaymentSchedule[[#Headers],[PMT NO]])),"")</f>
        <v>339</v>
      </c>
      <c r="C355" s="12">
        <f ca="1">IF(PaymentSchedule[[#This Row],[PMT NO]]&lt;&gt;"",EOMONTH(LoanStartDate,ROW(PaymentSchedule[[#This Row],[PMT NO]])-ROW(PaymentSchedule[[#Headers],[PMT NO]])-2)+DAY(LoanStartDate),"")</f>
        <v>53594</v>
      </c>
      <c r="D35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5" s="14">
        <f ca="1">IF(PaymentSchedule[[#This Row],[PMT NO]]&lt;&gt;"",ScheduledPayment,"")</f>
        <v>1073.6432460242781</v>
      </c>
      <c r="F35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5" s="14">
        <f ca="1">IF(PaymentSchedule[[#This Row],[PMT NO]]&lt;&gt;"",PaymentSchedule[[#This Row],[TOTAL PAYMENT]]-PaymentSchedule[[#This Row],[INTEREST]],"")</f>
        <v>0</v>
      </c>
      <c r="I355" s="14">
        <f ca="1">IF(PaymentSchedule[[#This Row],[PMT NO]]&lt;&gt;"",PaymentSchedule[[#This Row],[BEGINNING BALANCE]]*(InterestRate/PaymentsPerYear),"")</f>
        <v>0</v>
      </c>
      <c r="J35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5" s="14">
        <f ca="1">IF(PaymentSchedule[[#This Row],[PMT NO]]&lt;&gt;"",SUM(INDEX(PaymentSchedule[INTEREST],1,1):PaymentSchedule[[#This Row],[INTEREST]]),"")</f>
        <v>149442.53858785165</v>
      </c>
    </row>
    <row r="356" spans="2:11" x14ac:dyDescent="0.2">
      <c r="B356" s="10">
        <f ca="1">IF(LoanIsGood,IF(ROW()-ROW(PaymentSchedule[[#Headers],[PMT NO]])&gt;ScheduledNumberOfPayments,"",ROW()-ROW(PaymentSchedule[[#Headers],[PMT NO]])),"")</f>
        <v>340</v>
      </c>
      <c r="C356" s="12">
        <f ca="1">IF(PaymentSchedule[[#This Row],[PMT NO]]&lt;&gt;"",EOMONTH(LoanStartDate,ROW(PaymentSchedule[[#This Row],[PMT NO]])-ROW(PaymentSchedule[[#Headers],[PMT NO]])-2)+DAY(LoanStartDate),"")</f>
        <v>53624</v>
      </c>
      <c r="D35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6" s="14">
        <f ca="1">IF(PaymentSchedule[[#This Row],[PMT NO]]&lt;&gt;"",ScheduledPayment,"")</f>
        <v>1073.6432460242781</v>
      </c>
      <c r="F35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6" s="14">
        <f ca="1">IF(PaymentSchedule[[#This Row],[PMT NO]]&lt;&gt;"",PaymentSchedule[[#This Row],[TOTAL PAYMENT]]-PaymentSchedule[[#This Row],[INTEREST]],"")</f>
        <v>0</v>
      </c>
      <c r="I356" s="14">
        <f ca="1">IF(PaymentSchedule[[#This Row],[PMT NO]]&lt;&gt;"",PaymentSchedule[[#This Row],[BEGINNING BALANCE]]*(InterestRate/PaymentsPerYear),"")</f>
        <v>0</v>
      </c>
      <c r="J35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6" s="14">
        <f ca="1">IF(PaymentSchedule[[#This Row],[PMT NO]]&lt;&gt;"",SUM(INDEX(PaymentSchedule[INTEREST],1,1):PaymentSchedule[[#This Row],[INTEREST]]),"")</f>
        <v>149442.53858785165</v>
      </c>
    </row>
    <row r="357" spans="2:11" x14ac:dyDescent="0.2">
      <c r="B357" s="10">
        <f ca="1">IF(LoanIsGood,IF(ROW()-ROW(PaymentSchedule[[#Headers],[PMT NO]])&gt;ScheduledNumberOfPayments,"",ROW()-ROW(PaymentSchedule[[#Headers],[PMT NO]])),"")</f>
        <v>341</v>
      </c>
      <c r="C357" s="12">
        <f ca="1">IF(PaymentSchedule[[#This Row],[PMT NO]]&lt;&gt;"",EOMONTH(LoanStartDate,ROW(PaymentSchedule[[#This Row],[PMT NO]])-ROW(PaymentSchedule[[#Headers],[PMT NO]])-2)+DAY(LoanStartDate),"")</f>
        <v>53655</v>
      </c>
      <c r="D35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7" s="14">
        <f ca="1">IF(PaymentSchedule[[#This Row],[PMT NO]]&lt;&gt;"",ScheduledPayment,"")</f>
        <v>1073.6432460242781</v>
      </c>
      <c r="F35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7" s="14">
        <f ca="1">IF(PaymentSchedule[[#This Row],[PMT NO]]&lt;&gt;"",PaymentSchedule[[#This Row],[TOTAL PAYMENT]]-PaymentSchedule[[#This Row],[INTEREST]],"")</f>
        <v>0</v>
      </c>
      <c r="I357" s="14">
        <f ca="1">IF(PaymentSchedule[[#This Row],[PMT NO]]&lt;&gt;"",PaymentSchedule[[#This Row],[BEGINNING BALANCE]]*(InterestRate/PaymentsPerYear),"")</f>
        <v>0</v>
      </c>
      <c r="J35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7" s="14">
        <f ca="1">IF(PaymentSchedule[[#This Row],[PMT NO]]&lt;&gt;"",SUM(INDEX(PaymentSchedule[INTEREST],1,1):PaymentSchedule[[#This Row],[INTEREST]]),"")</f>
        <v>149442.53858785165</v>
      </c>
    </row>
    <row r="358" spans="2:11" x14ac:dyDescent="0.2">
      <c r="B358" s="10">
        <f ca="1">IF(LoanIsGood,IF(ROW()-ROW(PaymentSchedule[[#Headers],[PMT NO]])&gt;ScheduledNumberOfPayments,"",ROW()-ROW(PaymentSchedule[[#Headers],[PMT NO]])),"")</f>
        <v>342</v>
      </c>
      <c r="C358" s="12">
        <f ca="1">IF(PaymentSchedule[[#This Row],[PMT NO]]&lt;&gt;"",EOMONTH(LoanStartDate,ROW(PaymentSchedule[[#This Row],[PMT NO]])-ROW(PaymentSchedule[[#Headers],[PMT NO]])-2)+DAY(LoanStartDate),"")</f>
        <v>53685</v>
      </c>
      <c r="D35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8" s="14">
        <f ca="1">IF(PaymentSchedule[[#This Row],[PMT NO]]&lt;&gt;"",ScheduledPayment,"")</f>
        <v>1073.6432460242781</v>
      </c>
      <c r="F35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8" s="14">
        <f ca="1">IF(PaymentSchedule[[#This Row],[PMT NO]]&lt;&gt;"",PaymentSchedule[[#This Row],[TOTAL PAYMENT]]-PaymentSchedule[[#This Row],[INTEREST]],"")</f>
        <v>0</v>
      </c>
      <c r="I358" s="14">
        <f ca="1">IF(PaymentSchedule[[#This Row],[PMT NO]]&lt;&gt;"",PaymentSchedule[[#This Row],[BEGINNING BALANCE]]*(InterestRate/PaymentsPerYear),"")</f>
        <v>0</v>
      </c>
      <c r="J35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8" s="14">
        <f ca="1">IF(PaymentSchedule[[#This Row],[PMT NO]]&lt;&gt;"",SUM(INDEX(PaymentSchedule[INTEREST],1,1):PaymentSchedule[[#This Row],[INTEREST]]),"")</f>
        <v>149442.53858785165</v>
      </c>
    </row>
    <row r="359" spans="2:11" x14ac:dyDescent="0.2">
      <c r="B359" s="10">
        <f ca="1">IF(LoanIsGood,IF(ROW()-ROW(PaymentSchedule[[#Headers],[PMT NO]])&gt;ScheduledNumberOfPayments,"",ROW()-ROW(PaymentSchedule[[#Headers],[PMT NO]])),"")</f>
        <v>343</v>
      </c>
      <c r="C359" s="12">
        <f ca="1">IF(PaymentSchedule[[#This Row],[PMT NO]]&lt;&gt;"",EOMONTH(LoanStartDate,ROW(PaymentSchedule[[#This Row],[PMT NO]])-ROW(PaymentSchedule[[#Headers],[PMT NO]])-2)+DAY(LoanStartDate),"")</f>
        <v>53716</v>
      </c>
      <c r="D35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9" s="14">
        <f ca="1">IF(PaymentSchedule[[#This Row],[PMT NO]]&lt;&gt;"",ScheduledPayment,"")</f>
        <v>1073.6432460242781</v>
      </c>
      <c r="F35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9" s="14">
        <f ca="1">IF(PaymentSchedule[[#This Row],[PMT NO]]&lt;&gt;"",PaymentSchedule[[#This Row],[TOTAL PAYMENT]]-PaymentSchedule[[#This Row],[INTEREST]],"")</f>
        <v>0</v>
      </c>
      <c r="I359" s="14">
        <f ca="1">IF(PaymentSchedule[[#This Row],[PMT NO]]&lt;&gt;"",PaymentSchedule[[#This Row],[BEGINNING BALANCE]]*(InterestRate/PaymentsPerYear),"")</f>
        <v>0</v>
      </c>
      <c r="J35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9" s="14">
        <f ca="1">IF(PaymentSchedule[[#This Row],[PMT NO]]&lt;&gt;"",SUM(INDEX(PaymentSchedule[INTEREST],1,1):PaymentSchedule[[#This Row],[INTEREST]]),"")</f>
        <v>149442.53858785165</v>
      </c>
    </row>
    <row r="360" spans="2:11" x14ac:dyDescent="0.2">
      <c r="B360" s="10">
        <f ca="1">IF(LoanIsGood,IF(ROW()-ROW(PaymentSchedule[[#Headers],[PMT NO]])&gt;ScheduledNumberOfPayments,"",ROW()-ROW(PaymentSchedule[[#Headers],[PMT NO]])),"")</f>
        <v>344</v>
      </c>
      <c r="C360" s="12">
        <f ca="1">IF(PaymentSchedule[[#This Row],[PMT NO]]&lt;&gt;"",EOMONTH(LoanStartDate,ROW(PaymentSchedule[[#This Row],[PMT NO]])-ROW(PaymentSchedule[[#Headers],[PMT NO]])-2)+DAY(LoanStartDate),"")</f>
        <v>53747</v>
      </c>
      <c r="D36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0" s="14">
        <f ca="1">IF(PaymentSchedule[[#This Row],[PMT NO]]&lt;&gt;"",ScheduledPayment,"")</f>
        <v>1073.6432460242781</v>
      </c>
      <c r="F36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0" s="14">
        <f ca="1">IF(PaymentSchedule[[#This Row],[PMT NO]]&lt;&gt;"",PaymentSchedule[[#This Row],[TOTAL PAYMENT]]-PaymentSchedule[[#This Row],[INTEREST]],"")</f>
        <v>0</v>
      </c>
      <c r="I360" s="14">
        <f ca="1">IF(PaymentSchedule[[#This Row],[PMT NO]]&lt;&gt;"",PaymentSchedule[[#This Row],[BEGINNING BALANCE]]*(InterestRate/PaymentsPerYear),"")</f>
        <v>0</v>
      </c>
      <c r="J36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0" s="14">
        <f ca="1">IF(PaymentSchedule[[#This Row],[PMT NO]]&lt;&gt;"",SUM(INDEX(PaymentSchedule[INTEREST],1,1):PaymentSchedule[[#This Row],[INTEREST]]),"")</f>
        <v>149442.53858785165</v>
      </c>
    </row>
    <row r="361" spans="2:11" x14ac:dyDescent="0.2">
      <c r="B361" s="10">
        <f ca="1">IF(LoanIsGood,IF(ROW()-ROW(PaymentSchedule[[#Headers],[PMT NO]])&gt;ScheduledNumberOfPayments,"",ROW()-ROW(PaymentSchedule[[#Headers],[PMT NO]])),"")</f>
        <v>345</v>
      </c>
      <c r="C361" s="12">
        <f ca="1">IF(PaymentSchedule[[#This Row],[PMT NO]]&lt;&gt;"",EOMONTH(LoanStartDate,ROW(PaymentSchedule[[#This Row],[PMT NO]])-ROW(PaymentSchedule[[#Headers],[PMT NO]])-2)+DAY(LoanStartDate),"")</f>
        <v>53775</v>
      </c>
      <c r="D36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1" s="14">
        <f ca="1">IF(PaymentSchedule[[#This Row],[PMT NO]]&lt;&gt;"",ScheduledPayment,"")</f>
        <v>1073.6432460242781</v>
      </c>
      <c r="F36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1" s="14">
        <f ca="1">IF(PaymentSchedule[[#This Row],[PMT NO]]&lt;&gt;"",PaymentSchedule[[#This Row],[TOTAL PAYMENT]]-PaymentSchedule[[#This Row],[INTEREST]],"")</f>
        <v>0</v>
      </c>
      <c r="I361" s="14">
        <f ca="1">IF(PaymentSchedule[[#This Row],[PMT NO]]&lt;&gt;"",PaymentSchedule[[#This Row],[BEGINNING BALANCE]]*(InterestRate/PaymentsPerYear),"")</f>
        <v>0</v>
      </c>
      <c r="J36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1" s="14">
        <f ca="1">IF(PaymentSchedule[[#This Row],[PMT NO]]&lt;&gt;"",SUM(INDEX(PaymentSchedule[INTEREST],1,1):PaymentSchedule[[#This Row],[INTEREST]]),"")</f>
        <v>149442.53858785165</v>
      </c>
    </row>
    <row r="362" spans="2:11" x14ac:dyDescent="0.2">
      <c r="B362" s="10">
        <f ca="1">IF(LoanIsGood,IF(ROW()-ROW(PaymentSchedule[[#Headers],[PMT NO]])&gt;ScheduledNumberOfPayments,"",ROW()-ROW(PaymentSchedule[[#Headers],[PMT NO]])),"")</f>
        <v>346</v>
      </c>
      <c r="C362" s="12">
        <f ca="1">IF(PaymentSchedule[[#This Row],[PMT NO]]&lt;&gt;"",EOMONTH(LoanStartDate,ROW(PaymentSchedule[[#This Row],[PMT NO]])-ROW(PaymentSchedule[[#Headers],[PMT NO]])-2)+DAY(LoanStartDate),"")</f>
        <v>53806</v>
      </c>
      <c r="D36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2" s="14">
        <f ca="1">IF(PaymentSchedule[[#This Row],[PMT NO]]&lt;&gt;"",ScheduledPayment,"")</f>
        <v>1073.6432460242781</v>
      </c>
      <c r="F36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2" s="14">
        <f ca="1">IF(PaymentSchedule[[#This Row],[PMT NO]]&lt;&gt;"",PaymentSchedule[[#This Row],[TOTAL PAYMENT]]-PaymentSchedule[[#This Row],[INTEREST]],"")</f>
        <v>0</v>
      </c>
      <c r="I362" s="14">
        <f ca="1">IF(PaymentSchedule[[#This Row],[PMT NO]]&lt;&gt;"",PaymentSchedule[[#This Row],[BEGINNING BALANCE]]*(InterestRate/PaymentsPerYear),"")</f>
        <v>0</v>
      </c>
      <c r="J36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2" s="14">
        <f ca="1">IF(PaymentSchedule[[#This Row],[PMT NO]]&lt;&gt;"",SUM(INDEX(PaymentSchedule[INTEREST],1,1):PaymentSchedule[[#This Row],[INTEREST]]),"")</f>
        <v>149442.53858785165</v>
      </c>
    </row>
    <row r="363" spans="2:11" x14ac:dyDescent="0.2">
      <c r="B363" s="10">
        <f ca="1">IF(LoanIsGood,IF(ROW()-ROW(PaymentSchedule[[#Headers],[PMT NO]])&gt;ScheduledNumberOfPayments,"",ROW()-ROW(PaymentSchedule[[#Headers],[PMT NO]])),"")</f>
        <v>347</v>
      </c>
      <c r="C363" s="12">
        <f ca="1">IF(PaymentSchedule[[#This Row],[PMT NO]]&lt;&gt;"",EOMONTH(LoanStartDate,ROW(PaymentSchedule[[#This Row],[PMT NO]])-ROW(PaymentSchedule[[#Headers],[PMT NO]])-2)+DAY(LoanStartDate),"")</f>
        <v>53836</v>
      </c>
      <c r="D36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3" s="14">
        <f ca="1">IF(PaymentSchedule[[#This Row],[PMT NO]]&lt;&gt;"",ScheduledPayment,"")</f>
        <v>1073.6432460242781</v>
      </c>
      <c r="F36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3" s="14">
        <f ca="1">IF(PaymentSchedule[[#This Row],[PMT NO]]&lt;&gt;"",PaymentSchedule[[#This Row],[TOTAL PAYMENT]]-PaymentSchedule[[#This Row],[INTEREST]],"")</f>
        <v>0</v>
      </c>
      <c r="I363" s="14">
        <f ca="1">IF(PaymentSchedule[[#This Row],[PMT NO]]&lt;&gt;"",PaymentSchedule[[#This Row],[BEGINNING BALANCE]]*(InterestRate/PaymentsPerYear),"")</f>
        <v>0</v>
      </c>
      <c r="J36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3" s="14">
        <f ca="1">IF(PaymentSchedule[[#This Row],[PMT NO]]&lt;&gt;"",SUM(INDEX(PaymentSchedule[INTEREST],1,1):PaymentSchedule[[#This Row],[INTEREST]]),"")</f>
        <v>149442.53858785165</v>
      </c>
    </row>
    <row r="364" spans="2:11" x14ac:dyDescent="0.2">
      <c r="B364" s="10">
        <f ca="1">IF(LoanIsGood,IF(ROW()-ROW(PaymentSchedule[[#Headers],[PMT NO]])&gt;ScheduledNumberOfPayments,"",ROW()-ROW(PaymentSchedule[[#Headers],[PMT NO]])),"")</f>
        <v>348</v>
      </c>
      <c r="C364" s="12">
        <f ca="1">IF(PaymentSchedule[[#This Row],[PMT NO]]&lt;&gt;"",EOMONTH(LoanStartDate,ROW(PaymentSchedule[[#This Row],[PMT NO]])-ROW(PaymentSchedule[[#Headers],[PMT NO]])-2)+DAY(LoanStartDate),"")</f>
        <v>53867</v>
      </c>
      <c r="D36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4" s="14">
        <f ca="1">IF(PaymentSchedule[[#This Row],[PMT NO]]&lt;&gt;"",ScheduledPayment,"")</f>
        <v>1073.6432460242781</v>
      </c>
      <c r="F36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4" s="14">
        <f ca="1">IF(PaymentSchedule[[#This Row],[PMT NO]]&lt;&gt;"",PaymentSchedule[[#This Row],[TOTAL PAYMENT]]-PaymentSchedule[[#This Row],[INTEREST]],"")</f>
        <v>0</v>
      </c>
      <c r="I364" s="14">
        <f ca="1">IF(PaymentSchedule[[#This Row],[PMT NO]]&lt;&gt;"",PaymentSchedule[[#This Row],[BEGINNING BALANCE]]*(InterestRate/PaymentsPerYear),"")</f>
        <v>0</v>
      </c>
      <c r="J36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4" s="14">
        <f ca="1">IF(PaymentSchedule[[#This Row],[PMT NO]]&lt;&gt;"",SUM(INDEX(PaymentSchedule[INTEREST],1,1):PaymentSchedule[[#This Row],[INTEREST]]),"")</f>
        <v>149442.53858785165</v>
      </c>
    </row>
    <row r="365" spans="2:11" x14ac:dyDescent="0.2">
      <c r="B365" s="10">
        <f ca="1">IF(LoanIsGood,IF(ROW()-ROW(PaymentSchedule[[#Headers],[PMT NO]])&gt;ScheduledNumberOfPayments,"",ROW()-ROW(PaymentSchedule[[#Headers],[PMT NO]])),"")</f>
        <v>349</v>
      </c>
      <c r="C365" s="12">
        <f ca="1">IF(PaymentSchedule[[#This Row],[PMT NO]]&lt;&gt;"",EOMONTH(LoanStartDate,ROW(PaymentSchedule[[#This Row],[PMT NO]])-ROW(PaymentSchedule[[#Headers],[PMT NO]])-2)+DAY(LoanStartDate),"")</f>
        <v>53897</v>
      </c>
      <c r="D36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5" s="14">
        <f ca="1">IF(PaymentSchedule[[#This Row],[PMT NO]]&lt;&gt;"",ScheduledPayment,"")</f>
        <v>1073.6432460242781</v>
      </c>
      <c r="F36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5" s="14">
        <f ca="1">IF(PaymentSchedule[[#This Row],[PMT NO]]&lt;&gt;"",PaymentSchedule[[#This Row],[TOTAL PAYMENT]]-PaymentSchedule[[#This Row],[INTEREST]],"")</f>
        <v>0</v>
      </c>
      <c r="I365" s="14">
        <f ca="1">IF(PaymentSchedule[[#This Row],[PMT NO]]&lt;&gt;"",PaymentSchedule[[#This Row],[BEGINNING BALANCE]]*(InterestRate/PaymentsPerYear),"")</f>
        <v>0</v>
      </c>
      <c r="J36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5" s="14">
        <f ca="1">IF(PaymentSchedule[[#This Row],[PMT NO]]&lt;&gt;"",SUM(INDEX(PaymentSchedule[INTEREST],1,1):PaymentSchedule[[#This Row],[INTEREST]]),"")</f>
        <v>149442.53858785165</v>
      </c>
    </row>
    <row r="366" spans="2:11" x14ac:dyDescent="0.2">
      <c r="B366" s="10">
        <f ca="1">IF(LoanIsGood,IF(ROW()-ROW(PaymentSchedule[[#Headers],[PMT NO]])&gt;ScheduledNumberOfPayments,"",ROW()-ROW(PaymentSchedule[[#Headers],[PMT NO]])),"")</f>
        <v>350</v>
      </c>
      <c r="C366" s="12">
        <f ca="1">IF(PaymentSchedule[[#This Row],[PMT NO]]&lt;&gt;"",EOMONTH(LoanStartDate,ROW(PaymentSchedule[[#This Row],[PMT NO]])-ROW(PaymentSchedule[[#Headers],[PMT NO]])-2)+DAY(LoanStartDate),"")</f>
        <v>53928</v>
      </c>
      <c r="D36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6" s="14">
        <f ca="1">IF(PaymentSchedule[[#This Row],[PMT NO]]&lt;&gt;"",ScheduledPayment,"")</f>
        <v>1073.6432460242781</v>
      </c>
      <c r="F36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6" s="14">
        <f ca="1">IF(PaymentSchedule[[#This Row],[PMT NO]]&lt;&gt;"",PaymentSchedule[[#This Row],[TOTAL PAYMENT]]-PaymentSchedule[[#This Row],[INTEREST]],"")</f>
        <v>0</v>
      </c>
      <c r="I366" s="14">
        <f ca="1">IF(PaymentSchedule[[#This Row],[PMT NO]]&lt;&gt;"",PaymentSchedule[[#This Row],[BEGINNING BALANCE]]*(InterestRate/PaymentsPerYear),"")</f>
        <v>0</v>
      </c>
      <c r="J36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6" s="14">
        <f ca="1">IF(PaymentSchedule[[#This Row],[PMT NO]]&lt;&gt;"",SUM(INDEX(PaymentSchedule[INTEREST],1,1):PaymentSchedule[[#This Row],[INTEREST]]),"")</f>
        <v>149442.53858785165</v>
      </c>
    </row>
    <row r="367" spans="2:11" x14ac:dyDescent="0.2">
      <c r="B367" s="10">
        <f ca="1">IF(LoanIsGood,IF(ROW()-ROW(PaymentSchedule[[#Headers],[PMT NO]])&gt;ScheduledNumberOfPayments,"",ROW()-ROW(PaymentSchedule[[#Headers],[PMT NO]])),"")</f>
        <v>351</v>
      </c>
      <c r="C367" s="12">
        <f ca="1">IF(PaymentSchedule[[#This Row],[PMT NO]]&lt;&gt;"",EOMONTH(LoanStartDate,ROW(PaymentSchedule[[#This Row],[PMT NO]])-ROW(PaymentSchedule[[#Headers],[PMT NO]])-2)+DAY(LoanStartDate),"")</f>
        <v>53959</v>
      </c>
      <c r="D36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7" s="14">
        <f ca="1">IF(PaymentSchedule[[#This Row],[PMT NO]]&lt;&gt;"",ScheduledPayment,"")</f>
        <v>1073.6432460242781</v>
      </c>
      <c r="F36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7" s="14">
        <f ca="1">IF(PaymentSchedule[[#This Row],[PMT NO]]&lt;&gt;"",PaymentSchedule[[#This Row],[TOTAL PAYMENT]]-PaymentSchedule[[#This Row],[INTEREST]],"")</f>
        <v>0</v>
      </c>
      <c r="I367" s="14">
        <f ca="1">IF(PaymentSchedule[[#This Row],[PMT NO]]&lt;&gt;"",PaymentSchedule[[#This Row],[BEGINNING BALANCE]]*(InterestRate/PaymentsPerYear),"")</f>
        <v>0</v>
      </c>
      <c r="J36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7" s="14">
        <f ca="1">IF(PaymentSchedule[[#This Row],[PMT NO]]&lt;&gt;"",SUM(INDEX(PaymentSchedule[INTEREST],1,1):PaymentSchedule[[#This Row],[INTEREST]]),"")</f>
        <v>149442.53858785165</v>
      </c>
    </row>
    <row r="368" spans="2:11" x14ac:dyDescent="0.2">
      <c r="B368" s="10">
        <f ca="1">IF(LoanIsGood,IF(ROW()-ROW(PaymentSchedule[[#Headers],[PMT NO]])&gt;ScheduledNumberOfPayments,"",ROW()-ROW(PaymentSchedule[[#Headers],[PMT NO]])),"")</f>
        <v>352</v>
      </c>
      <c r="C368" s="12">
        <f ca="1">IF(PaymentSchedule[[#This Row],[PMT NO]]&lt;&gt;"",EOMONTH(LoanStartDate,ROW(PaymentSchedule[[#This Row],[PMT NO]])-ROW(PaymentSchedule[[#Headers],[PMT NO]])-2)+DAY(LoanStartDate),"")</f>
        <v>53989</v>
      </c>
      <c r="D36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8" s="14">
        <f ca="1">IF(PaymentSchedule[[#This Row],[PMT NO]]&lt;&gt;"",ScheduledPayment,"")</f>
        <v>1073.6432460242781</v>
      </c>
      <c r="F36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8" s="14">
        <f ca="1">IF(PaymentSchedule[[#This Row],[PMT NO]]&lt;&gt;"",PaymentSchedule[[#This Row],[TOTAL PAYMENT]]-PaymentSchedule[[#This Row],[INTEREST]],"")</f>
        <v>0</v>
      </c>
      <c r="I368" s="14">
        <f ca="1">IF(PaymentSchedule[[#This Row],[PMT NO]]&lt;&gt;"",PaymentSchedule[[#This Row],[BEGINNING BALANCE]]*(InterestRate/PaymentsPerYear),"")</f>
        <v>0</v>
      </c>
      <c r="J36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8" s="14">
        <f ca="1">IF(PaymentSchedule[[#This Row],[PMT NO]]&lt;&gt;"",SUM(INDEX(PaymentSchedule[INTEREST],1,1):PaymentSchedule[[#This Row],[INTEREST]]),"")</f>
        <v>149442.53858785165</v>
      </c>
    </row>
    <row r="369" spans="2:11" x14ac:dyDescent="0.2">
      <c r="B369" s="10">
        <f ca="1">IF(LoanIsGood,IF(ROW()-ROW(PaymentSchedule[[#Headers],[PMT NO]])&gt;ScheduledNumberOfPayments,"",ROW()-ROW(PaymentSchedule[[#Headers],[PMT NO]])),"")</f>
        <v>353</v>
      </c>
      <c r="C369" s="12">
        <f ca="1">IF(PaymentSchedule[[#This Row],[PMT NO]]&lt;&gt;"",EOMONTH(LoanStartDate,ROW(PaymentSchedule[[#This Row],[PMT NO]])-ROW(PaymentSchedule[[#Headers],[PMT NO]])-2)+DAY(LoanStartDate),"")</f>
        <v>54020</v>
      </c>
      <c r="D36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9" s="14">
        <f ca="1">IF(PaymentSchedule[[#This Row],[PMT NO]]&lt;&gt;"",ScheduledPayment,"")</f>
        <v>1073.6432460242781</v>
      </c>
      <c r="F36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9" s="14">
        <f ca="1">IF(PaymentSchedule[[#This Row],[PMT NO]]&lt;&gt;"",PaymentSchedule[[#This Row],[TOTAL PAYMENT]]-PaymentSchedule[[#This Row],[INTEREST]],"")</f>
        <v>0</v>
      </c>
      <c r="I369" s="14">
        <f ca="1">IF(PaymentSchedule[[#This Row],[PMT NO]]&lt;&gt;"",PaymentSchedule[[#This Row],[BEGINNING BALANCE]]*(InterestRate/PaymentsPerYear),"")</f>
        <v>0</v>
      </c>
      <c r="J36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9" s="14">
        <f ca="1">IF(PaymentSchedule[[#This Row],[PMT NO]]&lt;&gt;"",SUM(INDEX(PaymentSchedule[INTEREST],1,1):PaymentSchedule[[#This Row],[INTEREST]]),"")</f>
        <v>149442.53858785165</v>
      </c>
    </row>
    <row r="370" spans="2:11" x14ac:dyDescent="0.2">
      <c r="B370" s="10">
        <f ca="1">IF(LoanIsGood,IF(ROW()-ROW(PaymentSchedule[[#Headers],[PMT NO]])&gt;ScheduledNumberOfPayments,"",ROW()-ROW(PaymentSchedule[[#Headers],[PMT NO]])),"")</f>
        <v>354</v>
      </c>
      <c r="C370" s="12">
        <f ca="1">IF(PaymentSchedule[[#This Row],[PMT NO]]&lt;&gt;"",EOMONTH(LoanStartDate,ROW(PaymentSchedule[[#This Row],[PMT NO]])-ROW(PaymentSchedule[[#Headers],[PMT NO]])-2)+DAY(LoanStartDate),"")</f>
        <v>54050</v>
      </c>
      <c r="D37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0" s="14">
        <f ca="1">IF(PaymentSchedule[[#This Row],[PMT NO]]&lt;&gt;"",ScheduledPayment,"")</f>
        <v>1073.6432460242781</v>
      </c>
      <c r="F37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0" s="14">
        <f ca="1">IF(PaymentSchedule[[#This Row],[PMT NO]]&lt;&gt;"",PaymentSchedule[[#This Row],[TOTAL PAYMENT]]-PaymentSchedule[[#This Row],[INTEREST]],"")</f>
        <v>0</v>
      </c>
      <c r="I370" s="14">
        <f ca="1">IF(PaymentSchedule[[#This Row],[PMT NO]]&lt;&gt;"",PaymentSchedule[[#This Row],[BEGINNING BALANCE]]*(InterestRate/PaymentsPerYear),"")</f>
        <v>0</v>
      </c>
      <c r="J37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0" s="14">
        <f ca="1">IF(PaymentSchedule[[#This Row],[PMT NO]]&lt;&gt;"",SUM(INDEX(PaymentSchedule[INTEREST],1,1):PaymentSchedule[[#This Row],[INTEREST]]),"")</f>
        <v>149442.53858785165</v>
      </c>
    </row>
    <row r="371" spans="2:11" x14ac:dyDescent="0.2">
      <c r="B371" s="10">
        <f ca="1">IF(LoanIsGood,IF(ROW()-ROW(PaymentSchedule[[#Headers],[PMT NO]])&gt;ScheduledNumberOfPayments,"",ROW()-ROW(PaymentSchedule[[#Headers],[PMT NO]])),"")</f>
        <v>355</v>
      </c>
      <c r="C371" s="12">
        <f ca="1">IF(PaymentSchedule[[#This Row],[PMT NO]]&lt;&gt;"",EOMONTH(LoanStartDate,ROW(PaymentSchedule[[#This Row],[PMT NO]])-ROW(PaymentSchedule[[#Headers],[PMT NO]])-2)+DAY(LoanStartDate),"")</f>
        <v>54081</v>
      </c>
      <c r="D37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1" s="14">
        <f ca="1">IF(PaymentSchedule[[#This Row],[PMT NO]]&lt;&gt;"",ScheduledPayment,"")</f>
        <v>1073.6432460242781</v>
      </c>
      <c r="F37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1" s="14">
        <f ca="1">IF(PaymentSchedule[[#This Row],[PMT NO]]&lt;&gt;"",PaymentSchedule[[#This Row],[TOTAL PAYMENT]]-PaymentSchedule[[#This Row],[INTEREST]],"")</f>
        <v>0</v>
      </c>
      <c r="I371" s="14">
        <f ca="1">IF(PaymentSchedule[[#This Row],[PMT NO]]&lt;&gt;"",PaymentSchedule[[#This Row],[BEGINNING BALANCE]]*(InterestRate/PaymentsPerYear),"")</f>
        <v>0</v>
      </c>
      <c r="J37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1" s="14">
        <f ca="1">IF(PaymentSchedule[[#This Row],[PMT NO]]&lt;&gt;"",SUM(INDEX(PaymentSchedule[INTEREST],1,1):PaymentSchedule[[#This Row],[INTEREST]]),"")</f>
        <v>149442.53858785165</v>
      </c>
    </row>
    <row r="372" spans="2:11" x14ac:dyDescent="0.2">
      <c r="B372" s="10">
        <f ca="1">IF(LoanIsGood,IF(ROW()-ROW(PaymentSchedule[[#Headers],[PMT NO]])&gt;ScheduledNumberOfPayments,"",ROW()-ROW(PaymentSchedule[[#Headers],[PMT NO]])),"")</f>
        <v>356</v>
      </c>
      <c r="C372" s="12">
        <f ca="1">IF(PaymentSchedule[[#This Row],[PMT NO]]&lt;&gt;"",EOMONTH(LoanStartDate,ROW(PaymentSchedule[[#This Row],[PMT NO]])-ROW(PaymentSchedule[[#Headers],[PMT NO]])-2)+DAY(LoanStartDate),"")</f>
        <v>54112</v>
      </c>
      <c r="D37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2" s="14">
        <f ca="1">IF(PaymentSchedule[[#This Row],[PMT NO]]&lt;&gt;"",ScheduledPayment,"")</f>
        <v>1073.6432460242781</v>
      </c>
      <c r="F37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2" s="14">
        <f ca="1">IF(PaymentSchedule[[#This Row],[PMT NO]]&lt;&gt;"",PaymentSchedule[[#This Row],[TOTAL PAYMENT]]-PaymentSchedule[[#This Row],[INTEREST]],"")</f>
        <v>0</v>
      </c>
      <c r="I372" s="14">
        <f ca="1">IF(PaymentSchedule[[#This Row],[PMT NO]]&lt;&gt;"",PaymentSchedule[[#This Row],[BEGINNING BALANCE]]*(InterestRate/PaymentsPerYear),"")</f>
        <v>0</v>
      </c>
      <c r="J37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2" s="14">
        <f ca="1">IF(PaymentSchedule[[#This Row],[PMT NO]]&lt;&gt;"",SUM(INDEX(PaymentSchedule[INTEREST],1,1):PaymentSchedule[[#This Row],[INTEREST]]),"")</f>
        <v>149442.53858785165</v>
      </c>
    </row>
    <row r="373" spans="2:11" x14ac:dyDescent="0.2">
      <c r="B373" s="10">
        <f ca="1">IF(LoanIsGood,IF(ROW()-ROW(PaymentSchedule[[#Headers],[PMT NO]])&gt;ScheduledNumberOfPayments,"",ROW()-ROW(PaymentSchedule[[#Headers],[PMT NO]])),"")</f>
        <v>357</v>
      </c>
      <c r="C373" s="12">
        <f ca="1">IF(PaymentSchedule[[#This Row],[PMT NO]]&lt;&gt;"",EOMONTH(LoanStartDate,ROW(PaymentSchedule[[#This Row],[PMT NO]])-ROW(PaymentSchedule[[#Headers],[PMT NO]])-2)+DAY(LoanStartDate),"")</f>
        <v>54141</v>
      </c>
      <c r="D37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3" s="14">
        <f ca="1">IF(PaymentSchedule[[#This Row],[PMT NO]]&lt;&gt;"",ScheduledPayment,"")</f>
        <v>1073.6432460242781</v>
      </c>
      <c r="F37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3" s="14">
        <f ca="1">IF(PaymentSchedule[[#This Row],[PMT NO]]&lt;&gt;"",PaymentSchedule[[#This Row],[TOTAL PAYMENT]]-PaymentSchedule[[#This Row],[INTEREST]],"")</f>
        <v>0</v>
      </c>
      <c r="I373" s="14">
        <f ca="1">IF(PaymentSchedule[[#This Row],[PMT NO]]&lt;&gt;"",PaymentSchedule[[#This Row],[BEGINNING BALANCE]]*(InterestRate/PaymentsPerYear),"")</f>
        <v>0</v>
      </c>
      <c r="J37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3" s="14">
        <f ca="1">IF(PaymentSchedule[[#This Row],[PMT NO]]&lt;&gt;"",SUM(INDEX(PaymentSchedule[INTEREST],1,1):PaymentSchedule[[#This Row],[INTEREST]]),"")</f>
        <v>149442.53858785165</v>
      </c>
    </row>
    <row r="374" spans="2:11" x14ac:dyDescent="0.2">
      <c r="B374" s="10">
        <f ca="1">IF(LoanIsGood,IF(ROW()-ROW(PaymentSchedule[[#Headers],[PMT NO]])&gt;ScheduledNumberOfPayments,"",ROW()-ROW(PaymentSchedule[[#Headers],[PMT NO]])),"")</f>
        <v>358</v>
      </c>
      <c r="C374" s="12">
        <f ca="1">IF(PaymentSchedule[[#This Row],[PMT NO]]&lt;&gt;"",EOMONTH(LoanStartDate,ROW(PaymentSchedule[[#This Row],[PMT NO]])-ROW(PaymentSchedule[[#Headers],[PMT NO]])-2)+DAY(LoanStartDate),"")</f>
        <v>54172</v>
      </c>
      <c r="D37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4" s="14">
        <f ca="1">IF(PaymentSchedule[[#This Row],[PMT NO]]&lt;&gt;"",ScheduledPayment,"")</f>
        <v>1073.6432460242781</v>
      </c>
      <c r="F37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4" s="14">
        <f ca="1">IF(PaymentSchedule[[#This Row],[PMT NO]]&lt;&gt;"",PaymentSchedule[[#This Row],[TOTAL PAYMENT]]-PaymentSchedule[[#This Row],[INTEREST]],"")</f>
        <v>0</v>
      </c>
      <c r="I374" s="14">
        <f ca="1">IF(PaymentSchedule[[#This Row],[PMT NO]]&lt;&gt;"",PaymentSchedule[[#This Row],[BEGINNING BALANCE]]*(InterestRate/PaymentsPerYear),"")</f>
        <v>0</v>
      </c>
      <c r="J37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4" s="14">
        <f ca="1">IF(PaymentSchedule[[#This Row],[PMT NO]]&lt;&gt;"",SUM(INDEX(PaymentSchedule[INTEREST],1,1):PaymentSchedule[[#This Row],[INTEREST]]),"")</f>
        <v>149442.53858785165</v>
      </c>
    </row>
    <row r="375" spans="2:11" x14ac:dyDescent="0.2">
      <c r="B375" s="10">
        <f ca="1">IF(LoanIsGood,IF(ROW()-ROW(PaymentSchedule[[#Headers],[PMT NO]])&gt;ScheduledNumberOfPayments,"",ROW()-ROW(PaymentSchedule[[#Headers],[PMT NO]])),"")</f>
        <v>359</v>
      </c>
      <c r="C375" s="12">
        <f ca="1">IF(PaymentSchedule[[#This Row],[PMT NO]]&lt;&gt;"",EOMONTH(LoanStartDate,ROW(PaymentSchedule[[#This Row],[PMT NO]])-ROW(PaymentSchedule[[#Headers],[PMT NO]])-2)+DAY(LoanStartDate),"")</f>
        <v>54202</v>
      </c>
      <c r="D37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5" s="14">
        <f ca="1">IF(PaymentSchedule[[#This Row],[PMT NO]]&lt;&gt;"",ScheduledPayment,"")</f>
        <v>1073.6432460242781</v>
      </c>
      <c r="F37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5" s="14">
        <f ca="1">IF(PaymentSchedule[[#This Row],[PMT NO]]&lt;&gt;"",PaymentSchedule[[#This Row],[TOTAL PAYMENT]]-PaymentSchedule[[#This Row],[INTEREST]],"")</f>
        <v>0</v>
      </c>
      <c r="I375" s="14">
        <f ca="1">IF(PaymentSchedule[[#This Row],[PMT NO]]&lt;&gt;"",PaymentSchedule[[#This Row],[BEGINNING BALANCE]]*(InterestRate/PaymentsPerYear),"")</f>
        <v>0</v>
      </c>
      <c r="J37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5" s="14">
        <f ca="1">IF(PaymentSchedule[[#This Row],[PMT NO]]&lt;&gt;"",SUM(INDEX(PaymentSchedule[INTEREST],1,1):PaymentSchedule[[#This Row],[INTEREST]]),"")</f>
        <v>149442.53858785165</v>
      </c>
    </row>
    <row r="376" spans="2:11" x14ac:dyDescent="0.2">
      <c r="B376" s="10">
        <f ca="1">IF(LoanIsGood,IF(ROW()-ROW(PaymentSchedule[[#Headers],[PMT NO]])&gt;ScheduledNumberOfPayments,"",ROW()-ROW(PaymentSchedule[[#Headers],[PMT NO]])),"")</f>
        <v>360</v>
      </c>
      <c r="C376" s="12">
        <f ca="1">IF(PaymentSchedule[[#This Row],[PMT NO]]&lt;&gt;"",EOMONTH(LoanStartDate,ROW(PaymentSchedule[[#This Row],[PMT NO]])-ROW(PaymentSchedule[[#Headers],[PMT NO]])-2)+DAY(LoanStartDate),"")</f>
        <v>54233</v>
      </c>
      <c r="D37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6" s="14">
        <f ca="1">IF(PaymentSchedule[[#This Row],[PMT NO]]&lt;&gt;"",ScheduledPayment,"")</f>
        <v>1073.6432460242781</v>
      </c>
      <c r="F37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6" s="14">
        <f ca="1">IF(PaymentSchedule[[#This Row],[PMT NO]]&lt;&gt;"",PaymentSchedule[[#This Row],[TOTAL PAYMENT]]-PaymentSchedule[[#This Row],[INTEREST]],"")</f>
        <v>0</v>
      </c>
      <c r="I376" s="14">
        <f ca="1">IF(PaymentSchedule[[#This Row],[PMT NO]]&lt;&gt;"",PaymentSchedule[[#This Row],[BEGINNING BALANCE]]*(InterestRate/PaymentsPerYear),"")</f>
        <v>0</v>
      </c>
      <c r="J37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6" s="14">
        <f ca="1">IF(PaymentSchedule[[#This Row],[PMT NO]]&lt;&gt;"",SUM(INDEX(PaymentSchedule[INTEREST],1,1):PaymentSchedule[[#This Row],[INTEREST]]),"")</f>
        <v>149442.53858785165</v>
      </c>
    </row>
  </sheetData>
  <mergeCells count="12">
    <mergeCell ref="C14:D14"/>
    <mergeCell ref="G8:H8"/>
    <mergeCell ref="G9:H9"/>
    <mergeCell ref="G10:H10"/>
    <mergeCell ref="G11:H11"/>
    <mergeCell ref="G12:H12"/>
    <mergeCell ref="H14:I14"/>
    <mergeCell ref="C8:D8"/>
    <mergeCell ref="C10:D10"/>
    <mergeCell ref="C11:D11"/>
    <mergeCell ref="C12:D12"/>
    <mergeCell ref="G13:H13"/>
  </mergeCells>
  <conditionalFormatting sqref="B17:K376">
    <cfRule type="expression" dxfId="0" priority="1">
      <formula>($B17="")+(($D17=0)*($F17=0))</formula>
    </cfRule>
  </conditionalFormatting>
  <dataValidations count="26">
    <dataValidation allowBlank="1" showInputMessage="1" showErrorMessage="1" prompt="Enter Loan Amount in this cell" sqref="E8" xr:uid="{00000000-0002-0000-0000-000000000000}"/>
    <dataValidation allowBlank="1" showInputMessage="1" showErrorMessage="1" prompt="Enter interest rate to be paid annually in this cell" sqref="E9" xr:uid="{00000000-0002-0000-0000-000001000000}"/>
    <dataValidation allowBlank="1" showInputMessage="1" showErrorMessage="1" prompt="Enter loan period in years in this cell" sqref="E10" xr:uid="{00000000-0002-0000-0000-000002000000}"/>
    <dataValidation allowBlank="1" showInputMessage="1" showErrorMessage="1" prompt="Enter the number of payments to be made in a year in this cell" sqref="E11" xr:uid="{00000000-0002-0000-0000-000003000000}"/>
    <dataValidation allowBlank="1" showInputMessage="1" showErrorMessage="1" prompt="Enter the start date of loan in this cell" sqref="E12" xr:uid="{00000000-0002-0000-0000-000004000000}"/>
    <dataValidation allowBlank="1" showInputMessage="1" showErrorMessage="1" prompt="Enter the amount of extra payment in this cell" sqref="E14" xr:uid="{00000000-0002-0000-0000-000005000000}"/>
    <dataValidation allowBlank="1" showInputMessage="1" showErrorMessage="1" prompt="Automatically calculated total interest" sqref="I13" xr:uid="{00000000-0002-0000-0000-000006000000}"/>
    <dataValidation allowBlank="1" showInputMessage="1" showErrorMessage="1" prompt="Automatically updated scheduled payment amount" sqref="I8" xr:uid="{00000000-0002-0000-0000-000007000000}"/>
    <dataValidation allowBlank="1" showInputMessage="1" showErrorMessage="1" prompt="Automatically updated scheduled number of payments" sqref="I9" xr:uid="{00000000-0002-0000-0000-000008000000}"/>
    <dataValidation allowBlank="1" showInputMessage="1" showErrorMessage="1" prompt="Automatically updated actual number of payments" sqref="I10" xr:uid="{00000000-0002-0000-0000-000009000000}"/>
    <dataValidation allowBlank="1" showInputMessage="1" showErrorMessage="1" prompt="This workbook produces a loan amortization schedule that calculates total interest and total payments &amp; includes the option for extra payments" sqref="A6" xr:uid="{00000000-0002-0000-0000-00000A000000}"/>
    <dataValidation allowBlank="1" showInputMessage="1" showErrorMessage="1" prompt="Enter loan values in cells E3 to E7 and E9. Description of each loan value is in column C. Payment Schedule table starting in cell B11 will automatically update" sqref="C7" xr:uid="{00000000-0002-0000-0000-00000B000000}"/>
    <dataValidation allowBlank="1" showInputMessage="1" showErrorMessage="1" prompt="Loan Summary fields from I3 to I7 are automatically adjusted based on the values entered. Enter the Lender's name in I9" sqref="G7" xr:uid="{00000000-0002-0000-0000-00000C000000}"/>
    <dataValidation allowBlank="1" showInputMessage="1" showErrorMessage="1" prompt="Worksheet title is in this cell. Enter loan values in cells E3 to E7 &amp; extra payments in cell E9, loan summary in column I &amp; Payment Schedule table will automatically update" sqref="B6" xr:uid="{00000000-0002-0000-0000-00000D000000}"/>
    <dataValidation allowBlank="1" showInputMessage="1" showErrorMessage="1" prompt="Automatically updated total early payments" sqref="I11:I12" xr:uid="{00000000-0002-0000-0000-00000E000000}"/>
    <dataValidation allowBlank="1" showInputMessage="1" showErrorMessage="1" prompt="Payment number is automatically updated in this column" sqref="B16" xr:uid="{00000000-0002-0000-0000-00000F000000}"/>
    <dataValidation allowBlank="1" showInputMessage="1" showErrorMessage="1" prompt="Payment date is automatically updated in this column" sqref="C16" xr:uid="{00000000-0002-0000-0000-000010000000}"/>
    <dataValidation allowBlank="1" showInputMessage="1" showErrorMessage="1" prompt="Beginning balance is automatically updated in this column" sqref="D16" xr:uid="{00000000-0002-0000-0000-000011000000}"/>
    <dataValidation allowBlank="1" showInputMessage="1" showErrorMessage="1" prompt="Scheduled payment is automatically updated in this column" sqref="E16" xr:uid="{00000000-0002-0000-0000-000012000000}"/>
    <dataValidation allowBlank="1" showInputMessage="1" showErrorMessage="1" prompt="Extra payment is automatically updated in this column" sqref="F16" xr:uid="{00000000-0002-0000-0000-000013000000}"/>
    <dataValidation allowBlank="1" showInputMessage="1" showErrorMessage="1" prompt="Total payment is automatically updated in this column" sqref="G16" xr:uid="{00000000-0002-0000-0000-000014000000}"/>
    <dataValidation allowBlank="1" showInputMessage="1" showErrorMessage="1" prompt="Principal is automatically updated in this column" sqref="H16" xr:uid="{00000000-0002-0000-0000-000015000000}"/>
    <dataValidation allowBlank="1" showInputMessage="1" showErrorMessage="1" prompt="Interest is automatically updated in this column" sqref="I16" xr:uid="{00000000-0002-0000-0000-000016000000}"/>
    <dataValidation allowBlank="1" showInputMessage="1" showErrorMessage="1" prompt="Ending balance is automatically updated in this column" sqref="J16" xr:uid="{00000000-0002-0000-0000-000017000000}"/>
    <dataValidation allowBlank="1" showInputMessage="1" showErrorMessage="1" prompt="Cumulative interest is automatically updated in this column" sqref="K16" xr:uid="{00000000-0002-0000-0000-000018000000}"/>
    <dataValidation allowBlank="1" showInputMessage="1" showErrorMessage="1" prompt="Enter the name of the lender in this cell" sqref="H14:I14" xr:uid="{00000000-0002-0000-0000-000019000000}"/>
  </dataValidations>
  <hyperlinks>
    <hyperlink ref="D9" r:id="rId1" display="[SEE CURRENT]" xr:uid="{AE0F5BA1-7A24-411E-A0AE-F1949CB97428}"/>
    <hyperlink ref="I4" r:id="rId2" xr:uid="{F16CFBA0-BC5C-4AAD-81FF-37DB682F3D04}"/>
  </hyperlinks>
  <printOptions horizontalCentered="1"/>
  <pageMargins left="0.4" right="0.4" top="0.4" bottom="0.5" header="0.3" footer="0.3"/>
  <pageSetup scale="79" fitToHeight="0" orientation="landscape" r:id="rId3"/>
  <headerFooter differentFirst="1">
    <oddFooter>Page &amp;P of &amp;N</oddFooter>
  </headerFooter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Excel Amortization Schedule</vt:lpstr>
      <vt:lpstr>ColumnTitle1</vt:lpstr>
      <vt:lpstr>End_Bal</vt:lpstr>
      <vt:lpstr>ExtraPayments</vt:lpstr>
      <vt:lpstr>InterestRate</vt:lpstr>
      <vt:lpstr>LenderName</vt:lpstr>
      <vt:lpstr>LoanAmount</vt:lpstr>
      <vt:lpstr>LoanPeriod</vt:lpstr>
      <vt:lpstr>LoanStartDate</vt:lpstr>
      <vt:lpstr>PaymentsPerYear</vt:lpstr>
      <vt:lpstr>'Excel Amortization Schedule'!Print_Titles</vt:lpstr>
      <vt:lpstr>RowTitleRegion1..E9</vt:lpstr>
      <vt:lpstr>RowTitleRegion2..I7</vt:lpstr>
      <vt:lpstr>RowTitleRegion3..E9</vt:lpstr>
      <vt:lpstr>RowTitleRegion4..H9</vt:lpstr>
      <vt:lpstr>ScheduledNumberOfPayments</vt:lpstr>
      <vt:lpstr>ScheduledPayment</vt:lpstr>
    </vt:vector>
  </TitlesOfParts>
  <Company>MortgageCalculator.org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Excel Mortgage Calculator With Extra Payments</dc:title>
  <dc:subject>Calculate mortgage payments quickly and easily. Includes extra payments option.</dc:subject>
  <dc:creator>MortgageCalculator.org</dc:creator>
  <cp:keywords>mortgage; home loans; amortization</cp:keywords>
  <dc:description>web-ready Excel template to calculate montly mortgage payments with amortization schedule and extra payments.</dc:description>
  <cp:revision>1</cp:revision>
  <dcterms:created xsi:type="dcterms:W3CDTF">2016-12-02T10:43:28Z</dcterms:created>
  <dcterms:modified xsi:type="dcterms:W3CDTF">2018-07-24T22:40:54Z</dcterms:modified>
  <cp:category>mortgage;home loans;amortization</cp:category>
  <cp:version>1.0</cp:version>
</cp:coreProperties>
</file>