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13_ncr:1_{C950B9A7-9B49-4EBA-8004-8F07F710A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as Matemática" sheetId="1" r:id="rId1"/>
    <sheet name="Configurações" sheetId="2" r:id="rId2"/>
  </sheets>
  <definedNames>
    <definedName name="alunos">'Notas Matemática'!$C$13:$C$18</definedName>
    <definedName name="conceito">Configurações!$B$9:$C$13</definedName>
    <definedName name="idade">'Notas Matemática'!$E$13:$E$18</definedName>
    <definedName name="media_final">'Notas Matemática'!$J$13:$J$18</definedName>
    <definedName name="resultado">Configurações!$E$9:$F$11</definedName>
    <definedName name="sexo">'Notas Matemática'!$D$13:$D$18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I23" i="1"/>
  <c r="I24" i="1"/>
  <c r="I21" i="1"/>
  <c r="J21" i="1" s="1"/>
  <c r="K21" i="1" s="1" a="1"/>
  <c r="K21" i="1" s="1"/>
  <c r="K24" i="1" a="1"/>
  <c r="K24" i="1" s="1"/>
  <c r="J22" i="1"/>
  <c r="K22" i="1" s="1" a="1"/>
  <c r="K22" i="1" s="1"/>
  <c r="J23" i="1"/>
  <c r="K23" i="1" s="1" a="1"/>
  <c r="K23" i="1" s="1"/>
  <c r="J24" i="1"/>
  <c r="L13" i="1" a="1"/>
  <c r="L13" i="1" s="1"/>
  <c r="J13" i="1"/>
  <c r="K13" i="1" s="1"/>
  <c r="J14" i="1"/>
  <c r="K14" i="1" s="1"/>
  <c r="J15" i="1"/>
  <c r="K15" i="1" s="1"/>
  <c r="J16" i="1"/>
  <c r="J17" i="1"/>
  <c r="K17" i="1" s="1"/>
  <c r="J18" i="1"/>
  <c r="E14" i="1"/>
  <c r="E15" i="1"/>
  <c r="E16" i="1"/>
  <c r="E17" i="1"/>
  <c r="E18" i="1"/>
  <c r="E13" i="1"/>
  <c r="L16" i="1" a="1"/>
  <c r="L16" i="1" s="1"/>
  <c r="L17" i="1" a="1"/>
  <c r="L17" i="1" s="1"/>
  <c r="L18" i="1" a="1"/>
  <c r="L18" i="1" s="1"/>
  <c r="K16" i="1"/>
  <c r="K18" i="1"/>
  <c r="L11" i="1"/>
  <c r="D26" i="1"/>
  <c r="D25" i="1"/>
  <c r="D24" i="1"/>
  <c r="E23" i="1"/>
  <c r="F23" i="1"/>
  <c r="G23" i="1"/>
  <c r="D23" i="1"/>
  <c r="E22" i="1"/>
  <c r="F22" i="1"/>
  <c r="G22" i="1"/>
  <c r="D22" i="1"/>
  <c r="E21" i="1"/>
  <c r="F21" i="1"/>
  <c r="G21" i="1"/>
  <c r="D21" i="1"/>
  <c r="L15" i="1" l="1" a="1"/>
  <c r="L15" i="1" s="1"/>
  <c r="L14" i="1" a="1"/>
  <c r="L14" i="1" s="1"/>
  <c r="I29" i="1"/>
  <c r="J29" i="1" s="1"/>
  <c r="K29" i="1" s="1" a="1"/>
  <c r="K29" i="1" s="1"/>
  <c r="D29" i="1"/>
  <c r="E28" i="1"/>
  <c r="E25" i="1"/>
  <c r="I26" i="1"/>
  <c r="J26" i="1" s="1"/>
  <c r="K26" i="1" s="1" a="1"/>
  <c r="K26" i="1" s="1"/>
  <c r="I27" i="1"/>
  <c r="J27" i="1" s="1"/>
  <c r="K27" i="1" s="1" a="1"/>
  <c r="K27" i="1" s="1"/>
  <c r="I28" i="1"/>
  <c r="J28" i="1" s="1"/>
  <c r="K28" i="1" s="1" a="1"/>
  <c r="K28" i="1" s="1"/>
  <c r="D27" i="1"/>
  <c r="D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tc={5EDD6EFF-B93A-4606-AE72-7AC85C5F1D61}</author>
    <author>tc={0F8D3530-99BB-4AB6-A99C-4E22E5FC6C5A}</author>
    <author>tc={9F3FB015-BE9E-4E2F-A5CF-BFB5BE248DA0}</author>
    <author>tc={9B9450F9-A4A1-4802-A19A-703787059B6E}</author>
    <author>tc={259BA891-C37B-444F-A9FA-87F6240B3E57}</author>
    <author>tc={02FE1CC3-8235-4EDF-85D2-1B8785FBD67D}</author>
    <author>tc={45D62B6D-D74C-401F-B207-4771DB707A67}</author>
    <author>tc={C27748AC-5D77-403B-B8BB-8BB7905BF5AA}</author>
    <author>tc={BD27E254-B61C-4A04-8C5D-95DBC097E65A}</author>
    <author>tc={11E72D65-CD16-42CF-AAB6-27B797D4CED3}</author>
    <author>tc={86AA877F-6BE0-4EA6-A249-DCFC3D398294}</author>
    <author>tc={3B275527-C396-457A-9A23-5F8BB6B4CBD7}</author>
    <author>tc={593E3805-5DE2-4961-ACBE-B82D0E8965D9}</author>
    <author>tc={4584E83F-D434-40EA-B024-BD66D515974E}</author>
    <author>tc={AAF4AF3B-6522-4404-8BC9-A3279BD06A9C}</author>
    <author>tc={6E53C866-8305-4646-A0F4-0E83E36C0EA9}</author>
    <author>tc={935D4D4B-5CCB-478D-B5B6-BECBCD4C950B}</author>
    <author>tc={4B0C8920-F0D5-475D-8C01-7B45D17094D4}</author>
    <author>tc={FD6BC476-B6FE-44D1-A85D-12DCFB3E029A}</author>
    <author>tc={1D7ABD3A-446B-4177-A3DD-DBB03C5C9BB9}</author>
    <author>tc={8D9E9D0E-C3BA-40EE-9B3A-F2F968658C3E}</author>
    <author>tc={E3A5D9D9-7A33-4556-A5D6-42F44895C08A}</author>
  </authors>
  <commentList>
    <comment ref="K11" authorId="0" shapeId="0" xr:uid="{5EDD6EFF-B93A-4606-AE72-7AC85C5F1D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=HOJE()</t>
      </text>
    </comment>
    <comment ref="E12" authorId="1" shapeId="0" xr:uid="{0F8D3530-99BB-4AB6-A99C-4E22E5FC6C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=DATADIF()</t>
      </text>
    </comment>
    <comment ref="J12" authorId="2" shapeId="0" xr:uid="{9F3FB015-BE9E-4E2F-A5CF-BFB5BE248D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K12" authorId="3" shapeId="0" xr:uid="{9B9450F9-A4A1-4802-A19A-703787059B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L12" authorId="4" shapeId="0" xr:uid="{259BA891-C37B-444F-A9FA-87F6240B3E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B21" authorId="5" shapeId="0" xr:uid="{02FE1CC3-8235-4EDF-85D2-1B8785FBD6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I21" authorId="6" shapeId="0" xr:uid="{45D62B6D-D74C-401F-B207-4771DB707A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=MAIOR()</t>
      </text>
    </comment>
    <comment ref="J21" authorId="7" shapeId="0" xr:uid="{C27748AC-5D77-403B-B8BB-8BB7905BF5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K21" authorId="8" shapeId="0" xr:uid="{BD27E254-B61C-4A04-8C5D-95DBC097E6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B22" authorId="9" shapeId="0" xr:uid="{11E72D65-CD16-42CF-AAB6-27B797D4CE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  <comment ref="B23" authorId="10" shapeId="0" xr:uid="{86AA877F-6BE0-4EA6-A249-DCFC3D39829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B24" authorId="11" shapeId="0" xr:uid="{3B275527-C396-457A-9A23-5F8BB6B4CB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E24" authorId="12" shapeId="0" xr:uid="{593E3805-5DE2-4961-ACBE-B82D0E8965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B25" authorId="13" shapeId="0" xr:uid="{4584E83F-D434-40EA-B024-BD66D51597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26" authorId="14" shapeId="0" xr:uid="{AAF4AF3B-6522-4404-8BC9-A3279BD06A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I26" authorId="15" shapeId="0" xr:uid="{6E53C866-8305-4646-A0F4-0E83E36C0E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=MENOR()</t>
      </text>
    </comment>
    <comment ref="J26" authorId="16" shapeId="0" xr:uid="{935D4D4B-5CCB-478D-B5B6-BECBCD4C95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K26" authorId="17" shapeId="0" xr:uid="{4B0C8920-F0D5-475D-8C01-7B45D17094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B27" authorId="18" shapeId="0" xr:uid="{FD6BC476-B6FE-44D1-A85D-12DCFB3E029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E27" authorId="19" shapeId="0" xr:uid="{1D7ABD3A-446B-4177-A3DD-DBB03C5C9B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  <comment ref="B28" authorId="20" shapeId="0" xr:uid="{8D9E9D0E-C3BA-40EE-9B3A-F2F968658C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B29" authorId="21" shapeId="0" xr:uid="{E3A5D9D9-7A33-4556-A5D6-42F44895C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<sst xmlns="http://schemas.openxmlformats.org/spreadsheetml/2006/main" count="71" uniqueCount="60">
  <si>
    <t>Data.:</t>
  </si>
  <si>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</si>
  <si>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</si>
  <si>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</si>
  <si>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</si>
  <si>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</si>
  <si>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</si>
  <si>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</si>
  <si>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</si>
  <si>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</si>
  <si>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</si>
  <si>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</si>
  <si>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Matheus Souza</t>
  </si>
  <si>
    <t>M</t>
  </si>
  <si>
    <t>Adriana Rosa</t>
  </si>
  <si>
    <t>F</t>
  </si>
  <si>
    <t>Daniel Santos</t>
  </si>
  <si>
    <t>Raquel Silva</t>
  </si>
  <si>
    <t>Robson Vaamonde</t>
  </si>
  <si>
    <t>O aluno e considerado aprovado somente quando consultar as configurações de Conceito e Resultado, utilizando os valores determinados para aprovação, exame e reprovação.</t>
  </si>
  <si>
    <t>Rank de Maiores Notas por Aluno</t>
  </si>
  <si>
    <t>Maior Nota Bimestral</t>
  </si>
  <si>
    <t>1º</t>
  </si>
  <si>
    <t>Menor Nota Bimestral</t>
  </si>
  <si>
    <t>2º</t>
  </si>
  <si>
    <t>Média Nota Bimestral</t>
  </si>
  <si>
    <t>3º</t>
  </si>
  <si>
    <t>Quantidade de Alunos</t>
  </si>
  <si>
    <t>Maior Média Final</t>
  </si>
  <si>
    <t>4º</t>
  </si>
  <si>
    <t>Quantidade de Alunos Masculino</t>
  </si>
  <si>
    <t>Rank de Menores Notas por Aluno</t>
  </si>
  <si>
    <t>Quantidade de Alunos Feminino</t>
  </si>
  <si>
    <t>Média de Idade dos Alunos</t>
  </si>
  <si>
    <t>Menor Média Final</t>
  </si>
  <si>
    <t>Idade Média dos Alunos Masculino</t>
  </si>
  <si>
    <t>Idade Média dos Alunos Feminino</t>
  </si>
  <si>
    <t>Média</t>
  </si>
  <si>
    <t>E</t>
  </si>
  <si>
    <t>Reprovado</t>
  </si>
  <si>
    <t>D</t>
  </si>
  <si>
    <t>Exame</t>
  </si>
  <si>
    <t>C</t>
  </si>
  <si>
    <t>Aprovado</t>
  </si>
  <si>
    <t>B</t>
  </si>
  <si>
    <t>A</t>
  </si>
  <si>
    <t>Thais Araújo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</si>
  <si>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</si>
  <si>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Notas Matemática - VavaEAD</t>
  </si>
  <si>
    <t>Função PROCV</t>
  </si>
  <si>
    <t>https://support.microsoft.com/pt-br/office/fun%C3%A7%C3%A3o-procv-0bbc8083-26fe-4963-8ab8-93a18ad188a1</t>
  </si>
  <si>
    <t>PROCV (função PROCV)</t>
  </si>
  <si>
    <t>https://support.microsoft.com/pt-pt/office/procv-fun%C3%A7%C3%A3o-procv-0bbc8083-26fe-4963-8ab8-93a18ad188a1</t>
  </si>
  <si>
    <t>Função CORRESP</t>
  </si>
  <si>
    <t>https://support.microsoft.com/pt-br/office/fun%C3%A7%C3%A3o-corresp-e8dffd45-c762-47d6-bf89-533f4a37673a</t>
  </si>
  <si>
    <t>ÍNDICE (Função ÍNDICE)</t>
  </si>
  <si>
    <t>https://support.microsoft.com/pt-br/office/%C3%ADndice-fun%C3%A7%C3%A3o-%C3%ADndice-a5dcf0dd-996d-40a4-a822-b56b061328bd</t>
  </si>
  <si>
    <t>Pesquisar valores com PROCV, INDICE ou CORRESP</t>
  </si>
  <si>
    <t>https://support.microsoft.com/pt-br/office/pesquisar-valores-com-procv-indice-ou-corresp-68297403-7c3c-4150-9e3c-4d348188976b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</si>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</sst>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20"/>
      <color indexed="63"/>
      <name val="Calibri"/>
      <charset val="134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1"/>
      <color indexed="63"/>
      <name val="Calibri"/>
      <family val="2"/>
    </font>
    <font>
      <sz val="13"/>
      <color indexed="63"/>
      <name val="Calibri"/>
      <family val="2"/>
    </font>
    <font>
      <u/>
      <sz val="11"/>
      <color theme="10"/>
      <name val="Calibri"/>
      <family val="2"/>
    </font>
    <font>
      <sz val="16"/>
      <color indexed="63"/>
      <name val="Calibri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8999603259376811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/>
    <xf numFmtId="0" fontId="0" fillId="0" borderId="1" xfId="0" applyBorder="1" applyAlignment="1"/>
    <xf numFmtId="164" fontId="0" fillId="0" borderId="0" xfId="0" applyNumberFormat="1" applyAlignment="1"/>
    <xf numFmtId="14" fontId="0" fillId="0" borderId="1" xfId="0" applyNumberForma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/>
    </xf>
    <xf numFmtId="0" fontId="0" fillId="0" borderId="1" xfId="0" applyNumberForma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10" fillId="0" borderId="0" xfId="0" applyFont="1">
      <alignment vertical="center"/>
    </xf>
    <xf numFmtId="0" fontId="9" fillId="0" borderId="0" xfId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/>
    <xf numFmtId="2" fontId="2" fillId="0" borderId="1" xfId="0" applyNumberFormat="1" applyFont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100735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F7866F7-F5BD-40F5-9C28-B3113D58C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7" y="183928"/>
          <a:ext cx="0" cy="859782"/>
        </a:xfrm>
        <a:prstGeom prst="rect">
          <a:avLst/>
        </a:prstGeom>
      </xdr:spPr>
    </xdr:pic>
    <xdr:clientData/>
  </xdr:twoCellAnchor>
  <xdr:twoCellAnchor editAs="oneCell">
    <xdr:from>
      <xdr:col>1</xdr:col>
      <xdr:colOff>1996</xdr:colOff>
      <xdr:row>1</xdr:row>
      <xdr:rowOff>2952</xdr:rowOff>
    </xdr:from>
    <xdr:to>
      <xdr:col>2</xdr:col>
      <xdr:colOff>844825</xdr:colOff>
      <xdr:row>6</xdr:row>
      <xdr:rowOff>3352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6F6CA1A-1B66-446D-B8F5-992123162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09" y="185169"/>
          <a:ext cx="1629677" cy="911487"/>
        </a:xfrm>
        <a:prstGeom prst="rect">
          <a:avLst/>
        </a:prstGeom>
      </xdr:spPr>
    </xdr:pic>
    <xdr:clientData/>
  </xdr:twoCellAnchor>
  <xdr:twoCellAnchor editAs="oneCell">
    <xdr:from>
      <xdr:col>8</xdr:col>
      <xdr:colOff>382668</xdr:colOff>
      <xdr:row>1</xdr:row>
      <xdr:rowOff>8735</xdr:rowOff>
    </xdr:from>
    <xdr:to>
      <xdr:col>12</xdr:col>
      <xdr:colOff>138200</xdr:colOff>
      <xdr:row>6</xdr:row>
      <xdr:rowOff>1241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154A949-809A-49D4-9BD3-F8903E7D5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016" y="190952"/>
          <a:ext cx="3003608" cy="902351"/>
        </a:xfrm>
        <a:prstGeom prst="rect">
          <a:avLst/>
        </a:prstGeom>
      </xdr:spPr>
    </xdr:pic>
    <xdr:clientData/>
  </xdr:twoCellAnchor>
  <xdr:twoCellAnchor editAs="oneCell">
    <xdr:from>
      <xdr:col>12</xdr:col>
      <xdr:colOff>74544</xdr:colOff>
      <xdr:row>0</xdr:row>
      <xdr:rowOff>0</xdr:rowOff>
    </xdr:from>
    <xdr:to>
      <xdr:col>19</xdr:col>
      <xdr:colOff>371109</xdr:colOff>
      <xdr:row>20</xdr:row>
      <xdr:rowOff>18026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43E5733-4460-4BC0-8007-4246EB443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6848" y="0"/>
          <a:ext cx="4462717" cy="38031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62635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BF3ED58-9E2D-4856-B9A9-C0C7B6CC1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7" y="183928"/>
          <a:ext cx="0" cy="821682"/>
        </a:xfrm>
        <a:prstGeom prst="rect">
          <a:avLst/>
        </a:prstGeom>
      </xdr:spPr>
    </xdr:pic>
    <xdr:clientData/>
  </xdr:twoCellAnchor>
  <xdr:twoCellAnchor editAs="oneCell">
    <xdr:from>
      <xdr:col>6</xdr:col>
      <xdr:colOff>87085</xdr:colOff>
      <xdr:row>0</xdr:row>
      <xdr:rowOff>0</xdr:rowOff>
    </xdr:from>
    <xdr:to>
      <xdr:col>13</xdr:col>
      <xdr:colOff>355074</xdr:colOff>
      <xdr:row>20</xdr:row>
      <xdr:rowOff>54765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2D41098-E400-4312-AB6B-2043A9DC8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8614" y="0"/>
          <a:ext cx="4458989" cy="37994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948300AC-82CE-4552-83C7-6D8D124A5C23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1" dT="2025-01-15T23:08:32.77" personId="{948300AC-82CE-4552-83C7-6D8D124A5C23}" id="{5EDD6EFF-B93A-4606-AE72-7AC85C5F1D61}">
    <text>Utilizar a Função =HOJE()</text>
  </threadedComment>
  <threadedComment ref="E12" dT="2025-01-15T23:08:46.87" personId="{948300AC-82CE-4552-83C7-6D8D124A5C23}" id="{0F8D3530-99BB-4AB6-A99C-4E22E5FC6C5A}">
    <text>Utilizar a Função =DATADIF()</text>
  </threadedComment>
  <threadedComment ref="J12" dT="2025-01-15T23:08:58.09" personId="{948300AC-82CE-4552-83C7-6D8D124A5C23}" id="{9F3FB015-BE9E-4E2F-A5CF-BFB5BE248DA0}">
    <text>Utilizar a Função =MÉDIA()</text>
  </threadedComment>
  <threadedComment ref="K12" dT="2025-01-15T23:09:23.09" personId="{948300AC-82CE-4552-83C7-6D8D124A5C23}" id="{9B9450F9-A4A1-4802-A19A-703787059B6E}">
    <text>Utilizar a Função =PROCV()</text>
  </threadedComment>
  <threadedComment ref="L12" dT="2025-01-15T23:09:36.13" personId="{948300AC-82CE-4552-83C7-6D8D124A5C23}" id="{259BA891-C37B-444F-A9FA-87F6240B3E57}">
    <text>Utilizar a Função =PROCV()</text>
  </threadedComment>
  <threadedComment ref="B21" dT="2025-01-15T23:10:51.66" personId="{948300AC-82CE-4552-83C7-6D8D124A5C23}" id="{02FE1CC3-8235-4EDF-85D2-1B8785FBD67D}">
    <text>Utilizar a Função =MÁXIMO()</text>
  </threadedComment>
  <threadedComment ref="I21" dT="2025-01-15T23:13:14.41" personId="{948300AC-82CE-4552-83C7-6D8D124A5C23}" id="{45D62B6D-D74C-401F-B207-4771DB707A67}">
    <text>Utilizar a Função =MAIOR()</text>
  </threadedComment>
  <threadedComment ref="J21" dT="2025-01-15T23:13:32.60" personId="{948300AC-82CE-4552-83C7-6D8D124A5C23}" id="{C27748AC-5D77-403B-B8BB-8BB7905BF5AA}">
    <text>Utilizar a Função =CORRESP()</text>
  </threadedComment>
  <threadedComment ref="K21" dT="2025-01-15T23:13:48.80" personId="{948300AC-82CE-4552-83C7-6D8D124A5C23}" id="{BD27E254-B61C-4A04-8C5D-95DBC097E65A}">
    <text>Utilizar a Função =ÍNDICE()</text>
  </threadedComment>
  <threadedComment ref="B22" dT="2025-01-15T23:11:00.98" personId="{948300AC-82CE-4552-83C7-6D8D124A5C23}" id="{11E72D65-CD16-42CF-AAB6-27B797D4CED3}">
    <text>Utilizar a Função =MÍNIMO()</text>
  </threadedComment>
  <threadedComment ref="B23" dT="2025-01-15T23:11:09.61" personId="{948300AC-82CE-4552-83C7-6D8D124A5C23}" id="{86AA877F-6BE0-4EA6-A249-DCFC3D398294}">
    <text>Utilizar a Função =MÉDIA()</text>
  </threadedComment>
  <threadedComment ref="B24" dT="2025-01-15T23:11:21.79" personId="{948300AC-82CE-4552-83C7-6D8D124A5C23}" id="{3B275527-C396-457A-9A23-5F8BB6B4CBD7}">
    <text>Utilizar a Função =CONT.VALORES()</text>
  </threadedComment>
  <threadedComment ref="E24" dT="2025-01-15T23:12:33.49" personId="{948300AC-82CE-4552-83C7-6D8D124A5C23}" id="{593E3805-5DE2-4961-ACBE-B82D0E8965D9}">
    <text>Utilizar a Função =MÁXIMO()</text>
  </threadedComment>
  <threadedComment ref="B25" dT="2025-01-15T23:11:34.20" personId="{948300AC-82CE-4552-83C7-6D8D124A5C23}" id="{4584E83F-D434-40EA-B024-BD66D515974E}">
    <text>Utilizar a Função =CONT.SE()</text>
  </threadedComment>
  <threadedComment ref="B26" dT="2025-01-15T23:11:48.90" personId="{948300AC-82CE-4552-83C7-6D8D124A5C23}" id="{AAF4AF3B-6522-4404-8BC9-A3279BD06A9C}">
    <text>Utilizar a Função =CONT.SE()</text>
  </threadedComment>
  <threadedComment ref="I26" dT="2025-01-15T23:13:14.41" personId="{948300AC-82CE-4552-83C7-6D8D124A5C23}" id="{6E53C866-8305-4646-A0F4-0E83E36C0EA9}">
    <text>Utilizar a Função =MENOR()</text>
  </threadedComment>
  <threadedComment ref="J26" dT="2025-01-15T23:13:32.60" personId="{948300AC-82CE-4552-83C7-6D8D124A5C23}" id="{935D4D4B-5CCB-478D-B5B6-BECBCD4C950B}">
    <text>Utilizar a Função =CORRESP()</text>
  </threadedComment>
  <threadedComment ref="K26" dT="2025-01-15T23:13:48.80" personId="{948300AC-82CE-4552-83C7-6D8D124A5C23}" id="{4B0C8920-F0D5-475D-8C01-7B45D17094D4}">
    <text>Utilizar a Função =ÍNDICE()</text>
  </threadedComment>
  <threadedComment ref="B27" dT="2025-01-15T23:12:00.61" personId="{948300AC-82CE-4552-83C7-6D8D124A5C23}" id="{FD6BC476-B6FE-44D1-A85D-12DCFB3E029A}">
    <text>Utilizar a Função =MÉDIA()</text>
  </threadedComment>
  <threadedComment ref="E27" dT="2025-01-15T23:12:43.93" personId="{948300AC-82CE-4552-83C7-6D8D124A5C23}" id="{1D7ABD3A-446B-4177-A3DD-DBB03C5C9BB9}">
    <text>Utilizar a Função =MÍNIMO()</text>
  </threadedComment>
  <threadedComment ref="B28" dT="2025-01-15T23:12:13.21" personId="{948300AC-82CE-4552-83C7-6D8D124A5C23}" id="{8D9E9D0E-C3BA-40EE-9B3A-F2F968658C3E}">
    <text>Utilizar a Função =MÉDIASE()</text>
  </threadedComment>
  <threadedComment ref="B29" dT="2025-01-15T23:12:24.26" personId="{948300AC-82CE-4552-83C7-6D8D124A5C23}" id="{E3A5D9D9-7A33-4556-A5D6-42F44895C08A}">
    <text>Utilizar a Função =MÉDIASE()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support.microsoft.com/pt-br/office/fun%C3%A7%C3%A3o-corresp-e8dffd45-c762-47d6-bf89-533f4a37673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upport.microsoft.com/pt-pt/office/procv-fun%C3%A7%C3%A3o-procv-0bbc8083-26fe-4963-8ab8-93a18ad188a1" TargetMode="External"/><Relationship Id="rId1" Type="http://schemas.openxmlformats.org/officeDocument/2006/relationships/hyperlink" Target="https://support.microsoft.com/pt-br/office/fun%C3%A7%C3%A3o-procv-0bbc8083-26fe-4963-8ab8-93a18ad188a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upport.microsoft.com/pt-br/office/pesquisar-valores-com-procv-indice-ou-corresp-68297403-7c3c-4150-9e3c-4d348188976b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support.microsoft.com/pt-br/office/%C3%ADndice-fun%C3%A7%C3%A3o-%C3%ADndice-a5dcf0dd-996d-40a4-a822-b56b061328bd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A11" zoomScale="190" zoomScaleNormal="190" workbookViewId="0">
      <selection activeCell="I21" sqref="I21"/>
    </sheetView>
  </sheetViews>
  <sheetFormatPr defaultColWidth="0" defaultRowHeight="15" zeroHeight="1"/>
  <cols>
    <col min="1" max="1" width="6.85546875" customWidth="1"/>
    <col min="2" max="2" width="11.85546875" customWidth="1"/>
    <col min="3" max="3" width="23.140625" customWidth="1"/>
    <col min="4" max="9" width="7.85546875" customWidth="1"/>
    <col min="10" max="10" width="11.42578125" customWidth="1"/>
    <col min="11" max="11" width="14.7109375" customWidth="1"/>
    <col min="12" max="12" width="14.85546875" customWidth="1"/>
    <col min="13" max="13" width="6.7109375" customWidth="1"/>
    <col min="14" max="14" width="8.85546875" customWidth="1"/>
    <col min="15" max="15" width="8.5703125" customWidth="1"/>
    <col min="16" max="16" width="10.85546875" customWidth="1"/>
    <col min="17" max="20" width="9.140625" customWidth="1"/>
    <col min="21" max="16384" width="9.140625" hidden="1"/>
  </cols>
  <sheetData>
    <row r="1" spans="1:12" s="16" customFormat="1" ht="14.25">
      <c r="A1" s="15"/>
    </row>
    <row r="2" spans="1:12" s="16" customFormat="1" ht="14.25" customHeight="1">
      <c r="B2" s="19" t="s">
        <v>47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16" customFormat="1" ht="14.25" customHeigh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16" customFormat="1" ht="14.25" customHeight="1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s="16" customFormat="1" ht="14.25" customHeight="1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16" customFormat="1" ht="14.25" customHeight="1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/>
    <row r="8" spans="1:12">
      <c r="B8" s="26" t="s">
        <v>19</v>
      </c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ht="17.25" customHeight="1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/>
    <row r="11" spans="1:12">
      <c r="B11" s="24" t="s">
        <v>48</v>
      </c>
      <c r="C11" s="25"/>
      <c r="D11" s="25"/>
      <c r="E11" s="25"/>
      <c r="F11" s="25"/>
      <c r="G11" s="25"/>
      <c r="H11" s="25"/>
      <c r="I11" s="25"/>
      <c r="J11" s="25"/>
      <c r="K11" s="13" t="s">
        <v>0</v>
      </c>
      <c r="L11" s="31">
        <f ca="1">TODAY()</f>
        <v>45705</v>
      </c>
    </row>
    <row r="12" spans="1:12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>
      <c r="B13" s="7">
        <v>29348</v>
      </c>
      <c r="C13" s="5" t="s">
        <v>12</v>
      </c>
      <c r="D13" s="8" t="s">
        <v>13</v>
      </c>
      <c r="E13" s="11">
        <f ca="1">DATEDIF(B13,TODAY(),"y")</f>
        <v>44</v>
      </c>
      <c r="F13" s="2">
        <v>7</v>
      </c>
      <c r="G13" s="2">
        <v>8</v>
      </c>
      <c r="H13" s="2">
        <v>4.5</v>
      </c>
      <c r="I13" s="2">
        <v>5.5</v>
      </c>
      <c r="J13" s="29">
        <f t="shared" ref="J13:J18" si="0">AVERAGE(F13:I13)</f>
        <v>6.25</v>
      </c>
      <c r="K13" s="10" t="str">
        <f>IFERROR(IF(OR(J13&lt;0,J13&gt;10),"Média Inválida",VLOOKUP(J13,conceito,2)),"Sem Média")</f>
        <v>C</v>
      </c>
      <c r="L13" s="10" t="str" cm="1">
        <f t="array" ref="L13">_xlfn.IFS(OR(J13&lt;0,J13&gt;10),"Média Inválida",J13="","Sem Média",OR(J13&gt;=0,J13&lt;=10),VLOOKUP(J13,resultado,2))</f>
        <v>Exame</v>
      </c>
    </row>
    <row r="14" spans="1:12">
      <c r="B14" s="7">
        <v>27677</v>
      </c>
      <c r="C14" s="9" t="s">
        <v>14</v>
      </c>
      <c r="D14" s="8" t="s">
        <v>15</v>
      </c>
      <c r="E14" s="11">
        <f t="shared" ref="E14:E18" ca="1" si="1">DATEDIF(B14,TODAY(),"y")</f>
        <v>49</v>
      </c>
      <c r="F14" s="2">
        <v>6</v>
      </c>
      <c r="G14" s="2">
        <v>8</v>
      </c>
      <c r="H14" s="2">
        <v>8.5</v>
      </c>
      <c r="I14" s="2">
        <v>9.5</v>
      </c>
      <c r="J14" s="29">
        <f t="shared" si="0"/>
        <v>8</v>
      </c>
      <c r="K14" s="10" t="str">
        <f>IFERROR(IF(OR(J14&lt;0,J14&gt;10),"Média Inválida",VLOOKUP(J14,conceito,2)),"")</f>
        <v>B</v>
      </c>
      <c r="L14" s="10" t="str" cm="1">
        <f t="array" ref="L14">_xlfn.IFS(OR(J14&lt;0,J14&gt;10),"Média Inválida",J14="","Sem Média",OR(J14&gt;=0,J14&lt;=10),VLOOKUP(J14,resultado,2))</f>
        <v>Aprovado</v>
      </c>
    </row>
    <row r="15" spans="1:12">
      <c r="B15" s="7">
        <v>34731</v>
      </c>
      <c r="C15" s="9" t="s">
        <v>16</v>
      </c>
      <c r="D15" s="8" t="s">
        <v>13</v>
      </c>
      <c r="E15" s="11">
        <f t="shared" ca="1" si="1"/>
        <v>30</v>
      </c>
      <c r="F15" s="2">
        <v>5.5</v>
      </c>
      <c r="G15" s="2">
        <v>6.5</v>
      </c>
      <c r="H15" s="2">
        <v>0</v>
      </c>
      <c r="I15" s="2">
        <v>0</v>
      </c>
      <c r="J15" s="29">
        <f t="shared" si="0"/>
        <v>3</v>
      </c>
      <c r="K15" s="10" t="str">
        <f>IFERROR(IF(OR(J15&lt;0,J15&gt;10),"Média Inválida",VLOOKUP(J15,conceito,2)),"")</f>
        <v>D</v>
      </c>
      <c r="L15" s="10" t="str" cm="1">
        <f t="array" ref="L15">_xlfn.IFS(OR(J15&lt;0,J15&gt;10),"Média Inválida",J15="","Sem Média",OR(J15&gt;=0,J15&lt;=10),VLOOKUP(J15,resultado,2))</f>
        <v>Reprovado</v>
      </c>
    </row>
    <row r="16" spans="1:12">
      <c r="B16" s="7">
        <v>23957</v>
      </c>
      <c r="C16" s="9" t="s">
        <v>17</v>
      </c>
      <c r="D16" s="8" t="s">
        <v>15</v>
      </c>
      <c r="E16" s="11">
        <f t="shared" ca="1" si="1"/>
        <v>59</v>
      </c>
      <c r="F16" s="2">
        <v>10</v>
      </c>
      <c r="G16" s="2">
        <v>3</v>
      </c>
      <c r="H16" s="2">
        <v>4.5</v>
      </c>
      <c r="I16" s="2">
        <v>8.5</v>
      </c>
      <c r="J16" s="29">
        <f t="shared" si="0"/>
        <v>6.5</v>
      </c>
      <c r="K16" s="10" t="str">
        <f>IFERROR(IF(OR(J16&lt;0,J16&gt;10),"Média Inválida",VLOOKUP(J16,conceito,2)),"")</f>
        <v>C</v>
      </c>
      <c r="L16" s="10" t="str" cm="1">
        <f t="array" ref="L16">_xlfn.IFS(OR(J16&lt;0,J16&gt;10),"Média Inválida",J16="","Sem Média",OR(J16&gt;=0,J16&lt;=10),VLOOKUP(J16,resultado,2))</f>
        <v>Exame</v>
      </c>
    </row>
    <row r="17" spans="2:12">
      <c r="B17" s="7">
        <v>36774</v>
      </c>
      <c r="C17" s="9" t="s">
        <v>46</v>
      </c>
      <c r="D17" s="8" t="s">
        <v>15</v>
      </c>
      <c r="E17" s="11">
        <f t="shared" ca="1" si="1"/>
        <v>24</v>
      </c>
      <c r="F17" s="2">
        <v>10</v>
      </c>
      <c r="G17" s="2">
        <v>10</v>
      </c>
      <c r="H17" s="2">
        <v>10</v>
      </c>
      <c r="I17" s="2">
        <v>1</v>
      </c>
      <c r="J17" s="29">
        <f t="shared" si="0"/>
        <v>7.75</v>
      </c>
      <c r="K17" s="10" t="str">
        <f>IFERROR(IF(OR(J17&lt;0,J17&gt;10),"Média Inválida",VLOOKUP(J17,conceito,2)),"")</f>
        <v>B</v>
      </c>
      <c r="L17" s="10" t="str" cm="1">
        <f t="array" ref="L17">_xlfn.IFS(OR(J17&lt;0,J17&gt;10),"Média Inválida",J17="","Sem Média",OR(J17&gt;=0,J17&lt;=10),VLOOKUP(J17,resultado,2))</f>
        <v>Aprovado</v>
      </c>
    </row>
    <row r="18" spans="2:12">
      <c r="B18" s="7">
        <v>29038</v>
      </c>
      <c r="C18" s="5" t="s">
        <v>18</v>
      </c>
      <c r="D18" s="8" t="s">
        <v>13</v>
      </c>
      <c r="E18" s="11">
        <f t="shared" ca="1" si="1"/>
        <v>45</v>
      </c>
      <c r="F18" s="2">
        <v>10</v>
      </c>
      <c r="G18" s="2">
        <v>10</v>
      </c>
      <c r="H18" s="2">
        <v>10</v>
      </c>
      <c r="I18" s="2">
        <v>10</v>
      </c>
      <c r="J18" s="29">
        <f t="shared" si="0"/>
        <v>10</v>
      </c>
      <c r="K18" s="10" t="str">
        <f>IFERROR(IF(OR(J18&lt;0,J18&gt;10),"Média Inválida",VLOOKUP(J18,conceito,2)),"")</f>
        <v>A</v>
      </c>
      <c r="L18" s="10" t="str" cm="1">
        <f t="array" ref="L18">_xlfn.IFS(OR(J18&lt;0,J18&gt;10),"Média Inválida",J18="","Sem Média",OR(J18&gt;=0,J18&lt;=10),VLOOKUP(J18,resultado,2))</f>
        <v>Aprovado</v>
      </c>
    </row>
    <row r="19" spans="2:12">
      <c r="L19" s="33"/>
    </row>
    <row r="20" spans="2:12">
      <c r="D20" s="1" t="s">
        <v>5</v>
      </c>
      <c r="E20" s="1" t="s">
        <v>6</v>
      </c>
      <c r="F20" s="1" t="s">
        <v>7</v>
      </c>
      <c r="G20" s="1" t="s">
        <v>8</v>
      </c>
      <c r="H20" s="23" t="s">
        <v>20</v>
      </c>
      <c r="I20" s="23"/>
      <c r="J20" s="23"/>
      <c r="K20" s="23"/>
      <c r="L20" s="23"/>
    </row>
    <row r="21" spans="2:12">
      <c r="B21" s="21" t="s">
        <v>21</v>
      </c>
      <c r="C21" s="22"/>
      <c r="D21" s="2">
        <f>MAX(F13:F18)</f>
        <v>10</v>
      </c>
      <c r="E21" s="2">
        <f t="shared" ref="E21:G21" si="2">MAX(G13:G18)</f>
        <v>10</v>
      </c>
      <c r="F21" s="2">
        <f t="shared" si="2"/>
        <v>10</v>
      </c>
      <c r="G21" s="2">
        <f t="shared" si="2"/>
        <v>10</v>
      </c>
      <c r="H21" s="12">
        <v>1</v>
      </c>
      <c r="I21" s="30">
        <f>LARGE(media_final,H21)</f>
        <v>10</v>
      </c>
      <c r="J21" s="14">
        <f>MATCH(I21,media_final,0)</f>
        <v>6</v>
      </c>
      <c r="K21" s="20" t="str" cm="1">
        <f t="array" ref="K21">INDEX(alunos,J21)</f>
        <v>Robson Vaamonde</v>
      </c>
      <c r="L21" s="20"/>
    </row>
    <row r="22" spans="2:12">
      <c r="B22" s="21" t="s">
        <v>23</v>
      </c>
      <c r="C22" s="22"/>
      <c r="D22" s="2">
        <f>MIN(F13:F18)</f>
        <v>5.5</v>
      </c>
      <c r="E22" s="2">
        <f t="shared" ref="E22:G22" si="3">MIN(G13:G18)</f>
        <v>3</v>
      </c>
      <c r="F22" s="2">
        <f t="shared" si="3"/>
        <v>0</v>
      </c>
      <c r="G22" s="2">
        <f t="shared" si="3"/>
        <v>0</v>
      </c>
      <c r="H22" s="12">
        <v>2</v>
      </c>
      <c r="I22" s="30">
        <f>LARGE(media_final,H22)</f>
        <v>8</v>
      </c>
      <c r="J22" s="14">
        <f>MATCH(I22,media_final,0)</f>
        <v>2</v>
      </c>
      <c r="K22" s="20" t="str" cm="1">
        <f t="array" ref="K22">INDEX(alunos,J22)</f>
        <v>Adriana Rosa</v>
      </c>
      <c r="L22" s="20"/>
    </row>
    <row r="23" spans="2:12">
      <c r="B23" s="21" t="s">
        <v>25</v>
      </c>
      <c r="C23" s="22"/>
      <c r="D23" s="2">
        <f>AVERAGE(F13:F18)</f>
        <v>8.0833333333333339</v>
      </c>
      <c r="E23" s="2">
        <f t="shared" ref="E23:G23" si="4">AVERAGE(G13:G18)</f>
        <v>7.583333333333333</v>
      </c>
      <c r="F23" s="2">
        <f t="shared" si="4"/>
        <v>6.25</v>
      </c>
      <c r="G23" s="2">
        <f t="shared" si="4"/>
        <v>5.75</v>
      </c>
      <c r="H23" s="12">
        <v>3</v>
      </c>
      <c r="I23" s="30">
        <f>LARGE(media_final,H23)</f>
        <v>7.75</v>
      </c>
      <c r="J23" s="14">
        <f>MATCH(I23,media_final,0)</f>
        <v>5</v>
      </c>
      <c r="K23" s="20" t="str" cm="1">
        <f t="array" ref="K23">INDEX(alunos,J23)</f>
        <v>Thais Araújo</v>
      </c>
      <c r="L23" s="20"/>
    </row>
    <row r="24" spans="2:12">
      <c r="B24" s="21" t="s">
        <v>27</v>
      </c>
      <c r="C24" s="22"/>
      <c r="D24" s="10">
        <f>COUNTA(alunos)</f>
        <v>6</v>
      </c>
      <c r="E24" s="23" t="s">
        <v>28</v>
      </c>
      <c r="F24" s="23"/>
      <c r="G24" s="23"/>
      <c r="H24" s="12">
        <v>4</v>
      </c>
      <c r="I24" s="30">
        <f>LARGE(media_final,H24)</f>
        <v>6.5</v>
      </c>
      <c r="J24" s="14">
        <f>MATCH(I24,media_final,0)</f>
        <v>4</v>
      </c>
      <c r="K24" s="20" t="str" cm="1">
        <f t="array" ref="K24">INDEX(alunos,J24)</f>
        <v>Raquel Silva</v>
      </c>
      <c r="L24" s="20"/>
    </row>
    <row r="25" spans="2:12">
      <c r="B25" s="21" t="s">
        <v>30</v>
      </c>
      <c r="C25" s="22"/>
      <c r="D25" s="10">
        <f>COUNTIF(sexo,"M")</f>
        <v>3</v>
      </c>
      <c r="E25" s="32">
        <f>MAX(media_final)</f>
        <v>10</v>
      </c>
      <c r="F25" s="32"/>
      <c r="G25" s="32"/>
      <c r="H25" s="23" t="s">
        <v>31</v>
      </c>
      <c r="I25" s="23"/>
      <c r="J25" s="23"/>
      <c r="K25" s="23"/>
      <c r="L25" s="23"/>
    </row>
    <row r="26" spans="2:12">
      <c r="B26" s="21" t="s">
        <v>32</v>
      </c>
      <c r="C26" s="22"/>
      <c r="D26" s="10">
        <f>COUNTIF(sexo,"F")</f>
        <v>3</v>
      </c>
      <c r="E26" s="32"/>
      <c r="F26" s="32"/>
      <c r="G26" s="32"/>
      <c r="H26" s="12" t="s">
        <v>22</v>
      </c>
      <c r="I26" s="30">
        <f>SMALL(media_final,1)</f>
        <v>3</v>
      </c>
      <c r="J26" s="14">
        <f>MATCH(I26,media_final,0)</f>
        <v>3</v>
      </c>
      <c r="K26" s="20" t="str" cm="1">
        <f t="array" ref="K26">INDEX(alunos,J26)</f>
        <v>Daniel Santos</v>
      </c>
      <c r="L26" s="20"/>
    </row>
    <row r="27" spans="2:12">
      <c r="B27" s="21" t="s">
        <v>33</v>
      </c>
      <c r="C27" s="22"/>
      <c r="D27" s="28">
        <f ca="1">AVERAGE(idade)</f>
        <v>41.833333333333336</v>
      </c>
      <c r="E27" s="23" t="s">
        <v>34</v>
      </c>
      <c r="F27" s="23"/>
      <c r="G27" s="23"/>
      <c r="H27" s="12" t="s">
        <v>24</v>
      </c>
      <c r="I27" s="30">
        <f>SMALL(media_final,2)</f>
        <v>6.25</v>
      </c>
      <c r="J27" s="14">
        <f>MATCH(I27,media_final,0)</f>
        <v>1</v>
      </c>
      <c r="K27" s="20" t="str" cm="1">
        <f t="array" ref="K27">INDEX(alunos,J27)</f>
        <v>Matheus Souza</v>
      </c>
      <c r="L27" s="20"/>
    </row>
    <row r="28" spans="2:12">
      <c r="B28" s="21" t="s">
        <v>35</v>
      </c>
      <c r="C28" s="22"/>
      <c r="D28" s="28">
        <f ca="1">AVERAGEIF(sexo,"M",idade)</f>
        <v>39.666666666666664</v>
      </c>
      <c r="E28" s="32">
        <f>MIN(media_final)</f>
        <v>3</v>
      </c>
      <c r="F28" s="32"/>
      <c r="G28" s="32"/>
      <c r="H28" s="12" t="s">
        <v>26</v>
      </c>
      <c r="I28" s="30">
        <f>SMALL(media_final,3)</f>
        <v>6.5</v>
      </c>
      <c r="J28" s="14">
        <f>MATCH(I28,media_final,0)</f>
        <v>4</v>
      </c>
      <c r="K28" s="20" t="str" cm="1">
        <f t="array" ref="K28">INDEX(alunos,J28)</f>
        <v>Raquel Silva</v>
      </c>
      <c r="L28" s="20"/>
    </row>
    <row r="29" spans="2:12">
      <c r="B29" s="21" t="s">
        <v>36</v>
      </c>
      <c r="C29" s="22"/>
      <c r="D29" s="28">
        <f ca="1">AVERAGEIF(sexo,"F",idade)</f>
        <v>44</v>
      </c>
      <c r="E29" s="32"/>
      <c r="F29" s="32"/>
      <c r="G29" s="32"/>
      <c r="H29" s="12" t="s">
        <v>29</v>
      </c>
      <c r="I29" s="30">
        <f>SMALL(media_final,4)</f>
        <v>7.75</v>
      </c>
      <c r="J29" s="14">
        <f>MATCH(I29,media_final,0)</f>
        <v>5</v>
      </c>
      <c r="K29" s="20" t="str" cm="1">
        <f t="array" ref="K29">INDEX(alunos,J29)</f>
        <v>Thais Araújo</v>
      </c>
      <c r="L29" s="20"/>
    </row>
    <row r="30" spans="2:12"/>
    <row r="31" spans="2:12" ht="21">
      <c r="B31" s="17" t="s">
        <v>49</v>
      </c>
    </row>
    <row r="32" spans="2:12">
      <c r="B32" s="18" t="s">
        <v>50</v>
      </c>
    </row>
    <row r="33" spans="2:2"/>
    <row r="34" spans="2:2" ht="21">
      <c r="B34" s="17" t="s">
        <v>51</v>
      </c>
    </row>
    <row r="35" spans="2:2">
      <c r="B35" s="18" t="s">
        <v>52</v>
      </c>
    </row>
    <row r="36" spans="2:2"/>
    <row r="37" spans="2:2" ht="21">
      <c r="B37" s="17" t="s">
        <v>53</v>
      </c>
    </row>
    <row r="38" spans="2:2">
      <c r="B38" s="18" t="s">
        <v>54</v>
      </c>
    </row>
    <row r="39" spans="2:2"/>
    <row r="40" spans="2:2" ht="21">
      <c r="B40" s="17" t="s">
        <v>55</v>
      </c>
    </row>
    <row r="41" spans="2:2">
      <c r="B41" s="18" t="s">
        <v>56</v>
      </c>
    </row>
    <row r="42" spans="2:2"/>
    <row r="43" spans="2:2" ht="21">
      <c r="B43" s="17" t="s">
        <v>57</v>
      </c>
    </row>
    <row r="44" spans="2:2">
      <c r="B44" s="18" t="s">
        <v>58</v>
      </c>
    </row>
    <row r="45" spans="2:2"/>
  </sheetData>
  <mergeCells count="26">
    <mergeCell ref="B28:C28"/>
    <mergeCell ref="K28:L28"/>
    <mergeCell ref="B29:C29"/>
    <mergeCell ref="K29:L29"/>
    <mergeCell ref="B8:L9"/>
    <mergeCell ref="E25:G26"/>
    <mergeCell ref="E28:G29"/>
    <mergeCell ref="B25:C25"/>
    <mergeCell ref="H25:L25"/>
    <mergeCell ref="B26:C26"/>
    <mergeCell ref="K26:L26"/>
    <mergeCell ref="B27:C27"/>
    <mergeCell ref="E27:G27"/>
    <mergeCell ref="K27:L27"/>
    <mergeCell ref="B23:C23"/>
    <mergeCell ref="B2:L6"/>
    <mergeCell ref="K23:L23"/>
    <mergeCell ref="B24:C24"/>
    <mergeCell ref="E24:G24"/>
    <mergeCell ref="K24:L24"/>
    <mergeCell ref="B11:J11"/>
    <mergeCell ref="H20:L20"/>
    <mergeCell ref="B21:C21"/>
    <mergeCell ref="K21:L21"/>
    <mergeCell ref="B22:C22"/>
    <mergeCell ref="K22:L22"/>
  </mergeCells>
  <hyperlinks>
    <hyperlink ref="B32" r:id="rId1" xr:uid="{F5BAC934-6ED9-4BC5-8BF1-8A67EA558051}"/>
    <hyperlink ref="B35" r:id="rId2" xr:uid="{6F82D4A5-2B3A-49AC-AF4E-18903754D6DC}"/>
    <hyperlink ref="B38" r:id="rId3" xr:uid="{0B71360B-298E-4AC6-B767-9ECACDA25381}"/>
    <hyperlink ref="B41" r:id="rId4" xr:uid="{80AB47F5-64F7-4644-AD1F-5AD50F957BAD}"/>
    <hyperlink ref="B44" r:id="rId5" xr:uid="{31BA3ABB-8356-45B3-92C9-886455A35C1D}"/>
  </hyperlinks>
  <pageMargins left="0.75" right="0.75" top="1" bottom="1" header="0.51180555555555596" footer="0.51180555555555596"/>
  <pageSetup paperSize="9" orientation="portrait" horizontalDpi="1200" verticalDpi="1200" r:id="rId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opLeftCell="A7" zoomScale="385" zoomScaleNormal="385" workbookViewId="0">
      <selection activeCell="C9" sqref="C9"/>
    </sheetView>
  </sheetViews>
  <sheetFormatPr defaultColWidth="0" defaultRowHeight="15" zeroHeight="1"/>
  <cols>
    <col min="1" max="1" width="9" customWidth="1"/>
    <col min="2" max="2" width="6.5703125" customWidth="1"/>
    <col min="3" max="5" width="9" customWidth="1"/>
    <col min="6" max="6" width="10.28515625" customWidth="1"/>
    <col min="7" max="14" width="9" customWidth="1"/>
    <col min="15" max="16384" width="9" hidden="1"/>
  </cols>
  <sheetData>
    <row r="1" spans="1:6" s="16" customFormat="1" ht="14.25">
      <c r="A1" s="15"/>
    </row>
    <row r="2" spans="1:6" s="16" customFormat="1" ht="14.25" customHeight="1">
      <c r="B2" s="27" t="s">
        <v>59</v>
      </c>
      <c r="C2" s="27"/>
      <c r="D2" s="27"/>
      <c r="E2" s="27"/>
      <c r="F2" s="27"/>
    </row>
    <row r="3" spans="1:6" s="16" customFormat="1" ht="14.25" customHeight="1">
      <c r="B3" s="27"/>
      <c r="C3" s="27"/>
      <c r="D3" s="27"/>
      <c r="E3" s="27"/>
      <c r="F3" s="27"/>
    </row>
    <row r="4" spans="1:6" s="16" customFormat="1" ht="14.25" customHeight="1">
      <c r="B4" s="27"/>
      <c r="C4" s="27"/>
      <c r="D4" s="27"/>
      <c r="E4" s="27"/>
      <c r="F4" s="27"/>
    </row>
    <row r="5" spans="1:6" s="16" customFormat="1" ht="14.25" customHeight="1">
      <c r="B5" s="27"/>
      <c r="C5" s="27"/>
      <c r="D5" s="27"/>
      <c r="E5" s="27"/>
      <c r="F5" s="27"/>
    </row>
    <row r="6" spans="1:6" s="16" customFormat="1" ht="14.25" customHeight="1">
      <c r="B6" s="27"/>
      <c r="C6" s="27"/>
      <c r="D6" s="27"/>
      <c r="E6" s="27"/>
      <c r="F6" s="27"/>
    </row>
    <row r="7" spans="1:6"/>
    <row r="8" spans="1:6">
      <c r="B8" s="1" t="s">
        <v>37</v>
      </c>
      <c r="C8" s="1" t="s">
        <v>10</v>
      </c>
      <c r="E8" s="1" t="s">
        <v>37</v>
      </c>
      <c r="F8" s="1" t="s">
        <v>11</v>
      </c>
    </row>
    <row r="9" spans="1:6">
      <c r="B9" s="2">
        <v>0</v>
      </c>
      <c r="C9" s="3" t="s">
        <v>38</v>
      </c>
      <c r="E9" s="2">
        <v>0</v>
      </c>
      <c r="F9" s="5" t="s">
        <v>39</v>
      </c>
    </row>
    <row r="10" spans="1:6">
      <c r="B10" s="2">
        <v>2.5</v>
      </c>
      <c r="C10" s="3" t="s">
        <v>40</v>
      </c>
      <c r="E10" s="2">
        <v>5</v>
      </c>
      <c r="F10" s="5" t="s">
        <v>41</v>
      </c>
    </row>
    <row r="11" spans="1:6">
      <c r="B11" s="2">
        <v>5</v>
      </c>
      <c r="C11" s="3" t="s">
        <v>42</v>
      </c>
      <c r="E11" s="2">
        <v>7.5</v>
      </c>
      <c r="F11" s="5" t="s">
        <v>43</v>
      </c>
    </row>
    <row r="12" spans="1:6">
      <c r="B12" s="2">
        <v>7.5</v>
      </c>
      <c r="C12" s="3" t="s">
        <v>44</v>
      </c>
      <c r="E12" s="6"/>
    </row>
    <row r="13" spans="1:6">
      <c r="B13" s="2">
        <v>9</v>
      </c>
      <c r="C13" s="3" t="s">
        <v>45</v>
      </c>
    </row>
    <row r="14" spans="1:6"/>
    <row r="15" spans="1:6"/>
    <row r="16" spans="1:6"/>
    <row r="17" spans="3:3"/>
    <row r="18" spans="3:3"/>
    <row r="19" spans="3:3"/>
    <row r="20" spans="3:3"/>
    <row r="21" spans="3:3"/>
    <row r="22" spans="3:3" hidden="1">
      <c r="C22" s="4"/>
    </row>
  </sheetData>
  <mergeCells count="1">
    <mergeCell ref="B2:F6"/>
  </mergeCells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Notas Matemática</vt:lpstr>
      <vt:lpstr>Configurações</vt:lpstr>
      <vt:lpstr>alunos</vt:lpstr>
      <vt:lpstr>conceito</vt:lpstr>
      <vt:lpstr>idade</vt:lpstr>
      <vt:lpstr>media_final</vt:lpstr>
      <vt:lpstr>resultado</vt:lpstr>
      <vt:lpstr>sexo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2025-02-18T01:11:34Z</cp:lastPrinted>
  <dcterms:created xsi:type="dcterms:W3CDTF">2015-01-22T16:28:00Z</dcterms:created>
  <dcterms:modified xsi:type="dcterms:W3CDTF">2025-02-18T01:15:09Z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