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DFB41CC0-28BD-4DF2-A2BC-A70620059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édias Matemática" sheetId="1" r:id="rId1"/>
    <sheet name="Resumo Final" sheetId="2" r:id="rId2"/>
    <sheet name="Configurações" sheetId="3" r:id="rId3"/>
  </sheets>
  <definedNames>
    <definedName name="alunos">'Médias Matemática'!$B$19:$B$31</definedName>
    <definedName name="aulas_ano">Configurações!$C$13</definedName>
    <definedName name="cond_faltas">'Médias Matemática'!$M$19:$M$31</definedName>
    <definedName name="cond_provas">'Médias Matemática'!$K$19:$K$31</definedName>
    <definedName name="cond_trabalhos">'Médias Matemática'!$L$19:$L$31</definedName>
    <definedName name="exame">Configurações!$C$11</definedName>
    <definedName name="faltas">Configurações!$C$12</definedName>
    <definedName name="media_provas">'Médias Matemática'!$H$19:$H$31</definedName>
    <definedName name="media_trabalhos">'Médias Matemática'!$I$19:$I$31</definedName>
    <definedName name="provas">Configurações!$C$9</definedName>
    <definedName name="resultado">'Médias Matemática'!$N$19:$N$31</definedName>
    <definedName name="trabalhos">Configurações!$C$10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5" i="2"/>
  <c r="C14" i="2"/>
  <c r="C13" i="2"/>
  <c r="C12" i="2"/>
  <c r="C11" i="2"/>
  <c r="C10" i="2"/>
  <c r="C9" i="2"/>
  <c r="N20" i="1"/>
  <c r="N21" i="1"/>
  <c r="N22" i="1"/>
  <c r="N23" i="1"/>
  <c r="N24" i="1"/>
  <c r="N25" i="1"/>
  <c r="N26" i="1"/>
  <c r="N27" i="1"/>
  <c r="N28" i="1"/>
  <c r="N29" i="1"/>
  <c r="N30" i="1"/>
  <c r="N31" i="1"/>
  <c r="N19" i="1"/>
  <c r="M19" i="1"/>
  <c r="L19" i="1"/>
  <c r="I19" i="1"/>
  <c r="M20" i="1"/>
  <c r="M21" i="1"/>
  <c r="M22" i="1"/>
  <c r="M23" i="1"/>
  <c r="M24" i="1"/>
  <c r="M25" i="1"/>
  <c r="M26" i="1"/>
  <c r="M27" i="1"/>
  <c r="M28" i="1"/>
  <c r="M29" i="1"/>
  <c r="M30" i="1"/>
  <c r="M31" i="1"/>
  <c r="L20" i="1"/>
  <c r="L21" i="1"/>
  <c r="L22" i="1"/>
  <c r="L23" i="1"/>
  <c r="L24" i="1"/>
  <c r="L25" i="1"/>
  <c r="L26" i="1"/>
  <c r="L27" i="1"/>
  <c r="L28" i="1"/>
  <c r="L29" i="1"/>
  <c r="L30" i="1"/>
  <c r="L31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I20" i="1"/>
  <c r="I21" i="1"/>
  <c r="I22" i="1"/>
  <c r="I23" i="1"/>
  <c r="I24" i="1"/>
  <c r="I25" i="1"/>
  <c r="I26" i="1"/>
  <c r="I27" i="1"/>
  <c r="I28" i="1"/>
  <c r="I29" i="1"/>
  <c r="I30" i="1"/>
  <c r="I31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tc={6351E1D7-2D1A-4083-BDFF-FEC3E47E57C6}</author>
    <author>tc={BFCE6E69-FB92-45F7-96C7-10BCE2253E19}</author>
    <author>tc={9B119F05-9136-423D-886B-0A88535DCF77}</author>
    <author>tc={E37835BB-3C1C-4E42-A2CC-6DD0243DE095}</author>
    <author>tc={DBFBE1B7-2A60-451C-94DF-DD15C7162919}</author>
    <author>tc={944B296D-E72F-4EBD-BACC-5EDAA3D5856D}</author>
  </authors>
  <commentList>
    <comment ref="H18" authorId="0" shapeId="0" xr:uid="{6351E1D7-2D1A-4083-BDFF-FEC3E47E57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I18" authorId="1" shapeId="0" xr:uid="{BFCE6E69-FB92-45F7-96C7-10BCE2253E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=SOMA() e =MULT()</t>
      </text>
    </comment>
    <comment ref="K18" authorId="2" shapeId="0" xr:uid="{9B119F05-9136-423D-886B-0A88535DCF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L18" authorId="3" shapeId="0" xr:uid="{E37835BB-3C1C-4E42-A2CC-6DD0243DE0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M18" authorId="4" shapeId="0" xr:uid="{DBFBE1B7-2A60-451C-94DF-DD15C71629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N18" authorId="5" shapeId="0" xr:uid="{944B296D-E72F-4EBD-BACC-5EDAA3D585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=SE(), =E() e =OU()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tc={BE4E03E8-4FB6-4242-A036-3DD998367B2D}</author>
    <author>tc={8C7EBEB2-7397-4080-B892-BB7CADDDEBF2}</author>
    <author>tc={7CD65A14-53AD-4695-8BBF-B2BBA549794E}</author>
    <author>tc={1C682D53-91B7-4D04-A55B-31A5D72357F1}</author>
    <author>tc={41916B83-9C0D-456C-8D53-717D877B1F86}</author>
    <author>tc={A0EBF02C-83E2-4180-B750-666AEF9F5544}</author>
    <author>tc={04548E0C-F6D4-4ADA-AF13-1CD6D4CA1130}</author>
    <author>tc={54B8E6B5-6A6D-4CDC-B7E9-C08EF5A2C26B}</author>
    <author>tc={C2E4ECA3-494D-4DE3-B43A-B0971E3A88A5}</author>
  </authors>
  <commentList>
    <comment ref="B9" authorId="0" shapeId="0" xr:uid="{BE4E03E8-4FB6-4242-A036-3DD998367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  <comment ref="B10" authorId="1" shapeId="0" xr:uid="{8C7EBEB2-7397-4080-B892-BB7CADDDEB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B11" authorId="2" shapeId="0" xr:uid="{7CD65A14-53AD-4695-8BBF-B2BBA54979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B12" authorId="3" shapeId="0" xr:uid="{1C682D53-91B7-4D04-A55B-31A5D72357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B13" authorId="4" shapeId="0" xr:uid="{41916B83-9C0D-456C-8D53-717D877B1F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B14" authorId="5" shapeId="0" xr:uid="{A0EBF02C-83E2-4180-B750-666AEF9F55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B15" authorId="6" shapeId="0" xr:uid="{04548E0C-F6D4-4ADA-AF13-1CD6D4CA11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B16" authorId="7" shapeId="0" xr:uid="{54B8E6B5-6A6D-4CDC-B7E9-C08EF5A2C2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  <comment ref="B17" authorId="8" shapeId="0" xr:uid="{C2E4ECA3-494D-4DE3-B43A-B0971E3A88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=CONT.SE()</t>
      </text>
    </comment>
  </commentList>
</comments>
</file>

<file path=xl/sharedStrings.xml><?xml version="1.0" encoding="utf-8"?>
<sst xmlns="http://schemas.openxmlformats.org/spreadsheetml/2006/main" count="49" uniqueCount="48">
  <si>
    <t>Curso de.: MATEMÁTICA</t>
  </si>
  <si>
    <t>Matéria de.: ESTATÍSTICA</t>
  </si>
  <si>
    <t>Alunos</t>
  </si>
  <si>
    <t>Prova 1</t>
  </si>
  <si>
    <t>Prova 2</t>
  </si>
  <si>
    <t>Prova 3</t>
  </si>
  <si>
    <t>Trabalho 1
(Peso 2)</t>
  </si>
  <si>
    <t>Trabalho 2 
(Peso 3)</t>
  </si>
  <si>
    <t>Média das Provas</t>
  </si>
  <si>
    <t>Média Ponderada Trabalhos</t>
  </si>
  <si>
    <t>Faltas</t>
  </si>
  <si>
    <t>Condição das Provas</t>
  </si>
  <si>
    <t>Condição dos Trabalhos</t>
  </si>
  <si>
    <t>Condição de Faltas</t>
  </si>
  <si>
    <t>Resultado Final</t>
  </si>
  <si>
    <t>Benedito de Souza Ramos</t>
  </si>
  <si>
    <t>Cristina Marcondes Dias</t>
  </si>
  <si>
    <t>Diana Bertoldo</t>
  </si>
  <si>
    <t>José Roberto Mariano</t>
  </si>
  <si>
    <t>Joseli Barbados</t>
  </si>
  <si>
    <t>Karen Farfarelli</t>
  </si>
  <si>
    <t>Lucas Madeira Duarte</t>
  </si>
  <si>
    <t>Luci Farias de Gomes</t>
  </si>
  <si>
    <t>Lucimar Ferreira</t>
  </si>
  <si>
    <t>Magali Fernandes</t>
  </si>
  <si>
    <t>Mauricio de Arruda</t>
  </si>
  <si>
    <t>Sirlei Nogueira Santos</t>
  </si>
  <si>
    <t>Solange Maria Barbosa</t>
  </si>
  <si>
    <t>Número de Alunos.:</t>
  </si>
  <si>
    <t>Maior Média das Provas.:</t>
  </si>
  <si>
    <t>Maior Média dos Trabalhos.:</t>
  </si>
  <si>
    <t>Quantidade de Aprovados.:</t>
  </si>
  <si>
    <t>Quantidade de Exame.:</t>
  </si>
  <si>
    <t>Quantidade de Reprovados.:</t>
  </si>
  <si>
    <t>Reprovados por Média das Provas.:</t>
  </si>
  <si>
    <t>Reprovados por Faltas.:</t>
  </si>
  <si>
    <t>Média para Exame.:</t>
  </si>
  <si>
    <t xml:space="preserve">Faltas no Curso.: </t>
  </si>
  <si>
    <t>Resumo das Estatísticas dos Alunos</t>
  </si>
  <si>
    <t>Universidade UniVava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</si>
  <si>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</si>
  <si>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</si>
  <si>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Configurações para os Cálculos da Planilha de Médias Matemática</t>
  </si>
  <si>
    <t>Valor da Média Aritmética das Provas.:</t>
  </si>
  <si>
    <t>Valor da Média Ponderada dos Trabalhos.:</t>
  </si>
  <si>
    <t>Número de Aulas no Ano.:</t>
  </si>
  <si>
    <r>
      <rPr>
        <b/>
        <sz val="11"/>
        <color theme="1"/>
        <rFont val="Calibri"/>
        <family val="2"/>
        <scheme val="minor"/>
      </rPr>
      <t>Condição das Provas</t>
    </r>
    <r>
      <rPr>
        <sz val="11"/>
        <color theme="1"/>
        <rFont val="Calibri"/>
        <charset val="134"/>
        <scheme val="minor"/>
      </rPr>
      <t xml:space="preserve">: </t>
    </r>
    <r>
      <rPr>
        <sz val="11"/>
        <color rgb="FFFF0000"/>
        <rFont val="Calibri"/>
        <family val="2"/>
        <scheme val="minor"/>
      </rPr>
      <t>SE</t>
    </r>
    <r>
      <rPr>
        <sz val="11"/>
        <color rgb="FF0070C0"/>
        <rFont val="Calibri"/>
        <family val="2"/>
        <scheme val="minor"/>
      </rPr>
      <t xml:space="preserve"> Média das Provas &gt;= Provas</t>
    </r>
    <r>
      <rPr>
        <sz val="11"/>
        <color theme="1"/>
        <rFont val="Calibri"/>
        <charset val="134"/>
        <scheme val="minor"/>
      </rPr>
      <t xml:space="preserve"> = Aprovado </t>
    </r>
    <r>
      <rPr>
        <sz val="11"/>
        <color rgb="FFFF0000"/>
        <rFont val="Calibri"/>
        <family val="2"/>
        <scheme val="minor"/>
      </rPr>
      <t>SENÃO</t>
    </r>
    <r>
      <rPr>
        <sz val="11"/>
        <color theme="1"/>
        <rFont val="Calibri"/>
        <charset val="134"/>
        <scheme val="minor"/>
      </rPr>
      <t xml:space="preserve"> Média Insuficiente
</t>
    </r>
    <r>
      <rPr>
        <b/>
        <sz val="11"/>
        <color theme="1"/>
        <rFont val="Calibri"/>
        <family val="2"/>
        <scheme val="minor"/>
      </rPr>
      <t>Condição dos Trabalhos: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family val="2"/>
        <scheme val="minor"/>
      </rPr>
      <t>SE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70C0"/>
        <rFont val="Calibri"/>
        <family val="2"/>
        <scheme val="minor"/>
      </rPr>
      <t>Média Ponderada dos Trabalho &gt;= Trabalhos</t>
    </r>
    <r>
      <rPr>
        <sz val="11"/>
        <color theme="1"/>
        <rFont val="Calibri"/>
        <charset val="134"/>
        <scheme val="minor"/>
      </rPr>
      <t xml:space="preserve"> = Aprovado </t>
    </r>
    <r>
      <rPr>
        <sz val="11"/>
        <color rgb="FFFF0000"/>
        <rFont val="Calibri"/>
        <family val="2"/>
        <scheme val="minor"/>
      </rPr>
      <t>SENÃO</t>
    </r>
    <r>
      <rPr>
        <sz val="11"/>
        <color theme="1"/>
        <rFont val="Calibri"/>
        <charset val="134"/>
        <scheme val="minor"/>
      </rPr>
      <t xml:space="preserve"> Média Insuficiente
</t>
    </r>
    <r>
      <rPr>
        <b/>
        <sz val="11"/>
        <color theme="1"/>
        <rFont val="Calibri"/>
        <family val="2"/>
        <scheme val="minor"/>
      </rPr>
      <t>Condição de Faltas: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family val="2"/>
        <scheme val="minor"/>
      </rPr>
      <t>SE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70C0"/>
        <rFont val="Calibri"/>
        <family val="2"/>
        <scheme val="minor"/>
      </rPr>
      <t>Faltas &lt;= Porcentagem de Faltas em Relação a Aulas no Ano</t>
    </r>
    <r>
      <rPr>
        <sz val="11"/>
        <color theme="1"/>
        <rFont val="Calibri"/>
        <charset val="134"/>
        <scheme val="minor"/>
      </rPr>
      <t xml:space="preserve"> = Aprovado </t>
    </r>
    <r>
      <rPr>
        <sz val="11"/>
        <color rgb="FFFF0000"/>
        <rFont val="Calibri"/>
        <family val="2"/>
        <scheme val="minor"/>
      </rPr>
      <t>SENÃO</t>
    </r>
    <r>
      <rPr>
        <sz val="11"/>
        <color theme="1"/>
        <rFont val="Calibri"/>
        <charset val="134"/>
        <scheme val="minor"/>
      </rPr>
      <t xml:space="preserve"> Reprovado
</t>
    </r>
    <r>
      <rPr>
        <b/>
        <sz val="11"/>
        <color theme="1"/>
        <rFont val="Calibri"/>
        <family val="2"/>
        <scheme val="minor"/>
      </rPr>
      <t>Resultado Final: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FF0000"/>
        <rFont val="Calibri"/>
        <family val="2"/>
        <scheme val="minor"/>
      </rPr>
      <t>SE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70C0"/>
        <rFont val="Calibri"/>
        <family val="2"/>
        <scheme val="minor"/>
      </rPr>
      <t>Condição de Faltas &lt;&gt; Aprovado</t>
    </r>
    <r>
      <rPr>
        <sz val="11"/>
        <color theme="1"/>
        <rFont val="Calibri"/>
        <charset val="134"/>
        <scheme val="minor"/>
      </rPr>
      <t xml:space="preserve"> = Reprovado,</t>
    </r>
    <r>
      <rPr>
        <sz val="11"/>
        <color rgb="FFFF0000"/>
        <rFont val="Calibri"/>
        <family val="2"/>
        <scheme val="minor"/>
      </rPr>
      <t xml:space="preserve"> SENÃO SE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B050"/>
        <rFont val="Calibri"/>
        <family val="2"/>
        <scheme val="minor"/>
      </rPr>
      <t>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70C0"/>
        <rFont val="Calibri"/>
        <family val="2"/>
        <scheme val="minor"/>
      </rPr>
      <t>Condição das Provas = Aprovado, Condição dos Trabalhos = Aprovado, Condição de Faltas = Aprovado</t>
    </r>
    <r>
      <rPr>
        <sz val="11"/>
        <color theme="1"/>
        <rFont val="Calibri"/>
        <charset val="134"/>
        <scheme val="minor"/>
      </rPr>
      <t xml:space="preserve"> = Aprovado, </t>
    </r>
    <r>
      <rPr>
        <sz val="11"/>
        <color rgb="FFFF0000"/>
        <rFont val="Calibri"/>
        <family val="2"/>
        <scheme val="minor"/>
      </rPr>
      <t>SENÃO SE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B050"/>
        <rFont val="Calibri"/>
        <family val="2"/>
        <scheme val="minor"/>
      </rPr>
      <t>OU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color rgb="FF0070C0"/>
        <rFont val="Calibri"/>
        <family val="2"/>
        <scheme val="minor"/>
      </rPr>
      <t>Média das Provas &gt;= Exame, Média Ponderada dos Trabalhos &gt;= Exame</t>
    </r>
    <r>
      <rPr>
        <sz val="11"/>
        <color theme="1"/>
        <rFont val="Calibri"/>
        <charset val="134"/>
        <scheme val="minor"/>
      </rPr>
      <t xml:space="preserve"> = Exame </t>
    </r>
    <r>
      <rPr>
        <sz val="11"/>
        <color rgb="FFFF0000"/>
        <rFont val="Calibri"/>
        <family val="2"/>
        <scheme val="minor"/>
      </rPr>
      <t>SENÃO</t>
    </r>
    <r>
      <rPr>
        <sz val="11"/>
        <color theme="1"/>
        <rFont val="Calibri"/>
        <charset val="134"/>
        <scheme val="minor"/>
      </rPr>
      <t xml:space="preserve"> Reprovado</t>
    </r>
  </si>
  <si>
    <t>Reprovados por Média dos Trabalhos.: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</si>
</sst>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_ "/>
    <numFmt numFmtId="165" formatCode="0.00_ 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8" fillId="2" borderId="1" xfId="0" applyFont="1" applyFill="1" applyBorder="1" applyAlignment="1">
      <alignment horizontal="right" vertical="center" wrapText="1"/>
    </xf>
    <xf numFmtId="9" fontId="4" fillId="0" borderId="2" xfId="0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2954</xdr:rowOff>
    </xdr:from>
    <xdr:to>
      <xdr:col>1</xdr:col>
      <xdr:colOff>1373552</xdr:colOff>
      <xdr:row>6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5C27BE7-D6AF-43E7-93DB-4CF95728F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072" y="183929"/>
          <a:ext cx="1371555" cy="901921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838200</xdr:colOff>
      <xdr:row>1</xdr:row>
      <xdr:rowOff>12617</xdr:rowOff>
    </xdr:from>
    <xdr:to>
      <xdr:col>14</xdr:col>
      <xdr:colOff>510183</xdr:colOff>
      <xdr:row>6</xdr:row>
      <xdr:rowOff>7696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3D11A64-32A7-45DC-871F-E65EBEB5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93592"/>
          <a:ext cx="2529483" cy="899954"/>
        </a:xfrm>
        <a:prstGeom prst="rect">
          <a:avLst/>
        </a:prstGeom>
      </xdr:spPr>
    </xdr:pic>
    <xdr:clientData/>
  </xdr:twoCellAnchor>
  <xdr:twoCellAnchor editAs="oneCell">
    <xdr:from>
      <xdr:col>14</xdr:col>
      <xdr:colOff>81643</xdr:colOff>
      <xdr:row>0</xdr:row>
      <xdr:rowOff>0</xdr:rowOff>
    </xdr:from>
    <xdr:to>
      <xdr:col>21</xdr:col>
      <xdr:colOff>333578</xdr:colOff>
      <xdr:row>18</xdr:row>
      <xdr:rowOff>139156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A2503C-174C-43D4-8C5F-3393E3F2E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9214" y="0"/>
          <a:ext cx="4442935" cy="3799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2954</xdr:rowOff>
    </xdr:from>
    <xdr:to>
      <xdr:col>1</xdr:col>
      <xdr:colOff>1324664</xdr:colOff>
      <xdr:row>6</xdr:row>
      <xdr:rowOff>5952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017008-9CB1-4435-9B7A-6D6CAED9A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78" y="181548"/>
          <a:ext cx="1322667" cy="895967"/>
        </a:xfrm>
        <a:prstGeom prst="rect">
          <a:avLst/>
        </a:prstGeom>
      </xdr:spPr>
    </xdr:pic>
    <xdr:clientData/>
  </xdr:twoCellAnchor>
  <xdr:twoCellAnchor editAs="oneCell">
    <xdr:from>
      <xdr:col>1</xdr:col>
      <xdr:colOff>3646164</xdr:colOff>
      <xdr:row>1</xdr:row>
      <xdr:rowOff>12617</xdr:rowOff>
    </xdr:from>
    <xdr:to>
      <xdr:col>3</xdr:col>
      <xdr:colOff>500658</xdr:colOff>
      <xdr:row>5</xdr:row>
      <xdr:rowOff>163063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969A6FE-26F9-4626-846D-2639CBB0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2445" y="191211"/>
          <a:ext cx="2349229" cy="864821"/>
        </a:xfrm>
        <a:prstGeom prst="rect">
          <a:avLst/>
        </a:prstGeom>
      </xdr:spPr>
    </xdr:pic>
    <xdr:clientData/>
  </xdr:twoCellAnchor>
  <xdr:twoCellAnchor editAs="oneCell">
    <xdr:from>
      <xdr:col>3</xdr:col>
      <xdr:colOff>72259</xdr:colOff>
      <xdr:row>0</xdr:row>
      <xdr:rowOff>0</xdr:rowOff>
    </xdr:from>
    <xdr:to>
      <xdr:col>7</xdr:col>
      <xdr:colOff>266216</xdr:colOff>
      <xdr:row>20</xdr:row>
      <xdr:rowOff>39173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2866BE-3A26-4E47-BCCB-66C196B4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69" y="0"/>
          <a:ext cx="4450647" cy="38097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1998</xdr:colOff>
      <xdr:row>1</xdr:row>
      <xdr:rowOff>2955</xdr:rowOff>
    </xdr:from>
    <xdr:to>
      <xdr:col>1</xdr:col>
      <xdr:colOff>1250674</xdr:colOff>
      <xdr:row>5</xdr:row>
      <xdr:rowOff>172526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FBB84B-F6B1-4519-86C4-D02A9DCB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46" y="185172"/>
          <a:ext cx="1248676" cy="898441"/>
        </a:xfrm>
        <a:prstGeom prst="rect">
          <a:avLst/>
        </a:prstGeom>
      </xdr:spPr>
    </xdr:pic>
    <xdr:clientData/>
  </xdr:twoCellAnchor>
  <xdr:twoCellAnchor editAs="oneCell">
    <xdr:from>
      <xdr:col>1</xdr:col>
      <xdr:colOff>3587824</xdr:colOff>
      <xdr:row>1</xdr:row>
      <xdr:rowOff>6665</xdr:rowOff>
    </xdr:from>
    <xdr:to>
      <xdr:col>3</xdr:col>
      <xdr:colOff>491134</xdr:colOff>
      <xdr:row>6</xdr:row>
      <xdr:rowOff>14236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027C3C-59AC-40D0-829D-95B06598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9090" y="185259"/>
          <a:ext cx="2350419" cy="900540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0</xdr:row>
      <xdr:rowOff>0</xdr:rowOff>
    </xdr:from>
    <xdr:to>
      <xdr:col>10</xdr:col>
      <xdr:colOff>375603</xdr:colOff>
      <xdr:row>20</xdr:row>
      <xdr:rowOff>57737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1EEDABD-6C16-494F-B1E2-158C095BF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413" y="0"/>
          <a:ext cx="4450647" cy="38097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71CC8AD3-61A1-4D3F-B513-630616CA43C4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" dT="2025-01-14T19:22:59.29" personId="{71CC8AD3-61A1-4D3F-B513-630616CA43C4}" id="{6351E1D7-2D1A-4083-BDFF-FEC3E47E57C6}">
    <text>Utilizar a Função =MÉDIA()</text>
  </threadedComment>
  <threadedComment ref="I18" dT="2025-01-14T19:25:56.36" personId="{71CC8AD3-61A1-4D3F-B513-630616CA43C4}" id="{BFCE6E69-FB92-45F7-96C7-10BCE2253E19}">
    <text>Utilizar as Funções =SOMA() e =MULT()</text>
  </threadedComment>
  <threadedComment ref="K18" dT="2025-01-14T19:23:21.88" personId="{71CC8AD3-61A1-4D3F-B513-630616CA43C4}" id="{9B119F05-9136-423D-886B-0A88535DCF77}">
    <text>Utilizar a Função =SE()</text>
  </threadedComment>
  <threadedComment ref="L18" dT="2025-01-14T19:23:49.60" personId="{71CC8AD3-61A1-4D3F-B513-630616CA43C4}" id="{E37835BB-3C1C-4E42-A2CC-6DD0243DE095}">
    <text>Utilizar a Função =SE()</text>
  </threadedComment>
  <threadedComment ref="M18" dT="2025-01-14T19:24:32.02" personId="{71CC8AD3-61A1-4D3F-B513-630616CA43C4}" id="{DBFBE1B7-2A60-451C-94DF-DD15C7162919}">
    <text>Utilizar a Função =SE()</text>
  </threadedComment>
  <threadedComment ref="N18" dT="2025-01-14T19:25:09.99" personId="{71CC8AD3-61A1-4D3F-B513-630616CA43C4}" id="{944B296D-E72F-4EBD-BACC-5EDAA3D5856D}">
    <text>Utilizar as Funções =SE(), =E() e =OU()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5-01-14T19:17:12.91" personId="{71CC8AD3-61A1-4D3F-B513-630616CA43C4}" id="{BE4E03E8-4FB6-4242-A036-3DD998367B2D}">
    <text>Utilizar a Função =CONT.VALORES()</text>
  </threadedComment>
  <threadedComment ref="B10" dT="2025-01-14T19:17:26.62" personId="{71CC8AD3-61A1-4D3F-B513-630616CA43C4}" id="{8C7EBEB2-7397-4080-B892-BB7CADDDEBF2}">
    <text>Utilizar a Função =MÁXIMO()</text>
  </threadedComment>
  <threadedComment ref="B11" dT="2025-01-14T19:17:42.05" personId="{71CC8AD3-61A1-4D3F-B513-630616CA43C4}" id="{7CD65A14-53AD-4695-8BBF-B2BBA549794E}">
    <text>Utilizar a Função =MÁXIMO()</text>
  </threadedComment>
  <threadedComment ref="B12" dT="2025-01-14T19:17:54.32" personId="{71CC8AD3-61A1-4D3F-B513-630616CA43C4}" id="{1C682D53-91B7-4D04-A55B-31A5D72357F1}">
    <text>Utilizar a Função =CONT.SE()</text>
  </threadedComment>
  <threadedComment ref="B13" dT="2025-01-14T19:18:04.19" personId="{71CC8AD3-61A1-4D3F-B513-630616CA43C4}" id="{41916B83-9C0D-456C-8D53-717D877B1F86}">
    <text>Utilizar a Função =CONT.SE()</text>
  </threadedComment>
  <threadedComment ref="B14" dT="2025-01-14T19:18:14.91" personId="{71CC8AD3-61A1-4D3F-B513-630616CA43C4}" id="{A0EBF02C-83E2-4180-B750-666AEF9F5544}">
    <text>Utilizar a Função =CONT.SE()</text>
  </threadedComment>
  <threadedComment ref="B15" dT="2025-01-14T19:18:21.89" personId="{71CC8AD3-61A1-4D3F-B513-630616CA43C4}" id="{04548E0C-F6D4-4ADA-AF13-1CD6D4CA1130}">
    <text>Utilizar a Função =CONT.SE()</text>
  </threadedComment>
  <threadedComment ref="B16" dT="2025-01-14T19:18:33.61" personId="{71CC8AD3-61A1-4D3F-B513-630616CA43C4}" id="{54B8E6B5-6A6D-4CDC-B7E9-C08EF5A2C26B}">
    <text>Utilizar a Função =CONT.SE()</text>
  </threadedComment>
  <threadedComment ref="B17" dT="2025-01-14T19:18:40.43" personId="{71CC8AD3-61A1-4D3F-B513-630616CA43C4}" id="{C2E4ECA3-494D-4DE3-B43A-B0971E3A88A5}">
    <text>Utilizar a Função =CONT.SE()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I18" zoomScale="250" zoomScaleNormal="250" workbookViewId="0">
      <selection activeCell="K19" sqref="K19"/>
    </sheetView>
  </sheetViews>
  <sheetFormatPr defaultColWidth="0" defaultRowHeight="15" zeroHeight="1"/>
  <cols>
    <col min="1" max="1" width="9" customWidth="1"/>
    <col min="2" max="2" width="25.7109375" customWidth="1"/>
    <col min="3" max="3" width="8.5703125" customWidth="1"/>
    <col min="4" max="4" width="7.7109375" customWidth="1"/>
    <col min="5" max="5" width="8.7109375" customWidth="1"/>
    <col min="6" max="6" width="11" customWidth="1"/>
    <col min="7" max="7" width="11.140625" customWidth="1"/>
    <col min="8" max="8" width="10.5703125" customWidth="1"/>
    <col min="9" max="9" width="19.28515625" customWidth="1"/>
    <col min="10" max="10" width="8" customWidth="1"/>
    <col min="11" max="12" width="19.140625" customWidth="1"/>
    <col min="13" max="13" width="11.28515625" customWidth="1"/>
    <col min="14" max="14" width="12.42578125" customWidth="1"/>
    <col min="15" max="22" width="9" customWidth="1"/>
    <col min="23" max="16384" width="9" hidden="1"/>
  </cols>
  <sheetData>
    <row r="1" spans="1:14" s="14" customFormat="1" ht="14.25">
      <c r="A1" s="13"/>
    </row>
    <row r="2" spans="1:14" s="14" customFormat="1" ht="14.25" customHeight="1">
      <c r="B2" s="18" t="s">
        <v>40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4" customFormat="1" ht="14.25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s="14" customFormat="1" ht="14.25" customHeight="1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s="14" customFormat="1" ht="14.25" customHeight="1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s="14" customFormat="1" ht="14.25" customHeight="1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s="14" customFormat="1" ht="14.25"/>
    <row r="8" spans="1:14" ht="23.25">
      <c r="B8" s="19" t="s">
        <v>39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</row>
    <row r="9" spans="1:14" ht="15.75">
      <c r="B9" s="22" t="s">
        <v>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4" ht="15.75">
      <c r="B10" s="25" t="s">
        <v>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</row>
    <row r="11" spans="1:14" s="3" customFormat="1"/>
    <row r="12" spans="1:14" s="3" customFormat="1">
      <c r="B12" s="28" t="s">
        <v>46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 s="3" customFormat="1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4" s="3" customFormat="1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s="3" customFormat="1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s="3" customForma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2:15" s="3" customFormat="1"/>
    <row r="18" spans="2:15" ht="30"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I18" s="6" t="s">
        <v>9</v>
      </c>
      <c r="J18" s="6" t="s">
        <v>10</v>
      </c>
      <c r="K18" s="6" t="s">
        <v>11</v>
      </c>
      <c r="L18" s="6" t="s">
        <v>12</v>
      </c>
      <c r="M18" s="6" t="s">
        <v>13</v>
      </c>
      <c r="N18" s="6" t="s">
        <v>14</v>
      </c>
      <c r="O18" s="12"/>
    </row>
    <row r="19" spans="2:15">
      <c r="B19" s="7" t="s">
        <v>15</v>
      </c>
      <c r="C19" s="8">
        <v>5.5</v>
      </c>
      <c r="D19" s="8">
        <v>6.7</v>
      </c>
      <c r="E19" s="8">
        <v>6</v>
      </c>
      <c r="F19" s="8">
        <v>7</v>
      </c>
      <c r="G19" s="8">
        <v>8</v>
      </c>
      <c r="H19" s="17">
        <f>AVERAGE(C19:E19)</f>
        <v>6.0666666666666664</v>
      </c>
      <c r="I19" s="17">
        <f>(SUM(PRODUCT(F19,2),PRODUCT(G19,3))/5)</f>
        <v>7.6</v>
      </c>
      <c r="J19" s="10">
        <v>2</v>
      </c>
      <c r="K19" s="10" t="str">
        <f t="shared" ref="K19:K31" si="0">IF(H19&gt;=provas,"Aprovado","Média Insuficiente")</f>
        <v>Média Insuficiente</v>
      </c>
      <c r="L19" s="10" t="str">
        <f t="shared" ref="L19:L31" si="1">IF(I19&gt;=trabalhos,"Aprovado","Média Insuficiente")</f>
        <v>Aprovado</v>
      </c>
      <c r="M19" s="10" t="str">
        <f t="shared" ref="M19:M31" si="2">IF((J19/aulas_ano)&lt;=faltas,"Aprovado","Reprovado")</f>
        <v>Aprovado</v>
      </c>
      <c r="N19" s="10" t="str">
        <f t="shared" ref="N19:N31" si="3">IF(M19&lt;&gt;"Aprovado","Reprovado",IF(AND(K19="Aprovado",L19="Aprovado",M19="Aprovado"),"Aprovado",IF(OR(H19&gt;=exame,I19&gt;=exame),"Exame","Reprovado")))</f>
        <v>Exame</v>
      </c>
    </row>
    <row r="20" spans="2:15">
      <c r="B20" s="7" t="s">
        <v>16</v>
      </c>
      <c r="C20" s="8">
        <v>9.8000000000000007</v>
      </c>
      <c r="D20" s="8">
        <v>8</v>
      </c>
      <c r="E20" s="8">
        <v>9</v>
      </c>
      <c r="F20" s="8">
        <v>8.5</v>
      </c>
      <c r="G20" s="8">
        <v>7.5</v>
      </c>
      <c r="H20" s="17">
        <f t="shared" ref="H20:H31" si="4">AVERAGE(C20:E20)</f>
        <v>8.9333333333333336</v>
      </c>
      <c r="I20" s="17">
        <f t="shared" ref="I20:I31" si="5">(SUM(PRODUCT(F20,2),PRODUCT(G20,3))/5)</f>
        <v>7.9</v>
      </c>
      <c r="J20" s="10">
        <v>1</v>
      </c>
      <c r="K20" s="10" t="str">
        <f t="shared" si="0"/>
        <v>Aprovado</v>
      </c>
      <c r="L20" s="10" t="str">
        <f t="shared" si="1"/>
        <v>Aprovado</v>
      </c>
      <c r="M20" s="10" t="str">
        <f t="shared" si="2"/>
        <v>Aprovado</v>
      </c>
      <c r="N20" s="10" t="str">
        <f t="shared" si="3"/>
        <v>Aprovado</v>
      </c>
    </row>
    <row r="21" spans="2:15">
      <c r="B21" s="7" t="s">
        <v>17</v>
      </c>
      <c r="C21" s="8">
        <v>0</v>
      </c>
      <c r="D21" s="8">
        <v>6</v>
      </c>
      <c r="E21" s="8">
        <v>0</v>
      </c>
      <c r="F21" s="8">
        <v>7</v>
      </c>
      <c r="G21" s="8">
        <v>0</v>
      </c>
      <c r="H21" s="17">
        <f t="shared" si="4"/>
        <v>2</v>
      </c>
      <c r="I21" s="17">
        <f t="shared" si="5"/>
        <v>2.8</v>
      </c>
      <c r="J21" s="10">
        <v>10</v>
      </c>
      <c r="K21" s="10" t="str">
        <f t="shared" si="0"/>
        <v>Média Insuficiente</v>
      </c>
      <c r="L21" s="10" t="str">
        <f t="shared" si="1"/>
        <v>Média Insuficiente</v>
      </c>
      <c r="M21" s="10" t="str">
        <f t="shared" si="2"/>
        <v>Reprovado</v>
      </c>
      <c r="N21" s="10" t="str">
        <f t="shared" si="3"/>
        <v>Reprovado</v>
      </c>
    </row>
    <row r="22" spans="2:15">
      <c r="B22" s="7" t="s">
        <v>18</v>
      </c>
      <c r="C22" s="8">
        <v>2</v>
      </c>
      <c r="D22" s="8">
        <v>8</v>
      </c>
      <c r="E22" s="8">
        <v>7.5</v>
      </c>
      <c r="F22" s="8">
        <v>9</v>
      </c>
      <c r="G22" s="8">
        <v>10</v>
      </c>
      <c r="H22" s="17">
        <f t="shared" si="4"/>
        <v>5.833333333333333</v>
      </c>
      <c r="I22" s="17">
        <f t="shared" si="5"/>
        <v>9.6</v>
      </c>
      <c r="J22" s="10">
        <v>5</v>
      </c>
      <c r="K22" s="10" t="str">
        <f t="shared" si="0"/>
        <v>Média Insuficiente</v>
      </c>
      <c r="L22" s="10" t="str">
        <f t="shared" si="1"/>
        <v>Aprovado</v>
      </c>
      <c r="M22" s="10" t="str">
        <f t="shared" si="2"/>
        <v>Aprovado</v>
      </c>
      <c r="N22" s="10" t="str">
        <f t="shared" si="3"/>
        <v>Exame</v>
      </c>
    </row>
    <row r="23" spans="2:15">
      <c r="B23" s="7" t="s">
        <v>19</v>
      </c>
      <c r="C23" s="8">
        <v>4.5</v>
      </c>
      <c r="D23" s="8">
        <v>7</v>
      </c>
      <c r="E23" s="8">
        <v>8</v>
      </c>
      <c r="F23" s="8">
        <v>5</v>
      </c>
      <c r="G23" s="8">
        <v>5</v>
      </c>
      <c r="H23" s="17">
        <f t="shared" si="4"/>
        <v>6.5</v>
      </c>
      <c r="I23" s="17">
        <f t="shared" si="5"/>
        <v>5</v>
      </c>
      <c r="J23" s="10">
        <v>0</v>
      </c>
      <c r="K23" s="10" t="str">
        <f t="shared" si="0"/>
        <v>Média Insuficiente</v>
      </c>
      <c r="L23" s="10" t="str">
        <f t="shared" si="1"/>
        <v>Média Insuficiente</v>
      </c>
      <c r="M23" s="10" t="str">
        <f t="shared" si="2"/>
        <v>Aprovado</v>
      </c>
      <c r="N23" s="10" t="str">
        <f t="shared" si="3"/>
        <v>Exame</v>
      </c>
    </row>
    <row r="24" spans="2:15">
      <c r="B24" s="7" t="s">
        <v>20</v>
      </c>
      <c r="C24" s="8">
        <v>6</v>
      </c>
      <c r="D24" s="8">
        <v>7</v>
      </c>
      <c r="E24" s="8">
        <v>9</v>
      </c>
      <c r="F24" s="8">
        <v>10</v>
      </c>
      <c r="G24" s="8">
        <v>8</v>
      </c>
      <c r="H24" s="17">
        <f t="shared" si="4"/>
        <v>7.333333333333333</v>
      </c>
      <c r="I24" s="17">
        <f t="shared" si="5"/>
        <v>8.8000000000000007</v>
      </c>
      <c r="J24" s="10">
        <v>0</v>
      </c>
      <c r="K24" s="10" t="str">
        <f t="shared" si="0"/>
        <v>Aprovado</v>
      </c>
      <c r="L24" s="10" t="str">
        <f t="shared" si="1"/>
        <v>Aprovado</v>
      </c>
      <c r="M24" s="10" t="str">
        <f t="shared" si="2"/>
        <v>Aprovado</v>
      </c>
      <c r="N24" s="10" t="str">
        <f t="shared" si="3"/>
        <v>Aprovado</v>
      </c>
    </row>
    <row r="25" spans="2:15">
      <c r="B25" s="7" t="s">
        <v>21</v>
      </c>
      <c r="C25" s="8">
        <v>8</v>
      </c>
      <c r="D25" s="8">
        <v>5</v>
      </c>
      <c r="E25" s="8">
        <v>6.7</v>
      </c>
      <c r="F25" s="8">
        <v>8</v>
      </c>
      <c r="G25" s="8">
        <v>7.5</v>
      </c>
      <c r="H25" s="17">
        <f t="shared" si="4"/>
        <v>6.5666666666666664</v>
      </c>
      <c r="I25" s="17">
        <f t="shared" si="5"/>
        <v>7.7</v>
      </c>
      <c r="J25" s="10">
        <v>9</v>
      </c>
      <c r="K25" s="10" t="str">
        <f t="shared" si="0"/>
        <v>Média Insuficiente</v>
      </c>
      <c r="L25" s="10" t="str">
        <f t="shared" si="1"/>
        <v>Aprovado</v>
      </c>
      <c r="M25" s="10" t="str">
        <f t="shared" si="2"/>
        <v>Aprovado</v>
      </c>
      <c r="N25" s="10" t="str">
        <f t="shared" si="3"/>
        <v>Exame</v>
      </c>
    </row>
    <row r="26" spans="2:15">
      <c r="B26" s="7" t="s">
        <v>22</v>
      </c>
      <c r="C26" s="8">
        <v>7.8</v>
      </c>
      <c r="D26" s="8">
        <v>8</v>
      </c>
      <c r="E26" s="8">
        <v>9.5</v>
      </c>
      <c r="F26" s="8">
        <v>9</v>
      </c>
      <c r="G26" s="8">
        <v>9</v>
      </c>
      <c r="H26" s="17">
        <f t="shared" si="4"/>
        <v>8.4333333333333336</v>
      </c>
      <c r="I26" s="17">
        <f t="shared" si="5"/>
        <v>9</v>
      </c>
      <c r="J26" s="10">
        <v>0</v>
      </c>
      <c r="K26" s="10" t="str">
        <f t="shared" si="0"/>
        <v>Aprovado</v>
      </c>
      <c r="L26" s="10" t="str">
        <f t="shared" si="1"/>
        <v>Aprovado</v>
      </c>
      <c r="M26" s="10" t="str">
        <f t="shared" si="2"/>
        <v>Aprovado</v>
      </c>
      <c r="N26" s="10" t="str">
        <f t="shared" si="3"/>
        <v>Aprovado</v>
      </c>
    </row>
    <row r="27" spans="2:15">
      <c r="B27" s="7" t="s">
        <v>23</v>
      </c>
      <c r="C27" s="8">
        <v>5</v>
      </c>
      <c r="D27" s="8">
        <v>4</v>
      </c>
      <c r="E27" s="8">
        <v>3.5</v>
      </c>
      <c r="F27" s="8">
        <v>10</v>
      </c>
      <c r="G27" s="8">
        <v>10</v>
      </c>
      <c r="H27" s="17">
        <f t="shared" si="4"/>
        <v>4.166666666666667</v>
      </c>
      <c r="I27" s="17">
        <f t="shared" si="5"/>
        <v>10</v>
      </c>
      <c r="J27" s="10">
        <v>6</v>
      </c>
      <c r="K27" s="10" t="str">
        <f t="shared" si="0"/>
        <v>Média Insuficiente</v>
      </c>
      <c r="L27" s="10" t="str">
        <f t="shared" si="1"/>
        <v>Aprovado</v>
      </c>
      <c r="M27" s="10" t="str">
        <f t="shared" si="2"/>
        <v>Aprovado</v>
      </c>
      <c r="N27" s="10" t="str">
        <f t="shared" si="3"/>
        <v>Exame</v>
      </c>
    </row>
    <row r="28" spans="2:15">
      <c r="B28" s="7" t="s">
        <v>24</v>
      </c>
      <c r="C28" s="8">
        <v>8</v>
      </c>
      <c r="D28" s="8">
        <v>9</v>
      </c>
      <c r="E28" s="8">
        <v>10</v>
      </c>
      <c r="F28" s="8">
        <v>0</v>
      </c>
      <c r="G28" s="8">
        <v>0</v>
      </c>
      <c r="H28" s="17">
        <f t="shared" si="4"/>
        <v>9</v>
      </c>
      <c r="I28" s="17">
        <f t="shared" si="5"/>
        <v>0</v>
      </c>
      <c r="J28" s="10">
        <v>0</v>
      </c>
      <c r="K28" s="10" t="str">
        <f t="shared" si="0"/>
        <v>Aprovado</v>
      </c>
      <c r="L28" s="10" t="str">
        <f t="shared" si="1"/>
        <v>Média Insuficiente</v>
      </c>
      <c r="M28" s="10" t="str">
        <f t="shared" si="2"/>
        <v>Aprovado</v>
      </c>
      <c r="N28" s="10" t="str">
        <f t="shared" si="3"/>
        <v>Exame</v>
      </c>
    </row>
    <row r="29" spans="2:15">
      <c r="B29" s="7" t="s">
        <v>25</v>
      </c>
      <c r="C29" s="8">
        <v>6.9</v>
      </c>
      <c r="D29" s="8">
        <v>7.9</v>
      </c>
      <c r="E29" s="8">
        <v>8</v>
      </c>
      <c r="F29" s="8">
        <v>5.5</v>
      </c>
      <c r="G29" s="8">
        <v>6</v>
      </c>
      <c r="H29" s="17">
        <f t="shared" si="4"/>
        <v>7.6000000000000005</v>
      </c>
      <c r="I29" s="17">
        <f t="shared" si="5"/>
        <v>5.8</v>
      </c>
      <c r="J29" s="10">
        <v>7</v>
      </c>
      <c r="K29" s="10" t="str">
        <f t="shared" si="0"/>
        <v>Aprovado</v>
      </c>
      <c r="L29" s="10" t="str">
        <f t="shared" si="1"/>
        <v>Média Insuficiente</v>
      </c>
      <c r="M29" s="10" t="str">
        <f t="shared" si="2"/>
        <v>Aprovado</v>
      </c>
      <c r="N29" s="10" t="str">
        <f t="shared" si="3"/>
        <v>Exame</v>
      </c>
    </row>
    <row r="30" spans="2:15">
      <c r="B30" s="7" t="s">
        <v>26</v>
      </c>
      <c r="C30" s="8">
        <v>10</v>
      </c>
      <c r="D30" s="8">
        <v>9</v>
      </c>
      <c r="E30" s="8">
        <v>8</v>
      </c>
      <c r="F30" s="8">
        <v>8</v>
      </c>
      <c r="G30" s="8">
        <v>9</v>
      </c>
      <c r="H30" s="17">
        <f t="shared" si="4"/>
        <v>9</v>
      </c>
      <c r="I30" s="17">
        <f t="shared" si="5"/>
        <v>8.6</v>
      </c>
      <c r="J30" s="10">
        <v>11</v>
      </c>
      <c r="K30" s="10" t="str">
        <f t="shared" si="0"/>
        <v>Aprovado</v>
      </c>
      <c r="L30" s="10" t="str">
        <f t="shared" si="1"/>
        <v>Aprovado</v>
      </c>
      <c r="M30" s="10" t="str">
        <f t="shared" si="2"/>
        <v>Reprovado</v>
      </c>
      <c r="N30" s="10" t="str">
        <f t="shared" si="3"/>
        <v>Reprovado</v>
      </c>
    </row>
    <row r="31" spans="2:15">
      <c r="B31" s="7" t="s">
        <v>27</v>
      </c>
      <c r="C31" s="8">
        <v>4.5</v>
      </c>
      <c r="D31" s="8">
        <v>6</v>
      </c>
      <c r="E31" s="8">
        <v>0</v>
      </c>
      <c r="F31" s="8">
        <v>7</v>
      </c>
      <c r="G31" s="8">
        <v>0</v>
      </c>
      <c r="H31" s="17">
        <f t="shared" si="4"/>
        <v>3.5</v>
      </c>
      <c r="I31" s="17">
        <f t="shared" si="5"/>
        <v>2.8</v>
      </c>
      <c r="J31" s="10">
        <v>5</v>
      </c>
      <c r="K31" s="10" t="str">
        <f t="shared" si="0"/>
        <v>Média Insuficiente</v>
      </c>
      <c r="L31" s="10" t="str">
        <f t="shared" si="1"/>
        <v>Média Insuficiente</v>
      </c>
      <c r="M31" s="10" t="str">
        <f t="shared" si="2"/>
        <v>Aprovado</v>
      </c>
      <c r="N31" s="10" t="str">
        <f t="shared" si="3"/>
        <v>Reprovado</v>
      </c>
    </row>
    <row r="32" spans="2:15">
      <c r="C32" s="9"/>
      <c r="D32" s="9"/>
      <c r="E32" s="9"/>
      <c r="F32" s="9"/>
      <c r="G32" s="9"/>
      <c r="H32" s="9"/>
      <c r="I32" s="9"/>
      <c r="J32" s="11"/>
      <c r="K32" s="11"/>
      <c r="L32" s="11"/>
      <c r="M32" s="11"/>
      <c r="N32" s="11"/>
    </row>
  </sheetData>
  <mergeCells count="5">
    <mergeCell ref="B2:N6"/>
    <mergeCell ref="B8:N8"/>
    <mergeCell ref="B9:N9"/>
    <mergeCell ref="B10:N10"/>
    <mergeCell ref="B12:N16"/>
  </mergeCells>
  <pageMargins left="0.51180555555555596" right="0.51180555555555596" top="0.78680555555555598" bottom="0.78680555555555598" header="0.31388888888888899" footer="0.31388888888888899"/>
  <pageSetup paperSize="9" orientation="portrait"/>
  <ignoredErrors>
    <ignoredError sqref="H19:H31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opLeftCell="A4" zoomScale="235" zoomScaleNormal="235" workbookViewId="0">
      <selection activeCell="C16" sqref="C16"/>
    </sheetView>
  </sheetViews>
  <sheetFormatPr defaultColWidth="0" defaultRowHeight="15" zeroHeight="1"/>
  <cols>
    <col min="1" max="1" width="10.85546875" customWidth="1"/>
    <col min="2" max="2" width="61" customWidth="1"/>
    <col min="3" max="3" width="21.42578125" customWidth="1"/>
    <col min="4" max="4" width="12.7109375" customWidth="1"/>
    <col min="5" max="7" width="17" customWidth="1"/>
    <col min="8" max="8" width="11.85546875" customWidth="1"/>
    <col min="9" max="16384" width="17" hidden="1"/>
  </cols>
  <sheetData>
    <row r="1" spans="1:5" s="14" customFormat="1" ht="14.25">
      <c r="A1" s="13"/>
    </row>
    <row r="2" spans="1:5" s="14" customFormat="1" ht="14.25" customHeight="1">
      <c r="B2" s="31" t="s">
        <v>41</v>
      </c>
      <c r="C2" s="31"/>
    </row>
    <row r="3" spans="1:5" s="14" customFormat="1" ht="14.25" customHeight="1">
      <c r="B3" s="31"/>
      <c r="C3" s="31"/>
    </row>
    <row r="4" spans="1:5" s="14" customFormat="1" ht="14.25" customHeight="1">
      <c r="B4" s="31"/>
      <c r="C4" s="31"/>
    </row>
    <row r="5" spans="1:5" s="14" customFormat="1" ht="14.25" customHeight="1">
      <c r="B5" s="31"/>
      <c r="C5" s="31"/>
    </row>
    <row r="6" spans="1:5" s="14" customFormat="1" ht="14.25" customHeight="1">
      <c r="B6" s="31"/>
      <c r="C6" s="31"/>
    </row>
    <row r="7" spans="1:5" s="14" customFormat="1" ht="14.25"/>
    <row r="8" spans="1:5" ht="15.75">
      <c r="B8" s="30" t="s">
        <v>38</v>
      </c>
      <c r="C8" s="30"/>
    </row>
    <row r="9" spans="1:5">
      <c r="B9" s="1" t="s">
        <v>28</v>
      </c>
      <c r="C9" s="33">
        <f>COUNTA(alunos)</f>
        <v>13</v>
      </c>
    </row>
    <row r="10" spans="1:5">
      <c r="B10" s="1" t="s">
        <v>29</v>
      </c>
      <c r="C10" s="33">
        <f>MAX(media_provas)</f>
        <v>9</v>
      </c>
    </row>
    <row r="11" spans="1:5">
      <c r="B11" s="1" t="s">
        <v>30</v>
      </c>
      <c r="C11" s="33">
        <f>MAX(media_trabalhos)</f>
        <v>10</v>
      </c>
    </row>
    <row r="12" spans="1:5">
      <c r="B12" s="1" t="s">
        <v>31</v>
      </c>
      <c r="C12" s="33">
        <f>COUNTIF(resultado,"Aprovado")</f>
        <v>3</v>
      </c>
    </row>
    <row r="13" spans="1:5">
      <c r="B13" s="1" t="s">
        <v>32</v>
      </c>
      <c r="C13" s="33">
        <f>COUNTIF(resultado,"Exame")</f>
        <v>7</v>
      </c>
      <c r="E13" s="5"/>
    </row>
    <row r="14" spans="1:5">
      <c r="B14" s="1" t="s">
        <v>33</v>
      </c>
      <c r="C14" s="33">
        <f>COUNTIF(resultado,"Reprovado")</f>
        <v>3</v>
      </c>
      <c r="E14" s="5"/>
    </row>
    <row r="15" spans="1:5">
      <c r="B15" s="1" t="s">
        <v>34</v>
      </c>
      <c r="C15" s="33">
        <f>COUNTIF(cond_provas,"Média Insuficiente")</f>
        <v>7</v>
      </c>
    </row>
    <row r="16" spans="1:5">
      <c r="B16" s="1" t="s">
        <v>47</v>
      </c>
      <c r="C16" s="33">
        <f>COUNTIF(cond_trabalhos,"Média Insuficiente")</f>
        <v>5</v>
      </c>
    </row>
    <row r="17" spans="2:3">
      <c r="B17" s="1" t="s">
        <v>35</v>
      </c>
      <c r="C17" s="33">
        <f>COUNTIF(cond_faltas,"Reprovado")</f>
        <v>2</v>
      </c>
    </row>
    <row r="18" spans="2:3" s="3" customFormat="1">
      <c r="B18" s="4"/>
    </row>
    <row r="19" spans="2:3"/>
    <row r="20" spans="2:3"/>
    <row r="21" spans="2:3"/>
  </sheetData>
  <mergeCells count="2">
    <mergeCell ref="B8:C8"/>
    <mergeCell ref="B2:C6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250" zoomScaleNormal="250" workbookViewId="0">
      <selection activeCell="C12" sqref="C12"/>
    </sheetView>
  </sheetViews>
  <sheetFormatPr defaultColWidth="0" defaultRowHeight="15" zeroHeight="1"/>
  <cols>
    <col min="1" max="1" width="9" customWidth="1"/>
    <col min="2" max="2" width="63.28515625" customWidth="1"/>
    <col min="3" max="3" width="18.42578125" customWidth="1"/>
    <col min="4" max="11" width="9" customWidth="1"/>
    <col min="12" max="16384" width="9" hidden="1"/>
  </cols>
  <sheetData>
    <row r="1" spans="1:3" s="14" customFormat="1" ht="14.25">
      <c r="A1" s="13"/>
    </row>
    <row r="2" spans="1:3" s="14" customFormat="1" ht="14.25" customHeight="1">
      <c r="B2" s="31" t="s">
        <v>41</v>
      </c>
      <c r="C2" s="31"/>
    </row>
    <row r="3" spans="1:3" s="14" customFormat="1" ht="14.25" customHeight="1">
      <c r="B3" s="31"/>
      <c r="C3" s="31"/>
    </row>
    <row r="4" spans="1:3" s="14" customFormat="1" ht="14.25" customHeight="1">
      <c r="B4" s="31"/>
      <c r="C4" s="31"/>
    </row>
    <row r="5" spans="1:3" s="14" customFormat="1" ht="14.25" customHeight="1">
      <c r="B5" s="31"/>
      <c r="C5" s="31"/>
    </row>
    <row r="6" spans="1:3" s="14" customFormat="1" ht="14.25" customHeight="1">
      <c r="B6" s="31"/>
      <c r="C6" s="31"/>
    </row>
    <row r="7" spans="1:3" s="14" customFormat="1" ht="14.25"/>
    <row r="8" spans="1:3" ht="17.100000000000001" customHeight="1">
      <c r="B8" s="32" t="s">
        <v>42</v>
      </c>
      <c r="C8" s="30"/>
    </row>
    <row r="9" spans="1:3" ht="14.1" customHeight="1">
      <c r="B9" s="15" t="s">
        <v>43</v>
      </c>
      <c r="C9" s="2">
        <v>7</v>
      </c>
    </row>
    <row r="10" spans="1:3" ht="15" customHeight="1">
      <c r="B10" s="15" t="s">
        <v>44</v>
      </c>
      <c r="C10" s="2">
        <v>6</v>
      </c>
    </row>
    <row r="11" spans="1:3" ht="15" customHeight="1">
      <c r="B11" s="1" t="s">
        <v>36</v>
      </c>
      <c r="C11" s="2">
        <v>5</v>
      </c>
    </row>
    <row r="12" spans="1:3" ht="15" customHeight="1">
      <c r="B12" s="1" t="s">
        <v>37</v>
      </c>
      <c r="C12" s="16">
        <v>0.25</v>
      </c>
    </row>
    <row r="13" spans="1:3" ht="15" customHeight="1">
      <c r="B13" s="15" t="s">
        <v>45</v>
      </c>
      <c r="C13" s="2">
        <v>36</v>
      </c>
    </row>
    <row r="14" spans="1:3"/>
    <row r="15" spans="1:3"/>
    <row r="16" spans="1:3"/>
    <row r="17"/>
    <row r="18"/>
    <row r="19"/>
    <row r="20"/>
    <row r="21"/>
  </sheetData>
  <mergeCells count="2">
    <mergeCell ref="B8:C8"/>
    <mergeCell ref="B2:C6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Médias Matemática</vt:lpstr>
      <vt:lpstr>Resumo Final</vt:lpstr>
      <vt:lpstr>Configurações</vt:lpstr>
      <vt:lpstr>alunos</vt:lpstr>
      <vt:lpstr>aulas_ano</vt:lpstr>
      <vt:lpstr>cond_faltas</vt:lpstr>
      <vt:lpstr>cond_provas</vt:lpstr>
      <vt:lpstr>cond_trabalhos</vt:lpstr>
      <vt:lpstr>exame</vt:lpstr>
      <vt:lpstr>faltas</vt:lpstr>
      <vt:lpstr>media_provas</vt:lpstr>
      <vt:lpstr>media_trabalhos</vt:lpstr>
      <vt:lpstr>provas</vt:lpstr>
      <vt:lpstr>resultado</vt:lpstr>
      <vt:lpstr>trabalhos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2011-06-23T22:08:00Z</dcterms:created>
  <dcterms:modified xsi:type="dcterms:W3CDTF">2025-02-13T01:24:39Z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