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nditionDependentPBEE\ExperimentalProgram\"/>
    </mc:Choice>
  </mc:AlternateContent>
  <bookViews>
    <workbookView xWindow="0" yWindow="0" windowWidth="17970" windowHeight="8265"/>
  </bookViews>
  <sheets>
    <sheet name="Sheet1" sheetId="1" r:id="rId1"/>
    <sheet name="Comparisson to ASTMA706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N2" i="1" l="1"/>
  <c r="L2" i="1" l="1"/>
  <c r="N5" i="1" l="1"/>
  <c r="N8" i="1"/>
  <c r="N11" i="1"/>
  <c r="N14" i="1"/>
  <c r="N17" i="1"/>
  <c r="N20" i="1"/>
  <c r="N23" i="1"/>
  <c r="N26" i="1"/>
  <c r="K29" i="1" l="1"/>
  <c r="L23" i="1" l="1"/>
  <c r="L26" i="1"/>
  <c r="L20" i="1"/>
  <c r="L14" i="1"/>
  <c r="L17" i="1"/>
  <c r="L11" i="1"/>
  <c r="L5" i="1"/>
  <c r="L8" i="1"/>
  <c r="C3" i="2"/>
  <c r="D3" i="2" s="1"/>
  <c r="C2" i="2"/>
  <c r="D2" i="2" s="1"/>
  <c r="J29" i="1" l="1"/>
  <c r="J5" i="1"/>
  <c r="J8" i="1"/>
  <c r="J11" i="1"/>
  <c r="J14" i="1"/>
  <c r="J17" i="1"/>
  <c r="J20" i="1"/>
  <c r="J23" i="1"/>
  <c r="J26" i="1"/>
  <c r="J2" i="1"/>
  <c r="I5" i="1"/>
  <c r="I8" i="1"/>
  <c r="I11" i="1"/>
  <c r="I14" i="1"/>
  <c r="I17" i="1"/>
  <c r="I20" i="1"/>
  <c r="I23" i="1"/>
  <c r="I26" i="1"/>
  <c r="I2" i="1"/>
  <c r="H5" i="1"/>
  <c r="H8" i="1"/>
  <c r="H11" i="1"/>
  <c r="H14" i="1"/>
  <c r="H17" i="1"/>
  <c r="H20" i="1"/>
  <c r="H23" i="1"/>
  <c r="H26" i="1"/>
  <c r="H2" i="1"/>
  <c r="E29" i="1"/>
  <c r="D29" i="1"/>
  <c r="C29" i="1"/>
  <c r="C26" i="1"/>
  <c r="C23" i="1"/>
  <c r="C20" i="1"/>
  <c r="C17" i="1"/>
  <c r="C14" i="1"/>
  <c r="C11" i="1"/>
  <c r="C8" i="1"/>
  <c r="C5" i="1"/>
  <c r="C2" i="1"/>
  <c r="B2" i="1"/>
  <c r="F29" i="1"/>
  <c r="F5" i="1"/>
  <c r="F8" i="1"/>
  <c r="F11" i="1"/>
  <c r="F14" i="1"/>
  <c r="F17" i="1"/>
  <c r="F20" i="1"/>
  <c r="F23" i="1"/>
  <c r="F26" i="1"/>
  <c r="F2" i="1"/>
  <c r="G5" i="1"/>
  <c r="G8" i="1"/>
  <c r="G11" i="1"/>
  <c r="G14" i="1"/>
  <c r="G17" i="1"/>
  <c r="G20" i="1"/>
  <c r="G23" i="1"/>
  <c r="G26" i="1"/>
  <c r="G2" i="1"/>
  <c r="D23" i="1"/>
  <c r="D20" i="1"/>
  <c r="D11" i="1"/>
  <c r="D8" i="1"/>
  <c r="D5" i="1"/>
  <c r="D2" i="1"/>
</calcChain>
</file>

<file path=xl/sharedStrings.xml><?xml version="1.0" encoding="utf-8"?>
<sst xmlns="http://schemas.openxmlformats.org/spreadsheetml/2006/main" count="35" uniqueCount="35">
  <si>
    <t>Label</t>
  </si>
  <si>
    <t>Length</t>
  </si>
  <si>
    <t>Wight per inch</t>
  </si>
  <si>
    <t>CL5-T-G80</t>
  </si>
  <si>
    <t>CL5-BBT-1-3-G80</t>
  </si>
  <si>
    <t>CL5-BBT-4-6-G80</t>
  </si>
  <si>
    <t>CL10-T-G80</t>
  </si>
  <si>
    <t>CL10-BBT-1-3-G80</t>
  </si>
  <si>
    <t>CL10-BBT-4-6-G80</t>
  </si>
  <si>
    <t>CL15-BBT-1-3-G80</t>
  </si>
  <si>
    <t>CL15-BBT-4-6-G80</t>
  </si>
  <si>
    <t>CL15-T-G80</t>
  </si>
  <si>
    <t>Volume</t>
  </si>
  <si>
    <t>lb/cinch</t>
  </si>
  <si>
    <t>unit weight (pcf)</t>
  </si>
  <si>
    <t>Weight with ends layers before accelerated corrosion</t>
  </si>
  <si>
    <t>Weight with ends layers after accelerated corrosion</t>
  </si>
  <si>
    <t>Measured Weight loss</t>
  </si>
  <si>
    <t>Average</t>
  </si>
  <si>
    <t>Required weight loss in total gauge length</t>
  </si>
  <si>
    <r>
      <t>Avergae d</t>
    </r>
    <r>
      <rPr>
        <b/>
        <vertAlign val="subscript"/>
        <sz val="12"/>
        <color theme="1"/>
        <rFont val="Times New Roman"/>
        <family val="1"/>
      </rPr>
      <t xml:space="preserve">b 
</t>
    </r>
    <r>
      <rPr>
        <b/>
        <sz val="12"/>
        <color theme="1"/>
        <rFont val="Times New Roman"/>
        <family val="1"/>
      </rPr>
      <t>(inch)</t>
    </r>
  </si>
  <si>
    <t>Diameter 
(inch)</t>
  </si>
  <si>
    <t>Weight 
(lb)</t>
  </si>
  <si>
    <t>Linear weight 
(lb/ft)</t>
  </si>
  <si>
    <t>Diameter in gauge length after AC</t>
  </si>
  <si>
    <t>Parameter</t>
  </si>
  <si>
    <t>ASTM A706</t>
  </si>
  <si>
    <t>Measured</t>
  </si>
  <si>
    <t>Measured/ standard</t>
  </si>
  <si>
    <t>Notes</t>
  </si>
  <si>
    <t>db (inch)</t>
  </si>
  <si>
    <t>Linear weight (lb/ft)</t>
  </si>
  <si>
    <t>I measured from rib to rib</t>
  </si>
  <si>
    <t>More than the required 94% difference in ASTM A706</t>
  </si>
  <si>
    <t>Measured Corrosion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</si>
</sst>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0" xfId="0" applyFont="1" applyFill="1"/>
    <xf numFmtId="0" fontId="3" fillId="2" borderId="2" xfId="0" applyFont="1" applyFill="1" applyBorder="1"/>
    <xf numFmtId="165" fontId="3" fillId="2" borderId="2" xfId="0" applyNumberFormat="1" applyFont="1" applyFill="1" applyBorder="1"/>
    <xf numFmtId="2" fontId="3" fillId="2" borderId="2" xfId="0" applyNumberFormat="1" applyFont="1" applyFill="1" applyBorder="1"/>
    <xf numFmtId="0" fontId="2" fillId="2" borderId="2" xfId="0" applyFont="1" applyFill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vertical="top" wrapText="1"/>
    </xf>
    <xf numFmtId="0" fontId="2" fillId="2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9" fontId="2" fillId="2" borderId="0" xfId="1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165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0" fillId="0" borderId="0" xfId="0" applyNumberFormat="1"/>
    <xf numFmtId="166" fontId="2" fillId="2" borderId="0" xfId="1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tabSelected="1" workbookViewId="0">
      <selection activeCell="Q3" sqref="Q3"/>
    </sheetView>
  </sheetViews>
  <sheetFormatPr defaultRowHeight="15" x14ac:dyDescent="0.25"/>
  <cols>
    <col min="1" max="1" width="20.140625" bestFit="1" customWidth="1"/>
    <col min="2" max="2" width="11.42578125" customWidth="1"/>
    <col min="3" max="3" width="12" bestFit="1" customWidth="1"/>
    <col min="4" max="4" width="10.5703125" bestFit="1" customWidth="1"/>
    <col min="5" max="5" width="9.5703125" bestFit="1" customWidth="1"/>
    <col min="6" max="6" width="15" customWidth="1"/>
    <col min="7" max="7" width="14" customWidth="1"/>
    <col min="8" max="8" width="9.140625" hidden="1" customWidth="1"/>
    <col min="9" max="9" width="18.7109375" hidden="1" customWidth="1"/>
    <col min="10" max="10" width="15.85546875" bestFit="1" customWidth="1"/>
    <col min="11" max="11" width="29.85546875" customWidth="1"/>
    <col min="12" max="12" width="22.7109375" customWidth="1"/>
    <col min="13" max="13" width="30.28515625" customWidth="1"/>
    <col min="14" max="14" width="20.85546875" bestFit="1" customWidth="1"/>
    <col min="15" max="15" width="20.85546875" customWidth="1"/>
    <col min="16" max="16" width="23.7109375" bestFit="1" customWidth="1"/>
  </cols>
  <sheetData>
    <row r="1" spans="1:21" ht="33.75" thickBot="1" x14ac:dyDescent="0.3">
      <c r="A1" s="7" t="s">
        <v>0</v>
      </c>
      <c r="B1" s="7" t="s">
        <v>21</v>
      </c>
      <c r="C1" s="7" t="s">
        <v>20</v>
      </c>
      <c r="D1" s="7" t="s">
        <v>1</v>
      </c>
      <c r="E1" s="7" t="s">
        <v>22</v>
      </c>
      <c r="F1" s="7" t="s">
        <v>23</v>
      </c>
      <c r="G1" s="7" t="s">
        <v>2</v>
      </c>
      <c r="H1" s="7" t="s">
        <v>12</v>
      </c>
      <c r="I1" s="7" t="s">
        <v>13</v>
      </c>
      <c r="J1" s="7" t="s">
        <v>14</v>
      </c>
      <c r="K1" s="7" t="s">
        <v>15</v>
      </c>
      <c r="L1" s="7" t="s">
        <v>19</v>
      </c>
      <c r="M1" s="7" t="s">
        <v>16</v>
      </c>
      <c r="N1" s="7" t="s">
        <v>17</v>
      </c>
      <c r="O1" s="7" t="s">
        <v>34</v>
      </c>
      <c r="P1" s="7" t="s">
        <v>24</v>
      </c>
    </row>
    <row r="2" spans="1:21" ht="15.75" x14ac:dyDescent="0.25">
      <c r="A2" s="17" t="s">
        <v>3</v>
      </c>
      <c r="B2" s="1">
        <f>8/10+19*0.001</f>
        <v>0.81900000000000006</v>
      </c>
      <c r="C2" s="14">
        <f>+AVERAGE(B2:B4)</f>
        <v>0.81500000000000006</v>
      </c>
      <c r="D2" s="14">
        <f>50+7/8</f>
        <v>50.875</v>
      </c>
      <c r="E2" s="14">
        <v>6.1524999999999999</v>
      </c>
      <c r="F2" s="16">
        <f>+G2*12</f>
        <v>1.4512039312039311</v>
      </c>
      <c r="G2" s="16">
        <f>+E2/D2</f>
        <v>0.12093366093366092</v>
      </c>
      <c r="H2" s="16">
        <f>0.25*PI()*C2^2*D2</f>
        <v>26.540525712330844</v>
      </c>
      <c r="I2" s="16">
        <f>+E2/H2</f>
        <v>0.23181530263138389</v>
      </c>
      <c r="J2" s="15">
        <f>+I2*12^3</f>
        <v>400.57684294703137</v>
      </c>
      <c r="K2" s="14">
        <v>6.4095000000000004</v>
      </c>
      <c r="L2" s="13">
        <f>ROUND(G2*21*0.05,4)</f>
        <v>0.127</v>
      </c>
      <c r="M2" s="20">
        <v>6.27</v>
      </c>
      <c r="N2" s="20">
        <f>+K2-M2</f>
        <v>0.13950000000000085</v>
      </c>
      <c r="O2" s="11"/>
      <c r="P2" s="1"/>
    </row>
    <row r="3" spans="1:21" ht="15.75" x14ac:dyDescent="0.25">
      <c r="A3" s="17"/>
      <c r="B3" s="1">
        <v>0.81399999999999995</v>
      </c>
      <c r="C3" s="14"/>
      <c r="D3" s="14"/>
      <c r="E3" s="14"/>
      <c r="F3" s="16"/>
      <c r="G3" s="16"/>
      <c r="H3" s="16"/>
      <c r="I3" s="16"/>
      <c r="J3" s="15"/>
      <c r="K3" s="14">
        <v>6.4095000000000004</v>
      </c>
      <c r="L3" s="13"/>
      <c r="M3" s="19"/>
      <c r="N3" s="19"/>
      <c r="O3" s="23">
        <f>+N2/(G2*21)</f>
        <v>5.4929761421025472E-2</v>
      </c>
      <c r="P3" s="1"/>
      <c r="U3" s="22"/>
    </row>
    <row r="4" spans="1:21" ht="15.75" x14ac:dyDescent="0.25">
      <c r="A4" s="17"/>
      <c r="B4" s="1">
        <v>0.81200000000000006</v>
      </c>
      <c r="C4" s="14"/>
      <c r="D4" s="14"/>
      <c r="E4" s="14"/>
      <c r="F4" s="16"/>
      <c r="G4" s="16"/>
      <c r="H4" s="16"/>
      <c r="I4" s="16"/>
      <c r="J4" s="15"/>
      <c r="K4" s="14">
        <v>6</v>
      </c>
      <c r="L4" s="13"/>
      <c r="M4" s="19"/>
      <c r="N4" s="19"/>
      <c r="O4" s="12"/>
      <c r="P4" s="1"/>
    </row>
    <row r="5" spans="1:21" ht="15.75" x14ac:dyDescent="0.25">
      <c r="A5" s="17" t="s">
        <v>4</v>
      </c>
      <c r="B5" s="1">
        <v>0.79400000000000004</v>
      </c>
      <c r="C5" s="16">
        <f>+AVERAGE(B5:B7)</f>
        <v>0.80833333333333324</v>
      </c>
      <c r="D5" s="14">
        <f>51+1/8</f>
        <v>51.125</v>
      </c>
      <c r="E5" s="14">
        <v>6.1509999999999998</v>
      </c>
      <c r="F5" s="16">
        <f t="shared" ref="F5" si="0">+G5*12</f>
        <v>1.4437555012224939</v>
      </c>
      <c r="G5" s="16">
        <f t="shared" ref="G5" si="1">+E5/D5</f>
        <v>0.12031295843520783</v>
      </c>
      <c r="H5" s="16">
        <f t="shared" ref="H5" si="2">0.25*PI()*C5^2*D5</f>
        <v>26.23639609060152</v>
      </c>
      <c r="I5" s="16">
        <f t="shared" ref="I5" si="3">+E5/H5</f>
        <v>0.23444530943803785</v>
      </c>
      <c r="J5" s="15">
        <f t="shared" ref="J5" si="4">+I5*12^3</f>
        <v>405.12149470892939</v>
      </c>
      <c r="K5" s="14">
        <v>6.3849999999999998</v>
      </c>
      <c r="L5" s="13">
        <f t="shared" ref="L5" si="5">ROUND(G5*21*0.05,4)</f>
        <v>0.1263</v>
      </c>
      <c r="M5" s="19"/>
      <c r="N5" s="18">
        <f t="shared" ref="N5" si="6">+K5-M5</f>
        <v>6.3849999999999998</v>
      </c>
      <c r="O5" s="11"/>
      <c r="P5" s="1"/>
    </row>
    <row r="6" spans="1:21" ht="15.75" x14ac:dyDescent="0.25">
      <c r="A6" s="17"/>
      <c r="B6" s="1">
        <v>0.81599999999999995</v>
      </c>
      <c r="C6" s="16"/>
      <c r="D6" s="14"/>
      <c r="E6" s="14"/>
      <c r="F6" s="16"/>
      <c r="G6" s="16"/>
      <c r="H6" s="16"/>
      <c r="I6" s="16"/>
      <c r="J6" s="15"/>
      <c r="K6" s="14"/>
      <c r="L6" s="13"/>
      <c r="M6" s="19"/>
      <c r="N6" s="18"/>
      <c r="O6" s="11"/>
      <c r="P6" s="1"/>
    </row>
    <row r="7" spans="1:21" ht="15.75" x14ac:dyDescent="0.25">
      <c r="A7" s="17"/>
      <c r="B7" s="1">
        <v>0.81499999999999995</v>
      </c>
      <c r="C7" s="16"/>
      <c r="D7" s="14"/>
      <c r="E7" s="14"/>
      <c r="F7" s="16"/>
      <c r="G7" s="16"/>
      <c r="H7" s="16"/>
      <c r="I7" s="16"/>
      <c r="J7" s="15"/>
      <c r="K7" s="14"/>
      <c r="L7" s="13"/>
      <c r="M7" s="19"/>
      <c r="N7" s="18"/>
      <c r="O7" s="11"/>
      <c r="P7" s="1"/>
    </row>
    <row r="8" spans="1:21" ht="15.75" x14ac:dyDescent="0.25">
      <c r="A8" s="17" t="s">
        <v>5</v>
      </c>
      <c r="B8" s="1">
        <v>0.84799999999999998</v>
      </c>
      <c r="C8" s="16">
        <f>+AVERAGE(B8:B10)</f>
        <v>0.80133333333333334</v>
      </c>
      <c r="D8" s="14">
        <f>51+1/16</f>
        <v>51.0625</v>
      </c>
      <c r="E8" s="14">
        <v>6.16</v>
      </c>
      <c r="F8" s="16">
        <f t="shared" ref="F8" si="7">+G8*12</f>
        <v>1.4476376988984088</v>
      </c>
      <c r="G8" s="16">
        <f t="shared" ref="G8" si="8">+E8/D8</f>
        <v>0.12063647490820073</v>
      </c>
      <c r="H8" s="16">
        <f t="shared" ref="H8" si="9">0.25*PI()*C8^2*D8</f>
        <v>25.752439316461313</v>
      </c>
      <c r="I8" s="16">
        <f t="shared" ref="I8" si="10">+E8/H8</f>
        <v>0.23920064131798355</v>
      </c>
      <c r="J8" s="15">
        <f t="shared" ref="J8" si="11">+I8*12^3</f>
        <v>413.33870819747557</v>
      </c>
      <c r="K8" s="14">
        <v>6.3975</v>
      </c>
      <c r="L8" s="13">
        <f t="shared" ref="L8" si="12">ROUND(G8*21*0.05,4)</f>
        <v>0.12670000000000001</v>
      </c>
      <c r="M8" s="19"/>
      <c r="N8" s="18">
        <f t="shared" ref="N8" si="13">+K8-M8</f>
        <v>6.3975</v>
      </c>
      <c r="O8" s="11"/>
      <c r="P8" s="1"/>
    </row>
    <row r="9" spans="1:21" ht="15.75" x14ac:dyDescent="0.25">
      <c r="A9" s="17"/>
      <c r="B9" s="1">
        <v>0.73599999999999999</v>
      </c>
      <c r="C9" s="16"/>
      <c r="D9" s="14"/>
      <c r="E9" s="14"/>
      <c r="F9" s="16"/>
      <c r="G9" s="16"/>
      <c r="H9" s="16"/>
      <c r="I9" s="16"/>
      <c r="J9" s="15"/>
      <c r="K9" s="14"/>
      <c r="L9" s="13"/>
      <c r="M9" s="19"/>
      <c r="N9" s="18"/>
      <c r="O9" s="11"/>
      <c r="P9" s="1"/>
    </row>
    <row r="10" spans="1:21" ht="15.75" x14ac:dyDescent="0.25">
      <c r="A10" s="17"/>
      <c r="B10" s="1">
        <v>0.82</v>
      </c>
      <c r="C10" s="16"/>
      <c r="D10" s="14"/>
      <c r="E10" s="14"/>
      <c r="F10" s="16"/>
      <c r="G10" s="16"/>
      <c r="H10" s="16"/>
      <c r="I10" s="16"/>
      <c r="J10" s="15"/>
      <c r="K10" s="14"/>
      <c r="L10" s="13"/>
      <c r="M10" s="19"/>
      <c r="N10" s="18"/>
      <c r="O10" s="11"/>
      <c r="P10" s="1"/>
    </row>
    <row r="11" spans="1:21" ht="15.75" x14ac:dyDescent="0.25">
      <c r="A11" s="17" t="s">
        <v>6</v>
      </c>
      <c r="B11" s="1">
        <v>0.79400000000000004</v>
      </c>
      <c r="C11" s="14">
        <f>+AVERAGE(B11:B13)</f>
        <v>0.79900000000000004</v>
      </c>
      <c r="D11" s="14">
        <f>51+1/8</f>
        <v>51.125</v>
      </c>
      <c r="E11" s="14">
        <v>6.1740000000000004</v>
      </c>
      <c r="F11" s="16">
        <f t="shared" ref="F11" si="14">+G11*12</f>
        <v>1.449154034229829</v>
      </c>
      <c r="G11" s="16">
        <f t="shared" ref="G11" si="15">+E11/D11</f>
        <v>0.12076283618581908</v>
      </c>
      <c r="H11" s="16">
        <f t="shared" ref="H11" si="16">0.25*PI()*C11^2*D11</f>
        <v>25.634022490079705</v>
      </c>
      <c r="I11" s="16">
        <f t="shared" ref="I11" si="17">+E11/H11</f>
        <v>0.24085178213404942</v>
      </c>
      <c r="J11" s="15">
        <f t="shared" ref="J11" si="18">+I11*12^3</f>
        <v>416.19187952763741</v>
      </c>
      <c r="K11" s="14">
        <v>6.3724999999999996</v>
      </c>
      <c r="L11" s="13">
        <f>ROUND(G11*21*0.1,4)</f>
        <v>0.25359999999999999</v>
      </c>
      <c r="M11" s="19"/>
      <c r="N11" s="18">
        <f t="shared" ref="N11" si="19">+K11-M11</f>
        <v>6.3724999999999996</v>
      </c>
      <c r="O11" s="11"/>
      <c r="P11" s="1"/>
    </row>
    <row r="12" spans="1:21" ht="15.75" x14ac:dyDescent="0.25">
      <c r="A12" s="17"/>
      <c r="B12" s="1">
        <v>0.80500000000000005</v>
      </c>
      <c r="C12" s="14"/>
      <c r="D12" s="14"/>
      <c r="E12" s="14"/>
      <c r="F12" s="16"/>
      <c r="G12" s="16"/>
      <c r="H12" s="16"/>
      <c r="I12" s="16"/>
      <c r="J12" s="15"/>
      <c r="K12" s="14"/>
      <c r="L12" s="13"/>
      <c r="M12" s="19"/>
      <c r="N12" s="18"/>
      <c r="O12" s="11"/>
      <c r="P12" s="1"/>
    </row>
    <row r="13" spans="1:21" ht="15.75" x14ac:dyDescent="0.25">
      <c r="A13" s="17"/>
      <c r="B13" s="1">
        <v>0.79800000000000004</v>
      </c>
      <c r="C13" s="14"/>
      <c r="D13" s="14"/>
      <c r="E13" s="14"/>
      <c r="F13" s="16"/>
      <c r="G13" s="16"/>
      <c r="H13" s="16"/>
      <c r="I13" s="16"/>
      <c r="J13" s="15"/>
      <c r="K13" s="14"/>
      <c r="L13" s="13"/>
      <c r="M13" s="19"/>
      <c r="N13" s="18"/>
      <c r="O13" s="11"/>
      <c r="P13" s="1"/>
    </row>
    <row r="14" spans="1:21" ht="15.75" x14ac:dyDescent="0.25">
      <c r="A14" s="17" t="s">
        <v>7</v>
      </c>
      <c r="B14" s="1">
        <v>0.81399999999999995</v>
      </c>
      <c r="C14" s="14">
        <f>+AVERAGE(B14:B16)</f>
        <v>0.80100000000000005</v>
      </c>
      <c r="D14" s="14">
        <v>51</v>
      </c>
      <c r="E14" s="14">
        <v>6.4390000000000001</v>
      </c>
      <c r="F14" s="16">
        <f t="shared" ref="F14" si="20">+G14*12</f>
        <v>1.5150588235294118</v>
      </c>
      <c r="G14" s="16">
        <f t="shared" ref="G14" si="21">+E14/D14</f>
        <v>0.12625490196078432</v>
      </c>
      <c r="H14" s="16">
        <f t="shared" ref="H14" si="22">0.25*PI()*C14^2*D14</f>
        <v>25.699524598732282</v>
      </c>
      <c r="I14" s="16">
        <f t="shared" ref="I14" si="23">+E14/H14</f>
        <v>0.25054938177018365</v>
      </c>
      <c r="J14" s="15">
        <f t="shared" ref="J14" si="24">+I14*12^3</f>
        <v>432.94933169887736</v>
      </c>
      <c r="K14" s="14">
        <v>3.3919999999999999</v>
      </c>
      <c r="L14" s="13">
        <f t="shared" ref="L14" si="25">ROUND(G14*21*0.1,4)</f>
        <v>0.2651</v>
      </c>
      <c r="M14" s="19"/>
      <c r="N14" s="18">
        <f t="shared" ref="N14" si="26">+K14-M14</f>
        <v>3.3919999999999999</v>
      </c>
      <c r="O14" s="11"/>
      <c r="P14" s="1"/>
    </row>
    <row r="15" spans="1:21" ht="15.75" x14ac:dyDescent="0.25">
      <c r="A15" s="17"/>
      <c r="B15" s="1">
        <v>0.79600000000000004</v>
      </c>
      <c r="C15" s="14"/>
      <c r="D15" s="14"/>
      <c r="E15" s="14"/>
      <c r="F15" s="16"/>
      <c r="G15" s="16"/>
      <c r="H15" s="16"/>
      <c r="I15" s="16"/>
      <c r="J15" s="15"/>
      <c r="K15" s="14"/>
      <c r="L15" s="13"/>
      <c r="M15" s="19"/>
      <c r="N15" s="18"/>
      <c r="O15" s="11"/>
      <c r="P15" s="1"/>
    </row>
    <row r="16" spans="1:21" ht="15.75" x14ac:dyDescent="0.25">
      <c r="A16" s="17"/>
      <c r="B16" s="1">
        <v>0.79300000000000004</v>
      </c>
      <c r="C16" s="14"/>
      <c r="D16" s="14"/>
      <c r="E16" s="14"/>
      <c r="F16" s="16"/>
      <c r="G16" s="16"/>
      <c r="H16" s="16"/>
      <c r="I16" s="16"/>
      <c r="J16" s="15"/>
      <c r="K16" s="14"/>
      <c r="L16" s="13"/>
      <c r="M16" s="19"/>
      <c r="N16" s="18"/>
      <c r="O16" s="11"/>
      <c r="P16" s="1"/>
    </row>
    <row r="17" spans="1:16" ht="15.75" x14ac:dyDescent="0.25">
      <c r="A17" s="17" t="s">
        <v>8</v>
      </c>
      <c r="B17" s="1">
        <v>0.84899999999999998</v>
      </c>
      <c r="C17" s="14">
        <f>+AVERAGE(B17:B19)</f>
        <v>0.83</v>
      </c>
      <c r="D17" s="14">
        <v>51</v>
      </c>
      <c r="E17" s="14">
        <v>6.1260000000000003</v>
      </c>
      <c r="F17" s="16">
        <f t="shared" ref="F17" si="27">+G17*12</f>
        <v>1.4414117647058824</v>
      </c>
      <c r="G17" s="16">
        <f t="shared" ref="G17" si="28">+E17/D17</f>
        <v>0.12011764705882354</v>
      </c>
      <c r="H17" s="16">
        <f t="shared" ref="H17" si="29">0.25*PI()*C17^2*D17</f>
        <v>27.594100532989607</v>
      </c>
      <c r="I17" s="16">
        <f t="shared" ref="I17" si="30">+E17/H17</f>
        <v>0.22200397482339301</v>
      </c>
      <c r="J17" s="15">
        <f t="shared" ref="J17" si="31">+I17*12^3</f>
        <v>383.62286849482314</v>
      </c>
      <c r="K17" s="14">
        <v>6.383</v>
      </c>
      <c r="L17" s="13">
        <f t="shared" ref="L17" si="32">ROUND(G17*21*0.1,4)</f>
        <v>0.25219999999999998</v>
      </c>
      <c r="M17" s="19"/>
      <c r="N17" s="18">
        <f t="shared" ref="N17" si="33">+K17-M17</f>
        <v>6.383</v>
      </c>
      <c r="O17" s="11"/>
      <c r="P17" s="1"/>
    </row>
    <row r="18" spans="1:16" ht="15.75" x14ac:dyDescent="0.25">
      <c r="A18" s="17"/>
      <c r="B18" s="1">
        <v>0.82099999999999995</v>
      </c>
      <c r="C18" s="14"/>
      <c r="D18" s="14"/>
      <c r="E18" s="14"/>
      <c r="F18" s="16"/>
      <c r="G18" s="16"/>
      <c r="H18" s="16"/>
      <c r="I18" s="16"/>
      <c r="J18" s="15"/>
      <c r="K18" s="14"/>
      <c r="L18" s="13"/>
      <c r="M18" s="19"/>
      <c r="N18" s="18"/>
      <c r="O18" s="11"/>
      <c r="P18" s="1"/>
    </row>
    <row r="19" spans="1:16" ht="15.75" x14ac:dyDescent="0.25">
      <c r="A19" s="17"/>
      <c r="B19" s="1">
        <v>0.82</v>
      </c>
      <c r="C19" s="14"/>
      <c r="D19" s="14"/>
      <c r="E19" s="14"/>
      <c r="F19" s="16"/>
      <c r="G19" s="16"/>
      <c r="H19" s="16"/>
      <c r="I19" s="16"/>
      <c r="J19" s="15"/>
      <c r="K19" s="14"/>
      <c r="L19" s="13"/>
      <c r="M19" s="19"/>
      <c r="N19" s="18"/>
      <c r="O19" s="11"/>
      <c r="P19" s="1"/>
    </row>
    <row r="20" spans="1:16" ht="15.75" x14ac:dyDescent="0.25">
      <c r="A20" s="17" t="s">
        <v>11</v>
      </c>
      <c r="B20" s="1">
        <v>0.8</v>
      </c>
      <c r="C20" s="14">
        <f>+AVERAGE(B20:B22)</f>
        <v>0.79500000000000004</v>
      </c>
      <c r="D20" s="14">
        <f>51+1/16</f>
        <v>51.0625</v>
      </c>
      <c r="E20" s="14">
        <v>6.1505000000000001</v>
      </c>
      <c r="F20" s="16">
        <f t="shared" ref="F20" si="34">+G20*12</f>
        <v>1.4454051407588739</v>
      </c>
      <c r="G20" s="16">
        <f t="shared" ref="G20" si="35">+E20/D20</f>
        <v>0.12045042839657283</v>
      </c>
      <c r="H20" s="16">
        <f t="shared" ref="H20" si="36">0.25*PI()*C20^2*D20</f>
        <v>25.346979439923714</v>
      </c>
      <c r="I20" s="16">
        <f t="shared" ref="I20" si="37">+E20/H20</f>
        <v>0.24265218719956916</v>
      </c>
      <c r="J20" s="15">
        <f t="shared" ref="J20" si="38">+I20*12^3</f>
        <v>419.30297948085553</v>
      </c>
      <c r="K20" s="14">
        <v>6.3884999999999996</v>
      </c>
      <c r="L20" s="13">
        <f>ROUND(G20*21*0.15,4)</f>
        <v>0.37940000000000002</v>
      </c>
      <c r="M20" s="19"/>
      <c r="N20" s="18">
        <f t="shared" ref="N20" si="39">+K20-M20</f>
        <v>6.3884999999999996</v>
      </c>
      <c r="O20" s="11"/>
      <c r="P20" s="1"/>
    </row>
    <row r="21" spans="1:16" ht="15.75" x14ac:dyDescent="0.25">
      <c r="A21" s="17"/>
      <c r="B21" s="1">
        <v>0.79</v>
      </c>
      <c r="C21" s="14"/>
      <c r="D21" s="14"/>
      <c r="E21" s="14"/>
      <c r="F21" s="16"/>
      <c r="G21" s="16"/>
      <c r="H21" s="16"/>
      <c r="I21" s="16"/>
      <c r="J21" s="15"/>
      <c r="K21" s="14"/>
      <c r="L21" s="13"/>
      <c r="M21" s="19"/>
      <c r="N21" s="18"/>
      <c r="O21" s="11"/>
      <c r="P21" s="1"/>
    </row>
    <row r="22" spans="1:16" ht="15.75" x14ac:dyDescent="0.25">
      <c r="A22" s="17"/>
      <c r="B22" s="1">
        <v>0.79500000000000004</v>
      </c>
      <c r="C22" s="14"/>
      <c r="D22" s="14"/>
      <c r="E22" s="14"/>
      <c r="F22" s="16"/>
      <c r="G22" s="16"/>
      <c r="H22" s="16"/>
      <c r="I22" s="16"/>
      <c r="J22" s="15"/>
      <c r="K22" s="14"/>
      <c r="L22" s="13"/>
      <c r="M22" s="19"/>
      <c r="N22" s="18"/>
      <c r="O22" s="11"/>
      <c r="P22" s="1"/>
    </row>
    <row r="23" spans="1:16" ht="15.75" x14ac:dyDescent="0.25">
      <c r="A23" s="17" t="s">
        <v>9</v>
      </c>
      <c r="B23" s="1">
        <v>0.79600000000000004</v>
      </c>
      <c r="C23" s="14">
        <f>+AVERAGE(B23:B25)</f>
        <v>0.79900000000000004</v>
      </c>
      <c r="D23" s="14">
        <f>51+1/16</f>
        <v>51.0625</v>
      </c>
      <c r="E23" s="14">
        <v>6.1539999999999999</v>
      </c>
      <c r="F23" s="16">
        <f t="shared" ref="F23" si="40">+G23*12</f>
        <v>1.4462276621787025</v>
      </c>
      <c r="G23" s="16">
        <f t="shared" ref="G23" si="41">+E23/D23</f>
        <v>0.12051897184822521</v>
      </c>
      <c r="H23" s="16">
        <f t="shared" ref="H23" si="42">0.25*PI()*C23^2*D23</f>
        <v>25.602685054272762</v>
      </c>
      <c r="I23" s="16">
        <f t="shared" ref="I23" si="43">+E23/H23</f>
        <v>0.24036541428973973</v>
      </c>
      <c r="J23" s="15">
        <f t="shared" ref="J23" si="44">+I23*12^3</f>
        <v>415.35143589267028</v>
      </c>
      <c r="K23" s="14">
        <v>6.4050000000000002</v>
      </c>
      <c r="L23" s="13">
        <f t="shared" ref="L23" si="45">ROUND(G23*21*0.15,4)</f>
        <v>0.37959999999999999</v>
      </c>
      <c r="M23" s="19"/>
      <c r="N23" s="18">
        <f t="shared" ref="N23" si="46">+K23-M23</f>
        <v>6.4050000000000002</v>
      </c>
      <c r="O23" s="11"/>
      <c r="P23" s="1"/>
    </row>
    <row r="24" spans="1:16" ht="15.75" x14ac:dyDescent="0.25">
      <c r="A24" s="17"/>
      <c r="B24" s="1">
        <v>0.78700000000000003</v>
      </c>
      <c r="C24" s="14"/>
      <c r="D24" s="14"/>
      <c r="E24" s="14"/>
      <c r="F24" s="16"/>
      <c r="G24" s="16"/>
      <c r="H24" s="16"/>
      <c r="I24" s="16"/>
      <c r="J24" s="15"/>
      <c r="K24" s="14"/>
      <c r="L24" s="13"/>
      <c r="M24" s="19"/>
      <c r="N24" s="18"/>
      <c r="O24" s="11"/>
      <c r="P24" s="1"/>
    </row>
    <row r="25" spans="1:16" ht="15.75" x14ac:dyDescent="0.25">
      <c r="A25" s="17"/>
      <c r="B25" s="1">
        <v>0.81399999999999995</v>
      </c>
      <c r="C25" s="14"/>
      <c r="D25" s="14"/>
      <c r="E25" s="14"/>
      <c r="F25" s="16"/>
      <c r="G25" s="16"/>
      <c r="H25" s="16"/>
      <c r="I25" s="16"/>
      <c r="J25" s="15"/>
      <c r="K25" s="14"/>
      <c r="L25" s="13"/>
      <c r="M25" s="19"/>
      <c r="N25" s="18"/>
      <c r="O25" s="11"/>
      <c r="P25" s="1"/>
    </row>
    <row r="26" spans="1:16" ht="15.75" x14ac:dyDescent="0.25">
      <c r="A26" s="17" t="s">
        <v>10</v>
      </c>
      <c r="B26" s="1">
        <v>0.81899999999999995</v>
      </c>
      <c r="C26" s="14">
        <f>+AVERAGE(B26:B28)</f>
        <v>0.80799999999999994</v>
      </c>
      <c r="D26" s="14">
        <v>51</v>
      </c>
      <c r="E26" s="14">
        <v>6.1459999999999999</v>
      </c>
      <c r="F26" s="16">
        <f t="shared" ref="F26" si="47">+G26*12</f>
        <v>1.4461176470588235</v>
      </c>
      <c r="G26" s="16">
        <f t="shared" ref="G26" si="48">+E26/D26</f>
        <v>0.12050980392156863</v>
      </c>
      <c r="H26" s="16">
        <f t="shared" ref="H26" si="49">0.25*PI()*C26^2*D26</f>
        <v>26.150667513963892</v>
      </c>
      <c r="I26" s="16">
        <f t="shared" ref="I26" si="50">+E26/H26</f>
        <v>0.23502268141790905</v>
      </c>
      <c r="J26" s="15">
        <f t="shared" ref="J26" si="51">+I26*12^3</f>
        <v>406.11919349014681</v>
      </c>
      <c r="K26" s="14">
        <v>6.4015000000000004</v>
      </c>
      <c r="L26" s="13">
        <f t="shared" ref="L26" si="52">ROUND(G26*21*0.15,4)</f>
        <v>0.37959999999999999</v>
      </c>
      <c r="M26" s="19"/>
      <c r="N26" s="18">
        <f t="shared" ref="N26" si="53">+K26-M26</f>
        <v>6.4015000000000004</v>
      </c>
      <c r="O26" s="11"/>
      <c r="P26" s="1"/>
    </row>
    <row r="27" spans="1:16" ht="15.75" x14ac:dyDescent="0.25">
      <c r="A27" s="17"/>
      <c r="B27" s="1">
        <v>0.79100000000000004</v>
      </c>
      <c r="C27" s="14"/>
      <c r="D27" s="14"/>
      <c r="E27" s="14"/>
      <c r="F27" s="16"/>
      <c r="G27" s="16"/>
      <c r="H27" s="16"/>
      <c r="I27" s="16"/>
      <c r="J27" s="15"/>
      <c r="K27" s="14"/>
      <c r="L27" s="13"/>
      <c r="M27" s="19"/>
      <c r="N27" s="19"/>
      <c r="O27" s="12"/>
      <c r="P27" s="1"/>
    </row>
    <row r="28" spans="1:16" ht="16.5" thickBot="1" x14ac:dyDescent="0.3">
      <c r="A28" s="17"/>
      <c r="B28" s="1">
        <v>0.81399999999999995</v>
      </c>
      <c r="C28" s="14"/>
      <c r="D28" s="14"/>
      <c r="E28" s="14"/>
      <c r="F28" s="16"/>
      <c r="G28" s="16"/>
      <c r="H28" s="16"/>
      <c r="I28" s="16"/>
      <c r="J28" s="15"/>
      <c r="K28" s="14"/>
      <c r="L28" s="13"/>
      <c r="M28" s="21"/>
      <c r="N28" s="19"/>
      <c r="O28" s="12"/>
      <c r="P28" s="1"/>
    </row>
    <row r="29" spans="1:16" ht="15.75" x14ac:dyDescent="0.25">
      <c r="A29" s="2" t="s">
        <v>18</v>
      </c>
      <c r="B29" s="2"/>
      <c r="C29" s="3">
        <f>AVERAGE(C2:C28)</f>
        <v>0.80629629629629629</v>
      </c>
      <c r="D29" s="3">
        <f>AVERAGE(D2:D28)</f>
        <v>51.034722222222221</v>
      </c>
      <c r="E29" s="3">
        <f>AVERAGE(E2:E28)</f>
        <v>6.1836666666666673</v>
      </c>
      <c r="F29" s="3">
        <f>AVERAGE(F2:F28)</f>
        <v>1.4539969115318172</v>
      </c>
      <c r="G29" s="2"/>
      <c r="H29" s="2"/>
      <c r="I29" s="2"/>
      <c r="J29" s="4">
        <f>AVERAGE(J2:J28)</f>
        <v>410.28608160427189</v>
      </c>
      <c r="K29" s="3">
        <f>AVERAGE(K2:K28)</f>
        <v>6.0858181818181833</v>
      </c>
      <c r="L29" s="5"/>
      <c r="M29" s="5"/>
      <c r="N29" s="5"/>
      <c r="O29" s="5"/>
      <c r="P29" s="5"/>
    </row>
  </sheetData>
  <mergeCells count="117">
    <mergeCell ref="N17:N19"/>
    <mergeCell ref="N20:N22"/>
    <mergeCell ref="N23:N25"/>
    <mergeCell ref="N26:N28"/>
    <mergeCell ref="M2:M4"/>
    <mergeCell ref="M5:M7"/>
    <mergeCell ref="M8:M10"/>
    <mergeCell ref="M11:M13"/>
    <mergeCell ref="M14:M16"/>
    <mergeCell ref="M17:M19"/>
    <mergeCell ref="M20:M22"/>
    <mergeCell ref="M23:M25"/>
    <mergeCell ref="M26:M28"/>
    <mergeCell ref="N2:N4"/>
    <mergeCell ref="N5:N7"/>
    <mergeCell ref="N8:N10"/>
    <mergeCell ref="N11:N13"/>
    <mergeCell ref="N14:N16"/>
    <mergeCell ref="A20:A22"/>
    <mergeCell ref="A23:A25"/>
    <mergeCell ref="A26:A28"/>
    <mergeCell ref="D2:D4"/>
    <mergeCell ref="D5:D7"/>
    <mergeCell ref="D8:D10"/>
    <mergeCell ref="D11:D13"/>
    <mergeCell ref="D14:D16"/>
    <mergeCell ref="D17:D19"/>
    <mergeCell ref="A2:A4"/>
    <mergeCell ref="A5:A7"/>
    <mergeCell ref="A8:A10"/>
    <mergeCell ref="A11:A13"/>
    <mergeCell ref="A14:A16"/>
    <mergeCell ref="A17:A19"/>
    <mergeCell ref="D26:D28"/>
    <mergeCell ref="C17:C19"/>
    <mergeCell ref="C2:C4"/>
    <mergeCell ref="C5:C7"/>
    <mergeCell ref="C8:C10"/>
    <mergeCell ref="C11:C13"/>
    <mergeCell ref="C14:C16"/>
    <mergeCell ref="E2:E4"/>
    <mergeCell ref="F2:F4"/>
    <mergeCell ref="G2:G4"/>
    <mergeCell ref="E5:E7"/>
    <mergeCell ref="F5:F7"/>
    <mergeCell ref="G5:G7"/>
    <mergeCell ref="E17:E19"/>
    <mergeCell ref="F17:F19"/>
    <mergeCell ref="G17:G19"/>
    <mergeCell ref="C20:C22"/>
    <mergeCell ref="C23:C25"/>
    <mergeCell ref="C26:C28"/>
    <mergeCell ref="D23:D25"/>
    <mergeCell ref="E20:E22"/>
    <mergeCell ref="F20:F22"/>
    <mergeCell ref="G20:G22"/>
    <mergeCell ref="E23:E25"/>
    <mergeCell ref="F23:F25"/>
    <mergeCell ref="G23:G25"/>
    <mergeCell ref="D20:D22"/>
    <mergeCell ref="F8:F10"/>
    <mergeCell ref="G8:G10"/>
    <mergeCell ref="E11:E13"/>
    <mergeCell ref="F11:F13"/>
    <mergeCell ref="G11:G13"/>
    <mergeCell ref="E8:E10"/>
    <mergeCell ref="E14:E16"/>
    <mergeCell ref="E26:E28"/>
    <mergeCell ref="F26:F28"/>
    <mergeCell ref="G26:G28"/>
    <mergeCell ref="F14:F16"/>
    <mergeCell ref="G14:G16"/>
    <mergeCell ref="H23:H25"/>
    <mergeCell ref="H26:H28"/>
    <mergeCell ref="I2:I4"/>
    <mergeCell ref="I5:I7"/>
    <mergeCell ref="I8:I10"/>
    <mergeCell ref="I11:I13"/>
    <mergeCell ref="I14:I16"/>
    <mergeCell ref="I17:I19"/>
    <mergeCell ref="I20:I22"/>
    <mergeCell ref="I23:I25"/>
    <mergeCell ref="I26:I28"/>
    <mergeCell ref="H17:H19"/>
    <mergeCell ref="H20:H22"/>
    <mergeCell ref="H2:H4"/>
    <mergeCell ref="H5:H7"/>
    <mergeCell ref="H8:H10"/>
    <mergeCell ref="H11:H13"/>
    <mergeCell ref="H14:H16"/>
    <mergeCell ref="J2:J4"/>
    <mergeCell ref="J5:J7"/>
    <mergeCell ref="J8:J10"/>
    <mergeCell ref="J11:J13"/>
    <mergeCell ref="J14:J16"/>
    <mergeCell ref="J17:J19"/>
    <mergeCell ref="J20:J22"/>
    <mergeCell ref="J23:J25"/>
    <mergeCell ref="J26:J28"/>
    <mergeCell ref="L20:L22"/>
    <mergeCell ref="L23:L25"/>
    <mergeCell ref="L26:L28"/>
    <mergeCell ref="L17:L19"/>
    <mergeCell ref="K17:K19"/>
    <mergeCell ref="K20:K22"/>
    <mergeCell ref="K23:K25"/>
    <mergeCell ref="K26:K28"/>
    <mergeCell ref="L2:L4"/>
    <mergeCell ref="L5:L7"/>
    <mergeCell ref="L8:L10"/>
    <mergeCell ref="L11:L13"/>
    <mergeCell ref="L14:L16"/>
    <mergeCell ref="K2:K4"/>
    <mergeCell ref="K5:K7"/>
    <mergeCell ref="K8:K10"/>
    <mergeCell ref="K11:K13"/>
    <mergeCell ref="K14:K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2" sqref="D2"/>
    </sheetView>
  </sheetViews>
  <sheetFormatPr defaultRowHeight="15" x14ac:dyDescent="0.25"/>
  <cols>
    <col min="1" max="1" width="18.140625" bestFit="1" customWidth="1"/>
    <col min="2" max="2" width="12.7109375" bestFit="1" customWidth="1"/>
    <col min="3" max="3" width="13.7109375" bestFit="1" customWidth="1"/>
    <col min="4" max="4" width="20.5703125" bestFit="1" customWidth="1"/>
    <col min="5" max="5" width="50.140625" bestFit="1" customWidth="1"/>
  </cols>
  <sheetData>
    <row r="1" spans="1:5" ht="16.5" thickBot="1" x14ac:dyDescent="0.3">
      <c r="A1" s="6" t="s">
        <v>25</v>
      </c>
      <c r="B1" s="6" t="s">
        <v>26</v>
      </c>
      <c r="C1" s="6" t="s">
        <v>27</v>
      </c>
      <c r="D1" s="6" t="s">
        <v>28</v>
      </c>
      <c r="E1" s="6" t="s">
        <v>29</v>
      </c>
    </row>
    <row r="2" spans="1:5" ht="15.75" x14ac:dyDescent="0.25">
      <c r="A2" s="1" t="s">
        <v>30</v>
      </c>
      <c r="B2" s="8">
        <v>0.75</v>
      </c>
      <c r="C2" s="9">
        <f>+Sheet1!C29</f>
        <v>0.80629629629629629</v>
      </c>
      <c r="D2" s="10">
        <f>+C2/B2</f>
        <v>1.0750617283950616</v>
      </c>
      <c r="E2" s="1" t="s">
        <v>32</v>
      </c>
    </row>
    <row r="3" spans="1:5" ht="15.75" x14ac:dyDescent="0.25">
      <c r="A3" s="1" t="s">
        <v>31</v>
      </c>
      <c r="B3" s="8">
        <v>1.502</v>
      </c>
      <c r="C3" s="9">
        <f>+Sheet1!F29</f>
        <v>1.4539969115318172</v>
      </c>
      <c r="D3" s="10">
        <f>+C3/B3</f>
        <v>0.96804055361638963</v>
      </c>
      <c r="E3" s="1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Comparisson to ASTMA706</vt:lpstr>
    </vt:vector>
  </TitlesOfParts>
  <Company>North Carolina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Alejandro Calderon</dc:creator>
  <cp:lastModifiedBy>Victor Alejandro Calderon</cp:lastModifiedBy>
  <dcterms:created xsi:type="dcterms:W3CDTF">2020-10-15T16:04:46Z</dcterms:created>
  <dcterms:modified xsi:type="dcterms:W3CDTF">2021-04-21T21:50:55Z</dcterms:modified>
</cp:coreProperties>
</file>