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nditionDependentPBEE\Thesis\VAC Prelim 2.0\Chapter-5\fig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1" l="1"/>
  <c r="G72" i="1"/>
  <c r="J75" i="1"/>
  <c r="J72" i="1"/>
  <c r="I75" i="1"/>
  <c r="I72" i="1"/>
  <c r="H75" i="1"/>
  <c r="H72" i="1"/>
  <c r="U72" i="1"/>
  <c r="U75" i="1"/>
  <c r="T75" i="1"/>
  <c r="T72" i="1"/>
  <c r="S72" i="1"/>
  <c r="S75" i="1"/>
  <c r="P75" i="1"/>
  <c r="P72" i="1"/>
  <c r="M75" i="1"/>
  <c r="M72" i="1"/>
  <c r="I77" i="1"/>
  <c r="I76" i="1"/>
  <c r="I74" i="1"/>
  <c r="I73" i="1"/>
  <c r="P77" i="1"/>
  <c r="P76" i="1"/>
  <c r="P74" i="1"/>
  <c r="P73" i="1"/>
  <c r="H77" i="1"/>
  <c r="H76" i="1"/>
  <c r="H74" i="1"/>
  <c r="H73" i="1"/>
  <c r="U77" i="1"/>
  <c r="U76" i="1"/>
  <c r="U74" i="1"/>
  <c r="U73" i="1"/>
  <c r="T77" i="1"/>
  <c r="T76" i="1"/>
  <c r="T74" i="1"/>
  <c r="T73" i="1"/>
  <c r="G77" i="1"/>
  <c r="G76" i="1"/>
  <c r="G74" i="1"/>
  <c r="G73" i="1"/>
  <c r="S77" i="1"/>
  <c r="S76" i="1"/>
  <c r="S74" i="1"/>
  <c r="S73" i="1"/>
  <c r="M77" i="1"/>
  <c r="M76" i="1"/>
  <c r="M74" i="1"/>
  <c r="M73" i="1"/>
  <c r="F61" i="1" l="1"/>
  <c r="C61" i="1"/>
  <c r="F65" i="1"/>
  <c r="F66" i="1" s="1"/>
  <c r="C65" i="1"/>
  <c r="C66" i="1" s="1"/>
  <c r="F63" i="1"/>
  <c r="C63" i="1"/>
  <c r="F62" i="1"/>
  <c r="C62" i="1"/>
  <c r="F54" i="1"/>
  <c r="F55" i="1"/>
  <c r="F56" i="1"/>
  <c r="F57" i="1"/>
  <c r="F58" i="1"/>
  <c r="F59" i="1"/>
  <c r="F64" i="1" s="1"/>
  <c r="F60" i="1"/>
  <c r="C54" i="1"/>
  <c r="C55" i="1"/>
  <c r="C56" i="1"/>
  <c r="C57" i="1"/>
  <c r="C58" i="1"/>
  <c r="C59" i="1"/>
  <c r="C60" i="1"/>
  <c r="F53" i="1"/>
  <c r="C53" i="1"/>
  <c r="M38" i="1"/>
  <c r="M40" i="1" s="1"/>
  <c r="M41" i="1" s="1"/>
  <c r="M37" i="1"/>
  <c r="M30" i="1"/>
  <c r="M31" i="1"/>
  <c r="M32" i="1"/>
  <c r="M33" i="1"/>
  <c r="M34" i="1"/>
  <c r="M35" i="1"/>
  <c r="M29" i="1"/>
  <c r="J35" i="1"/>
  <c r="J36" i="1"/>
  <c r="J39" i="1"/>
  <c r="J41" i="1" s="1"/>
  <c r="J42" i="1" s="1"/>
  <c r="J38" i="1"/>
  <c r="J34" i="1"/>
  <c r="J33" i="1"/>
  <c r="J32" i="1"/>
  <c r="J31" i="1"/>
  <c r="J30" i="1"/>
  <c r="J29" i="1"/>
  <c r="C40" i="1"/>
  <c r="B73" i="1" s="1"/>
  <c r="F40" i="1"/>
  <c r="F41" i="1" s="1"/>
  <c r="C41" i="1"/>
  <c r="F38" i="1"/>
  <c r="F37" i="1"/>
  <c r="F35" i="1"/>
  <c r="F34" i="1"/>
  <c r="F33" i="1"/>
  <c r="F32" i="1"/>
  <c r="F31" i="1"/>
  <c r="F30" i="1"/>
  <c r="F29" i="1"/>
  <c r="C38" i="1"/>
  <c r="C37" i="1"/>
  <c r="C35" i="1"/>
  <c r="C34" i="1"/>
  <c r="C33" i="1"/>
  <c r="C32" i="1"/>
  <c r="C31" i="1"/>
  <c r="C30" i="1"/>
  <c r="C29" i="1"/>
  <c r="F20" i="1"/>
  <c r="F21" i="1" s="1"/>
  <c r="C16" i="1"/>
  <c r="B72" i="1" s="1"/>
  <c r="Q8" i="1"/>
  <c r="Q9" i="1"/>
  <c r="Q10" i="1"/>
  <c r="Q11" i="1"/>
  <c r="Q12" i="1"/>
  <c r="Q6" i="1"/>
  <c r="Q7" i="1"/>
  <c r="C13" i="1"/>
  <c r="C14" i="1"/>
  <c r="C11" i="1"/>
  <c r="C7" i="1"/>
  <c r="C8" i="1"/>
  <c r="C9" i="1"/>
  <c r="C10" i="1"/>
  <c r="C6" i="1"/>
  <c r="F18" i="1"/>
  <c r="F17" i="1"/>
  <c r="G5" i="1"/>
  <c r="G7" i="1"/>
  <c r="G8" i="1"/>
  <c r="G9" i="1"/>
  <c r="G10" i="1"/>
  <c r="G11" i="1"/>
  <c r="G12" i="1"/>
  <c r="G13" i="1"/>
  <c r="G14" i="1"/>
  <c r="G15" i="1"/>
  <c r="G6" i="1"/>
  <c r="F7" i="1"/>
  <c r="F8" i="1"/>
  <c r="F9" i="1"/>
  <c r="F10" i="1"/>
  <c r="F11" i="1"/>
  <c r="F12" i="1"/>
  <c r="F13" i="1"/>
  <c r="F14" i="1"/>
  <c r="F15" i="1"/>
  <c r="F6" i="1"/>
  <c r="C64" i="1" l="1"/>
  <c r="B76" i="1"/>
  <c r="M36" i="1"/>
  <c r="M39" i="1" s="1"/>
  <c r="D74" i="1" s="1"/>
  <c r="D87" i="1" s="1"/>
  <c r="C36" i="1"/>
  <c r="C39" i="1" s="1"/>
  <c r="D73" i="1" s="1"/>
  <c r="F36" i="1"/>
  <c r="F39" i="1" s="1"/>
  <c r="D76" i="1" s="1"/>
  <c r="B75" i="1"/>
  <c r="Q13" i="1"/>
  <c r="C17" i="1"/>
  <c r="J37" i="1"/>
  <c r="J40" i="1" s="1"/>
  <c r="D77" i="1" s="1"/>
  <c r="C12" i="1"/>
  <c r="C15" i="1" s="1"/>
  <c r="D72" i="1" s="1"/>
  <c r="F16" i="1"/>
  <c r="F19" i="1" s="1"/>
  <c r="D75" i="1" s="1"/>
</calcChain>
</file>

<file path=xl/sharedStrings.xml><?xml version="1.0" encoding="utf-8"?>
<sst xmlns="http://schemas.openxmlformats.org/spreadsheetml/2006/main" count="113" uniqueCount="43">
  <si>
    <t>Ah</t>
  </si>
  <si>
    <t>Fm</t>
  </si>
  <si>
    <t>delta m</t>
  </si>
  <si>
    <t>Xi</t>
  </si>
  <si>
    <t>\delta_y</t>
  </si>
  <si>
    <t>\mu</t>
  </si>
  <si>
    <t>Eq. 3.17b</t>
  </si>
  <si>
    <t>Eq. 3.17a</t>
  </si>
  <si>
    <t>CL</t>
  </si>
  <si>
    <t>mu</t>
  </si>
  <si>
    <t>ALR</t>
  </si>
  <si>
    <t>Ma et al</t>
  </si>
  <si>
    <t>\delta y</t>
  </si>
  <si>
    <t>CL=0%, ALR=15</t>
  </si>
  <si>
    <t>CL=9%, ALR=25%</t>
  </si>
  <si>
    <t>CL=9%, ALR=15%</t>
  </si>
  <si>
    <t>CL=0%, ALR=25%</t>
  </si>
  <si>
    <t>Meda et al</t>
  </si>
  <si>
    <t>Displacement (mm)</t>
  </si>
  <si>
    <t>Force (KN)</t>
  </si>
  <si>
    <t>Enlcosed area</t>
  </si>
  <si>
    <t>Yang et al</t>
  </si>
  <si>
    <t>CL=0%, ALR=18</t>
  </si>
  <si>
    <t>CL=8.3%, ALR=18%</t>
  </si>
  <si>
    <t>This data seems off, it appears they mixed the results or used different construction methods for both columns</t>
  </si>
  <si>
    <t>\rho_v</t>
  </si>
  <si>
    <t>L/D</t>
  </si>
  <si>
    <t>f'c (MPa)</t>
  </si>
  <si>
    <t>Fy (MPa)</t>
  </si>
  <si>
    <t>Longitudinal reinforcement</t>
  </si>
  <si>
    <t>n</t>
  </si>
  <si>
    <t>db</t>
  </si>
  <si>
    <t>As</t>
  </si>
  <si>
    <t>D</t>
  </si>
  <si>
    <t>L</t>
  </si>
  <si>
    <t>Ag</t>
  </si>
  <si>
    <t>\rho_l_initial</t>
  </si>
  <si>
    <t>real db</t>
  </si>
  <si>
    <t>real As</t>
  </si>
  <si>
    <t>real \rho_l</t>
  </si>
  <si>
    <t>Transverse reinforcement</t>
  </si>
  <si>
    <t>s</t>
  </si>
  <si>
    <t>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</si>
</sst>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9" fontId="0" fillId="0" borderId="0" xfId="0" applyNumberFormat="1"/>
    <xf numFmtId="0" fontId="0" fillId="0" borderId="1" xfId="0" applyBorder="1"/>
    <xf numFmtId="0" fontId="1" fillId="0" borderId="0" xfId="0" applyFont="1"/>
    <xf numFmtId="0" fontId="2" fillId="0" borderId="0" xfId="0" applyFont="1"/>
    <xf numFmtId="0" fontId="0" fillId="0" borderId="2" xfId="0" applyFill="1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171" fontId="0" fillId="3" borderId="4" xfId="0" applyNumberFormat="1" applyFill="1" applyBorder="1"/>
    <xf numFmtId="9" fontId="0" fillId="3" borderId="4" xfId="0" applyNumberFormat="1" applyFill="1" applyBorder="1"/>
    <xf numFmtId="9" fontId="0" fillId="3" borderId="4" xfId="1" applyFont="1" applyFill="1" applyBorder="1"/>
    <xf numFmtId="10" fontId="0" fillId="3" borderId="4" xfId="1" applyNumberFormat="1" applyFont="1" applyFill="1" applyBorder="1"/>
    <xf numFmtId="2" fontId="0" fillId="3" borderId="4" xfId="0" applyNumberFormat="1" applyFill="1" applyBorder="1"/>
    <xf numFmtId="0" fontId="0" fillId="3" borderId="0" xfId="0" applyFill="1" applyBorder="1"/>
    <xf numFmtId="171" fontId="0" fillId="3" borderId="0" xfId="0" applyNumberFormat="1" applyFill="1" applyBorder="1"/>
    <xf numFmtId="9" fontId="0" fillId="3" borderId="0" xfId="0" applyNumberFormat="1" applyFill="1" applyBorder="1"/>
    <xf numFmtId="9" fontId="0" fillId="3" borderId="0" xfId="1" applyFont="1" applyFill="1" applyBorder="1"/>
    <xf numFmtId="10" fontId="0" fillId="3" borderId="0" xfId="1" applyNumberFormat="1" applyFont="1" applyFill="1" applyBorder="1"/>
    <xf numFmtId="2" fontId="0" fillId="3" borderId="0" xfId="0" applyNumberFormat="1" applyFill="1" applyBorder="1"/>
    <xf numFmtId="0" fontId="0" fillId="3" borderId="5" xfId="0" applyFill="1" applyBorder="1"/>
    <xf numFmtId="171" fontId="0" fillId="3" borderId="5" xfId="0" applyNumberFormat="1" applyFill="1" applyBorder="1"/>
    <xf numFmtId="9" fontId="0" fillId="3" borderId="5" xfId="0" applyNumberFormat="1" applyFill="1" applyBorder="1"/>
    <xf numFmtId="9" fontId="0" fillId="3" borderId="5" xfId="1" applyFont="1" applyFill="1" applyBorder="1"/>
    <xf numFmtId="10" fontId="0" fillId="3" borderId="5" xfId="1" applyNumberFormat="1" applyFont="1" applyFill="1" applyBorder="1"/>
    <xf numFmtId="2" fontId="0" fillId="3" borderId="5" xfId="0" applyNumberFormat="1" applyFill="1" applyBorder="1"/>
  </cellXfs>
  <cellStyles count="2">
    <cellStyle name="Normal" xfId="0" builtinId="0"/>
    <cellStyle name="Percent" xfId="1" builtinId="5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Meda</a:t>
            </a:r>
            <a:r>
              <a:rPr lang="en-US" baseline="0"/>
              <a:t> et al hysteretic damping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Sheet1!$D$5:$D$15</c:f>
              <c:numCache>
                <c:formatCode>General</c:formatCode>
                <c:ptCount val="11"/>
                <c:pt idx="0">
                  <c:v>0.1</c:v>
                </c:pt>
                <c:pt idx="1">
                  <c:v>0.55000000000000004</c:v>
                </c:pt>
                <c:pt idx="2">
                  <c:v>1.125</c:v>
                </c:pt>
                <c:pt idx="3">
                  <c:v>2</c:v>
                </c:pt>
                <c:pt idx="4">
                  <c:v>2.5</c:v>
                </c:pt>
                <c:pt idx="5">
                  <c:v>-0.1</c:v>
                </c:pt>
                <c:pt idx="6">
                  <c:v>-0.55000000000000004</c:v>
                </c:pt>
                <c:pt idx="7">
                  <c:v>-1.125</c:v>
                </c:pt>
                <c:pt idx="8">
                  <c:v>-2</c:v>
                </c:pt>
                <c:pt idx="9">
                  <c:v>-2.5</c:v>
                </c:pt>
                <c:pt idx="10">
                  <c:v>0.1</c:v>
                </c:pt>
              </c:numCache>
            </c:numRef>
          </c:xVal>
          <c:yVal>
            <c:numRef>
              <c:f>Sheet1!$E$5:$E$15</c:f>
              <c:numCache>
                <c:formatCode>General</c:formatCode>
                <c:ptCount val="11"/>
                <c:pt idx="0">
                  <c:v>17.5</c:v>
                </c:pt>
                <c:pt idx="1">
                  <c:v>46</c:v>
                </c:pt>
                <c:pt idx="2">
                  <c:v>46</c:v>
                </c:pt>
                <c:pt idx="3">
                  <c:v>40</c:v>
                </c:pt>
                <c:pt idx="4">
                  <c:v>25</c:v>
                </c:pt>
                <c:pt idx="5">
                  <c:v>-17.5</c:v>
                </c:pt>
                <c:pt idx="6">
                  <c:v>-46</c:v>
                </c:pt>
                <c:pt idx="7">
                  <c:v>-46</c:v>
                </c:pt>
                <c:pt idx="8">
                  <c:v>-40</c:v>
                </c:pt>
                <c:pt idx="9">
                  <c:v>-20</c:v>
                </c:pt>
                <c:pt idx="10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A-42AA-91D0-CD9B8B47D90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Sheet1!$A$5:$A$11</c:f>
              <c:numCache>
                <c:formatCode>General</c:formatCode>
                <c:ptCount val="7"/>
                <c:pt idx="0">
                  <c:v>0.75</c:v>
                </c:pt>
                <c:pt idx="1">
                  <c:v>3</c:v>
                </c:pt>
                <c:pt idx="2">
                  <c:v>5</c:v>
                </c:pt>
                <c:pt idx="3">
                  <c:v>-0.75</c:v>
                </c:pt>
                <c:pt idx="4">
                  <c:v>-3</c:v>
                </c:pt>
                <c:pt idx="5">
                  <c:v>-5</c:v>
                </c:pt>
                <c:pt idx="6">
                  <c:v>0.75</c:v>
                </c:pt>
              </c:numCache>
            </c:numRef>
          </c:xVal>
          <c:yVal>
            <c:numRef>
              <c:f>Sheet1!$B$5:$B$11</c:f>
              <c:numCache>
                <c:formatCode>General</c:formatCode>
                <c:ptCount val="7"/>
                <c:pt idx="0">
                  <c:v>63</c:v>
                </c:pt>
                <c:pt idx="1">
                  <c:v>63</c:v>
                </c:pt>
                <c:pt idx="2">
                  <c:v>40</c:v>
                </c:pt>
                <c:pt idx="3">
                  <c:v>-63</c:v>
                </c:pt>
                <c:pt idx="4">
                  <c:v>-63</c:v>
                </c:pt>
                <c:pt idx="5">
                  <c:v>-40</c:v>
                </c:pt>
                <c:pt idx="6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A-42AA-91D0-CD9B8B47D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060056"/>
        <c:axId val="577066616"/>
      </c:scatterChart>
      <c:valAx>
        <c:axId val="57706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66616"/>
        <c:crosses val="autoZero"/>
        <c:crossBetween val="midCat"/>
      </c:valAx>
      <c:valAx>
        <c:axId val="57706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6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Hysteretic Damping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ALR 15%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Sheet1!$A$83:$A$84</c:f>
              <c:numCache>
                <c:formatCode>General</c:formatCode>
                <c:ptCount val="2"/>
                <c:pt idx="0">
                  <c:v>0</c:v>
                </c:pt>
                <c:pt idx="1">
                  <c:v>9.5</c:v>
                </c:pt>
              </c:numCache>
            </c:numRef>
          </c:xVal>
          <c:yVal>
            <c:numRef>
              <c:f>Sheet1!$D$83:$D$84</c:f>
              <c:numCache>
                <c:formatCode>General</c:formatCode>
                <c:ptCount val="2"/>
                <c:pt idx="0">
                  <c:v>0.44563384065730705</c:v>
                </c:pt>
                <c:pt idx="1">
                  <c:v>0.38950330269186179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F8-4F45-B926-C22AEA54B2CF}"/>
            </c:ext>
          </c:extLst>
        </c:ser>
        <c:ser>
          <c:idx val="1"/>
          <c:order val="1"/>
          <c:tx>
            <c:v>ALR 22%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Sheet1!$A$85:$A$86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Sheet1!$D$85:$D$86</c:f>
              <c:numCache>
                <c:formatCode>General</c:formatCode>
                <c:ptCount val="2"/>
                <c:pt idx="0">
                  <c:v>0.31414154243614578</c:v>
                </c:pt>
                <c:pt idx="1">
                  <c:v>0.24215770580438603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F8-4F45-B926-C22AEA54B2CF}"/>
            </c:ext>
          </c:extLst>
        </c:ser>
        <c:ser>
          <c:idx val="2"/>
          <c:order val="2"/>
          <c:tx>
            <c:v>ALR 25%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Sheet1!$A$87:$A$88</c:f>
              <c:numCache>
                <c:formatCode>General</c:formatCode>
                <c:ptCount val="2"/>
                <c:pt idx="0">
                  <c:v>0</c:v>
                </c:pt>
                <c:pt idx="1">
                  <c:v>9.6999999999999993</c:v>
                </c:pt>
              </c:numCache>
            </c:numRef>
          </c:xVal>
          <c:yVal>
            <c:numRef>
              <c:f>Sheet1!$D$87:$D$88</c:f>
              <c:numCache>
                <c:formatCode>General</c:formatCode>
                <c:ptCount val="2"/>
                <c:pt idx="0">
                  <c:v>0.27806565646594111</c:v>
                </c:pt>
                <c:pt idx="1">
                  <c:v>0.26235697650304624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F8-4F45-B926-C22AEA54B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060992"/>
        <c:axId val="726062304"/>
      </c:scatterChart>
      <c:valAx>
        <c:axId val="72606099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Corrosion Level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6062304"/>
        <c:crosses val="autoZero"/>
        <c:crossBetween val="midCat"/>
        <c:majorUnit val="5"/>
      </c:valAx>
      <c:valAx>
        <c:axId val="72606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Hysteretic Damping, </a:t>
                </a:r>
                <a:r>
                  <a:rPr lang="el-GR"/>
                  <a:t>ξ</a:t>
                </a: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60609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9526424990656857"/>
          <c:y val="0.5789315398075241"/>
          <c:w val="0.13971756721878437"/>
          <c:h val="0.15554268951675157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4</xdr:row>
      <xdr:rowOff>0</xdr:rowOff>
    </xdr:from>
    <xdr:to>
      <xdr:col>28</xdr:col>
      <xdr:colOff>295275</xdr:colOff>
      <xdr:row>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81</xdr:row>
      <xdr:rowOff>135255</xdr:rowOff>
    </xdr:from>
    <xdr:to>
      <xdr:col>15</xdr:col>
      <xdr:colOff>552451</xdr:colOff>
      <xdr:row>102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0</xdr:colOff>
      <xdr:row>55</xdr:row>
      <xdr:rowOff>0</xdr:rowOff>
    </xdr:from>
    <xdr:to>
      <xdr:col>38</xdr:col>
      <xdr:colOff>401127</xdr:colOff>
      <xdr:row>72</xdr:row>
      <xdr:rowOff>2358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373600" y="10477500"/>
          <a:ext cx="7716327" cy="324847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A82:D88" totalsRowShown="0">
  <autoFilter ref="A82:D88"/>
  <sortState ref="A56:D61">
    <sortCondition ref="C55:C61"/>
  </sortState>
  <tableColumns count="4">
    <tableColumn id="1" name="CL"/>
    <tableColumn id="2" name="mu"/>
    <tableColumn id="3" name="ALR" dataDxfId="0"/>
    <tableColumn id="4" name="X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NCSU_Thesis_ColorBlind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C0000"/>
      </a:accent1>
      <a:accent2>
        <a:srgbClr val="E1616E"/>
      </a:accent2>
      <a:accent3>
        <a:srgbClr val="73A8D4"/>
      </a:accent3>
      <a:accent4>
        <a:srgbClr val="F7B76D"/>
      </a:accent4>
      <a:accent5>
        <a:srgbClr val="545066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tabSelected="1" topLeftCell="A64" workbookViewId="0">
      <selection activeCell="J74" sqref="J74"/>
    </sheetView>
  </sheetViews>
  <sheetFormatPr defaultRowHeight="14.4" x14ac:dyDescent="0.55000000000000004"/>
  <cols>
    <col min="1" max="1" width="18.15625" customWidth="1"/>
    <col min="2" max="2" width="13.41796875" customWidth="1"/>
    <col min="3" max="3" width="15.26171875" customWidth="1"/>
    <col min="4" max="4" width="20.15625" customWidth="1"/>
    <col min="5" max="5" width="11.41796875" customWidth="1"/>
    <col min="6" max="6" width="13.26171875" bestFit="1" customWidth="1"/>
    <col min="7" max="8" width="18.26171875" customWidth="1"/>
    <col min="9" max="9" width="11.41796875" customWidth="1"/>
    <col min="11" max="11" width="18.15625" customWidth="1"/>
    <col min="12" max="12" width="11.26171875" customWidth="1"/>
  </cols>
  <sheetData>
    <row r="1" spans="1:17" x14ac:dyDescent="0.55000000000000004">
      <c r="A1" s="5" t="s">
        <v>17</v>
      </c>
    </row>
    <row r="2" spans="1:17" x14ac:dyDescent="0.55000000000000004">
      <c r="A2" s="8" t="s">
        <v>13</v>
      </c>
      <c r="B2" s="8"/>
      <c r="C2" s="8"/>
      <c r="D2" s="8" t="s">
        <v>13</v>
      </c>
      <c r="E2" s="8"/>
      <c r="F2" s="8"/>
    </row>
    <row r="3" spans="1:17" x14ac:dyDescent="0.55000000000000004">
      <c r="A3" s="3" t="s">
        <v>4</v>
      </c>
      <c r="B3" s="3">
        <v>0.5</v>
      </c>
      <c r="C3" s="3"/>
      <c r="D3" s="3" t="s">
        <v>4</v>
      </c>
      <c r="E3" s="3">
        <v>0.5</v>
      </c>
      <c r="F3" s="3"/>
    </row>
    <row r="4" spans="1:17" x14ac:dyDescent="0.55000000000000004">
      <c r="A4" s="3" t="s">
        <v>18</v>
      </c>
      <c r="B4" s="3" t="s">
        <v>19</v>
      </c>
      <c r="C4" s="3" t="s">
        <v>20</v>
      </c>
      <c r="D4" s="3" t="s">
        <v>18</v>
      </c>
      <c r="E4" s="3" t="s">
        <v>19</v>
      </c>
      <c r="F4" s="3" t="s">
        <v>20</v>
      </c>
    </row>
    <row r="5" spans="1:17" x14ac:dyDescent="0.55000000000000004">
      <c r="A5" s="3">
        <v>0.75</v>
      </c>
      <c r="B5" s="3">
        <v>63</v>
      </c>
      <c r="C5" s="3"/>
      <c r="D5" s="3">
        <v>0.1</v>
      </c>
      <c r="E5" s="3">
        <v>17.5</v>
      </c>
      <c r="F5" s="3"/>
      <c r="G5" t="str">
        <f t="shared" ref="G5:G15" si="0">CONCATENATE("POINT ",D5,",",E5,",",0)</f>
        <v>POINT 0.1,17.5,0</v>
      </c>
      <c r="L5">
        <v>0.55000000000000004</v>
      </c>
      <c r="M5">
        <v>45</v>
      </c>
      <c r="Q5">
        <v>0</v>
      </c>
    </row>
    <row r="6" spans="1:17" x14ac:dyDescent="0.55000000000000004">
      <c r="A6" s="3">
        <v>3</v>
      </c>
      <c r="B6" s="3">
        <v>63</v>
      </c>
      <c r="C6" s="3">
        <f>+(B6+B5)/2*(A6-A5)</f>
        <v>141.75</v>
      </c>
      <c r="D6" s="3">
        <v>0.55000000000000004</v>
      </c>
      <c r="E6" s="3">
        <v>46</v>
      </c>
      <c r="F6" s="3">
        <f>+(E6+E5)/2*(D6-D5)</f>
        <v>14.287500000000001</v>
      </c>
      <c r="G6" t="str">
        <f>CONCATENATE("POINT ",D6,",",E6,",",0)</f>
        <v>POINT 0.55,46,0</v>
      </c>
      <c r="L6">
        <v>1.125</v>
      </c>
      <c r="M6">
        <v>45</v>
      </c>
      <c r="Q6">
        <f t="shared" ref="Q6:Q12" si="1">+(M6+M5)/2*(L6-L5)</f>
        <v>25.874999999999996</v>
      </c>
    </row>
    <row r="7" spans="1:17" x14ac:dyDescent="0.55000000000000004">
      <c r="A7" s="3">
        <v>5</v>
      </c>
      <c r="B7" s="3">
        <v>40</v>
      </c>
      <c r="C7" s="3">
        <f t="shared" ref="C7:C11" si="2">+(B7+B6)/2*(A7-A6)</f>
        <v>103</v>
      </c>
      <c r="D7" s="3">
        <v>1.125</v>
      </c>
      <c r="E7" s="3">
        <v>46</v>
      </c>
      <c r="F7" s="3">
        <f t="shared" ref="F7:F15" si="3">+(E7+E6)/2*(D7-D6)</f>
        <v>26.45</v>
      </c>
      <c r="G7" t="str">
        <f t="shared" si="0"/>
        <v>POINT 1.125,46,0</v>
      </c>
      <c r="L7">
        <v>2</v>
      </c>
      <c r="M7">
        <v>40</v>
      </c>
      <c r="Q7">
        <f t="shared" si="1"/>
        <v>37.1875</v>
      </c>
    </row>
    <row r="8" spans="1:17" x14ac:dyDescent="0.55000000000000004">
      <c r="A8" s="3">
        <v>-0.75</v>
      </c>
      <c r="B8" s="3">
        <v>-63</v>
      </c>
      <c r="C8" s="3">
        <f t="shared" si="2"/>
        <v>66.125</v>
      </c>
      <c r="D8" s="3">
        <v>2</v>
      </c>
      <c r="E8" s="3">
        <v>40</v>
      </c>
      <c r="F8" s="3">
        <f t="shared" si="3"/>
        <v>37.625</v>
      </c>
      <c r="G8" t="str">
        <f t="shared" si="0"/>
        <v>POINT 2,40,0</v>
      </c>
      <c r="L8">
        <v>2.5</v>
      </c>
      <c r="M8">
        <v>25</v>
      </c>
      <c r="Q8">
        <f t="shared" si="1"/>
        <v>16.25</v>
      </c>
    </row>
    <row r="9" spans="1:17" x14ac:dyDescent="0.55000000000000004">
      <c r="A9" s="3">
        <v>-3</v>
      </c>
      <c r="B9" s="3">
        <v>-63</v>
      </c>
      <c r="C9" s="3">
        <f t="shared" si="2"/>
        <v>141.75</v>
      </c>
      <c r="D9" s="3">
        <v>2.5</v>
      </c>
      <c r="E9" s="3">
        <v>25</v>
      </c>
      <c r="F9" s="3">
        <f t="shared" si="3"/>
        <v>16.25</v>
      </c>
      <c r="G9" t="str">
        <f t="shared" si="0"/>
        <v>POINT 2.5,25,0</v>
      </c>
      <c r="L9">
        <v>-0.55000000000000004</v>
      </c>
      <c r="M9">
        <v>-45</v>
      </c>
      <c r="Q9">
        <f t="shared" si="1"/>
        <v>30.5</v>
      </c>
    </row>
    <row r="10" spans="1:17" x14ac:dyDescent="0.55000000000000004">
      <c r="A10" s="3">
        <v>-5</v>
      </c>
      <c r="B10" s="3">
        <v>-40</v>
      </c>
      <c r="C10" s="3">
        <f t="shared" si="2"/>
        <v>103</v>
      </c>
      <c r="D10" s="3">
        <v>-0.1</v>
      </c>
      <c r="E10" s="3">
        <v>-17.5</v>
      </c>
      <c r="F10" s="3">
        <f t="shared" si="3"/>
        <v>-9.75</v>
      </c>
      <c r="G10" t="str">
        <f t="shared" si="0"/>
        <v>POINT -0.1,-17.5,0</v>
      </c>
      <c r="L10">
        <v>-1.125</v>
      </c>
      <c r="M10">
        <v>-45</v>
      </c>
      <c r="Q10">
        <f t="shared" si="1"/>
        <v>25.874999999999996</v>
      </c>
    </row>
    <row r="11" spans="1:17" x14ac:dyDescent="0.55000000000000004">
      <c r="A11" s="3">
        <v>0.75</v>
      </c>
      <c r="B11" s="3">
        <v>63</v>
      </c>
      <c r="C11" s="3">
        <f t="shared" si="2"/>
        <v>66.125</v>
      </c>
      <c r="D11" s="3">
        <v>-0.55000000000000004</v>
      </c>
      <c r="E11" s="3">
        <v>-46</v>
      </c>
      <c r="F11" s="3">
        <f>+(E11+E10)/2*(D11-D10)</f>
        <v>14.287500000000001</v>
      </c>
      <c r="G11" t="str">
        <f t="shared" si="0"/>
        <v>POINT -0.55,-46,0</v>
      </c>
      <c r="L11">
        <v>-2</v>
      </c>
      <c r="M11">
        <v>-40</v>
      </c>
      <c r="Q11">
        <f t="shared" si="1"/>
        <v>37.1875</v>
      </c>
    </row>
    <row r="12" spans="1:17" x14ac:dyDescent="0.55000000000000004">
      <c r="B12" t="s">
        <v>0</v>
      </c>
      <c r="C12">
        <f>SUM(C6:C11)</f>
        <v>621.75</v>
      </c>
      <c r="D12">
        <v>-1.125</v>
      </c>
      <c r="E12">
        <v>-46</v>
      </c>
      <c r="F12">
        <f t="shared" si="3"/>
        <v>26.45</v>
      </c>
      <c r="G12" t="str">
        <f t="shared" si="0"/>
        <v>POINT -1.125,-46,0</v>
      </c>
      <c r="L12">
        <v>-2.5</v>
      </c>
      <c r="M12">
        <v>-20</v>
      </c>
      <c r="Q12">
        <f t="shared" si="1"/>
        <v>15</v>
      </c>
    </row>
    <row r="13" spans="1:17" x14ac:dyDescent="0.55000000000000004">
      <c r="B13" t="s">
        <v>1</v>
      </c>
      <c r="C13">
        <f>+MAX(B5:B11)</f>
        <v>63</v>
      </c>
      <c r="D13">
        <v>-2</v>
      </c>
      <c r="E13">
        <v>-40</v>
      </c>
      <c r="F13">
        <f t="shared" si="3"/>
        <v>37.625</v>
      </c>
      <c r="G13" t="str">
        <f t="shared" si="0"/>
        <v>POINT -2,-40,0</v>
      </c>
      <c r="Q13">
        <f>SUM(Q5:Q12)</f>
        <v>187.875</v>
      </c>
    </row>
    <row r="14" spans="1:17" x14ac:dyDescent="0.55000000000000004">
      <c r="B14" t="s">
        <v>2</v>
      </c>
      <c r="C14">
        <f>+MAX(A5:A11)</f>
        <v>5</v>
      </c>
      <c r="D14">
        <v>-2.5</v>
      </c>
      <c r="E14">
        <v>-20</v>
      </c>
      <c r="F14">
        <f t="shared" si="3"/>
        <v>15</v>
      </c>
      <c r="G14" t="str">
        <f t="shared" si="0"/>
        <v>POINT -2.5,-20,0</v>
      </c>
    </row>
    <row r="15" spans="1:17" x14ac:dyDescent="0.55000000000000004">
      <c r="B15" t="s">
        <v>3</v>
      </c>
      <c r="C15" s="1">
        <f>+C12/(2*PI()*C13*C14)</f>
        <v>0.31414154243614578</v>
      </c>
      <c r="D15">
        <v>0.1</v>
      </c>
      <c r="E15">
        <v>17.5</v>
      </c>
      <c r="F15">
        <f t="shared" si="3"/>
        <v>-3.25</v>
      </c>
      <c r="G15" t="str">
        <f t="shared" si="0"/>
        <v>POINT 0.1,17.5,0</v>
      </c>
    </row>
    <row r="16" spans="1:17" x14ac:dyDescent="0.55000000000000004">
      <c r="B16" t="s">
        <v>5</v>
      </c>
      <c r="C16">
        <f>+A7/B3</f>
        <v>10</v>
      </c>
      <c r="E16" t="s">
        <v>0</v>
      </c>
      <c r="F16">
        <f>SUM(F6:F15)</f>
        <v>174.97500000000002</v>
      </c>
    </row>
    <row r="17" spans="1:17" x14ac:dyDescent="0.55000000000000004">
      <c r="B17" t="s">
        <v>7</v>
      </c>
      <c r="C17">
        <f>0.05+0.565*(C16-1)/(C16*PI())</f>
        <v>0.21186057712445755</v>
      </c>
      <c r="E17" t="s">
        <v>1</v>
      </c>
      <c r="F17">
        <f>+MAX(E5:E15)</f>
        <v>46</v>
      </c>
    </row>
    <row r="18" spans="1:17" x14ac:dyDescent="0.55000000000000004">
      <c r="E18" t="s">
        <v>2</v>
      </c>
      <c r="F18">
        <f>+MAX(D5:D15)</f>
        <v>2.5</v>
      </c>
    </row>
    <row r="19" spans="1:17" x14ac:dyDescent="0.55000000000000004">
      <c r="E19" t="s">
        <v>3</v>
      </c>
      <c r="F19" s="1">
        <f>+F16/(2*PI()*F17*F18)</f>
        <v>0.24215770580438603</v>
      </c>
    </row>
    <row r="20" spans="1:17" x14ac:dyDescent="0.55000000000000004">
      <c r="E20" t="s">
        <v>5</v>
      </c>
      <c r="F20">
        <f>+D9/B3</f>
        <v>5</v>
      </c>
    </row>
    <row r="21" spans="1:17" x14ac:dyDescent="0.55000000000000004">
      <c r="E21" t="s">
        <v>6</v>
      </c>
      <c r="F21">
        <f>0.05+0.444*(F20-1)/(F20*PI())</f>
        <v>0.16306367157248247</v>
      </c>
    </row>
    <row r="24" spans="1:17" x14ac:dyDescent="0.55000000000000004">
      <c r="A24" s="4" t="s">
        <v>11</v>
      </c>
    </row>
    <row r="25" spans="1:17" x14ac:dyDescent="0.55000000000000004">
      <c r="A25" s="8" t="s">
        <v>13</v>
      </c>
      <c r="B25" s="8"/>
      <c r="C25" s="8"/>
      <c r="D25" s="8" t="s">
        <v>15</v>
      </c>
      <c r="E25" s="8"/>
      <c r="F25" s="8"/>
      <c r="G25" s="8" t="s">
        <v>14</v>
      </c>
      <c r="H25" s="8"/>
      <c r="I25" s="8"/>
      <c r="J25" s="8"/>
      <c r="K25" s="8" t="s">
        <v>16</v>
      </c>
      <c r="L25" s="8"/>
      <c r="M25" s="8"/>
      <c r="N25" s="10"/>
      <c r="O25" s="10"/>
      <c r="P25" s="10"/>
      <c r="Q25" s="2"/>
    </row>
    <row r="26" spans="1:17" x14ac:dyDescent="0.55000000000000004">
      <c r="A26" s="3" t="s">
        <v>12</v>
      </c>
      <c r="B26" s="3">
        <v>7</v>
      </c>
      <c r="C26" s="3"/>
      <c r="D26" s="3" t="s">
        <v>12</v>
      </c>
      <c r="E26" s="3">
        <v>7</v>
      </c>
      <c r="F26" s="3"/>
      <c r="G26" s="3" t="s">
        <v>12</v>
      </c>
      <c r="H26" s="3"/>
      <c r="I26" s="3">
        <v>5</v>
      </c>
      <c r="J26" s="3"/>
      <c r="K26" s="3" t="s">
        <v>12</v>
      </c>
      <c r="L26" s="3">
        <v>5</v>
      </c>
      <c r="M26" s="3"/>
      <c r="N26" s="11"/>
      <c r="O26" s="11"/>
      <c r="P26" s="11"/>
    </row>
    <row r="27" spans="1:17" x14ac:dyDescent="0.55000000000000004">
      <c r="A27" s="3" t="s">
        <v>18</v>
      </c>
      <c r="B27" s="3" t="s">
        <v>19</v>
      </c>
      <c r="C27" s="3"/>
      <c r="D27" s="3" t="s">
        <v>18</v>
      </c>
      <c r="E27" s="3" t="s">
        <v>19</v>
      </c>
      <c r="F27" s="3"/>
      <c r="G27" s="3" t="s">
        <v>18</v>
      </c>
      <c r="H27" s="3"/>
      <c r="I27" s="3" t="s">
        <v>19</v>
      </c>
      <c r="J27" s="3"/>
      <c r="K27" s="3" t="s">
        <v>18</v>
      </c>
      <c r="L27" s="3" t="s">
        <v>19</v>
      </c>
      <c r="M27" s="3"/>
      <c r="N27" s="11"/>
      <c r="O27" s="11"/>
      <c r="P27" s="11"/>
    </row>
    <row r="28" spans="1:17" x14ac:dyDescent="0.55000000000000004">
      <c r="A28" s="3">
        <v>8</v>
      </c>
      <c r="B28" s="3">
        <v>65</v>
      </c>
      <c r="C28" s="3"/>
      <c r="D28" s="3">
        <v>8</v>
      </c>
      <c r="E28" s="3">
        <v>70</v>
      </c>
      <c r="F28" s="3"/>
      <c r="G28" s="3">
        <v>5</v>
      </c>
      <c r="H28" s="3"/>
      <c r="I28" s="3">
        <v>80</v>
      </c>
      <c r="J28" s="3"/>
      <c r="K28" s="3">
        <v>11</v>
      </c>
      <c r="L28" s="3">
        <v>82.5</v>
      </c>
      <c r="M28" s="3"/>
      <c r="N28" s="11"/>
      <c r="O28" s="11"/>
      <c r="P28" s="11"/>
    </row>
    <row r="29" spans="1:17" x14ac:dyDescent="0.55000000000000004">
      <c r="A29" s="3">
        <v>45</v>
      </c>
      <c r="B29" s="3">
        <v>65</v>
      </c>
      <c r="C29" s="3">
        <f>+(B29+B28)/2*(A29-A28)</f>
        <v>2405</v>
      </c>
      <c r="D29" s="3">
        <v>40</v>
      </c>
      <c r="E29" s="3">
        <v>70</v>
      </c>
      <c r="F29" s="3">
        <f>+(E29+E28)/2*(D29-D28)</f>
        <v>2240</v>
      </c>
      <c r="G29" s="3">
        <v>17.5</v>
      </c>
      <c r="H29" s="3"/>
      <c r="I29" s="3">
        <v>80</v>
      </c>
      <c r="J29" s="3">
        <f>+(I29+I28)/2*(G29-G28)</f>
        <v>1000</v>
      </c>
      <c r="K29" s="3">
        <v>45</v>
      </c>
      <c r="L29" s="3">
        <v>82.5</v>
      </c>
      <c r="M29" s="3">
        <f>+(L29+L28)/2*(K29-K28)</f>
        <v>2805</v>
      </c>
      <c r="N29" s="11"/>
      <c r="O29" s="11"/>
      <c r="P29" s="11"/>
    </row>
    <row r="30" spans="1:17" x14ac:dyDescent="0.55000000000000004">
      <c r="A30" s="3">
        <v>40</v>
      </c>
      <c r="B30" s="3">
        <v>0</v>
      </c>
      <c r="C30" s="3">
        <f t="shared" ref="C30:C34" si="4">+(B30+B29)/2*(A30-A29)</f>
        <v>-162.5</v>
      </c>
      <c r="D30" s="3">
        <v>30</v>
      </c>
      <c r="E30" s="3">
        <v>0</v>
      </c>
      <c r="F30" s="3">
        <f t="shared" ref="F30:F34" si="5">+(E30+E29)/2*(D30-D29)</f>
        <v>-350</v>
      </c>
      <c r="G30" s="3">
        <v>30</v>
      </c>
      <c r="H30" s="3"/>
      <c r="I30" s="3">
        <v>60</v>
      </c>
      <c r="J30" s="3">
        <f t="shared" ref="J30:J36" si="6">+(I30+I29)/2*(G30-G29)</f>
        <v>875</v>
      </c>
      <c r="K30" s="3">
        <v>30</v>
      </c>
      <c r="L30" s="3">
        <v>0</v>
      </c>
      <c r="M30" s="3">
        <f t="shared" ref="M30:M35" si="7">+(L30+L29)/2*(K30-K29)</f>
        <v>-618.75</v>
      </c>
      <c r="N30" s="11"/>
      <c r="O30" s="11"/>
      <c r="P30" s="11"/>
    </row>
    <row r="31" spans="1:17" x14ac:dyDescent="0.55000000000000004">
      <c r="A31" s="3">
        <v>-5</v>
      </c>
      <c r="B31" s="3">
        <v>-80</v>
      </c>
      <c r="C31" s="3">
        <f t="shared" si="4"/>
        <v>1800</v>
      </c>
      <c r="D31" s="3">
        <v>-8</v>
      </c>
      <c r="E31" s="3">
        <v>-70</v>
      </c>
      <c r="F31" s="3">
        <f t="shared" si="5"/>
        <v>1330</v>
      </c>
      <c r="G31" s="3">
        <v>20</v>
      </c>
      <c r="H31" s="3"/>
      <c r="I31" s="3">
        <v>0</v>
      </c>
      <c r="J31" s="3">
        <f t="shared" si="6"/>
        <v>-300</v>
      </c>
      <c r="K31" s="3">
        <v>-5</v>
      </c>
      <c r="L31" s="3">
        <v>-80</v>
      </c>
      <c r="M31" s="3">
        <f t="shared" si="7"/>
        <v>1400</v>
      </c>
      <c r="N31" s="11"/>
      <c r="O31" s="11"/>
      <c r="P31" s="11"/>
    </row>
    <row r="32" spans="1:17" x14ac:dyDescent="0.55000000000000004">
      <c r="A32" s="3">
        <v>-30</v>
      </c>
      <c r="B32" s="3">
        <v>-80</v>
      </c>
      <c r="C32" s="3">
        <f t="shared" si="4"/>
        <v>2000</v>
      </c>
      <c r="D32" s="3">
        <v>-30</v>
      </c>
      <c r="E32" s="3">
        <v>-70</v>
      </c>
      <c r="F32" s="3">
        <f t="shared" si="5"/>
        <v>1540</v>
      </c>
      <c r="G32" s="3">
        <v>-5</v>
      </c>
      <c r="H32" s="3"/>
      <c r="I32" s="3">
        <v>-72.5</v>
      </c>
      <c r="J32" s="3">
        <f t="shared" si="6"/>
        <v>906.25</v>
      </c>
      <c r="K32" s="3">
        <v>-15</v>
      </c>
      <c r="L32" s="3">
        <v>-80</v>
      </c>
      <c r="M32" s="3">
        <f t="shared" si="7"/>
        <v>800</v>
      </c>
      <c r="N32" s="11"/>
      <c r="O32" s="11"/>
      <c r="P32" s="11"/>
    </row>
    <row r="33" spans="1:16" x14ac:dyDescent="0.55000000000000004">
      <c r="A33" s="3">
        <v>-45</v>
      </c>
      <c r="B33" s="3">
        <v>-60</v>
      </c>
      <c r="C33" s="3">
        <f t="shared" si="4"/>
        <v>1050</v>
      </c>
      <c r="D33" s="3">
        <v>-40</v>
      </c>
      <c r="E33" s="3">
        <v>-40</v>
      </c>
      <c r="F33" s="3">
        <f t="shared" si="5"/>
        <v>550</v>
      </c>
      <c r="G33" s="3">
        <v>-24</v>
      </c>
      <c r="H33" s="3"/>
      <c r="I33" s="3">
        <v>-72.5</v>
      </c>
      <c r="J33" s="3">
        <f t="shared" si="6"/>
        <v>1377.5</v>
      </c>
      <c r="K33" s="3">
        <v>-45</v>
      </c>
      <c r="L33" s="3">
        <v>-60</v>
      </c>
      <c r="M33" s="3">
        <f t="shared" si="7"/>
        <v>2100</v>
      </c>
      <c r="N33" s="11"/>
      <c r="O33" s="11"/>
      <c r="P33" s="11"/>
    </row>
    <row r="34" spans="1:16" x14ac:dyDescent="0.55000000000000004">
      <c r="A34" s="3">
        <v>-35</v>
      </c>
      <c r="B34" s="3">
        <v>0</v>
      </c>
      <c r="C34" s="3">
        <f t="shared" si="4"/>
        <v>-300</v>
      </c>
      <c r="D34" s="3">
        <v>-37.5</v>
      </c>
      <c r="E34" s="3">
        <v>0</v>
      </c>
      <c r="F34" s="3">
        <f t="shared" si="5"/>
        <v>-50</v>
      </c>
      <c r="G34" s="3">
        <v>-30</v>
      </c>
      <c r="H34" s="3"/>
      <c r="I34" s="3">
        <v>-60</v>
      </c>
      <c r="J34" s="3">
        <f t="shared" si="6"/>
        <v>397.5</v>
      </c>
      <c r="K34" s="3">
        <v>-45</v>
      </c>
      <c r="L34" s="3">
        <v>0</v>
      </c>
      <c r="M34" s="3">
        <f t="shared" si="7"/>
        <v>0</v>
      </c>
      <c r="N34" s="11"/>
      <c r="O34" s="11"/>
      <c r="P34" s="11"/>
    </row>
    <row r="35" spans="1:16" x14ac:dyDescent="0.55000000000000004">
      <c r="A35" s="3">
        <v>8</v>
      </c>
      <c r="B35" s="3">
        <v>65</v>
      </c>
      <c r="C35" s="3">
        <f>+(B35+B34)/2*(A35-A34)</f>
        <v>1397.5</v>
      </c>
      <c r="D35" s="3">
        <v>8</v>
      </c>
      <c r="E35" s="3">
        <v>70</v>
      </c>
      <c r="F35" s="3">
        <f>+(E35+E34)/2*(D35-D34)</f>
        <v>1592.5</v>
      </c>
      <c r="G35" s="3">
        <v>-20</v>
      </c>
      <c r="H35" s="3"/>
      <c r="I35" s="3">
        <v>0</v>
      </c>
      <c r="J35" s="3">
        <f t="shared" si="6"/>
        <v>-300</v>
      </c>
      <c r="K35" s="3">
        <v>11</v>
      </c>
      <c r="L35" s="3">
        <v>82.5</v>
      </c>
      <c r="M35" s="3">
        <f t="shared" si="7"/>
        <v>2310</v>
      </c>
      <c r="N35" s="11"/>
      <c r="O35" s="11"/>
      <c r="P35" s="11"/>
    </row>
    <row r="36" spans="1:16" x14ac:dyDescent="0.55000000000000004">
      <c r="B36" t="s">
        <v>0</v>
      </c>
      <c r="C36">
        <f>SUM(C29:C35)</f>
        <v>8190</v>
      </c>
      <c r="E36" t="s">
        <v>0</v>
      </c>
      <c r="F36">
        <f>SUM(F29:F35)</f>
        <v>6852.5</v>
      </c>
      <c r="G36">
        <v>5</v>
      </c>
      <c r="I36">
        <v>80</v>
      </c>
      <c r="J36">
        <f t="shared" si="6"/>
        <v>1000</v>
      </c>
      <c r="L36" t="s">
        <v>0</v>
      </c>
      <c r="M36">
        <f>SUM(M28:M34)</f>
        <v>6486.25</v>
      </c>
    </row>
    <row r="37" spans="1:16" x14ac:dyDescent="0.55000000000000004">
      <c r="B37" t="s">
        <v>1</v>
      </c>
      <c r="C37">
        <f>+MAX(B29:B35)</f>
        <v>65</v>
      </c>
      <c r="E37" t="s">
        <v>1</v>
      </c>
      <c r="F37">
        <f>+MAX(E29:E35)</f>
        <v>70</v>
      </c>
      <c r="I37" t="s">
        <v>0</v>
      </c>
      <c r="J37">
        <f>SUM(J29:J35)</f>
        <v>3956.25</v>
      </c>
      <c r="L37" t="s">
        <v>1</v>
      </c>
      <c r="M37">
        <f>+MAX(L28:L34)</f>
        <v>82.5</v>
      </c>
    </row>
    <row r="38" spans="1:16" x14ac:dyDescent="0.55000000000000004">
      <c r="B38" t="s">
        <v>2</v>
      </c>
      <c r="C38">
        <f>+MAX(A29:A35)</f>
        <v>45</v>
      </c>
      <c r="E38" t="s">
        <v>2</v>
      </c>
      <c r="F38">
        <f>+MAX(D29:D35)</f>
        <v>40</v>
      </c>
      <c r="I38" t="s">
        <v>1</v>
      </c>
      <c r="J38">
        <f>+MAX(I29:I35)</f>
        <v>80</v>
      </c>
      <c r="L38" t="s">
        <v>2</v>
      </c>
      <c r="M38">
        <f>+MAX(K28:K34)</f>
        <v>45</v>
      </c>
    </row>
    <row r="39" spans="1:16" x14ac:dyDescent="0.55000000000000004">
      <c r="B39" t="s">
        <v>3</v>
      </c>
      <c r="C39" s="1">
        <f>+C36/(2*PI()*C37*C38)</f>
        <v>0.44563384065730705</v>
      </c>
      <c r="E39" t="s">
        <v>3</v>
      </c>
      <c r="F39" s="1">
        <f>+F36/(2*PI()*F37*F38)</f>
        <v>0.38950330269186179</v>
      </c>
      <c r="I39" t="s">
        <v>2</v>
      </c>
      <c r="J39">
        <f>+MAX(G29:G35)</f>
        <v>30</v>
      </c>
      <c r="L39" t="s">
        <v>3</v>
      </c>
      <c r="M39" s="1">
        <f>+M36/(2*PI()*M37*M38)</f>
        <v>0.27806565646594111</v>
      </c>
      <c r="N39" s="1"/>
      <c r="O39" s="1"/>
      <c r="P39" s="1"/>
    </row>
    <row r="40" spans="1:16" x14ac:dyDescent="0.55000000000000004">
      <c r="B40" t="s">
        <v>5</v>
      </c>
      <c r="C40">
        <f>+A29/B26</f>
        <v>6.4285714285714288</v>
      </c>
      <c r="E40" t="s">
        <v>5</v>
      </c>
      <c r="F40">
        <f>+D29/B26</f>
        <v>5.7142857142857144</v>
      </c>
      <c r="I40" t="s">
        <v>3</v>
      </c>
      <c r="J40" s="1">
        <f>+J37/(2*PI()*J38*J39)</f>
        <v>0.26235697650304624</v>
      </c>
      <c r="L40" t="s">
        <v>5</v>
      </c>
      <c r="M40">
        <f>+M38/L26</f>
        <v>9</v>
      </c>
    </row>
    <row r="41" spans="1:16" x14ac:dyDescent="0.55000000000000004">
      <c r="B41" t="s">
        <v>7</v>
      </c>
      <c r="C41">
        <f>0.05+0.565*(C40-1)/(C40*PI())</f>
        <v>0.20186918347479971</v>
      </c>
      <c r="E41" t="s">
        <v>7</v>
      </c>
      <c r="F41">
        <f>0.05+0.444*(F40-1)/(F40*PI())</f>
        <v>0.16659691130912255</v>
      </c>
      <c r="I41" t="s">
        <v>5</v>
      </c>
      <c r="J41">
        <f>+J39/I26</f>
        <v>6</v>
      </c>
      <c r="L41" t="s">
        <v>7</v>
      </c>
      <c r="M41">
        <f>0.05+0.565*(M40-1)/(M40*PI())</f>
        <v>0.20986229839452597</v>
      </c>
    </row>
    <row r="42" spans="1:16" x14ac:dyDescent="0.55000000000000004">
      <c r="I42" t="s">
        <v>7</v>
      </c>
      <c r="J42">
        <f>0.05+0.444*(J41-1)/(J41*PI())</f>
        <v>0.16777465788800255</v>
      </c>
    </row>
    <row r="48" spans="1:16" x14ac:dyDescent="0.55000000000000004">
      <c r="A48" s="7" t="s">
        <v>21</v>
      </c>
    </row>
    <row r="49" spans="1:17" x14ac:dyDescent="0.55000000000000004">
      <c r="A49" s="8" t="s">
        <v>22</v>
      </c>
      <c r="B49" s="8"/>
      <c r="C49" s="8"/>
      <c r="D49" s="8" t="s">
        <v>23</v>
      </c>
      <c r="E49" s="8"/>
      <c r="F49" s="8"/>
    </row>
    <row r="50" spans="1:17" x14ac:dyDescent="0.55000000000000004">
      <c r="A50" s="3" t="s">
        <v>12</v>
      </c>
      <c r="B50" s="3">
        <v>7</v>
      </c>
      <c r="C50" s="3"/>
      <c r="D50" s="3" t="s">
        <v>12</v>
      </c>
      <c r="E50" s="3">
        <v>7</v>
      </c>
      <c r="F50" s="3"/>
      <c r="G50" s="9" t="s">
        <v>24</v>
      </c>
      <c r="H50" s="9"/>
      <c r="I50" s="9"/>
      <c r="J50" s="9"/>
      <c r="K50" s="9"/>
      <c r="L50" s="9"/>
      <c r="M50" s="9"/>
      <c r="N50" s="9"/>
      <c r="O50" s="9"/>
      <c r="P50" s="9"/>
      <c r="Q50" s="9"/>
    </row>
    <row r="51" spans="1:17" x14ac:dyDescent="0.55000000000000004">
      <c r="A51" s="3" t="s">
        <v>18</v>
      </c>
      <c r="B51" s="3" t="s">
        <v>19</v>
      </c>
      <c r="C51" s="3"/>
      <c r="D51" s="3" t="s">
        <v>18</v>
      </c>
      <c r="E51" s="3" t="s">
        <v>19</v>
      </c>
      <c r="F51" s="3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</row>
    <row r="52" spans="1:17" x14ac:dyDescent="0.55000000000000004">
      <c r="A52" s="3">
        <v>10</v>
      </c>
      <c r="B52" s="3">
        <v>60</v>
      </c>
      <c r="C52" s="3"/>
      <c r="D52" s="3">
        <v>8</v>
      </c>
      <c r="E52" s="3">
        <v>55</v>
      </c>
      <c r="F52" s="3"/>
    </row>
    <row r="53" spans="1:17" x14ac:dyDescent="0.55000000000000004">
      <c r="A53" s="3">
        <v>30</v>
      </c>
      <c r="B53" s="3">
        <v>60</v>
      </c>
      <c r="C53" s="3">
        <f>+(B53+B52)/2*(A53-A52)</f>
        <v>1200</v>
      </c>
      <c r="D53" s="3">
        <v>15</v>
      </c>
      <c r="E53" s="3">
        <v>55</v>
      </c>
      <c r="F53" s="3">
        <f>+(E53+E52)/2*(D53-D52)</f>
        <v>385</v>
      </c>
    </row>
    <row r="54" spans="1:17" x14ac:dyDescent="0.55000000000000004">
      <c r="A54" s="3">
        <v>45</v>
      </c>
      <c r="B54" s="3">
        <v>40</v>
      </c>
      <c r="C54" s="3">
        <f t="shared" ref="C54:C60" si="8">+(B54+B53)/2*(A54-A53)</f>
        <v>750</v>
      </c>
      <c r="D54" s="3">
        <v>40</v>
      </c>
      <c r="E54" s="3">
        <v>40</v>
      </c>
      <c r="F54" s="3">
        <f t="shared" ref="F54:F60" si="9">+(E54+E53)/2*(D54-D53)</f>
        <v>1187.5</v>
      </c>
    </row>
    <row r="55" spans="1:17" x14ac:dyDescent="0.55000000000000004">
      <c r="A55" s="3">
        <v>15</v>
      </c>
      <c r="B55" s="3">
        <v>0</v>
      </c>
      <c r="C55" s="3">
        <f t="shared" si="8"/>
        <v>-600</v>
      </c>
      <c r="D55" s="3">
        <v>22.5</v>
      </c>
      <c r="E55" s="3">
        <v>0</v>
      </c>
      <c r="F55" s="3">
        <f t="shared" si="9"/>
        <v>-350</v>
      </c>
    </row>
    <row r="56" spans="1:17" x14ac:dyDescent="0.55000000000000004">
      <c r="A56" s="3">
        <v>-10</v>
      </c>
      <c r="B56" s="3">
        <v>-60</v>
      </c>
      <c r="C56" s="3">
        <f t="shared" si="8"/>
        <v>750</v>
      </c>
      <c r="D56" s="3">
        <v>-8</v>
      </c>
      <c r="E56" s="3">
        <v>-55</v>
      </c>
      <c r="F56" s="3">
        <f t="shared" si="9"/>
        <v>838.75</v>
      </c>
    </row>
    <row r="57" spans="1:17" x14ac:dyDescent="0.55000000000000004">
      <c r="A57" s="3">
        <v>-30</v>
      </c>
      <c r="B57" s="3">
        <v>-60</v>
      </c>
      <c r="C57" s="3">
        <f t="shared" si="8"/>
        <v>1200</v>
      </c>
      <c r="D57" s="3">
        <v>-20</v>
      </c>
      <c r="E57" s="3">
        <v>-55</v>
      </c>
      <c r="F57" s="3">
        <f t="shared" si="9"/>
        <v>660</v>
      </c>
    </row>
    <row r="58" spans="1:17" x14ac:dyDescent="0.55000000000000004">
      <c r="A58" s="3">
        <v>-45</v>
      </c>
      <c r="B58" s="3">
        <v>-40</v>
      </c>
      <c r="C58" s="3">
        <f t="shared" si="8"/>
        <v>750</v>
      </c>
      <c r="D58" s="3">
        <v>-40</v>
      </c>
      <c r="E58" s="3">
        <v>-40</v>
      </c>
      <c r="F58" s="3">
        <f t="shared" si="9"/>
        <v>950</v>
      </c>
    </row>
    <row r="59" spans="1:17" x14ac:dyDescent="0.55000000000000004">
      <c r="A59" s="3">
        <v>-15</v>
      </c>
      <c r="B59" s="3">
        <v>0</v>
      </c>
      <c r="C59" s="3">
        <f t="shared" si="8"/>
        <v>-600</v>
      </c>
      <c r="D59" s="3">
        <v>-22.5</v>
      </c>
      <c r="E59" s="3">
        <v>0</v>
      </c>
      <c r="F59" s="3">
        <f t="shared" si="9"/>
        <v>-350</v>
      </c>
    </row>
    <row r="60" spans="1:17" x14ac:dyDescent="0.55000000000000004">
      <c r="A60" s="6">
        <v>10</v>
      </c>
      <c r="B60" s="6">
        <v>60</v>
      </c>
      <c r="C60" s="3">
        <f t="shared" si="8"/>
        <v>750</v>
      </c>
      <c r="D60" s="6">
        <v>8</v>
      </c>
      <c r="E60" s="6">
        <v>55</v>
      </c>
      <c r="F60" s="3">
        <f t="shared" si="9"/>
        <v>838.75</v>
      </c>
    </row>
    <row r="61" spans="1:17" x14ac:dyDescent="0.55000000000000004">
      <c r="B61" t="s">
        <v>0</v>
      </c>
      <c r="C61">
        <f>SUM(C53:C60)</f>
        <v>4200</v>
      </c>
      <c r="E61" t="s">
        <v>0</v>
      </c>
      <c r="F61">
        <f>SUM(F53:F60)</f>
        <v>4160</v>
      </c>
    </row>
    <row r="62" spans="1:17" x14ac:dyDescent="0.55000000000000004">
      <c r="B62" t="s">
        <v>1</v>
      </c>
      <c r="C62">
        <f>+MAX(B54:B60)</f>
        <v>60</v>
      </c>
      <c r="E62" t="s">
        <v>1</v>
      </c>
      <c r="F62">
        <f>+MAX(E54:E60)</f>
        <v>55</v>
      </c>
    </row>
    <row r="63" spans="1:17" x14ac:dyDescent="0.55000000000000004">
      <c r="B63" t="s">
        <v>2</v>
      </c>
      <c r="C63">
        <f>+MAX(A54:A60)</f>
        <v>45</v>
      </c>
      <c r="E63" t="s">
        <v>2</v>
      </c>
      <c r="F63">
        <f>+MAX(D54:D60)</f>
        <v>40</v>
      </c>
    </row>
    <row r="64" spans="1:17" x14ac:dyDescent="0.55000000000000004">
      <c r="B64" t="s">
        <v>3</v>
      </c>
      <c r="C64" s="1">
        <f>+C61/(2*PI()*C62*C63)</f>
        <v>0.24757435592072613</v>
      </c>
      <c r="E64" t="s">
        <v>3</v>
      </c>
      <c r="F64" s="1">
        <f>+F61/(2*PI()*F62*F63)</f>
        <v>0.30094752875558389</v>
      </c>
    </row>
    <row r="65" spans="1:21" x14ac:dyDescent="0.55000000000000004">
      <c r="B65" t="s">
        <v>5</v>
      </c>
      <c r="C65">
        <f>+A54/B50</f>
        <v>6.4285714285714288</v>
      </c>
      <c r="E65" t="s">
        <v>5</v>
      </c>
      <c r="F65">
        <f>+D54/E50</f>
        <v>5.7142857142857144</v>
      </c>
    </row>
    <row r="66" spans="1:21" x14ac:dyDescent="0.55000000000000004">
      <c r="B66" t="s">
        <v>7</v>
      </c>
      <c r="C66">
        <f>0.05+0.565*(C65-1)/(C65*PI())</f>
        <v>0.20186918347479971</v>
      </c>
      <c r="E66" t="s">
        <v>7</v>
      </c>
      <c r="F66">
        <f>0.05+0.444*(F65-1)/(F65*PI())</f>
        <v>0.16659691130912255</v>
      </c>
    </row>
    <row r="70" spans="1:21" ht="14.7" thickBot="1" x14ac:dyDescent="0.6">
      <c r="K70" s="12" t="s">
        <v>29</v>
      </c>
      <c r="L70" s="12"/>
      <c r="M70" s="12"/>
      <c r="N70" s="12" t="s">
        <v>40</v>
      </c>
      <c r="O70" s="12"/>
      <c r="P70" s="12"/>
    </row>
    <row r="71" spans="1:21" ht="14.7" thickBot="1" x14ac:dyDescent="0.6">
      <c r="A71" s="13" t="s">
        <v>8</v>
      </c>
      <c r="B71" s="13" t="s">
        <v>5</v>
      </c>
      <c r="C71" s="13" t="s">
        <v>10</v>
      </c>
      <c r="D71" s="13" t="s">
        <v>3</v>
      </c>
      <c r="E71" s="13" t="s">
        <v>27</v>
      </c>
      <c r="F71" s="13" t="s">
        <v>28</v>
      </c>
      <c r="G71" s="13" t="s">
        <v>36</v>
      </c>
      <c r="H71" s="13" t="s">
        <v>39</v>
      </c>
      <c r="I71" s="13" t="s">
        <v>25</v>
      </c>
      <c r="J71" s="13" t="s">
        <v>26</v>
      </c>
      <c r="K71" t="s">
        <v>30</v>
      </c>
      <c r="L71" t="s">
        <v>31</v>
      </c>
      <c r="M71" t="s">
        <v>32</v>
      </c>
      <c r="N71" t="s">
        <v>41</v>
      </c>
      <c r="O71" t="s">
        <v>31</v>
      </c>
      <c r="P71" t="s">
        <v>42</v>
      </c>
      <c r="Q71" t="s">
        <v>33</v>
      </c>
      <c r="R71" t="s">
        <v>34</v>
      </c>
      <c r="S71" t="s">
        <v>35</v>
      </c>
      <c r="T71" t="s">
        <v>37</v>
      </c>
      <c r="U71" t="s">
        <v>38</v>
      </c>
    </row>
    <row r="72" spans="1:21" x14ac:dyDescent="0.55000000000000004">
      <c r="A72" s="14">
        <v>0</v>
      </c>
      <c r="B72" s="15">
        <f>+C16</f>
        <v>10</v>
      </c>
      <c r="C72" s="16">
        <v>0.22</v>
      </c>
      <c r="D72" s="17">
        <f>+C15</f>
        <v>0.31414154243614578</v>
      </c>
      <c r="E72" s="15">
        <v>20</v>
      </c>
      <c r="F72" s="15">
        <v>520</v>
      </c>
      <c r="G72" s="18">
        <f>+M72/S72</f>
        <v>8.9360857702109678E-3</v>
      </c>
      <c r="H72" s="18">
        <f>+U72/S72</f>
        <v>8.9360857702109678E-3</v>
      </c>
      <c r="I72" s="18">
        <f>P72/(N72*Q72)</f>
        <v>1.117010721276371E-3</v>
      </c>
      <c r="J72" s="19">
        <f>+R72/Q72</f>
        <v>6</v>
      </c>
      <c r="K72">
        <v>4</v>
      </c>
      <c r="L72">
        <v>16</v>
      </c>
      <c r="M72">
        <f>+(0.25*PI()*L72^2)*K72</f>
        <v>804.24771931898704</v>
      </c>
      <c r="N72">
        <v>300</v>
      </c>
      <c r="O72">
        <v>8</v>
      </c>
      <c r="P72">
        <f>+(2*0.25*PI()*O72^2)</f>
        <v>100.53096491487338</v>
      </c>
      <c r="Q72">
        <v>300</v>
      </c>
      <c r="R72">
        <v>1800</v>
      </c>
      <c r="S72">
        <f>+Q72^2</f>
        <v>90000</v>
      </c>
      <c r="T72">
        <f>+(1-A72/100)^0.5*L72</f>
        <v>16</v>
      </c>
      <c r="U72">
        <f>+(0.25*PI()*T72^2)*K72</f>
        <v>804.24771931898704</v>
      </c>
    </row>
    <row r="73" spans="1:21" x14ac:dyDescent="0.55000000000000004">
      <c r="A73" s="20">
        <v>0</v>
      </c>
      <c r="B73" s="21">
        <f>+C40</f>
        <v>6.4285714285714288</v>
      </c>
      <c r="C73" s="22">
        <v>0.15</v>
      </c>
      <c r="D73" s="23">
        <f>+C39</f>
        <v>0.44563384065730705</v>
      </c>
      <c r="E73" s="21">
        <v>32.4</v>
      </c>
      <c r="F73" s="21">
        <v>373.2</v>
      </c>
      <c r="G73" s="24">
        <f>+M73/S73</f>
        <v>2.2721893491124259E-2</v>
      </c>
      <c r="H73" s="24">
        <f>+U73/S73</f>
        <v>2.2721893491124259E-2</v>
      </c>
      <c r="I73" s="24">
        <f>P73/(N73*Q73)</f>
        <v>3.8665755736489761E-3</v>
      </c>
      <c r="J73" s="25">
        <v>3.15</v>
      </c>
      <c r="K73">
        <v>6</v>
      </c>
      <c r="L73">
        <v>16</v>
      </c>
      <c r="M73">
        <f>+(0.25*PI()*L73^2)*K73</f>
        <v>1206.3715789784806</v>
      </c>
      <c r="N73">
        <v>100</v>
      </c>
      <c r="O73">
        <v>8</v>
      </c>
      <c r="P73">
        <f>+(2*0.25*PI()*O73^2)</f>
        <v>100.53096491487338</v>
      </c>
      <c r="Q73">
        <v>260</v>
      </c>
      <c r="R73">
        <v>820</v>
      </c>
      <c r="S73">
        <f>0.25*PI()*Q73^2</f>
        <v>53092.915845667507</v>
      </c>
      <c r="T73">
        <f>+(1-A73/100)^0.5*L73</f>
        <v>16</v>
      </c>
      <c r="U73">
        <f>+(0.25*PI()*T73^2)*K73</f>
        <v>1206.3715789784806</v>
      </c>
    </row>
    <row r="74" spans="1:21" x14ac:dyDescent="0.55000000000000004">
      <c r="A74" s="20">
        <v>0</v>
      </c>
      <c r="B74" s="21">
        <v>9</v>
      </c>
      <c r="C74" s="22">
        <v>0.25</v>
      </c>
      <c r="D74" s="23">
        <f>+M39</f>
        <v>0.27806565646594111</v>
      </c>
      <c r="E74" s="21">
        <v>32.4</v>
      </c>
      <c r="F74" s="21">
        <v>373.2</v>
      </c>
      <c r="G74" s="24">
        <f>+M74/S74</f>
        <v>2.2721893491124259E-2</v>
      </c>
      <c r="H74" s="24">
        <f>+U74/S74</f>
        <v>2.2721893491124259E-2</v>
      </c>
      <c r="I74" s="24">
        <f>P74/(N74*Q74)</f>
        <v>3.8665755736489761E-3</v>
      </c>
      <c r="J74" s="25">
        <v>3.15</v>
      </c>
      <c r="K74">
        <v>6</v>
      </c>
      <c r="L74">
        <v>16</v>
      </c>
      <c r="M74">
        <f>+(0.25*PI()*L74^2)*K74</f>
        <v>1206.3715789784806</v>
      </c>
      <c r="N74">
        <v>100</v>
      </c>
      <c r="O74">
        <v>8</v>
      </c>
      <c r="P74">
        <f>+(2*0.25*PI()*O74^2)</f>
        <v>100.53096491487338</v>
      </c>
      <c r="Q74">
        <v>260</v>
      </c>
      <c r="R74">
        <v>820</v>
      </c>
      <c r="S74">
        <f>0.25*PI()*Q74^2</f>
        <v>53092.915845667507</v>
      </c>
      <c r="T74">
        <f>+(1-A74/100)^0.5*L74</f>
        <v>16</v>
      </c>
      <c r="U74">
        <f>+(0.25*PI()*T74^2)*K74</f>
        <v>1206.3715789784806</v>
      </c>
    </row>
    <row r="75" spans="1:21" x14ac:dyDescent="0.55000000000000004">
      <c r="A75" s="20">
        <v>20</v>
      </c>
      <c r="B75" s="21">
        <f>+F20</f>
        <v>5</v>
      </c>
      <c r="C75" s="22">
        <v>0.22</v>
      </c>
      <c r="D75" s="23">
        <f>+F19</f>
        <v>0.24215770580438603</v>
      </c>
      <c r="E75" s="21">
        <v>20</v>
      </c>
      <c r="F75" s="21">
        <v>520</v>
      </c>
      <c r="G75" s="24">
        <f>+M75/S75</f>
        <v>8.9360857702109678E-3</v>
      </c>
      <c r="H75" s="24">
        <f>+U75/S75</f>
        <v>7.1488686161687741E-3</v>
      </c>
      <c r="I75" s="24">
        <f>P75/(N75*Q75)</f>
        <v>1.117010721276371E-3</v>
      </c>
      <c r="J75" s="25">
        <f>+R75/Q75</f>
        <v>6</v>
      </c>
      <c r="K75">
        <v>4</v>
      </c>
      <c r="L75">
        <v>16</v>
      </c>
      <c r="M75">
        <f>+(0.25*PI()*L75^2)*K75</f>
        <v>804.24771931898704</v>
      </c>
      <c r="N75">
        <v>300</v>
      </c>
      <c r="O75">
        <v>8</v>
      </c>
      <c r="P75">
        <f>+(2*0.25*PI()*O75^2)</f>
        <v>100.53096491487338</v>
      </c>
      <c r="Q75">
        <v>300</v>
      </c>
      <c r="R75">
        <v>1800</v>
      </c>
      <c r="S75">
        <f>+Q75^2</f>
        <v>90000</v>
      </c>
      <c r="T75">
        <f>+(1-A75/100)^0.5*L75</f>
        <v>14.310835055998654</v>
      </c>
      <c r="U75">
        <f>+(0.25*PI()*T75^2)*K75</f>
        <v>643.39817545518963</v>
      </c>
    </row>
    <row r="76" spans="1:21" x14ac:dyDescent="0.55000000000000004">
      <c r="A76" s="20">
        <v>9.5</v>
      </c>
      <c r="B76" s="21">
        <f>+F40</f>
        <v>5.7142857142857144</v>
      </c>
      <c r="C76" s="22">
        <v>0.15</v>
      </c>
      <c r="D76" s="23">
        <f>+F39</f>
        <v>0.38950330269186179</v>
      </c>
      <c r="E76" s="21">
        <v>32.4</v>
      </c>
      <c r="F76" s="21">
        <v>373.2</v>
      </c>
      <c r="G76" s="24">
        <f>+M76/S76</f>
        <v>2.2721893491124259E-2</v>
      </c>
      <c r="H76" s="24">
        <f>+U76/S76</f>
        <v>2.0563313609467455E-2</v>
      </c>
      <c r="I76" s="24">
        <f>P76/(N76*Q76)</f>
        <v>3.8665755736489761E-3</v>
      </c>
      <c r="J76" s="25">
        <v>3.15</v>
      </c>
      <c r="K76">
        <v>6</v>
      </c>
      <c r="L76">
        <v>16</v>
      </c>
      <c r="M76">
        <f>+(0.25*PI()*L76^2)*K76</f>
        <v>1206.3715789784806</v>
      </c>
      <c r="N76">
        <v>100</v>
      </c>
      <c r="O76">
        <v>8</v>
      </c>
      <c r="P76">
        <f>+(2*0.25*PI()*O76^2)</f>
        <v>100.53096491487338</v>
      </c>
      <c r="Q76">
        <v>260</v>
      </c>
      <c r="R76">
        <v>820</v>
      </c>
      <c r="S76">
        <f>0.25*PI()*Q76^2</f>
        <v>53092.915845667507</v>
      </c>
      <c r="T76">
        <f>+(1-A76/100)^0.5*L76</f>
        <v>15.221038072352359</v>
      </c>
      <c r="U76">
        <f>+(0.25*PI()*T76^2)*K76</f>
        <v>1091.766278975525</v>
      </c>
    </row>
    <row r="77" spans="1:21" ht="14.7" thickBot="1" x14ac:dyDescent="0.6">
      <c r="A77" s="26">
        <v>9.6999999999999993</v>
      </c>
      <c r="B77" s="27">
        <v>6</v>
      </c>
      <c r="C77" s="28">
        <v>0.25</v>
      </c>
      <c r="D77" s="29">
        <f>+J40</f>
        <v>0.26235697650304624</v>
      </c>
      <c r="E77" s="27">
        <v>32.4</v>
      </c>
      <c r="F77" s="27">
        <v>373.2</v>
      </c>
      <c r="G77" s="30">
        <f>+M77/S77</f>
        <v>2.2721893491124259E-2</v>
      </c>
      <c r="H77" s="30">
        <f>+U77/S77</f>
        <v>2.0517869822485209E-2</v>
      </c>
      <c r="I77" s="30">
        <f>P77/(N77*Q77)</f>
        <v>3.8665755736489761E-3</v>
      </c>
      <c r="J77" s="31">
        <v>3.15</v>
      </c>
      <c r="K77">
        <v>6</v>
      </c>
      <c r="L77">
        <v>16</v>
      </c>
      <c r="M77">
        <f>+(0.25*PI()*L77^2)*K77</f>
        <v>1206.3715789784806</v>
      </c>
      <c r="N77">
        <v>100</v>
      </c>
      <c r="O77">
        <v>8</v>
      </c>
      <c r="P77">
        <f>+(2*0.25*PI()*O77^2)</f>
        <v>100.53096491487338</v>
      </c>
      <c r="Q77">
        <v>260</v>
      </c>
      <c r="R77">
        <v>820</v>
      </c>
      <c r="S77">
        <f>0.25*PI()*Q77^2</f>
        <v>53092.915845667507</v>
      </c>
      <c r="T77">
        <f>+(1-A77/100)^0.5*L77</f>
        <v>15.204209943301889</v>
      </c>
      <c r="U77">
        <f>+(0.25*PI()*T77^2)*K77</f>
        <v>1089.3535358175682</v>
      </c>
    </row>
    <row r="82" spans="1:4" x14ac:dyDescent="0.55000000000000004">
      <c r="A82" t="s">
        <v>8</v>
      </c>
      <c r="B82" t="s">
        <v>9</v>
      </c>
      <c r="C82" t="s">
        <v>10</v>
      </c>
      <c r="D82" t="s">
        <v>3</v>
      </c>
    </row>
    <row r="83" spans="1:4" x14ac:dyDescent="0.55000000000000004">
      <c r="A83">
        <v>0</v>
      </c>
      <c r="B83">
        <v>6.4285714285714288</v>
      </c>
      <c r="C83" s="2">
        <v>0.15</v>
      </c>
      <c r="D83">
        <v>0.44563384065730705</v>
      </c>
    </row>
    <row r="84" spans="1:4" x14ac:dyDescent="0.55000000000000004">
      <c r="A84">
        <v>9.5</v>
      </c>
      <c r="B84">
        <v>5.7142857142857144</v>
      </c>
      <c r="C84" s="2">
        <v>0.15</v>
      </c>
      <c r="D84">
        <v>0.38950330269186179</v>
      </c>
    </row>
    <row r="85" spans="1:4" x14ac:dyDescent="0.55000000000000004">
      <c r="A85">
        <v>0</v>
      </c>
      <c r="B85">
        <v>10</v>
      </c>
      <c r="C85" s="2">
        <v>0.22</v>
      </c>
      <c r="D85">
        <v>0.31414154243614578</v>
      </c>
    </row>
    <row r="86" spans="1:4" x14ac:dyDescent="0.55000000000000004">
      <c r="A86">
        <v>20</v>
      </c>
      <c r="B86">
        <v>5</v>
      </c>
      <c r="C86" s="2">
        <v>0.22</v>
      </c>
      <c r="D86">
        <v>0.24215770580438603</v>
      </c>
    </row>
    <row r="87" spans="1:4" x14ac:dyDescent="0.55000000000000004">
      <c r="A87">
        <v>0</v>
      </c>
      <c r="B87">
        <v>9</v>
      </c>
      <c r="C87" s="2">
        <v>0.25</v>
      </c>
      <c r="D87">
        <f>+D74</f>
        <v>0.27806565646594111</v>
      </c>
    </row>
    <row r="88" spans="1:4" x14ac:dyDescent="0.55000000000000004">
      <c r="A88">
        <v>9.6999999999999993</v>
      </c>
      <c r="B88">
        <v>6</v>
      </c>
      <c r="C88" s="2">
        <v>0.25</v>
      </c>
      <c r="D88">
        <v>0.26235697650304624</v>
      </c>
    </row>
  </sheetData>
  <mergeCells count="11">
    <mergeCell ref="K70:M70"/>
    <mergeCell ref="N70:P70"/>
    <mergeCell ref="A49:C49"/>
    <mergeCell ref="D49:F49"/>
    <mergeCell ref="G50:Q51"/>
    <mergeCell ref="A25:C25"/>
    <mergeCell ref="A2:C2"/>
    <mergeCell ref="D2:F2"/>
    <mergeCell ref="D25:F25"/>
    <mergeCell ref="G25:J25"/>
    <mergeCell ref="K25:M2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</cp:lastModifiedBy>
  <dcterms:created xsi:type="dcterms:W3CDTF">2021-01-25T16:37:23Z</dcterms:created>
  <dcterms:modified xsi:type="dcterms:W3CDTF">2021-01-26T20:16:01Z</dcterms:modified>
</cp:coreProperties>
</file>