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enkat/Desktop/wharton-online/"/>
    </mc:Choice>
  </mc:AlternateContent>
  <xr:revisionPtr revIDLastSave="0" documentId="13_ncr:1_{39AAC747-54F3-FE4D-AEF5-32840AF3A4F7}" xr6:coauthVersionLast="47" xr6:coauthVersionMax="47" xr10:uidLastSave="{00000000-0000-0000-0000-000000000000}"/>
  <bookViews>
    <workbookView xWindow="0" yWindow="500" windowWidth="33600" windowHeight="19200" tabRatio="500" xr2:uid="{00000000-000D-0000-FFFF-FFFF00000000}"/>
  </bookViews>
  <sheets>
    <sheet name="Calculations" sheetId="1" r:id="rId1"/>
    <sheet name="Charts" sheetId="2" r:id="rId2"/>
  </sheets>
  <definedNames>
    <definedName name="_xlchart.v1.0" hidden="1">Calculations!$M$46:$M$52</definedName>
    <definedName name="_xlchart.v1.1" hidden="1">Calculations!$N$44</definedName>
    <definedName name="_xlchart.v1.10" hidden="1">Calculations!$N$46:$N$52</definedName>
    <definedName name="_xlchart.v1.11" hidden="1">Calculations!$O$44</definedName>
    <definedName name="_xlchart.v1.12" hidden="1">Calculations!$O$46:$O$52</definedName>
    <definedName name="_xlchart.v1.13" hidden="1">Calculations!$S$57:$S$63</definedName>
    <definedName name="_xlchart.v1.14" hidden="1">Calculations!$T$57:$T$63</definedName>
    <definedName name="_xlchart.v1.15" hidden="1">Calculations!$W$57:$W$63</definedName>
    <definedName name="_xlchart.v1.16" hidden="1">Calculations!$X$56</definedName>
    <definedName name="_xlchart.v1.17" hidden="1">Calculations!$X$57:$X$63</definedName>
    <definedName name="_xlchart.v1.18" hidden="1">Calculations!$M$46:$M$52</definedName>
    <definedName name="_xlchart.v1.19" hidden="1">Calculations!$N$44</definedName>
    <definedName name="_xlchart.v1.2" hidden="1">Calculations!$N$46:$N$52</definedName>
    <definedName name="_xlchart.v1.20" hidden="1">Calculations!$N$46:$N$52</definedName>
    <definedName name="_xlchart.v1.21" hidden="1">Calculations!$O$44</definedName>
    <definedName name="_xlchart.v1.22" hidden="1">Calculations!$O$46:$O$52</definedName>
    <definedName name="_xlchart.v1.23" hidden="1">Calculations!$M$46:$M$52</definedName>
    <definedName name="_xlchart.v1.24" hidden="1">Calculations!$N$44</definedName>
    <definedName name="_xlchart.v1.25" hidden="1">Calculations!$N$46:$N$52</definedName>
    <definedName name="_xlchart.v1.26" hidden="1">Calculations!$O$44</definedName>
    <definedName name="_xlchart.v1.27" hidden="1">Calculations!$O$46:$O$52</definedName>
    <definedName name="_xlchart.v1.28" hidden="1">Calculations!$S$57:$S$63</definedName>
    <definedName name="_xlchart.v1.29" hidden="1">Calculations!$T$56</definedName>
    <definedName name="_xlchart.v1.3" hidden="1">Calculations!$O$44</definedName>
    <definedName name="_xlchart.v1.30" hidden="1">Calculations!$T$57:$T$63</definedName>
    <definedName name="_xlchart.v1.31" hidden="1">Calculations!$X$56</definedName>
    <definedName name="_xlchart.v1.32" hidden="1">Calculations!$X$57:$X$63</definedName>
    <definedName name="_xlchart.v1.33" hidden="1">Calculations!$M$46:$M$52</definedName>
    <definedName name="_xlchart.v1.34" hidden="1">Calculations!$N$44</definedName>
    <definedName name="_xlchart.v1.35" hidden="1">Calculations!$N$46:$N$52</definedName>
    <definedName name="_xlchart.v1.36" hidden="1">Calculations!$O$44</definedName>
    <definedName name="_xlchart.v1.37" hidden="1">Calculations!$O$46:$O$52</definedName>
    <definedName name="_xlchart.v1.38" hidden="1">Calculations!$M$46:$M$52</definedName>
    <definedName name="_xlchart.v1.39" hidden="1">Calculations!$N$44</definedName>
    <definedName name="_xlchart.v1.4" hidden="1">Calculations!$O$46:$O$52</definedName>
    <definedName name="_xlchart.v1.40" hidden="1">Calculations!$N$46:$N$52</definedName>
    <definedName name="_xlchart.v1.41" hidden="1">Calculations!$O$44</definedName>
    <definedName name="_xlchart.v1.42" hidden="1">Calculations!$O$46:$O$52</definedName>
    <definedName name="_xlchart.v1.43" hidden="1">Calculations!$M$46:$M$52</definedName>
    <definedName name="_xlchart.v1.44" hidden="1">Calculations!$N$44</definedName>
    <definedName name="_xlchart.v1.45" hidden="1">Calculations!$N$46:$N$52</definedName>
    <definedName name="_xlchart.v1.46" hidden="1">Calculations!$O$44</definedName>
    <definedName name="_xlchart.v1.47" hidden="1">Calculations!$O$46:$O$52</definedName>
    <definedName name="_xlchart.v1.48" hidden="1">Calculations!$M$46:$M$52</definedName>
    <definedName name="_xlchart.v1.49" hidden="1">Calculations!$N$44</definedName>
    <definedName name="_xlchart.v1.5" hidden="1">Calculations!$T$57:$T$63</definedName>
    <definedName name="_xlchart.v1.50" hidden="1">Calculations!$N$46:$N$52</definedName>
    <definedName name="_xlchart.v1.51" hidden="1">Calculations!$O$44</definedName>
    <definedName name="_xlchart.v1.52" hidden="1">Calculations!$O$46:$O$52</definedName>
    <definedName name="_xlchart.v1.53" hidden="1">Calculations!$M$46:$M$52</definedName>
    <definedName name="_xlchart.v1.54" hidden="1">Calculations!$N$44</definedName>
    <definedName name="_xlchart.v1.55" hidden="1">Calculations!$N$46:$N$52</definedName>
    <definedName name="_xlchart.v1.56" hidden="1">Calculations!$O$44</definedName>
    <definedName name="_xlchart.v1.57" hidden="1">Calculations!$O$46:$O$52</definedName>
    <definedName name="_xlchart.v1.58" hidden="1">Calculations!$M$46:$M$52</definedName>
    <definedName name="_xlchart.v1.59" hidden="1">Calculations!$N$44</definedName>
    <definedName name="_xlchart.v1.6" hidden="1">Calculations!$X$56</definedName>
    <definedName name="_xlchart.v1.60" hidden="1">Calculations!$N$46:$N$52</definedName>
    <definedName name="_xlchart.v1.61" hidden="1">Calculations!$O$44</definedName>
    <definedName name="_xlchart.v1.62" hidden="1">Calculations!$O$46:$O$52</definedName>
    <definedName name="_xlchart.v1.7" hidden="1">Calculations!$X$57:$X$63</definedName>
    <definedName name="_xlchart.v1.8" hidden="1">Calculations!$M$46:$M$52</definedName>
    <definedName name="_xlchart.v1.9" hidden="1">Calculations!$N$44</definedName>
    <definedName name="solver_adj" localSheetId="0" hidden="1">Calculations!$M$5:$M$6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Calculations!$M$7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Calculations!$O$14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6" i="1" l="1"/>
  <c r="O47" i="1" s="1"/>
  <c r="O48" i="1" s="1"/>
  <c r="O49" i="1" s="1"/>
  <c r="O50" i="1" s="1"/>
  <c r="O51" i="1" s="1"/>
  <c r="O52" i="1" s="1"/>
  <c r="X57" i="1"/>
  <c r="X58" i="1" s="1"/>
  <c r="X59" i="1" s="1"/>
  <c r="X60" i="1" s="1"/>
  <c r="X61" i="1" s="1"/>
  <c r="X62" i="1" s="1"/>
  <c r="X63" i="1" s="1"/>
  <c r="M18" i="1"/>
  <c r="O19" i="1" s="1"/>
  <c r="I51" i="1" s="1"/>
  <c r="M17" i="1"/>
  <c r="O18" i="1" s="1"/>
  <c r="H51" i="1" s="1"/>
  <c r="J51" i="1" s="1"/>
  <c r="T65" i="1"/>
  <c r="P3" i="1"/>
  <c r="O3" i="1"/>
  <c r="M7" i="1"/>
  <c r="G63" i="1"/>
  <c r="F63" i="1"/>
  <c r="S32" i="1" s="1"/>
  <c r="S75" i="1" s="1"/>
  <c r="T75" i="1" s="1"/>
  <c r="U75" i="1" s="1"/>
  <c r="G62" i="1"/>
  <c r="F62" i="1"/>
  <c r="S31" i="1" s="1"/>
  <c r="S74" i="1" s="1"/>
  <c r="T74" i="1" s="1"/>
  <c r="U74" i="1" s="1"/>
  <c r="G61" i="1"/>
  <c r="F61" i="1"/>
  <c r="G60" i="1"/>
  <c r="F60" i="1"/>
  <c r="S29" i="1" s="1"/>
  <c r="S72" i="1" s="1"/>
  <c r="T72" i="1" s="1"/>
  <c r="U72" i="1" s="1"/>
  <c r="G59" i="1"/>
  <c r="F59" i="1"/>
  <c r="G58" i="1"/>
  <c r="F58" i="1"/>
  <c r="G57" i="1"/>
  <c r="F57" i="1"/>
  <c r="S26" i="1" s="1"/>
  <c r="S69" i="1" s="1"/>
  <c r="G51" i="1"/>
  <c r="F51" i="1"/>
  <c r="G50" i="1"/>
  <c r="F50" i="1"/>
  <c r="G49" i="1"/>
  <c r="F49" i="1"/>
  <c r="G48" i="1"/>
  <c r="F48" i="1"/>
  <c r="G47" i="1"/>
  <c r="F47" i="1"/>
  <c r="G46" i="1"/>
  <c r="F46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S27" i="1" l="1"/>
  <c r="S70" i="1" s="1"/>
  <c r="T70" i="1" s="1"/>
  <c r="U70" i="1" s="1"/>
  <c r="S28" i="1"/>
  <c r="S71" i="1" s="1"/>
  <c r="T71" i="1" s="1"/>
  <c r="U71" i="1" s="1"/>
  <c r="S30" i="1"/>
  <c r="S73" i="1" s="1"/>
  <c r="T73" i="1" s="1"/>
  <c r="U73" i="1" s="1"/>
  <c r="T69" i="1"/>
  <c r="U69" i="1"/>
  <c r="P6" i="1"/>
  <c r="P7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6" i="1" s="1"/>
  <c r="I47" i="1" s="1"/>
  <c r="I48" i="1" s="1"/>
  <c r="I49" i="1" s="1"/>
  <c r="I50" i="1" s="1"/>
  <c r="H2" i="1"/>
  <c r="H3" i="1" s="1"/>
  <c r="H4" i="1" s="1"/>
  <c r="H5" i="1" s="1"/>
  <c r="J5" i="1" s="1"/>
  <c r="I57" i="1"/>
  <c r="I58" i="1" s="1"/>
  <c r="I59" i="1" s="1"/>
  <c r="I60" i="1" s="1"/>
  <c r="I61" i="1" s="1"/>
  <c r="I62" i="1" s="1"/>
  <c r="I63" i="1" s="1"/>
  <c r="U61" i="1"/>
  <c r="U62" i="1"/>
  <c r="O5" i="1"/>
  <c r="O7" i="1" s="1"/>
  <c r="F53" i="1"/>
  <c r="F54" i="1" s="1"/>
  <c r="G53" i="1"/>
  <c r="G54" i="1" s="1"/>
  <c r="P9" i="1" s="1"/>
  <c r="S34" i="1" l="1"/>
  <c r="H6" i="1"/>
  <c r="J4" i="1"/>
  <c r="O13" i="1"/>
  <c r="J2" i="1"/>
  <c r="J3" i="1"/>
  <c r="H7" i="1"/>
  <c r="J6" i="1"/>
  <c r="O9" i="1"/>
  <c r="O12" i="1" s="1"/>
  <c r="O14" i="1" s="1"/>
  <c r="H8" i="1" l="1"/>
  <c r="J7" i="1"/>
  <c r="H9" i="1" l="1"/>
  <c r="J8" i="1"/>
  <c r="H10" i="1" l="1"/>
  <c r="J9" i="1"/>
  <c r="H11" i="1" l="1"/>
  <c r="J10" i="1"/>
  <c r="H12" i="1" l="1"/>
  <c r="J11" i="1"/>
  <c r="H13" i="1" l="1"/>
  <c r="J12" i="1"/>
  <c r="H14" i="1" l="1"/>
  <c r="J13" i="1"/>
  <c r="H15" i="1" l="1"/>
  <c r="J14" i="1"/>
  <c r="H16" i="1" l="1"/>
  <c r="J15" i="1"/>
  <c r="H17" i="1" l="1"/>
  <c r="J16" i="1"/>
  <c r="H18" i="1" l="1"/>
  <c r="J17" i="1"/>
  <c r="H19" i="1" l="1"/>
  <c r="J18" i="1"/>
  <c r="H20" i="1" l="1"/>
  <c r="J19" i="1"/>
  <c r="H21" i="1" l="1"/>
  <c r="J20" i="1"/>
  <c r="H22" i="1" l="1"/>
  <c r="J21" i="1"/>
  <c r="H23" i="1" l="1"/>
  <c r="J22" i="1"/>
  <c r="H24" i="1" l="1"/>
  <c r="J23" i="1"/>
  <c r="H25" i="1" l="1"/>
  <c r="J24" i="1"/>
  <c r="H26" i="1" l="1"/>
  <c r="J25" i="1"/>
  <c r="H27" i="1" l="1"/>
  <c r="J26" i="1"/>
  <c r="H28" i="1" l="1"/>
  <c r="J27" i="1"/>
  <c r="H29" i="1" l="1"/>
  <c r="J28" i="1"/>
  <c r="H30" i="1" l="1"/>
  <c r="J29" i="1"/>
  <c r="H31" i="1" l="1"/>
  <c r="J30" i="1"/>
  <c r="H32" i="1" l="1"/>
  <c r="J31" i="1"/>
  <c r="H33" i="1" l="1"/>
  <c r="J32" i="1"/>
  <c r="H34" i="1" l="1"/>
  <c r="J33" i="1"/>
  <c r="H35" i="1" l="1"/>
  <c r="J34" i="1"/>
  <c r="H36" i="1" l="1"/>
  <c r="J35" i="1"/>
  <c r="H37" i="1" l="1"/>
  <c r="J36" i="1"/>
  <c r="H38" i="1" l="1"/>
  <c r="J37" i="1"/>
  <c r="H39" i="1" l="1"/>
  <c r="J38" i="1"/>
  <c r="H40" i="1" l="1"/>
  <c r="J39" i="1"/>
  <c r="H41" i="1" l="1"/>
  <c r="J40" i="1"/>
  <c r="H42" i="1" l="1"/>
  <c r="J41" i="1"/>
  <c r="H43" i="1" l="1"/>
  <c r="J42" i="1"/>
  <c r="H44" i="1" l="1"/>
  <c r="J43" i="1"/>
  <c r="H46" i="1" l="1"/>
  <c r="J44" i="1"/>
  <c r="H47" i="1" l="1"/>
  <c r="J46" i="1"/>
  <c r="H48" i="1" l="1"/>
  <c r="J47" i="1"/>
  <c r="H49" i="1" l="1"/>
  <c r="J48" i="1"/>
  <c r="H50" i="1" l="1"/>
  <c r="J49" i="1"/>
  <c r="J50" i="1" l="1"/>
  <c r="H57" i="1" l="1"/>
  <c r="J57" i="1" s="1"/>
  <c r="W68" i="1" l="1"/>
  <c r="W69" i="1" s="1"/>
  <c r="W70" i="1" s="1"/>
  <c r="W71" i="1" s="1"/>
  <c r="W72" i="1" s="1"/>
  <c r="W73" i="1" s="1"/>
  <c r="W74" i="1" s="1"/>
  <c r="W75" i="1" s="1"/>
  <c r="R28" i="1"/>
  <c r="H58" i="1"/>
  <c r="H59" i="1" l="1"/>
  <c r="J58" i="1"/>
  <c r="H60" i="1" l="1"/>
  <c r="J59" i="1"/>
  <c r="H61" i="1" l="1"/>
  <c r="J60" i="1"/>
  <c r="H62" i="1" l="1"/>
  <c r="J61" i="1"/>
  <c r="H63" i="1" l="1"/>
  <c r="J63" i="1" s="1"/>
  <c r="J62" i="1"/>
</calcChain>
</file>

<file path=xl/sharedStrings.xml><?xml version="1.0" encoding="utf-8"?>
<sst xmlns="http://schemas.openxmlformats.org/spreadsheetml/2006/main" count="31" uniqueCount="21">
  <si>
    <t>Converting into decimal return</t>
  </si>
  <si>
    <t>Date</t>
  </si>
  <si>
    <t>VBTLX</t>
  </si>
  <si>
    <t>VFIAX</t>
  </si>
  <si>
    <t>Average</t>
  </si>
  <si>
    <t>Annual returns</t>
  </si>
  <si>
    <t>weights</t>
  </si>
  <si>
    <t>Risk free</t>
  </si>
  <si>
    <t>mean</t>
  </si>
  <si>
    <t>SD</t>
  </si>
  <si>
    <t>sharpee</t>
  </si>
  <si>
    <t>APPL</t>
  </si>
  <si>
    <t>Combined</t>
  </si>
  <si>
    <t>Investment split</t>
  </si>
  <si>
    <t>Annual 
returns (ER)</t>
  </si>
  <si>
    <t>Month</t>
  </si>
  <si>
    <t>Mixed</t>
  </si>
  <si>
    <t>Single</t>
  </si>
  <si>
    <t>Returns</t>
  </si>
  <si>
    <t>Movement</t>
  </si>
  <si>
    <t>Fund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</si>
</sst>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Arial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9" fontId="0" fillId="0" borderId="0" xfId="1" applyFont="1"/>
    <xf numFmtId="2" fontId="0" fillId="0" borderId="0" xfId="0" applyNumberFormat="1"/>
    <xf numFmtId="2" fontId="0" fillId="0" borderId="0" xfId="1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Returns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Calculations!$F$2</c:f>
              <c:strCache>
                <c:ptCount val="1"/>
                <c:pt idx="0">
                  <c:v>VBTLX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Calculations!$F$3:$F$51</c:f>
              <c:numCache>
                <c:formatCode>General</c:formatCode>
                <c:ptCount val="49"/>
                <c:pt idx="0">
                  <c:v>8.8000000000000005E-3</c:v>
                </c:pt>
                <c:pt idx="1">
                  <c:v>-4.0000000000000002E-4</c:v>
                </c:pt>
                <c:pt idx="2">
                  <c:v>-5.6999999999999993E-3</c:v>
                </c:pt>
                <c:pt idx="3">
                  <c:v>1.15E-2</c:v>
                </c:pt>
                <c:pt idx="4">
                  <c:v>9.5999999999999992E-3</c:v>
                </c:pt>
                <c:pt idx="5">
                  <c:v>4.0000000000000002E-4</c:v>
                </c:pt>
                <c:pt idx="6">
                  <c:v>1.3899999999999999E-2</c:v>
                </c:pt>
                <c:pt idx="7">
                  <c:v>4.0000000000000002E-4</c:v>
                </c:pt>
                <c:pt idx="8">
                  <c:v>1.1999999999999999E-3</c:v>
                </c:pt>
                <c:pt idx="9">
                  <c:v>1.1999999999999999E-3</c:v>
                </c:pt>
                <c:pt idx="10">
                  <c:v>2E-3</c:v>
                </c:pt>
                <c:pt idx="11">
                  <c:v>-1.9E-3</c:v>
                </c:pt>
                <c:pt idx="12">
                  <c:v>-6.9999999999999993E-3</c:v>
                </c:pt>
                <c:pt idx="13">
                  <c:v>5.5000000000000005E-3</c:v>
                </c:pt>
                <c:pt idx="14">
                  <c:v>8.9999999999999998E-4</c:v>
                </c:pt>
                <c:pt idx="15">
                  <c:v>9.1999999999999998E-3</c:v>
                </c:pt>
                <c:pt idx="16">
                  <c:v>-1.7000000000000001E-2</c:v>
                </c:pt>
                <c:pt idx="17">
                  <c:v>-1.6399999999999998E-2</c:v>
                </c:pt>
                <c:pt idx="18">
                  <c:v>2.0999999999999999E-3</c:v>
                </c:pt>
                <c:pt idx="19">
                  <c:v>-6.3E-3</c:v>
                </c:pt>
                <c:pt idx="20">
                  <c:v>9.7000000000000003E-3</c:v>
                </c:pt>
                <c:pt idx="21">
                  <c:v>7.9000000000000008E-3</c:v>
                </c:pt>
                <c:pt idx="22">
                  <c:v>-3.4000000000000002E-3</c:v>
                </c:pt>
                <c:pt idx="23">
                  <c:v>-6.4000000000000003E-3</c:v>
                </c:pt>
                <c:pt idx="24">
                  <c:v>1.55E-2</c:v>
                </c:pt>
                <c:pt idx="25">
                  <c:v>4.8999999999999998E-3</c:v>
                </c:pt>
                <c:pt idx="26">
                  <c:v>-1.4000000000000002E-3</c:v>
                </c:pt>
                <c:pt idx="27">
                  <c:v>7.8000000000000005E-3</c:v>
                </c:pt>
                <c:pt idx="28">
                  <c:v>1.06E-2</c:v>
                </c:pt>
                <c:pt idx="29">
                  <c:v>1.1999999999999999E-3</c:v>
                </c:pt>
                <c:pt idx="30">
                  <c:v>-2.5000000000000001E-3</c:v>
                </c:pt>
                <c:pt idx="31">
                  <c:v>1.1399999999999999E-2</c:v>
                </c:pt>
                <c:pt idx="32">
                  <c:v>-7.0999999999999995E-3</c:v>
                </c:pt>
                <c:pt idx="33">
                  <c:v>9.4999999999999998E-3</c:v>
                </c:pt>
                <c:pt idx="34">
                  <c:v>6.6E-3</c:v>
                </c:pt>
                <c:pt idx="35">
                  <c:v>1E-3</c:v>
                </c:pt>
                <c:pt idx="36">
                  <c:v>2.3199999999999998E-2</c:v>
                </c:pt>
                <c:pt idx="37">
                  <c:v>-1.0700000000000001E-2</c:v>
                </c:pt>
                <c:pt idx="38">
                  <c:v>4.1999999999999997E-3</c:v>
                </c:pt>
                <c:pt idx="39">
                  <c:v>-3.4999999999999996E-3</c:v>
                </c:pt>
                <c:pt idx="40">
                  <c:v>-4.4000000000000003E-3</c:v>
                </c:pt>
                <c:pt idx="41">
                  <c:v>-0.01</c:v>
                </c:pt>
                <c:pt idx="43">
                  <c:v>7.7000000000000002E-3</c:v>
                </c:pt>
                <c:pt idx="44">
                  <c:v>-3.4999999999999996E-3</c:v>
                </c:pt>
                <c:pt idx="45">
                  <c:v>7.6E-3</c:v>
                </c:pt>
                <c:pt idx="46">
                  <c:v>2.0000000000000001E-4</c:v>
                </c:pt>
                <c:pt idx="47">
                  <c:v>-2.5999999999999999E-3</c:v>
                </c:pt>
                <c:pt idx="48">
                  <c:v>-3.7000000000000002E-3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1-3547-8535-7F0D4015FDBB}"/>
            </c:ext>
          </c:extLst>
        </c:ser>
        <c:ser>
          <c:idx val="1"/>
          <c:order val="1"/>
          <c:tx>
            <c:strRef>
              <c:f>Calculations!$G$2</c:f>
              <c:strCache>
                <c:ptCount val="1"/>
                <c:pt idx="0">
                  <c:v>VFIAX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Calculations!$G$3:$G$51</c:f>
              <c:numCache>
                <c:formatCode>General</c:formatCode>
                <c:ptCount val="49"/>
                <c:pt idx="0">
                  <c:v>4.4699999999999997E-2</c:v>
                </c:pt>
                <c:pt idx="1">
                  <c:v>4.3200000000000002E-2</c:v>
                </c:pt>
                <c:pt idx="2">
                  <c:v>3.2899999999999999E-2</c:v>
                </c:pt>
                <c:pt idx="3">
                  <c:v>-6.3E-3</c:v>
                </c:pt>
                <c:pt idx="4">
                  <c:v>-6.0100000000000001E-2</c:v>
                </c:pt>
                <c:pt idx="5">
                  <c:v>4.1200000000000001E-2</c:v>
                </c:pt>
                <c:pt idx="6">
                  <c:v>1.38E-2</c:v>
                </c:pt>
                <c:pt idx="7">
                  <c:v>2.2499999999999999E-2</c:v>
                </c:pt>
                <c:pt idx="8">
                  <c:v>2.58E-2</c:v>
                </c:pt>
                <c:pt idx="9">
                  <c:v>-1.8500000000000003E-2</c:v>
                </c:pt>
                <c:pt idx="10">
                  <c:v>5.7999999999999996E-3</c:v>
                </c:pt>
                <c:pt idx="11">
                  <c:v>9.1000000000000004E-3</c:v>
                </c:pt>
                <c:pt idx="12">
                  <c:v>5.1799999999999999E-2</c:v>
                </c:pt>
                <c:pt idx="13">
                  <c:v>1.3500000000000002E-2</c:v>
                </c:pt>
                <c:pt idx="14">
                  <c:v>3.7499999999999999E-2</c:v>
                </c:pt>
                <c:pt idx="15">
                  <c:v>1.9199999999999998E-2</c:v>
                </c:pt>
                <c:pt idx="16">
                  <c:v>2.3300000000000001E-2</c:v>
                </c:pt>
                <c:pt idx="17">
                  <c:v>-1.3500000000000002E-2</c:v>
                </c:pt>
                <c:pt idx="18">
                  <c:v>5.0900000000000001E-2</c:v>
                </c:pt>
                <c:pt idx="19">
                  <c:v>-2.8999999999999998E-2</c:v>
                </c:pt>
                <c:pt idx="20">
                  <c:v>3.1300000000000001E-2</c:v>
                </c:pt>
                <c:pt idx="21">
                  <c:v>4.5899999999999996E-2</c:v>
                </c:pt>
                <c:pt idx="22">
                  <c:v>3.04E-2</c:v>
                </c:pt>
                <c:pt idx="23">
                  <c:v>2.53E-2</c:v>
                </c:pt>
                <c:pt idx="24">
                  <c:v>-3.4599999999999999E-2</c:v>
                </c:pt>
                <c:pt idx="25">
                  <c:v>4.5700000000000005E-2</c:v>
                </c:pt>
                <c:pt idx="26">
                  <c:v>8.3999999999999995E-3</c:v>
                </c:pt>
                <c:pt idx="27">
                  <c:v>7.4000000000000003E-3</c:v>
                </c:pt>
                <c:pt idx="28">
                  <c:v>2.3399999999999997E-2</c:v>
                </c:pt>
                <c:pt idx="29">
                  <c:v>2.06E-2</c:v>
                </c:pt>
                <c:pt idx="30">
                  <c:v>-1.38E-2</c:v>
                </c:pt>
                <c:pt idx="31">
                  <c:v>0.04</c:v>
                </c:pt>
                <c:pt idx="32">
                  <c:v>-1.3999999999999999E-2</c:v>
                </c:pt>
                <c:pt idx="33">
                  <c:v>2.4300000000000002E-2</c:v>
                </c:pt>
                <c:pt idx="34">
                  <c:v>2.69E-2</c:v>
                </c:pt>
                <c:pt idx="35">
                  <c:v>-2.5999999999999999E-3</c:v>
                </c:pt>
                <c:pt idx="36">
                  <c:v>-0.03</c:v>
                </c:pt>
                <c:pt idx="37">
                  <c:v>5.74E-2</c:v>
                </c:pt>
                <c:pt idx="38">
                  <c:v>-1.5900000000000001E-2</c:v>
                </c:pt>
                <c:pt idx="39">
                  <c:v>9.4999999999999998E-3</c:v>
                </c:pt>
                <c:pt idx="40">
                  <c:v>1.2800000000000001E-2</c:v>
                </c:pt>
                <c:pt idx="41">
                  <c:v>-1.9199999999999998E-2</c:v>
                </c:pt>
                <c:pt idx="43">
                  <c:v>2.0899999999999998E-2</c:v>
                </c:pt>
                <c:pt idx="44">
                  <c:v>-6.0400000000000002E-2</c:v>
                </c:pt>
                <c:pt idx="45">
                  <c:v>-2.4799999999999999E-2</c:v>
                </c:pt>
                <c:pt idx="46">
                  <c:v>8.43E-2</c:v>
                </c:pt>
                <c:pt idx="47">
                  <c:v>3.0000000000000001E-3</c:v>
                </c:pt>
                <c:pt idx="48">
                  <c:v>-1.5800000000000002E-2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51-3547-8535-7F0D4015F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995087"/>
        <c:axId val="744099567"/>
      </c:lineChart>
      <c:catAx>
        <c:axId val="743995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99567"/>
        <c:crosses val="autoZero"/>
        <c:auto val="1"/>
        <c:lblAlgn val="ctr"/>
        <c:lblOffset val="100"/>
        <c:noMultiLvlLbl val="0"/>
      </c:catAx>
      <c:valAx>
        <c:axId val="74409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9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Portfolio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Calculations!$W$67</c:f>
              <c:strCache>
                <c:ptCount val="1"/>
                <c:pt idx="0">
                  <c:v>Mixed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Calculations!$V$68:$V$75</c:f>
              <c:numCache>
                <c:formatCode>[$-409]mmm\-yy;@</c:formatCode>
                <c:ptCount val="8"/>
                <c:pt idx="0" formatCode="mmm\-yy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</c:numCache>
            </c:numRef>
          </c:cat>
          <c:val>
            <c:numRef>
              <c:f>Calculations!$W$68:$W$75</c:f>
              <c:numCache>
                <c:formatCode>General</c:formatCode>
                <c:ptCount val="8"/>
                <c:pt idx="0">
                  <c:v>5000000</c:v>
                </c:pt>
                <c:pt idx="1">
                  <c:v>4968946.1391192107</c:v>
                </c:pt>
                <c:pt idx="2">
                  <c:v>4989296.5507841865</c:v>
                </c:pt>
                <c:pt idx="3">
                  <c:v>5130223.3978968943</c:v>
                </c:pt>
                <c:pt idx="4">
                  <c:v>5150231.2692217017</c:v>
                </c:pt>
                <c:pt idx="5">
                  <c:v>5180572.6932014087</c:v>
                </c:pt>
                <c:pt idx="6">
                  <c:v>5253090.9341791868</c:v>
                </c:pt>
                <c:pt idx="7">
                  <c:v>5338415.2593923826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5-1B47-9DAC-67301C4E0E91}"/>
            </c:ext>
          </c:extLst>
        </c:ser>
        <c:ser>
          <c:idx val="1"/>
          <c:order val="1"/>
          <c:tx>
            <c:strRef>
              <c:f>Calculations!$X$67</c:f>
              <c:strCache>
                <c:ptCount val="1"/>
                <c:pt idx="0">
                  <c:v>Single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Calculations!$V$68:$V$75</c:f>
              <c:numCache>
                <c:formatCode>[$-409]mmm\-yy;@</c:formatCode>
                <c:ptCount val="8"/>
                <c:pt idx="0" formatCode="mmm\-yy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</c:numCache>
            </c:numRef>
          </c:cat>
          <c:val>
            <c:numRef>
              <c:f>Calculations!$X$68:$X$75</c:f>
              <c:numCache>
                <c:formatCode>General</c:formatCode>
                <c:ptCount val="8"/>
                <c:pt idx="0">
                  <c:v>5000000</c:v>
                </c:pt>
                <c:pt idx="1">
                  <c:v>4623788.5344441077</c:v>
                </c:pt>
                <c:pt idx="2">
                  <c:v>4617835.096678677</c:v>
                </c:pt>
                <c:pt idx="3">
                  <c:v>5205272.8773895316</c:v>
                </c:pt>
                <c:pt idx="4">
                  <c:v>4476945.3181394888</c:v>
                </c:pt>
                <c:pt idx="5">
                  <c:v>4798268.7888667108</c:v>
                </c:pt>
                <c:pt idx="6">
                  <c:v>4593575.8264124189</c:v>
                </c:pt>
                <c:pt idx="7">
                  <c:v>5007286.0072325766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5-1B47-9DAC-67301C4E0E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216752"/>
        <c:axId val="323636767"/>
      </c:lineChart>
      <c:dateAx>
        <c:axId val="182221675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6767"/>
        <c:crosses val="autoZero"/>
        <c:auto val="1"/>
        <c:lblOffset val="100"/>
        <c:baseTimeUnit val="months"/>
      </c:dateAx>
      <c:valAx>
        <c:axId val="32363676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16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sq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security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Calculations!$O$44</c:f>
              <c:strCache>
                <c:ptCount val="1"/>
                <c:pt idx="0">
                  <c:v>Fund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Calculations!$M$45:$M$52</c:f>
              <c:numCache>
                <c:formatCode>[$-409]mmm\-yy;@</c:formatCode>
                <c:ptCount val="8"/>
                <c:pt idx="0" formatCode="mmm\-yy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</c:numCache>
            </c:numRef>
          </c:cat>
          <c:val>
            <c:numRef>
              <c:f>Calculations!$O$45:$O$52</c:f>
              <c:numCache>
                <c:formatCode>General</c:formatCode>
                <c:ptCount val="8"/>
                <c:pt idx="0">
                  <c:v>5000000</c:v>
                </c:pt>
                <c:pt idx="1">
                  <c:v>4623788.5344441077</c:v>
                </c:pt>
                <c:pt idx="2">
                  <c:v>4617835.096678677</c:v>
                </c:pt>
                <c:pt idx="3">
                  <c:v>5205272.8773895316</c:v>
                </c:pt>
                <c:pt idx="4">
                  <c:v>4476945.3181394888</c:v>
                </c:pt>
                <c:pt idx="5">
                  <c:v>4798268.7888667108</c:v>
                </c:pt>
                <c:pt idx="6">
                  <c:v>4593575.8264124189</c:v>
                </c:pt>
                <c:pt idx="7">
                  <c:v>5007286.0072325766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8-6640-80BC-2DDDD3B3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37712"/>
        <c:axId val="1397379184"/>
      </c:lineChart>
      <c:lineChart>
        <c:grouping val="standard"/>
        <c:varyColors val="0"/>
        <c:ser>
          <c:idx val="0"/>
          <c:order val="0"/>
          <c:tx>
            <c:strRef>
              <c:f>Calculations!$N$44</c:f>
              <c:strCache>
                <c:ptCount val="1"/>
                <c:pt idx="0">
                  <c:v>Movement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Calculations!$M$45:$M$52</c:f>
              <c:numCache>
                <c:formatCode>[$-409]mmm\-yy;@</c:formatCode>
                <c:ptCount val="8"/>
                <c:pt idx="0" formatCode="mmm\-yy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</c:numCache>
            </c:numRef>
          </c:cat>
          <c:val>
            <c:numRef>
              <c:f>Calculations!$N$45:$N$52</c:f>
              <c:numCache>
                <c:formatCode>General</c:formatCode>
                <c:ptCount val="8"/>
                <c:pt idx="0">
                  <c:v>0</c:v>
                </c:pt>
                <c:pt idx="1">
                  <c:v>-7.5242293111178485E-2</c:v>
                </c:pt>
                <c:pt idx="2">
                  <c:v>-1.2875670505002644E-3</c:v>
                </c:pt>
                <c:pt idx="3">
                  <c:v>0.12721064490444062</c:v>
                </c:pt>
                <c:pt idx="4">
                  <c:v>-0.13992111007546301</c:v>
                </c:pt>
                <c:pt idx="5">
                  <c:v>7.1772927273714343E-2</c:v>
                </c:pt>
                <c:pt idx="6">
                  <c:v>-4.2659753227921537E-2</c:v>
                </c:pt>
                <c:pt idx="7">
                  <c:v>9.0062773850685618E-2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8-6640-80BC-2DDDD3B3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102320"/>
        <c:axId val="1398841312"/>
      </c:lineChart>
      <c:dateAx>
        <c:axId val="11416377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79184"/>
        <c:crosses val="autoZero"/>
        <c:auto val="1"/>
        <c:lblOffset val="100"/>
        <c:baseTimeUnit val="months"/>
      </c:dateAx>
      <c:valAx>
        <c:axId val="13973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37712"/>
        <c:crosses val="autoZero"/>
        <c:crossBetween val="between"/>
      </c:valAx>
      <c:valAx>
        <c:axId val="1398841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02320"/>
        <c:crosses val="max"/>
        <c:crossBetween val="between"/>
      </c:valAx>
      <c:dateAx>
        <c:axId val="11991023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398841312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356331</xdr:colOff>
      <xdr:row>6</xdr:row>
      <xdr:rowOff>87884</xdr:rowOff>
    </xdr:from>
    <xdr:to>
      <xdr:col>23</xdr:col>
      <xdr:colOff>247489</xdr:colOff>
      <xdr:row>19</xdr:row>
      <xdr:rowOff>96999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B88B52-45A9-9332-F95E-F3DF29FE6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14023</xdr:colOff>
      <xdr:row>77</xdr:row>
      <xdr:rowOff>50912</xdr:rowOff>
    </xdr:from>
    <xdr:to>
      <xdr:col>16</xdr:col>
      <xdr:colOff>660783</xdr:colOff>
      <xdr:row>91</xdr:row>
      <xdr:rowOff>153577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6F416F-A003-1758-AEC6-121C4FBA1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264719</xdr:colOff>
      <xdr:row>77</xdr:row>
      <xdr:rowOff>103549</xdr:rowOff>
    </xdr:from>
    <xdr:to>
      <xdr:col>8</xdr:col>
      <xdr:colOff>550980</xdr:colOff>
      <xdr:row>91</xdr:row>
      <xdr:rowOff>151568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F9B560E-CD86-B13C-23F9-58298DCE7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zoomScale="93" zoomScaleNormal="132" workbookViewId="0">
      <selection activeCell="F89" sqref="F89"/>
    </sheetView>
  </sheetViews>
  <sheetFormatPr baseColWidth="10" defaultColWidth="8.83203125" defaultRowHeight="15" x14ac:dyDescent="0.2"/>
  <cols>
    <col min="1" max="1" width="13.6640625" style="1" bestFit="1" customWidth="1"/>
    <col min="2" max="3" width="8.83203125" style="2"/>
    <col min="8" max="9" width="12.1640625" bestFit="1" customWidth="1"/>
    <col min="10" max="10" width="12.1640625" customWidth="1"/>
    <col min="13" max="13" width="7" bestFit="1" customWidth="1"/>
    <col min="14" max="14" width="9.83203125" style="12" bestFit="1" customWidth="1"/>
    <col min="15" max="15" width="12.1640625" bestFit="1" customWidth="1"/>
    <col min="19" max="19" width="17.33203125" customWidth="1"/>
  </cols>
  <sheetData>
    <row r="1" spans="1:16" x14ac:dyDescent="0.2">
      <c r="E1" s="3" t="s">
        <v>0</v>
      </c>
    </row>
    <row r="2" spans="1:16" x14ac:dyDescent="0.2">
      <c r="A2" s="4" t="s">
        <v>1</v>
      </c>
      <c r="B2" s="5" t="s">
        <v>2</v>
      </c>
      <c r="C2" s="5" t="s">
        <v>3</v>
      </c>
      <c r="E2" s="4" t="s">
        <v>1</v>
      </c>
      <c r="F2" s="5" t="s">
        <v>2</v>
      </c>
      <c r="G2" s="5" t="s">
        <v>3</v>
      </c>
      <c r="H2" s="5">
        <f>O18</f>
        <v>3392500</v>
      </c>
      <c r="I2">
        <f>O19</f>
        <v>1607500</v>
      </c>
      <c r="J2">
        <f>H2+I2</f>
        <v>5000000</v>
      </c>
    </row>
    <row r="3" spans="1:16" ht="16" thickBot="1" x14ac:dyDescent="0.25">
      <c r="A3" s="1">
        <v>40909</v>
      </c>
      <c r="B3" s="2">
        <v>0.88</v>
      </c>
      <c r="C3" s="2">
        <v>4.47</v>
      </c>
      <c r="E3" s="1">
        <v>40909</v>
      </c>
      <c r="F3">
        <f>B3/100</f>
        <v>8.8000000000000005E-3</v>
      </c>
      <c r="G3">
        <f>C3/100</f>
        <v>4.4699999999999997E-2</v>
      </c>
      <c r="H3">
        <f>H2*(1+F3)</f>
        <v>3422353.9999999995</v>
      </c>
      <c r="I3">
        <f>I2*(1+G3)</f>
        <v>1679355.25</v>
      </c>
      <c r="J3">
        <f>H3+I3</f>
        <v>5101709.25</v>
      </c>
      <c r="O3" s="7">
        <f>M5</f>
        <v>0.67845909524492298</v>
      </c>
      <c r="P3" s="7">
        <f>M6</f>
        <v>0.32154090840412197</v>
      </c>
    </row>
    <row r="4" spans="1:16" x14ac:dyDescent="0.2">
      <c r="A4" s="1">
        <v>40940</v>
      </c>
      <c r="B4" s="2">
        <v>-0.04</v>
      </c>
      <c r="C4" s="2">
        <v>4.32</v>
      </c>
      <c r="E4" s="1">
        <v>40940</v>
      </c>
      <c r="F4">
        <f t="shared" ref="F4:G63" si="0">B4/100</f>
        <v>-4.0000000000000002E-4</v>
      </c>
      <c r="G4">
        <f t="shared" si="0"/>
        <v>4.3200000000000002E-2</v>
      </c>
      <c r="H4">
        <f>H3*(1+F4)</f>
        <v>3420985.0583999995</v>
      </c>
      <c r="I4">
        <f>I3*(1+G4)</f>
        <v>1751903.3967999998</v>
      </c>
      <c r="J4">
        <f>H4+I4</f>
        <v>5172888.4551999997</v>
      </c>
      <c r="M4" s="12" t="s">
        <v>6</v>
      </c>
      <c r="N4" s="15"/>
      <c r="O4" s="5" t="s">
        <v>2</v>
      </c>
      <c r="P4" s="5" t="s">
        <v>2</v>
      </c>
    </row>
    <row r="5" spans="1:16" ht="16" thickBot="1" x14ac:dyDescent="0.25">
      <c r="A5" s="1">
        <v>40969</v>
      </c>
      <c r="B5" s="2">
        <v>-0.56999999999999995</v>
      </c>
      <c r="C5" s="2">
        <v>3.29</v>
      </c>
      <c r="E5" s="1">
        <v>40969</v>
      </c>
      <c r="F5">
        <f t="shared" si="0"/>
        <v>-5.6999999999999993E-3</v>
      </c>
      <c r="G5">
        <f t="shared" si="0"/>
        <v>3.2899999999999999E-2</v>
      </c>
      <c r="H5">
        <f>H4*(1+F5)</f>
        <v>3401485.4435671195</v>
      </c>
      <c r="I5">
        <f>I4*(1+G5)</f>
        <v>1809541.0185547196</v>
      </c>
      <c r="J5">
        <f>H5+I5</f>
        <v>5211026.4621218387</v>
      </c>
      <c r="M5" s="13">
        <v>0.67845909524492298</v>
      </c>
      <c r="N5" s="16" t="s">
        <v>2</v>
      </c>
      <c r="O5" s="9">
        <f>VARP(Calculations!$F$3:$F$51)</f>
        <v>6.4353315972222249E-5</v>
      </c>
      <c r="P5" s="10">
        <v>-1.742407986111111E-5</v>
      </c>
    </row>
    <row r="6" spans="1:16" ht="16" thickBot="1" x14ac:dyDescent="0.25">
      <c r="A6" s="1">
        <v>41000</v>
      </c>
      <c r="B6" s="2">
        <v>1.1499999999999999</v>
      </c>
      <c r="C6" s="2">
        <v>-0.63</v>
      </c>
      <c r="E6" s="1">
        <v>41000</v>
      </c>
      <c r="F6">
        <f t="shared" si="0"/>
        <v>1.15E-2</v>
      </c>
      <c r="G6">
        <f t="shared" si="0"/>
        <v>-6.3E-3</v>
      </c>
      <c r="H6">
        <f>H5*(1+F6)</f>
        <v>3440602.5261681415</v>
      </c>
      <c r="I6">
        <f>I5*(1+G6)</f>
        <v>1798140.9101378249</v>
      </c>
      <c r="J6">
        <f>H6+I6</f>
        <v>5238743.4363059662</v>
      </c>
      <c r="M6" s="13">
        <v>0.32154090840412197</v>
      </c>
      <c r="N6" s="16" t="s">
        <v>3</v>
      </c>
      <c r="O6" s="10">
        <v>-1.742407986111111E-5</v>
      </c>
      <c r="P6" s="10">
        <f>VARP(Calculations!$G$3:$G$51)</f>
        <v>8.9656081597222221E-4</v>
      </c>
    </row>
    <row r="7" spans="1:16" x14ac:dyDescent="0.2">
      <c r="A7" s="1">
        <v>41030</v>
      </c>
      <c r="B7" s="2">
        <v>0.96</v>
      </c>
      <c r="C7" s="2">
        <v>-6.01</v>
      </c>
      <c r="E7" s="1">
        <v>41030</v>
      </c>
      <c r="F7">
        <f t="shared" si="0"/>
        <v>9.5999999999999992E-3</v>
      </c>
      <c r="G7">
        <f t="shared" si="0"/>
        <v>-6.0100000000000001E-2</v>
      </c>
      <c r="H7">
        <f>H6*(1+F7)</f>
        <v>3473632.310419356</v>
      </c>
      <c r="I7">
        <f>I6*(1+G7)</f>
        <v>1690072.6414385417</v>
      </c>
      <c r="J7">
        <f>H7+I7</f>
        <v>5163704.9518578975</v>
      </c>
      <c r="M7" s="13">
        <f>SUM(M5:M6)</f>
        <v>1.0000000036490451</v>
      </c>
      <c r="O7">
        <f>O3*SUMPRODUCT(M5:M6, O5:O6)</f>
        <v>2.5821161301162398E-5</v>
      </c>
      <c r="P7">
        <f>P3*SUMPRODUCT(M5:M6, P5:P6)</f>
        <v>8.8893023895426535E-5</v>
      </c>
    </row>
    <row r="8" spans="1:16" x14ac:dyDescent="0.2">
      <c r="A8" s="1">
        <v>41061</v>
      </c>
      <c r="B8" s="2">
        <v>0.04</v>
      </c>
      <c r="C8" s="2">
        <v>4.12</v>
      </c>
      <c r="E8" s="1">
        <v>41061</v>
      </c>
      <c r="F8">
        <f t="shared" si="0"/>
        <v>4.0000000000000002E-4</v>
      </c>
      <c r="G8">
        <f t="shared" si="0"/>
        <v>4.1200000000000001E-2</v>
      </c>
      <c r="H8">
        <f>H7*(1+F8)</f>
        <v>3475021.7633435237</v>
      </c>
      <c r="I8">
        <f>I7*(1+G8)</f>
        <v>1759703.6342658096</v>
      </c>
      <c r="J8">
        <f>H8+I8</f>
        <v>5234725.3976093335</v>
      </c>
      <c r="O8" s="6"/>
      <c r="P8" s="6"/>
    </row>
    <row r="9" spans="1:16" ht="32" x14ac:dyDescent="0.2">
      <c r="A9" s="1">
        <v>41091</v>
      </c>
      <c r="B9" s="2">
        <v>1.39</v>
      </c>
      <c r="C9" s="2">
        <v>1.38</v>
      </c>
      <c r="E9" s="1">
        <v>41091</v>
      </c>
      <c r="F9">
        <f t="shared" si="0"/>
        <v>1.3899999999999999E-2</v>
      </c>
      <c r="G9">
        <f t="shared" si="0"/>
        <v>1.38E-2</v>
      </c>
      <c r="H9">
        <f>H8*(1+F9)</f>
        <v>3523324.565853999</v>
      </c>
      <c r="I9">
        <f>I8*(1+G9)</f>
        <v>1783987.5444186777</v>
      </c>
      <c r="J9">
        <f>H9+I9</f>
        <v>5307312.1102726767</v>
      </c>
      <c r="N9" s="17" t="s">
        <v>14</v>
      </c>
      <c r="O9" s="6">
        <f>F54</f>
        <v>2.0449999999999996E-2</v>
      </c>
      <c r="P9" s="6">
        <f>G54</f>
        <v>0.14854999999999996</v>
      </c>
    </row>
    <row r="10" spans="1:16" x14ac:dyDescent="0.2">
      <c r="A10" s="1">
        <v>41122</v>
      </c>
      <c r="B10" s="2">
        <v>0.04</v>
      </c>
      <c r="C10" s="2">
        <v>2.25</v>
      </c>
      <c r="E10" s="1">
        <v>41122</v>
      </c>
      <c r="F10">
        <f t="shared" si="0"/>
        <v>4.0000000000000002E-4</v>
      </c>
      <c r="G10">
        <f t="shared" si="0"/>
        <v>2.2499999999999999E-2</v>
      </c>
      <c r="H10">
        <f>H9*(1+F10)</f>
        <v>3524733.8956803405</v>
      </c>
      <c r="I10">
        <f>I9*(1+G10)</f>
        <v>1824127.2641680979</v>
      </c>
      <c r="J10">
        <f>H10+I10</f>
        <v>5348861.1598484386</v>
      </c>
      <c r="N10" s="12" t="s">
        <v>7</v>
      </c>
      <c r="O10">
        <v>0</v>
      </c>
    </row>
    <row r="11" spans="1:16" x14ac:dyDescent="0.2">
      <c r="A11" s="1">
        <v>41153</v>
      </c>
      <c r="B11" s="2">
        <v>0.12</v>
      </c>
      <c r="C11" s="2">
        <v>2.58</v>
      </c>
      <c r="E11" s="1">
        <v>41153</v>
      </c>
      <c r="F11">
        <f t="shared" si="0"/>
        <v>1.1999999999999999E-3</v>
      </c>
      <c r="G11">
        <f t="shared" si="0"/>
        <v>2.58E-2</v>
      </c>
      <c r="H11">
        <f>H10*(1+F11)</f>
        <v>3528963.5763551574</v>
      </c>
      <c r="I11">
        <f>I10*(1+G11)</f>
        <v>1871189.7475836349</v>
      </c>
      <c r="J11">
        <f>H11+I11</f>
        <v>5400153.3239387926</v>
      </c>
    </row>
    <row r="12" spans="1:16" x14ac:dyDescent="0.2">
      <c r="A12" s="1">
        <v>41183</v>
      </c>
      <c r="B12" s="2">
        <v>0.12</v>
      </c>
      <c r="C12" s="2">
        <v>-1.85</v>
      </c>
      <c r="E12" s="1">
        <v>41183</v>
      </c>
      <c r="F12">
        <f t="shared" si="0"/>
        <v>1.1999999999999999E-3</v>
      </c>
      <c r="G12">
        <f t="shared" si="0"/>
        <v>-1.8500000000000003E-2</v>
      </c>
      <c r="H12">
        <f>H11*(1+F12)</f>
        <v>3533198.3326467839</v>
      </c>
      <c r="I12">
        <f>I11*(1+G12)</f>
        <v>1836572.7372533376</v>
      </c>
      <c r="J12">
        <f>H12+I12</f>
        <v>5369771.0699001215</v>
      </c>
      <c r="N12" s="12" t="s">
        <v>8</v>
      </c>
      <c r="O12">
        <f>M5*O9+M6*P9</f>
        <v>6.1639390441190975E-2</v>
      </c>
    </row>
    <row r="13" spans="1:16" x14ac:dyDescent="0.2">
      <c r="A13" s="1">
        <v>41214</v>
      </c>
      <c r="B13" s="2">
        <v>0.2</v>
      </c>
      <c r="C13" s="2">
        <v>0.57999999999999996</v>
      </c>
      <c r="E13" s="1">
        <v>41214</v>
      </c>
      <c r="F13">
        <f t="shared" si="0"/>
        <v>2E-3</v>
      </c>
      <c r="G13">
        <f t="shared" si="0"/>
        <v>5.7999999999999996E-3</v>
      </c>
      <c r="H13">
        <f>H12*(1+F13)</f>
        <v>3540264.7293120776</v>
      </c>
      <c r="I13">
        <f>I12*(1+G13)</f>
        <v>1847224.859129407</v>
      </c>
      <c r="J13">
        <f>H13+I13</f>
        <v>5387489.5884414846</v>
      </c>
      <c r="N13" s="12" t="s">
        <v>9</v>
      </c>
      <c r="O13">
        <f>SQRT(SUM(O7:P7))</f>
        <v>1.0710470820490989E-2</v>
      </c>
    </row>
    <row r="14" spans="1:16" x14ac:dyDescent="0.2">
      <c r="A14" s="1">
        <v>41244</v>
      </c>
      <c r="B14" s="2">
        <v>-0.19</v>
      </c>
      <c r="C14" s="2">
        <v>0.91</v>
      </c>
      <c r="E14" s="1">
        <v>41244</v>
      </c>
      <c r="F14">
        <f t="shared" si="0"/>
        <v>-1.9E-3</v>
      </c>
      <c r="G14">
        <f t="shared" si="0"/>
        <v>9.1000000000000004E-3</v>
      </c>
      <c r="H14">
        <f t="shared" ref="H14:H50" si="1">H13*(1+F14)</f>
        <v>3533538.2263263846</v>
      </c>
      <c r="I14">
        <f>I13*(1+G14)</f>
        <v>1864034.6053474848</v>
      </c>
      <c r="J14">
        <f>H14+I14</f>
        <v>5397572.8316738699</v>
      </c>
      <c r="N14" s="12" t="s">
        <v>10</v>
      </c>
      <c r="O14">
        <f>O12/O13</f>
        <v>5.7550589021039231</v>
      </c>
    </row>
    <row r="15" spans="1:16" x14ac:dyDescent="0.2">
      <c r="A15" s="1">
        <v>41275</v>
      </c>
      <c r="B15" s="2">
        <v>-0.7</v>
      </c>
      <c r="C15" s="2">
        <v>5.18</v>
      </c>
      <c r="E15" s="1">
        <v>41275</v>
      </c>
      <c r="F15">
        <f t="shared" si="0"/>
        <v>-6.9999999999999993E-3</v>
      </c>
      <c r="G15">
        <f t="shared" si="0"/>
        <v>5.1799999999999999E-2</v>
      </c>
      <c r="H15">
        <f t="shared" si="1"/>
        <v>3508803.4587420998</v>
      </c>
      <c r="I15">
        <f>I14*(1+G15)</f>
        <v>1960591.5979044847</v>
      </c>
      <c r="J15">
        <f>H15+I15</f>
        <v>5469395.0566465845</v>
      </c>
    </row>
    <row r="16" spans="1:16" x14ac:dyDescent="0.2">
      <c r="A16" s="1">
        <v>41306</v>
      </c>
      <c r="B16" s="2">
        <v>0.55000000000000004</v>
      </c>
      <c r="C16" s="2">
        <v>1.35</v>
      </c>
      <c r="E16" s="1">
        <v>41306</v>
      </c>
      <c r="F16">
        <f t="shared" si="0"/>
        <v>5.5000000000000005E-3</v>
      </c>
      <c r="G16">
        <f t="shared" si="0"/>
        <v>1.3500000000000002E-2</v>
      </c>
      <c r="H16">
        <f t="shared" si="1"/>
        <v>3528101.8777651815</v>
      </c>
      <c r="I16">
        <f>I15*(1+G16)</f>
        <v>1987059.5844761955</v>
      </c>
      <c r="J16">
        <f>H16+I16</f>
        <v>5515161.4622413768</v>
      </c>
      <c r="M16" s="14" t="s">
        <v>13</v>
      </c>
      <c r="N16" s="14"/>
      <c r="O16" s="14"/>
    </row>
    <row r="17" spans="1:19" x14ac:dyDescent="0.2">
      <c r="A17" s="1">
        <v>41334</v>
      </c>
      <c r="B17" s="2">
        <v>0.09</v>
      </c>
      <c r="C17" s="2">
        <v>3.75</v>
      </c>
      <c r="E17" s="1">
        <v>41334</v>
      </c>
      <c r="F17">
        <f t="shared" si="0"/>
        <v>8.9999999999999998E-4</v>
      </c>
      <c r="G17">
        <f t="shared" si="0"/>
        <v>3.7499999999999999E-2</v>
      </c>
      <c r="H17">
        <f t="shared" si="1"/>
        <v>3531277.1694551697</v>
      </c>
      <c r="I17">
        <f>I16*(1+G17)</f>
        <v>2061574.3188940531</v>
      </c>
      <c r="J17">
        <f>H17+I17</f>
        <v>5592851.4883492226</v>
      </c>
      <c r="M17" s="8">
        <f>ROUND(M5,4)</f>
        <v>0.67849999999999999</v>
      </c>
      <c r="O17">
        <v>5000000</v>
      </c>
    </row>
    <row r="18" spans="1:19" x14ac:dyDescent="0.2">
      <c r="A18" s="1">
        <v>41365</v>
      </c>
      <c r="B18" s="2">
        <v>0.92</v>
      </c>
      <c r="C18" s="2">
        <v>1.92</v>
      </c>
      <c r="E18" s="1">
        <v>41365</v>
      </c>
      <c r="F18">
        <f t="shared" si="0"/>
        <v>9.1999999999999998E-3</v>
      </c>
      <c r="G18">
        <f t="shared" si="0"/>
        <v>1.9199999999999998E-2</v>
      </c>
      <c r="H18">
        <f t="shared" si="1"/>
        <v>3563764.9194141575</v>
      </c>
      <c r="I18">
        <f>I17*(1+G18)</f>
        <v>2101156.5458168192</v>
      </c>
      <c r="J18">
        <f>H18+I18</f>
        <v>5664921.4652309772</v>
      </c>
      <c r="M18" s="8">
        <f>ROUND(M6,4)</f>
        <v>0.32150000000000001</v>
      </c>
      <c r="O18">
        <f>M17*O17</f>
        <v>3392500</v>
      </c>
    </row>
    <row r="19" spans="1:19" x14ac:dyDescent="0.2">
      <c r="A19" s="1">
        <v>41395</v>
      </c>
      <c r="B19" s="2">
        <v>-1.7</v>
      </c>
      <c r="C19" s="2">
        <v>2.33</v>
      </c>
      <c r="E19" s="1">
        <v>41395</v>
      </c>
      <c r="F19">
        <f t="shared" si="0"/>
        <v>-1.7000000000000001E-2</v>
      </c>
      <c r="G19">
        <f t="shared" si="0"/>
        <v>2.3300000000000001E-2</v>
      </c>
      <c r="H19">
        <f t="shared" si="1"/>
        <v>3503180.9157841168</v>
      </c>
      <c r="I19">
        <f>I18*(1+G19)</f>
        <v>2150113.4933343511</v>
      </c>
      <c r="J19">
        <f>H19+I19</f>
        <v>5653294.4091184679</v>
      </c>
      <c r="O19">
        <f>M18*O17</f>
        <v>1607500</v>
      </c>
    </row>
    <row r="20" spans="1:19" x14ac:dyDescent="0.2">
      <c r="A20" s="1">
        <v>41426</v>
      </c>
      <c r="B20" s="2">
        <v>-1.64</v>
      </c>
      <c r="C20" s="2">
        <v>-1.35</v>
      </c>
      <c r="E20" s="1">
        <v>41426</v>
      </c>
      <c r="F20">
        <f t="shared" si="0"/>
        <v>-1.6399999999999998E-2</v>
      </c>
      <c r="G20">
        <f t="shared" si="0"/>
        <v>-1.3500000000000002E-2</v>
      </c>
      <c r="H20">
        <f t="shared" si="1"/>
        <v>3445728.7487652577</v>
      </c>
      <c r="I20">
        <f>I19*(1+G20)</f>
        <v>2121086.9611743377</v>
      </c>
      <c r="J20">
        <f>H20+I20</f>
        <v>5566815.7099395953</v>
      </c>
    </row>
    <row r="21" spans="1:19" x14ac:dyDescent="0.2">
      <c r="A21" s="1">
        <v>41456</v>
      </c>
      <c r="B21" s="2">
        <v>0.21</v>
      </c>
      <c r="C21" s="2">
        <v>5.09</v>
      </c>
      <c r="E21" s="1">
        <v>41456</v>
      </c>
      <c r="F21">
        <f t="shared" si="0"/>
        <v>2.0999999999999999E-3</v>
      </c>
      <c r="G21">
        <f t="shared" si="0"/>
        <v>5.0900000000000001E-2</v>
      </c>
      <c r="H21">
        <f t="shared" si="1"/>
        <v>3452964.7791376645</v>
      </c>
      <c r="I21">
        <f>I20*(1+G21)</f>
        <v>2229050.2874981114</v>
      </c>
      <c r="J21">
        <f>H21+I21</f>
        <v>5682015.0666357763</v>
      </c>
    </row>
    <row r="22" spans="1:19" x14ac:dyDescent="0.2">
      <c r="A22" s="1">
        <v>41487</v>
      </c>
      <c r="B22" s="2">
        <v>-0.63</v>
      </c>
      <c r="C22" s="2">
        <v>-2.9</v>
      </c>
      <c r="E22" s="1">
        <v>41487</v>
      </c>
      <c r="F22">
        <f t="shared" si="0"/>
        <v>-6.3E-3</v>
      </c>
      <c r="G22">
        <f t="shared" si="0"/>
        <v>-2.8999999999999998E-2</v>
      </c>
      <c r="H22">
        <f t="shared" si="1"/>
        <v>3431211.1010290971</v>
      </c>
      <c r="I22">
        <f>I21*(1+G22)</f>
        <v>2164407.8291606661</v>
      </c>
      <c r="J22">
        <f>H22+I22</f>
        <v>5595618.9301897632</v>
      </c>
    </row>
    <row r="23" spans="1:19" x14ac:dyDescent="0.2">
      <c r="A23" s="1">
        <v>41518</v>
      </c>
      <c r="B23" s="2">
        <v>0.97</v>
      </c>
      <c r="C23" s="2">
        <v>3.13</v>
      </c>
      <c r="E23" s="1">
        <v>41518</v>
      </c>
      <c r="F23">
        <f t="shared" si="0"/>
        <v>9.7000000000000003E-3</v>
      </c>
      <c r="G23">
        <f t="shared" si="0"/>
        <v>3.1300000000000001E-2</v>
      </c>
      <c r="H23">
        <f t="shared" si="1"/>
        <v>3464493.8487090794</v>
      </c>
      <c r="I23">
        <f>I22*(1+G23)</f>
        <v>2232153.7942133951</v>
      </c>
      <c r="J23">
        <f>H23+I23</f>
        <v>5696647.6429224741</v>
      </c>
    </row>
    <row r="24" spans="1:19" x14ac:dyDescent="0.2">
      <c r="A24" s="1">
        <v>41548</v>
      </c>
      <c r="B24" s="2">
        <v>0.79</v>
      </c>
      <c r="C24" s="2">
        <v>4.59</v>
      </c>
      <c r="E24" s="1">
        <v>41548</v>
      </c>
      <c r="F24">
        <f t="shared" si="0"/>
        <v>7.9000000000000008E-3</v>
      </c>
      <c r="G24">
        <f t="shared" si="0"/>
        <v>4.5899999999999996E-2</v>
      </c>
      <c r="H24">
        <f t="shared" si="1"/>
        <v>3491863.3501138813</v>
      </c>
      <c r="I24">
        <f>I23*(1+G24)</f>
        <v>2334609.6533677899</v>
      </c>
      <c r="J24">
        <f>H24+I24</f>
        <v>5826473.0034816712</v>
      </c>
    </row>
    <row r="25" spans="1:19" x14ac:dyDescent="0.2">
      <c r="A25" s="1">
        <v>41579</v>
      </c>
      <c r="B25" s="2">
        <v>-0.34</v>
      </c>
      <c r="C25" s="2">
        <v>3.04</v>
      </c>
      <c r="E25" s="1">
        <v>41579</v>
      </c>
      <c r="F25">
        <f t="shared" si="0"/>
        <v>-3.4000000000000002E-3</v>
      </c>
      <c r="G25">
        <f t="shared" si="0"/>
        <v>3.04E-2</v>
      </c>
      <c r="H25">
        <f t="shared" si="1"/>
        <v>3479991.0147234942</v>
      </c>
      <c r="I25">
        <f>I24*(1+G25)</f>
        <v>2405581.7868301705</v>
      </c>
      <c r="J25">
        <f>H25+I25</f>
        <v>5885572.8015536647</v>
      </c>
      <c r="S25" t="s">
        <v>12</v>
      </c>
    </row>
    <row r="26" spans="1:19" x14ac:dyDescent="0.2">
      <c r="A26" s="1">
        <v>41609</v>
      </c>
      <c r="B26" s="2">
        <v>-0.64</v>
      </c>
      <c r="C26" s="2">
        <v>2.5299999999999998</v>
      </c>
      <c r="E26" s="1">
        <v>41609</v>
      </c>
      <c r="F26">
        <f t="shared" si="0"/>
        <v>-6.4000000000000003E-3</v>
      </c>
      <c r="G26">
        <f t="shared" si="0"/>
        <v>2.53E-2</v>
      </c>
      <c r="H26">
        <f t="shared" si="1"/>
        <v>3457719.0722292638</v>
      </c>
      <c r="I26">
        <f>I25*(1+G26)</f>
        <v>2466443.006036974</v>
      </c>
      <c r="J26">
        <f>H26+I26</f>
        <v>5924162.0782662379</v>
      </c>
      <c r="S26">
        <f>F57*$M$5+G57*$M$6</f>
        <v>-6.21077217615797E-3</v>
      </c>
    </row>
    <row r="27" spans="1:19" x14ac:dyDescent="0.2">
      <c r="A27" s="1">
        <v>41640</v>
      </c>
      <c r="B27" s="2">
        <v>1.55</v>
      </c>
      <c r="C27" s="2">
        <v>-3.46</v>
      </c>
      <c r="E27" s="1">
        <v>41640</v>
      </c>
      <c r="F27">
        <f t="shared" si="0"/>
        <v>1.55E-2</v>
      </c>
      <c r="G27">
        <f t="shared" si="0"/>
        <v>-3.4599999999999999E-2</v>
      </c>
      <c r="H27">
        <f t="shared" si="1"/>
        <v>3511313.7178488178</v>
      </c>
      <c r="I27">
        <f>I26*(1+G27)</f>
        <v>2381104.078028095</v>
      </c>
      <c r="J27">
        <f>H27+I27</f>
        <v>5892417.7958769128</v>
      </c>
      <c r="S27">
        <f>F58*$M$5+G58*$M$6</f>
        <v>4.0955186663752131E-3</v>
      </c>
    </row>
    <row r="28" spans="1:19" x14ac:dyDescent="0.2">
      <c r="A28" s="1">
        <v>41671</v>
      </c>
      <c r="B28" s="2">
        <v>0.49</v>
      </c>
      <c r="C28" s="2">
        <v>4.57</v>
      </c>
      <c r="E28" s="1">
        <v>41671</v>
      </c>
      <c r="F28">
        <f t="shared" si="0"/>
        <v>4.8999999999999998E-3</v>
      </c>
      <c r="G28">
        <f t="shared" si="0"/>
        <v>4.5700000000000005E-2</v>
      </c>
      <c r="H28">
        <f t="shared" si="1"/>
        <v>3528519.1550662769</v>
      </c>
      <c r="I28">
        <f>I27*(1+G28)</f>
        <v>2489920.5343939792</v>
      </c>
      <c r="J28">
        <f>H28+I28</f>
        <v>6018439.6894602561</v>
      </c>
      <c r="R28">
        <f>(J57-J51)/J51</f>
        <v>-6.20815E-3</v>
      </c>
      <c r="S28">
        <f>F59*$M$5+G59*$M$6</f>
        <v>2.824583499462624E-2</v>
      </c>
    </row>
    <row r="29" spans="1:19" x14ac:dyDescent="0.2">
      <c r="A29" s="1">
        <v>41699</v>
      </c>
      <c r="B29" s="2">
        <v>-0.14000000000000001</v>
      </c>
      <c r="C29" s="2">
        <v>0.84</v>
      </c>
      <c r="E29" s="1">
        <v>41699</v>
      </c>
      <c r="F29">
        <f t="shared" si="0"/>
        <v>-1.4000000000000002E-3</v>
      </c>
      <c r="G29">
        <f t="shared" si="0"/>
        <v>8.3999999999999995E-3</v>
      </c>
      <c r="H29">
        <f t="shared" si="1"/>
        <v>3523579.2282491843</v>
      </c>
      <c r="I29">
        <f>I28*(1+G29)</f>
        <v>2510835.8668828886</v>
      </c>
      <c r="J29">
        <f>H29+I29</f>
        <v>6034415.0951320734</v>
      </c>
      <c r="S29">
        <f>F60*$M$5+G60*$M$6</f>
        <v>3.9000000142312757E-3</v>
      </c>
    </row>
    <row r="30" spans="1:19" x14ac:dyDescent="0.2">
      <c r="A30" s="1">
        <v>41730</v>
      </c>
      <c r="B30" s="2">
        <v>0.78</v>
      </c>
      <c r="C30" s="2">
        <v>0.74</v>
      </c>
      <c r="E30" s="1">
        <v>41730</v>
      </c>
      <c r="F30">
        <f t="shared" si="0"/>
        <v>7.8000000000000005E-3</v>
      </c>
      <c r="G30">
        <f t="shared" si="0"/>
        <v>7.4000000000000003E-3</v>
      </c>
      <c r="H30">
        <f t="shared" si="1"/>
        <v>3551063.1462295279</v>
      </c>
      <c r="I30">
        <f>I29*(1+G30)</f>
        <v>2529416.0522978222</v>
      </c>
      <c r="J30">
        <f>H30+I30</f>
        <v>6080479.1985273501</v>
      </c>
      <c r="S30">
        <f>F61*$M$5+G61*$M$6</f>
        <v>5.8912740794827678E-3</v>
      </c>
    </row>
    <row r="31" spans="1:19" x14ac:dyDescent="0.2">
      <c r="A31" s="1">
        <v>41760</v>
      </c>
      <c r="B31" s="2">
        <v>1.06</v>
      </c>
      <c r="C31" s="2">
        <v>2.34</v>
      </c>
      <c r="E31" s="1">
        <v>41760</v>
      </c>
      <c r="F31">
        <f t="shared" si="0"/>
        <v>1.06E-2</v>
      </c>
      <c r="G31">
        <f t="shared" si="0"/>
        <v>2.3399999999999997E-2</v>
      </c>
      <c r="H31">
        <f t="shared" si="1"/>
        <v>3588704.4155795607</v>
      </c>
      <c r="I31">
        <f>I30*(1+G31)</f>
        <v>2588604.3879215913</v>
      </c>
      <c r="J31">
        <f>H31+I31</f>
        <v>6177308.8035011515</v>
      </c>
      <c r="S31">
        <f>F62*$M$5+G62*$M$6</f>
        <v>1.3998112809602222E-2</v>
      </c>
    </row>
    <row r="32" spans="1:19" x14ac:dyDescent="0.2">
      <c r="A32" s="1">
        <v>41791</v>
      </c>
      <c r="B32" s="2">
        <v>0.12</v>
      </c>
      <c r="C32" s="2">
        <v>2.06</v>
      </c>
      <c r="E32" s="1">
        <v>41791</v>
      </c>
      <c r="F32">
        <f t="shared" si="0"/>
        <v>1.1999999999999999E-3</v>
      </c>
      <c r="G32">
        <f t="shared" si="0"/>
        <v>2.06E-2</v>
      </c>
      <c r="H32">
        <f t="shared" si="1"/>
        <v>3593010.8608782566</v>
      </c>
      <c r="I32">
        <f>I31*(1+G32)</f>
        <v>2641929.6383127761</v>
      </c>
      <c r="J32">
        <f>H32+I32</f>
        <v>6234940.4991910327</v>
      </c>
      <c r="S32">
        <f>F63*$M$5+G63*$M$6</f>
        <v>1.6242689548363689E-2</v>
      </c>
    </row>
    <row r="33" spans="1:19" x14ac:dyDescent="0.2">
      <c r="A33" s="1">
        <v>41821</v>
      </c>
      <c r="B33" s="2">
        <v>-0.25</v>
      </c>
      <c r="C33" s="2">
        <v>-1.38</v>
      </c>
      <c r="E33" s="1">
        <v>41821</v>
      </c>
      <c r="F33">
        <f t="shared" si="0"/>
        <v>-2.5000000000000001E-3</v>
      </c>
      <c r="G33">
        <f t="shared" si="0"/>
        <v>-1.38E-2</v>
      </c>
      <c r="H33">
        <f t="shared" si="1"/>
        <v>3584028.333726061</v>
      </c>
      <c r="I33">
        <f>I32*(1+G33)</f>
        <v>2605471.0093040597</v>
      </c>
      <c r="J33">
        <f>H33+I33</f>
        <v>6189499.3430301212</v>
      </c>
    </row>
    <row r="34" spans="1:19" x14ac:dyDescent="0.2">
      <c r="A34" s="1">
        <v>41852</v>
      </c>
      <c r="B34" s="2">
        <v>1.1399999999999999</v>
      </c>
      <c r="C34" s="2">
        <v>4</v>
      </c>
      <c r="E34" s="1">
        <v>41852</v>
      </c>
      <c r="F34">
        <f t="shared" si="0"/>
        <v>1.1399999999999999E-2</v>
      </c>
      <c r="G34">
        <f t="shared" si="0"/>
        <v>0.04</v>
      </c>
      <c r="H34">
        <f t="shared" si="1"/>
        <v>3624886.2567305383</v>
      </c>
      <c r="I34">
        <f>I33*(1+G34)</f>
        <v>2709689.8496762221</v>
      </c>
      <c r="J34">
        <f>H34+I34</f>
        <v>6334576.1064067604</v>
      </c>
      <c r="S34">
        <f>_xlfn.VAR.P(S26:S32)</f>
        <v>1.0535809103007664E-4</v>
      </c>
    </row>
    <row r="35" spans="1:19" x14ac:dyDescent="0.2">
      <c r="A35" s="1">
        <v>41883</v>
      </c>
      <c r="B35" s="2">
        <v>-0.71</v>
      </c>
      <c r="C35" s="2">
        <v>-1.4</v>
      </c>
      <c r="E35" s="1">
        <v>41883</v>
      </c>
      <c r="F35">
        <f t="shared" si="0"/>
        <v>-7.0999999999999995E-3</v>
      </c>
      <c r="G35">
        <f t="shared" si="0"/>
        <v>-1.3999999999999999E-2</v>
      </c>
      <c r="H35">
        <f t="shared" si="1"/>
        <v>3599149.5643077516</v>
      </c>
      <c r="I35">
        <f>I34*(1+G35)</f>
        <v>2671754.1917807548</v>
      </c>
      <c r="J35">
        <f>H35+I35</f>
        <v>6270903.7560885064</v>
      </c>
    </row>
    <row r="36" spans="1:19" x14ac:dyDescent="0.2">
      <c r="A36" s="1">
        <v>41913</v>
      </c>
      <c r="B36" s="2">
        <v>0.95</v>
      </c>
      <c r="C36" s="2">
        <v>2.4300000000000002</v>
      </c>
      <c r="E36" s="1">
        <v>41913</v>
      </c>
      <c r="F36">
        <f t="shared" si="0"/>
        <v>9.4999999999999998E-3</v>
      </c>
      <c r="G36">
        <f t="shared" si="0"/>
        <v>2.4300000000000002E-2</v>
      </c>
      <c r="H36">
        <f t="shared" si="1"/>
        <v>3633341.4851686754</v>
      </c>
      <c r="I36">
        <f>I35*(1+G36)</f>
        <v>2736677.818641027</v>
      </c>
      <c r="J36">
        <f>H36+I36</f>
        <v>6370019.3038097024</v>
      </c>
    </row>
    <row r="37" spans="1:19" x14ac:dyDescent="0.2">
      <c r="A37" s="1">
        <v>41944</v>
      </c>
      <c r="B37" s="2">
        <v>0.66</v>
      </c>
      <c r="C37" s="2">
        <v>2.69</v>
      </c>
      <c r="E37" s="1">
        <v>41944</v>
      </c>
      <c r="F37">
        <f t="shared" si="0"/>
        <v>6.6E-3</v>
      </c>
      <c r="G37">
        <f t="shared" si="0"/>
        <v>2.69E-2</v>
      </c>
      <c r="H37">
        <f t="shared" si="1"/>
        <v>3657321.5389707885</v>
      </c>
      <c r="I37">
        <f>I36*(1+G37)</f>
        <v>2810294.4519624705</v>
      </c>
      <c r="J37">
        <f>H37+I37</f>
        <v>6467615.990933259</v>
      </c>
    </row>
    <row r="38" spans="1:19" x14ac:dyDescent="0.2">
      <c r="A38" s="1">
        <v>41974</v>
      </c>
      <c r="B38" s="2">
        <v>0.1</v>
      </c>
      <c r="C38" s="2">
        <v>-0.26</v>
      </c>
      <c r="E38" s="1">
        <v>41974</v>
      </c>
      <c r="F38">
        <f t="shared" si="0"/>
        <v>1E-3</v>
      </c>
      <c r="G38">
        <f t="shared" si="0"/>
        <v>-2.5999999999999999E-3</v>
      </c>
      <c r="H38">
        <f t="shared" si="1"/>
        <v>3660978.8605097588</v>
      </c>
      <c r="I38">
        <f>I37*(1+G38)</f>
        <v>2802987.686387368</v>
      </c>
      <c r="J38">
        <f>H38+I38</f>
        <v>6463966.5468971264</v>
      </c>
    </row>
    <row r="39" spans="1:19" x14ac:dyDescent="0.2">
      <c r="A39" s="1">
        <v>42005</v>
      </c>
      <c r="B39" s="2">
        <v>2.3199999999999998</v>
      </c>
      <c r="C39" s="2">
        <v>-3</v>
      </c>
      <c r="E39" s="1">
        <v>42005</v>
      </c>
      <c r="F39">
        <f t="shared" si="0"/>
        <v>2.3199999999999998E-2</v>
      </c>
      <c r="G39">
        <f t="shared" si="0"/>
        <v>-0.03</v>
      </c>
      <c r="H39">
        <f t="shared" si="1"/>
        <v>3745913.5700735855</v>
      </c>
      <c r="I39">
        <f>I38*(1+G39)</f>
        <v>2718898.0557957469</v>
      </c>
      <c r="J39">
        <f>H39+I39</f>
        <v>6464811.6258693319</v>
      </c>
    </row>
    <row r="40" spans="1:19" x14ac:dyDescent="0.2">
      <c r="A40" s="1">
        <v>42036</v>
      </c>
      <c r="B40" s="2">
        <v>-1.07</v>
      </c>
      <c r="C40" s="2">
        <v>5.74</v>
      </c>
      <c r="E40" s="1">
        <v>42036</v>
      </c>
      <c r="F40">
        <f t="shared" si="0"/>
        <v>-1.0700000000000001E-2</v>
      </c>
      <c r="G40">
        <f t="shared" si="0"/>
        <v>5.74E-2</v>
      </c>
      <c r="H40">
        <f t="shared" si="1"/>
        <v>3705832.2948737978</v>
      </c>
      <c r="I40">
        <f>I39*(1+G40)</f>
        <v>2874962.8041984225</v>
      </c>
      <c r="J40">
        <f>H40+I40</f>
        <v>6580795.0990722198</v>
      </c>
    </row>
    <row r="41" spans="1:19" x14ac:dyDescent="0.2">
      <c r="A41" s="1">
        <v>42064</v>
      </c>
      <c r="B41" s="2">
        <v>0.42</v>
      </c>
      <c r="C41" s="2">
        <v>-1.59</v>
      </c>
      <c r="E41" s="1">
        <v>42064</v>
      </c>
      <c r="F41">
        <f t="shared" si="0"/>
        <v>4.1999999999999997E-3</v>
      </c>
      <c r="G41">
        <f t="shared" si="0"/>
        <v>-1.5900000000000001E-2</v>
      </c>
      <c r="H41">
        <f t="shared" si="1"/>
        <v>3721396.7905122675</v>
      </c>
      <c r="I41">
        <f>I40*(1+G41)</f>
        <v>2829250.8956116675</v>
      </c>
      <c r="J41">
        <f>H41+I41</f>
        <v>6550647.6861239355</v>
      </c>
    </row>
    <row r="42" spans="1:19" x14ac:dyDescent="0.2">
      <c r="A42" s="1">
        <v>42095</v>
      </c>
      <c r="B42" s="2">
        <v>-0.35</v>
      </c>
      <c r="C42" s="2">
        <v>0.95</v>
      </c>
      <c r="E42" s="1">
        <v>42095</v>
      </c>
      <c r="F42">
        <f t="shared" si="0"/>
        <v>-3.4999999999999996E-3</v>
      </c>
      <c r="G42">
        <f t="shared" si="0"/>
        <v>9.4999999999999998E-3</v>
      </c>
      <c r="H42">
        <f t="shared" si="1"/>
        <v>3708371.9017454749</v>
      </c>
      <c r="I42">
        <f>I41*(1+G42)</f>
        <v>2856128.7791199787</v>
      </c>
      <c r="J42">
        <f>H42+I42</f>
        <v>6564500.6808654536</v>
      </c>
    </row>
    <row r="43" spans="1:19" x14ac:dyDescent="0.2">
      <c r="A43" s="1">
        <v>42125</v>
      </c>
      <c r="B43" s="2">
        <v>-0.44</v>
      </c>
      <c r="C43" s="2">
        <v>1.28</v>
      </c>
      <c r="E43" s="1">
        <v>42125</v>
      </c>
      <c r="F43">
        <f t="shared" si="0"/>
        <v>-4.4000000000000003E-3</v>
      </c>
      <c r="G43">
        <f t="shared" si="0"/>
        <v>1.2800000000000001E-2</v>
      </c>
      <c r="H43">
        <f t="shared" si="1"/>
        <v>3692055.0653777951</v>
      </c>
      <c r="I43">
        <f>I42*(1+G43)</f>
        <v>2892687.2274927143</v>
      </c>
      <c r="J43">
        <f>H43+I43</f>
        <v>6584742.2928705094</v>
      </c>
    </row>
    <row r="44" spans="1:19" x14ac:dyDescent="0.2">
      <c r="A44" s="1">
        <v>42156</v>
      </c>
      <c r="B44" s="2">
        <v>-1</v>
      </c>
      <c r="C44" s="2">
        <v>-1.92</v>
      </c>
      <c r="E44" s="1">
        <v>42156</v>
      </c>
      <c r="F44">
        <f t="shared" si="0"/>
        <v>-0.01</v>
      </c>
      <c r="G44">
        <f t="shared" si="0"/>
        <v>-1.9199999999999998E-2</v>
      </c>
      <c r="H44">
        <f t="shared" si="1"/>
        <v>3655134.5147240171</v>
      </c>
      <c r="I44">
        <f>I43*(1+G44)</f>
        <v>2837147.6327248542</v>
      </c>
      <c r="J44">
        <f>H44+I44</f>
        <v>6492282.1474488713</v>
      </c>
      <c r="M44" t="s">
        <v>15</v>
      </c>
      <c r="N44" t="s">
        <v>19</v>
      </c>
      <c r="O44" t="s">
        <v>20</v>
      </c>
    </row>
    <row r="45" spans="1:19" x14ac:dyDescent="0.2">
      <c r="E45" s="1"/>
      <c r="M45" s="18">
        <v>42339</v>
      </c>
      <c r="N45">
        <v>0</v>
      </c>
      <c r="O45">
        <v>5000000</v>
      </c>
    </row>
    <row r="46" spans="1:19" x14ac:dyDescent="0.2">
      <c r="A46" s="1">
        <v>42186</v>
      </c>
      <c r="B46" s="2">
        <v>0.77</v>
      </c>
      <c r="C46" s="2">
        <v>2.09</v>
      </c>
      <c r="E46" s="1">
        <v>42186</v>
      </c>
      <c r="F46">
        <f t="shared" si="0"/>
        <v>7.7000000000000002E-3</v>
      </c>
      <c r="G46">
        <f t="shared" si="0"/>
        <v>2.0899999999999998E-2</v>
      </c>
      <c r="H46">
        <f>H44*(1+F46)</f>
        <v>3683279.0504873921</v>
      </c>
      <c r="I46">
        <f>I44*(1+G46)</f>
        <v>2896444.0182488034</v>
      </c>
      <c r="J46">
        <f>H46+I46</f>
        <v>6579723.0687361956</v>
      </c>
      <c r="M46" s="1">
        <v>42370</v>
      </c>
      <c r="N46">
        <v>-7.5242293111178485E-2</v>
      </c>
      <c r="O46">
        <f>O45*(1+N46)</f>
        <v>4623788.5344441077</v>
      </c>
    </row>
    <row r="47" spans="1:19" x14ac:dyDescent="0.2">
      <c r="A47" s="1">
        <v>42217</v>
      </c>
      <c r="B47" s="2">
        <v>-0.35</v>
      </c>
      <c r="C47" s="2">
        <v>-6.04</v>
      </c>
      <c r="E47" s="1">
        <v>42217</v>
      </c>
      <c r="F47">
        <f t="shared" si="0"/>
        <v>-3.4999999999999996E-3</v>
      </c>
      <c r="G47">
        <f t="shared" si="0"/>
        <v>-6.0400000000000002E-2</v>
      </c>
      <c r="H47">
        <f t="shared" si="1"/>
        <v>3670387.5738106864</v>
      </c>
      <c r="I47">
        <f>I46*(1+G47)</f>
        <v>2721498.7995465756</v>
      </c>
      <c r="J47">
        <f>H47+I47</f>
        <v>6391886.3733572625</v>
      </c>
      <c r="M47" s="1">
        <v>42401</v>
      </c>
      <c r="N47">
        <v>-1.2875670505002644E-3</v>
      </c>
      <c r="O47">
        <f t="shared" ref="O47:O52" si="2">O46*(1+N47)</f>
        <v>4617835.096678677</v>
      </c>
    </row>
    <row r="48" spans="1:19" x14ac:dyDescent="0.2">
      <c r="A48" s="1">
        <v>42248</v>
      </c>
      <c r="B48" s="2">
        <v>0.76</v>
      </c>
      <c r="C48" s="2">
        <v>-2.48</v>
      </c>
      <c r="E48" s="1">
        <v>42248</v>
      </c>
      <c r="F48">
        <f t="shared" si="0"/>
        <v>7.6E-3</v>
      </c>
      <c r="G48">
        <f t="shared" si="0"/>
        <v>-2.4799999999999999E-2</v>
      </c>
      <c r="H48">
        <f t="shared" si="1"/>
        <v>3698282.5193716479</v>
      </c>
      <c r="I48">
        <f>I47*(1+G48)</f>
        <v>2654005.6293178205</v>
      </c>
      <c r="J48">
        <f>H48+I48</f>
        <v>6352288.1486894684</v>
      </c>
      <c r="M48" s="1">
        <v>42430</v>
      </c>
      <c r="N48">
        <v>0.12721064490444062</v>
      </c>
      <c r="O48">
        <f t="shared" si="2"/>
        <v>5205272.8773895316</v>
      </c>
    </row>
    <row r="49" spans="1:24" x14ac:dyDescent="0.2">
      <c r="A49" s="1">
        <v>42278</v>
      </c>
      <c r="B49" s="2">
        <v>0.02</v>
      </c>
      <c r="C49" s="2">
        <v>8.43</v>
      </c>
      <c r="E49" s="1">
        <v>42278</v>
      </c>
      <c r="F49">
        <f t="shared" si="0"/>
        <v>2.0000000000000001E-4</v>
      </c>
      <c r="G49">
        <f t="shared" si="0"/>
        <v>8.43E-2</v>
      </c>
      <c r="H49">
        <f t="shared" si="1"/>
        <v>3699022.1758755222</v>
      </c>
      <c r="I49">
        <f>I48*(1+G49)</f>
        <v>2877738.3038693131</v>
      </c>
      <c r="J49">
        <f>H49+I49</f>
        <v>6576760.4797448348</v>
      </c>
      <c r="M49" s="1">
        <v>42461</v>
      </c>
      <c r="N49">
        <v>-0.13992111007546301</v>
      </c>
      <c r="O49">
        <f t="shared" si="2"/>
        <v>4476945.3181394888</v>
      </c>
    </row>
    <row r="50" spans="1:24" x14ac:dyDescent="0.2">
      <c r="A50" s="1">
        <v>42309</v>
      </c>
      <c r="B50" s="2">
        <v>-0.26</v>
      </c>
      <c r="C50" s="2">
        <v>0.3</v>
      </c>
      <c r="E50" s="1">
        <v>42309</v>
      </c>
      <c r="F50">
        <f t="shared" si="0"/>
        <v>-2.5999999999999999E-3</v>
      </c>
      <c r="G50">
        <f t="shared" si="0"/>
        <v>3.0000000000000001E-3</v>
      </c>
      <c r="H50">
        <f t="shared" si="1"/>
        <v>3689404.7182182455</v>
      </c>
      <c r="I50">
        <f>I49*(1+G50)</f>
        <v>2886371.5187809207</v>
      </c>
      <c r="J50">
        <f>H50+I50</f>
        <v>6575776.2369991662</v>
      </c>
      <c r="M50" s="1">
        <v>42491</v>
      </c>
      <c r="N50">
        <v>7.1772927273714343E-2</v>
      </c>
      <c r="O50">
        <f t="shared" si="2"/>
        <v>4798268.7888667108</v>
      </c>
    </row>
    <row r="51" spans="1:24" x14ac:dyDescent="0.2">
      <c r="A51" s="1">
        <v>42339</v>
      </c>
      <c r="B51" s="2">
        <v>-0.37</v>
      </c>
      <c r="C51" s="2">
        <v>-1.58</v>
      </c>
      <c r="E51" s="1">
        <v>42339</v>
      </c>
      <c r="F51">
        <f t="shared" si="0"/>
        <v>-3.7000000000000002E-3</v>
      </c>
      <c r="G51">
        <f t="shared" si="0"/>
        <v>-1.5800000000000002E-2</v>
      </c>
      <c r="H51" s="5">
        <f>O18</f>
        <v>3392500</v>
      </c>
      <c r="I51">
        <f>O19</f>
        <v>1607500</v>
      </c>
      <c r="J51">
        <f>H51+I51</f>
        <v>5000000</v>
      </c>
      <c r="M51" s="1">
        <v>42522</v>
      </c>
      <c r="N51">
        <v>-4.2659753227921537E-2</v>
      </c>
      <c r="O51">
        <f t="shared" si="2"/>
        <v>4593575.8264124189</v>
      </c>
    </row>
    <row r="52" spans="1:24" x14ac:dyDescent="0.2">
      <c r="E52" s="1"/>
      <c r="M52" s="1">
        <v>42552</v>
      </c>
      <c r="N52">
        <v>9.0062773850685618E-2</v>
      </c>
      <c r="O52">
        <f t="shared" si="2"/>
        <v>5007286.0072325766</v>
      </c>
    </row>
    <row r="53" spans="1:24" x14ac:dyDescent="0.2">
      <c r="A53" t="s">
        <v>4</v>
      </c>
      <c r="B53"/>
      <c r="C53"/>
      <c r="F53">
        <f>AVERAGE(F2:F51)</f>
        <v>1.7041666666666663E-3</v>
      </c>
      <c r="G53">
        <f>AVERAGE(G2:G51)</f>
        <v>1.2379166666666663E-2</v>
      </c>
    </row>
    <row r="54" spans="1:24" x14ac:dyDescent="0.2">
      <c r="A54" t="s">
        <v>5</v>
      </c>
      <c r="B54" s="6"/>
      <c r="C54" s="6"/>
      <c r="D54" s="6"/>
      <c r="E54" s="6"/>
      <c r="F54" s="6">
        <f>F53*12</f>
        <v>2.0449999999999996E-2</v>
      </c>
      <c r="G54" s="6">
        <f>G53*12</f>
        <v>0.14854999999999996</v>
      </c>
      <c r="H54" s="6"/>
      <c r="I54" s="6"/>
      <c r="J54" s="6"/>
      <c r="K54" s="6"/>
    </row>
    <row r="55" spans="1:24" x14ac:dyDescent="0.2">
      <c r="E55" s="1"/>
    </row>
    <row r="56" spans="1:24" x14ac:dyDescent="0.2">
      <c r="E56" s="1"/>
      <c r="S56" t="s">
        <v>15</v>
      </c>
      <c r="T56" t="s">
        <v>11</v>
      </c>
      <c r="W56" t="s">
        <v>19</v>
      </c>
      <c r="X56" t="s">
        <v>18</v>
      </c>
    </row>
    <row r="57" spans="1:24" x14ac:dyDescent="0.2">
      <c r="A57" s="1">
        <v>42370</v>
      </c>
      <c r="B57" s="2">
        <v>1.44</v>
      </c>
      <c r="C57" s="2">
        <v>-4.97</v>
      </c>
      <c r="E57" s="1">
        <v>42370</v>
      </c>
      <c r="F57">
        <f t="shared" si="0"/>
        <v>1.44E-2</v>
      </c>
      <c r="G57">
        <f t="shared" si="0"/>
        <v>-4.9699999999999994E-2</v>
      </c>
      <c r="H57">
        <f>H51*(1+F57)</f>
        <v>3441352</v>
      </c>
      <c r="I57">
        <f>I51*(1+G57)</f>
        <v>1527607.25</v>
      </c>
      <c r="J57">
        <f>H57+I57</f>
        <v>4968959.25</v>
      </c>
      <c r="K57">
        <v>-7.5242293111178485E-2</v>
      </c>
      <c r="S57" s="1">
        <v>42370</v>
      </c>
      <c r="T57">
        <v>-7.5242293111178485E-2</v>
      </c>
      <c r="V57">
        <v>-7.5242293111178485E-2</v>
      </c>
      <c r="W57">
        <v>-7.5242293111178485E-2</v>
      </c>
      <c r="X57">
        <f>X68*(1+T57)</f>
        <v>4623788.5344441077</v>
      </c>
    </row>
    <row r="58" spans="1:24" x14ac:dyDescent="0.2">
      <c r="A58" s="1">
        <v>42401</v>
      </c>
      <c r="B58" s="2">
        <v>0.67</v>
      </c>
      <c r="C58" s="2">
        <v>-0.14000000000000001</v>
      </c>
      <c r="E58" s="1">
        <v>42401</v>
      </c>
      <c r="F58">
        <f t="shared" si="0"/>
        <v>6.7000000000000002E-3</v>
      </c>
      <c r="G58">
        <f t="shared" si="0"/>
        <v>-1.4000000000000002E-3</v>
      </c>
      <c r="H58">
        <f>H57*(1+F58)</f>
        <v>3464409.0584</v>
      </c>
      <c r="I58">
        <f>I57*(1+G58)</f>
        <v>1525468.5998500001</v>
      </c>
      <c r="J58">
        <f>H58+I58</f>
        <v>4989877.6582500003</v>
      </c>
      <c r="K58">
        <v>-1.2875670505002644E-3</v>
      </c>
      <c r="S58" s="1">
        <v>42401</v>
      </c>
      <c r="T58">
        <v>-1.2875670505002644E-3</v>
      </c>
      <c r="V58">
        <v>-1.2875670505002644E-3</v>
      </c>
      <c r="W58">
        <v>-1.2875670505002644E-3</v>
      </c>
      <c r="X58">
        <f>X57*(1+T58)</f>
        <v>4617835.096678677</v>
      </c>
    </row>
    <row r="59" spans="1:24" x14ac:dyDescent="0.2">
      <c r="A59" s="1">
        <v>42430</v>
      </c>
      <c r="B59" s="2">
        <v>0.95</v>
      </c>
      <c r="C59" s="2">
        <v>6.78</v>
      </c>
      <c r="E59" s="1">
        <v>42430</v>
      </c>
      <c r="F59">
        <f t="shared" si="0"/>
        <v>9.4999999999999998E-3</v>
      </c>
      <c r="G59">
        <f t="shared" si="0"/>
        <v>6.7799999999999999E-2</v>
      </c>
      <c r="H59">
        <f t="shared" ref="H59:H63" si="3">H58*(1+F59)</f>
        <v>3497320.9444548003</v>
      </c>
      <c r="I59">
        <f>I58*(1+G59)</f>
        <v>1628895.3709198302</v>
      </c>
      <c r="J59">
        <f>H59+I59</f>
        <v>5126216.3153746305</v>
      </c>
      <c r="K59">
        <v>0.12721064490444062</v>
      </c>
      <c r="S59" s="1">
        <v>42430</v>
      </c>
      <c r="T59">
        <v>0.12721064490444062</v>
      </c>
      <c r="V59">
        <v>0.12721064490444062</v>
      </c>
      <c r="W59">
        <v>0.12721064490444062</v>
      </c>
      <c r="X59">
        <f>X58*(1+T59)</f>
        <v>5205272.8773895316</v>
      </c>
    </row>
    <row r="60" spans="1:24" x14ac:dyDescent="0.2">
      <c r="A60" s="1">
        <v>42461</v>
      </c>
      <c r="B60" s="2">
        <v>0.39</v>
      </c>
      <c r="C60" s="2">
        <v>0.39</v>
      </c>
      <c r="E60" s="1">
        <v>42461</v>
      </c>
      <c r="F60">
        <f t="shared" si="0"/>
        <v>3.9000000000000003E-3</v>
      </c>
      <c r="G60">
        <f t="shared" si="0"/>
        <v>3.9000000000000003E-3</v>
      </c>
      <c r="H60">
        <f t="shared" si="3"/>
        <v>3510960.4961381741</v>
      </c>
      <c r="I60">
        <f>I59*(1+G60)</f>
        <v>1635248.0628664175</v>
      </c>
      <c r="J60">
        <f>H60+I60</f>
        <v>5146208.5590045918</v>
      </c>
      <c r="K60">
        <v>-0.13992111007546301</v>
      </c>
      <c r="S60" s="1">
        <v>42461</v>
      </c>
      <c r="T60">
        <v>-0.13992111007546301</v>
      </c>
      <c r="V60">
        <v>-0.13992111007546301</v>
      </c>
      <c r="W60">
        <v>-0.13992111007546301</v>
      </c>
      <c r="X60">
        <f>X59*(1+T60)</f>
        <v>4476945.3181394888</v>
      </c>
    </row>
    <row r="61" spans="1:24" x14ac:dyDescent="0.2">
      <c r="A61" s="1">
        <v>42491</v>
      </c>
      <c r="B61" s="2">
        <v>0.02</v>
      </c>
      <c r="C61" s="2">
        <v>1.79</v>
      </c>
      <c r="E61" s="1">
        <v>42491</v>
      </c>
      <c r="F61">
        <f t="shared" si="0"/>
        <v>2.0000000000000001E-4</v>
      </c>
      <c r="G61">
        <f t="shared" si="0"/>
        <v>1.7899999999999999E-2</v>
      </c>
      <c r="H61">
        <f t="shared" si="3"/>
        <v>3511662.6882374017</v>
      </c>
      <c r="I61">
        <f>I60*(1+G61)</f>
        <v>1664519.0031917263</v>
      </c>
      <c r="J61">
        <f>H61+I61</f>
        <v>5176181.6914291279</v>
      </c>
      <c r="K61">
        <v>7.1772927273714343E-2</v>
      </c>
      <c r="S61" s="1">
        <v>42491</v>
      </c>
      <c r="T61">
        <v>7.1772927273714343E-2</v>
      </c>
      <c r="U61">
        <f>MAX(S57:T63)</f>
        <v>42552</v>
      </c>
      <c r="V61">
        <v>7.1772927273714343E-2</v>
      </c>
      <c r="W61">
        <v>7.1772927273714343E-2</v>
      </c>
      <c r="X61">
        <f>X60*(1+T61)</f>
        <v>4798268.7888667108</v>
      </c>
    </row>
    <row r="62" spans="1:24" x14ac:dyDescent="0.2">
      <c r="A62" s="1">
        <v>42522</v>
      </c>
      <c r="B62" s="2">
        <v>1.94</v>
      </c>
      <c r="C62" s="2">
        <v>0.26</v>
      </c>
      <c r="E62" s="1">
        <v>42522</v>
      </c>
      <c r="F62">
        <f t="shared" si="0"/>
        <v>1.9400000000000001E-2</v>
      </c>
      <c r="G62">
        <f t="shared" si="0"/>
        <v>2.5999999999999999E-3</v>
      </c>
      <c r="H62">
        <f t="shared" si="3"/>
        <v>3579788.9443892078</v>
      </c>
      <c r="I62">
        <f>I61*(1+G62)</f>
        <v>1668846.7526000247</v>
      </c>
      <c r="J62">
        <f>H62+I62</f>
        <v>5248635.6969892327</v>
      </c>
      <c r="K62">
        <v>-4.2659753227921537E-2</v>
      </c>
      <c r="S62" s="1">
        <v>42522</v>
      </c>
      <c r="T62">
        <v>-4.2659753227921537E-2</v>
      </c>
      <c r="U62">
        <f>MIN(S57:T63)</f>
        <v>-0.13992111007546301</v>
      </c>
      <c r="V62">
        <v>-4.2659753227921537E-2</v>
      </c>
      <c r="W62">
        <v>-4.2659753227921537E-2</v>
      </c>
      <c r="X62">
        <f>X61*(1+T62)</f>
        <v>4593575.8264124189</v>
      </c>
    </row>
    <row r="63" spans="1:24" x14ac:dyDescent="0.2">
      <c r="A63" s="1">
        <v>42552</v>
      </c>
      <c r="B63" s="2">
        <v>0.65</v>
      </c>
      <c r="C63" s="2">
        <v>3.68</v>
      </c>
      <c r="E63" s="1">
        <v>42552</v>
      </c>
      <c r="F63">
        <f t="shared" si="0"/>
        <v>6.5000000000000006E-3</v>
      </c>
      <c r="G63">
        <f t="shared" si="0"/>
        <v>3.6799999999999999E-2</v>
      </c>
      <c r="H63">
        <f t="shared" si="3"/>
        <v>3603057.5725277374</v>
      </c>
      <c r="I63">
        <f>I62*(1+G63)</f>
        <v>1730260.3130957056</v>
      </c>
      <c r="J63">
        <f>H63+I63</f>
        <v>5333317.8856234429</v>
      </c>
      <c r="K63">
        <v>9.0062773850685618E-2</v>
      </c>
      <c r="S63" s="1">
        <v>42552</v>
      </c>
      <c r="T63">
        <v>9.0062773850685618E-2</v>
      </c>
      <c r="V63">
        <v>9.0062773850685618E-2</v>
      </c>
      <c r="W63">
        <v>9.0062773850685618E-2</v>
      </c>
      <c r="X63">
        <f>X62*(1+T63)</f>
        <v>5007286.0072325766</v>
      </c>
    </row>
    <row r="65" spans="19:24" x14ac:dyDescent="0.2">
      <c r="T65">
        <f>_xlfn.VAR.P(T57:T63)</f>
        <v>8.0540023396908859E-3</v>
      </c>
    </row>
    <row r="67" spans="19:24" x14ac:dyDescent="0.2">
      <c r="V67" t="s">
        <v>15</v>
      </c>
      <c r="W67" t="s">
        <v>16</v>
      </c>
      <c r="X67" t="s">
        <v>17</v>
      </c>
    </row>
    <row r="68" spans="19:24" x14ac:dyDescent="0.2">
      <c r="V68" s="18">
        <v>42339</v>
      </c>
      <c r="W68">
        <f>J51</f>
        <v>5000000</v>
      </c>
      <c r="X68">
        <v>5000000</v>
      </c>
    </row>
    <row r="69" spans="19:24" x14ac:dyDescent="0.2">
      <c r="S69" s="11">
        <f>S26</f>
        <v>-6.21077217615797E-3</v>
      </c>
      <c r="T69">
        <f>S69*100</f>
        <v>-0.62107721761579704</v>
      </c>
      <c r="U69">
        <f>ROUND(S69,4)</f>
        <v>-6.1999999999999998E-3</v>
      </c>
      <c r="V69" s="1">
        <v>42370</v>
      </c>
      <c r="W69">
        <f>W68*(1+S69)</f>
        <v>4968946.1391192107</v>
      </c>
      <c r="X69">
        <v>4623788.5344441077</v>
      </c>
    </row>
    <row r="70" spans="19:24" x14ac:dyDescent="0.2">
      <c r="S70" s="11">
        <f>S27</f>
        <v>4.0955186663752131E-3</v>
      </c>
      <c r="T70">
        <f t="shared" ref="T70:T75" si="4">S70*100</f>
        <v>0.4095518666375213</v>
      </c>
      <c r="U70">
        <f t="shared" ref="U70:U75" si="5">ROUND(T70,2)</f>
        <v>0.41</v>
      </c>
      <c r="V70" s="1">
        <v>42401</v>
      </c>
      <c r="W70">
        <f>W69*(1+S70)</f>
        <v>4989296.5507841865</v>
      </c>
      <c r="X70">
        <v>4617835.096678677</v>
      </c>
    </row>
    <row r="71" spans="19:24" x14ac:dyDescent="0.2">
      <c r="S71" s="11">
        <f>S28</f>
        <v>2.824583499462624E-2</v>
      </c>
      <c r="T71">
        <f t="shared" si="4"/>
        <v>2.8245834994626238</v>
      </c>
      <c r="U71">
        <f t="shared" si="5"/>
        <v>2.82</v>
      </c>
      <c r="V71" s="1">
        <v>42430</v>
      </c>
      <c r="W71">
        <f>W70*(1+S71)</f>
        <v>5130223.3978968943</v>
      </c>
      <c r="X71">
        <v>5205272.8773895316</v>
      </c>
    </row>
    <row r="72" spans="19:24" x14ac:dyDescent="0.2">
      <c r="S72" s="11">
        <f>S29</f>
        <v>3.9000000142312757E-3</v>
      </c>
      <c r="T72">
        <f t="shared" si="4"/>
        <v>0.39000000142312757</v>
      </c>
      <c r="U72">
        <f t="shared" si="5"/>
        <v>0.39</v>
      </c>
      <c r="V72" s="1">
        <v>42461</v>
      </c>
      <c r="W72">
        <f>W71*(1+S72)</f>
        <v>5150231.2692217017</v>
      </c>
      <c r="X72">
        <v>4476945.3181394888</v>
      </c>
    </row>
    <row r="73" spans="19:24" x14ac:dyDescent="0.2">
      <c r="S73" s="11">
        <f>S30</f>
        <v>5.8912740794827678E-3</v>
      </c>
      <c r="T73">
        <f t="shared" si="4"/>
        <v>0.58912740794827678</v>
      </c>
      <c r="U73">
        <f t="shared" si="5"/>
        <v>0.59</v>
      </c>
      <c r="V73" s="1">
        <v>42491</v>
      </c>
      <c r="W73">
        <f>W72*(1+S73)</f>
        <v>5180572.6932014087</v>
      </c>
      <c r="X73">
        <v>4798268.7888667108</v>
      </c>
    </row>
    <row r="74" spans="19:24" x14ac:dyDescent="0.2">
      <c r="S74" s="11">
        <f>S31</f>
        <v>1.3998112809602222E-2</v>
      </c>
      <c r="T74">
        <f t="shared" si="4"/>
        <v>1.3998112809602221</v>
      </c>
      <c r="U74">
        <f t="shared" si="5"/>
        <v>1.4</v>
      </c>
      <c r="V74" s="1">
        <v>42522</v>
      </c>
      <c r="W74">
        <f>W73*(1+S74)</f>
        <v>5253090.9341791868</v>
      </c>
      <c r="X74">
        <v>4593575.8264124189</v>
      </c>
    </row>
    <row r="75" spans="19:24" x14ac:dyDescent="0.2">
      <c r="S75" s="11">
        <f>S32</f>
        <v>1.6242689548363689E-2</v>
      </c>
      <c r="T75">
        <f t="shared" si="4"/>
        <v>1.6242689548363689</v>
      </c>
      <c r="U75">
        <f t="shared" si="5"/>
        <v>1.62</v>
      </c>
      <c r="V75" s="1">
        <v>42552</v>
      </c>
      <c r="W75">
        <f>W74*(1+S75)</f>
        <v>5338415.2593923826</v>
      </c>
      <c r="X75">
        <v>5007286.0072325766</v>
      </c>
    </row>
  </sheetData>
  <mergeCells count="1">
    <mergeCell ref="M16:O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D809-324A-064E-8E3C-E4327855C864}">
  <dimension ref="A1"/>
  <sheetViews>
    <sheetView zoomScaleNormal="10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Venkata Ratnam Vadhri</cp:lastModifiedBy>
  <dcterms:created xsi:type="dcterms:W3CDTF">2016-09-14T20:59:42Z</dcterms:created>
  <dcterms:modified xsi:type="dcterms:W3CDTF">2024-05-12T08:37:54Z</dcterms:modified>
</cp:coreProperties>
</file>