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cin Reyes\Downloads\"/>
    </mc:Choice>
  </mc:AlternateContent>
  <xr:revisionPtr revIDLastSave="0" documentId="13_ncr:1_{7B9DFFB9-3892-4178-972C-02EBE11833CF}" xr6:coauthVersionLast="47" xr6:coauthVersionMax="47" xr10:uidLastSave="{00000000-0000-0000-0000-000000000000}"/>
  <bookViews>
    <workbookView xWindow="0" yWindow="0" windowWidth="11520" windowHeight="12360" xr2:uid="{AA59F506-55C4-4AE8-9179-637DC88F5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37" i="1"/>
  <c r="L33" i="1"/>
  <c r="L34" i="1"/>
  <c r="L35" i="1"/>
  <c r="L36" i="1"/>
  <c r="L32" i="1"/>
  <c r="X31" i="1"/>
  <c r="L27" i="1"/>
  <c r="L28" i="1"/>
  <c r="L29" i="1"/>
  <c r="L30" i="1"/>
  <c r="L26" i="1"/>
  <c r="G26" i="1"/>
  <c r="I26" i="1" s="1"/>
  <c r="G27" i="1"/>
  <c r="I27" i="1" s="1"/>
  <c r="G28" i="1"/>
  <c r="I28" i="1" s="1"/>
  <c r="G29" i="1"/>
  <c r="I29" i="1" s="1"/>
  <c r="G30" i="1"/>
  <c r="H30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I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I44" i="1" s="1"/>
  <c r="G45" i="1"/>
  <c r="I45" i="1" s="1"/>
  <c r="G46" i="1"/>
  <c r="I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I52" i="1" s="1"/>
  <c r="G53" i="1"/>
  <c r="I53" i="1" s="1"/>
  <c r="G54" i="1"/>
  <c r="I54" i="1" s="1"/>
  <c r="G55" i="1"/>
  <c r="H55" i="1" s="1"/>
  <c r="G56" i="1"/>
  <c r="H56" i="1" s="1"/>
  <c r="G57" i="1"/>
  <c r="H57" i="1" s="1"/>
  <c r="G58" i="1"/>
  <c r="H58" i="1" s="1"/>
  <c r="C30" i="1"/>
  <c r="C32" i="1" s="1"/>
  <c r="C27" i="1"/>
  <c r="D26" i="1"/>
  <c r="X25" i="1"/>
  <c r="J36" i="1" l="1"/>
  <c r="I43" i="1"/>
  <c r="J43" i="1" s="1"/>
  <c r="I36" i="1"/>
  <c r="I33" i="1"/>
  <c r="J33" i="1" s="1"/>
  <c r="H29" i="1"/>
  <c r="J29" i="1" s="1"/>
  <c r="H27" i="1"/>
  <c r="J27" i="1" s="1"/>
  <c r="H28" i="1"/>
  <c r="J28" i="1" s="1"/>
  <c r="I42" i="1"/>
  <c r="J42" i="1" s="1"/>
  <c r="I41" i="1"/>
  <c r="J41" i="1" s="1"/>
  <c r="H26" i="1"/>
  <c r="J26" i="1" s="1"/>
  <c r="N26" i="1" s="1"/>
  <c r="I58" i="1"/>
  <c r="J58" i="1" s="1"/>
  <c r="H37" i="1"/>
  <c r="J37" i="1" s="1"/>
  <c r="I57" i="1"/>
  <c r="J57" i="1" s="1"/>
  <c r="I35" i="1"/>
  <c r="J35" i="1" s="1"/>
  <c r="I51" i="1"/>
  <c r="J51" i="1" s="1"/>
  <c r="I34" i="1"/>
  <c r="J34" i="1" s="1"/>
  <c r="D27" i="1"/>
  <c r="D28" i="1" s="1"/>
  <c r="D29" i="1" s="1"/>
  <c r="D30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I50" i="1"/>
  <c r="J50" i="1" s="1"/>
  <c r="I49" i="1"/>
  <c r="J49" i="1" s="1"/>
  <c r="I56" i="1"/>
  <c r="J56" i="1" s="1"/>
  <c r="I48" i="1"/>
  <c r="J48" i="1" s="1"/>
  <c r="I40" i="1"/>
  <c r="J40" i="1" s="1"/>
  <c r="I32" i="1"/>
  <c r="J32" i="1" s="1"/>
  <c r="H54" i="1"/>
  <c r="J54" i="1" s="1"/>
  <c r="H46" i="1"/>
  <c r="J46" i="1" s="1"/>
  <c r="H53" i="1"/>
  <c r="J53" i="1" s="1"/>
  <c r="H44" i="1"/>
  <c r="J44" i="1" s="1"/>
  <c r="I55" i="1"/>
  <c r="J55" i="1" s="1"/>
  <c r="I47" i="1"/>
  <c r="J47" i="1" s="1"/>
  <c r="I38" i="1"/>
  <c r="J38" i="1" s="1"/>
  <c r="I30" i="1"/>
  <c r="J30" i="1" s="1"/>
  <c r="H45" i="1"/>
  <c r="J45" i="1" s="1"/>
  <c r="H52" i="1"/>
  <c r="J52" i="1" s="1"/>
  <c r="I39" i="1"/>
  <c r="J39" i="1" s="1"/>
  <c r="M26" i="1" l="1"/>
  <c r="W26" i="1" s="1"/>
  <c r="X26" i="1" s="1"/>
  <c r="K26" i="1" s="1"/>
  <c r="M49" i="1"/>
  <c r="W49" i="1" s="1"/>
  <c r="M55" i="1"/>
  <c r="W55" i="1" s="1"/>
  <c r="N51" i="1"/>
  <c r="M28" i="1"/>
  <c r="W28" i="1" s="1"/>
  <c r="M43" i="1"/>
  <c r="W43" i="1" s="1"/>
  <c r="M35" i="1"/>
  <c r="W35" i="1" s="1"/>
  <c r="M50" i="1"/>
  <c r="W50" i="1" s="1"/>
  <c r="N37" i="1"/>
  <c r="N50" i="1" l="1"/>
  <c r="N40" i="1"/>
  <c r="M40" i="1"/>
  <c r="W40" i="1" s="1"/>
  <c r="N33" i="1"/>
  <c r="M33" i="1"/>
  <c r="W33" i="1" s="1"/>
  <c r="N54" i="1"/>
  <c r="M54" i="1"/>
  <c r="W54" i="1" s="1"/>
  <c r="M57" i="1"/>
  <c r="W57" i="1" s="1"/>
  <c r="N57" i="1"/>
  <c r="M44" i="1"/>
  <c r="W44" i="1" s="1"/>
  <c r="N44" i="1"/>
  <c r="M32" i="1"/>
  <c r="W32" i="1" s="1"/>
  <c r="N32" i="1"/>
  <c r="M38" i="1"/>
  <c r="W38" i="1" s="1"/>
  <c r="N38" i="1"/>
  <c r="N34" i="1"/>
  <c r="M34" i="1"/>
  <c r="W34" i="1" s="1"/>
  <c r="N48" i="1"/>
  <c r="M48" i="1"/>
  <c r="W48" i="1" s="1"/>
  <c r="M58" i="1"/>
  <c r="W58" i="1" s="1"/>
  <c r="N58" i="1"/>
  <c r="N43" i="1"/>
  <c r="N28" i="1"/>
  <c r="N30" i="1"/>
  <c r="M30" i="1"/>
  <c r="W30" i="1" s="1"/>
  <c r="N42" i="1"/>
  <c r="M42" i="1"/>
  <c r="W42" i="1" s="1"/>
  <c r="N41" i="1"/>
  <c r="M41" i="1"/>
  <c r="W41" i="1" s="1"/>
  <c r="N29" i="1"/>
  <c r="M29" i="1"/>
  <c r="W29" i="1" s="1"/>
  <c r="N46" i="1"/>
  <c r="M46" i="1"/>
  <c r="W46" i="1" s="1"/>
  <c r="N27" i="1"/>
  <c r="M27" i="1"/>
  <c r="W27" i="1" s="1"/>
  <c r="M52" i="1"/>
  <c r="W52" i="1" s="1"/>
  <c r="N52" i="1"/>
  <c r="M53" i="1"/>
  <c r="W53" i="1" s="1"/>
  <c r="N53" i="1"/>
  <c r="M45" i="1"/>
  <c r="W45" i="1" s="1"/>
  <c r="N45" i="1"/>
  <c r="M36" i="1"/>
  <c r="W36" i="1" s="1"/>
  <c r="N36" i="1"/>
  <c r="N47" i="1"/>
  <c r="M47" i="1"/>
  <c r="W47" i="1" s="1"/>
  <c r="N56" i="1"/>
  <c r="M56" i="1"/>
  <c r="W56" i="1" s="1"/>
  <c r="M37" i="1"/>
  <c r="W37" i="1" s="1"/>
  <c r="N49" i="1"/>
  <c r="N55" i="1"/>
  <c r="M51" i="1"/>
  <c r="W51" i="1" s="1"/>
  <c r="N35" i="1"/>
  <c r="X32" i="1" l="1"/>
  <c r="X27" i="1"/>
  <c r="K27" i="1" s="1"/>
  <c r="X28" i="1" l="1"/>
  <c r="K28" i="1"/>
  <c r="X29" i="1"/>
  <c r="X30" i="1" l="1"/>
  <c r="K29" i="1"/>
  <c r="K30" i="1" l="1"/>
  <c r="K32" i="1" l="1"/>
  <c r="X33" i="1"/>
  <c r="X34" i="1" l="1"/>
  <c r="K33" i="1"/>
  <c r="K34" i="1" l="1"/>
  <c r="X35" i="1"/>
  <c r="K35" i="1" l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K36" i="1" l="1"/>
  <c r="K38" i="1" l="1"/>
  <c r="K37" i="1"/>
  <c r="K39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7" i="1" l="1"/>
  <c r="K58" i="1" l="1"/>
  <c r="G76" i="1"/>
  <c r="G70" i="1"/>
  <c r="G63" i="1"/>
  <c r="G69" i="1"/>
  <c r="G72" i="1"/>
  <c r="G61" i="1"/>
  <c r="G65" i="1"/>
  <c r="G75" i="1"/>
  <c r="G62" i="1"/>
  <c r="G64" i="1"/>
  <c r="G80" i="1"/>
  <c r="G71" i="1"/>
  <c r="G67" i="1"/>
  <c r="G60" i="1"/>
  <c r="G77" i="1"/>
  <c r="G78" i="1"/>
  <c r="G68" i="1"/>
  <c r="G59" i="1"/>
  <c r="G66" i="1"/>
  <c r="G73" i="1"/>
  <c r="G74" i="1"/>
  <c r="G79" i="1"/>
  <c r="I77" i="1" l="1"/>
  <c r="H77" i="1"/>
  <c r="H72" i="1"/>
  <c r="I72" i="1"/>
  <c r="H73" i="1"/>
  <c r="I73" i="1"/>
  <c r="H71" i="1"/>
  <c r="I71" i="1"/>
  <c r="I69" i="1"/>
  <c r="H69" i="1"/>
  <c r="J69" i="1" s="1"/>
  <c r="I61" i="1"/>
  <c r="H61" i="1"/>
  <c r="H63" i="1"/>
  <c r="I63" i="1"/>
  <c r="I60" i="1"/>
  <c r="H60" i="1"/>
  <c r="I70" i="1"/>
  <c r="H70" i="1"/>
  <c r="J70" i="1" s="1"/>
  <c r="H79" i="1"/>
  <c r="I79" i="1"/>
  <c r="H67" i="1"/>
  <c r="I67" i="1"/>
  <c r="H80" i="1"/>
  <c r="I80" i="1"/>
  <c r="H64" i="1"/>
  <c r="I64" i="1"/>
  <c r="I68" i="1"/>
  <c r="H68" i="1"/>
  <c r="H62" i="1"/>
  <c r="I62" i="1"/>
  <c r="I76" i="1"/>
  <c r="H76" i="1"/>
  <c r="J76" i="1" s="1"/>
  <c r="H65" i="1"/>
  <c r="I65" i="1"/>
  <c r="H74" i="1"/>
  <c r="I74" i="1"/>
  <c r="I66" i="1"/>
  <c r="H66" i="1"/>
  <c r="H59" i="1"/>
  <c r="I59" i="1"/>
  <c r="I78" i="1"/>
  <c r="H78" i="1"/>
  <c r="J78" i="1" s="1"/>
  <c r="I75" i="1"/>
  <c r="H75" i="1"/>
  <c r="M70" i="1"/>
  <c r="W70" i="1" s="1"/>
  <c r="N69" i="1"/>
  <c r="N77" i="1"/>
  <c r="J63" i="1" l="1"/>
  <c r="J72" i="1"/>
  <c r="M72" i="1" s="1"/>
  <c r="W72" i="1" s="1"/>
  <c r="J67" i="1"/>
  <c r="J73" i="1"/>
  <c r="J74" i="1"/>
  <c r="J79" i="1"/>
  <c r="M79" i="1" s="1"/>
  <c r="W79" i="1" s="1"/>
  <c r="J59" i="1"/>
  <c r="N59" i="1" s="1"/>
  <c r="J66" i="1"/>
  <c r="N66" i="1" s="1"/>
  <c r="J71" i="1"/>
  <c r="N71" i="1" s="1"/>
  <c r="J62" i="1"/>
  <c r="M62" i="1" s="1"/>
  <c r="W62" i="1" s="1"/>
  <c r="J75" i="1"/>
  <c r="N75" i="1" s="1"/>
  <c r="J68" i="1"/>
  <c r="N68" i="1" s="1"/>
  <c r="J61" i="1"/>
  <c r="N76" i="1"/>
  <c r="J60" i="1"/>
  <c r="N60" i="1" s="1"/>
  <c r="J80" i="1"/>
  <c r="N80" i="1" s="1"/>
  <c r="J65" i="1"/>
  <c r="M65" i="1" s="1"/>
  <c r="W65" i="1" s="1"/>
  <c r="J64" i="1"/>
  <c r="M64" i="1" s="1"/>
  <c r="W64" i="1" s="1"/>
  <c r="N67" i="1"/>
  <c r="N73" i="1"/>
  <c r="M78" i="1"/>
  <c r="W78" i="1" s="1"/>
  <c r="N74" i="1"/>
  <c r="N63" i="1"/>
  <c r="M63" i="1"/>
  <c r="W63" i="1" s="1"/>
  <c r="N78" i="1"/>
  <c r="M77" i="1"/>
  <c r="W77" i="1" s="1"/>
  <c r="M71" i="1"/>
  <c r="W71" i="1" s="1"/>
  <c r="M69" i="1"/>
  <c r="W69" i="1" s="1"/>
  <c r="M67" i="1"/>
  <c r="W67" i="1" s="1"/>
  <c r="N64" i="1"/>
  <c r="N70" i="1"/>
  <c r="N72" i="1"/>
  <c r="M68" i="1"/>
  <c r="W68" i="1" s="1"/>
  <c r="M74" i="1"/>
  <c r="W74" i="1" s="1"/>
  <c r="N61" i="1"/>
  <c r="M61" i="1"/>
  <c r="W61" i="1" s="1"/>
  <c r="M76" i="1"/>
  <c r="W76" i="1" s="1"/>
  <c r="M66" i="1" l="1"/>
  <c r="W66" i="1" s="1"/>
  <c r="M59" i="1"/>
  <c r="W59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M75" i="1"/>
  <c r="W75" i="1" s="1"/>
  <c r="M80" i="1"/>
  <c r="W80" i="1" s="1"/>
  <c r="N62" i="1"/>
  <c r="M60" i="1"/>
  <c r="W60" i="1" s="1"/>
  <c r="N65" i="1"/>
  <c r="N79" i="1"/>
  <c r="M73" i="1"/>
  <c r="W73" i="1" s="1"/>
  <c r="K59" i="1" l="1"/>
  <c r="K60" i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80" i="1" l="1"/>
  <c r="K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ndiaz</author>
  </authors>
  <commentList>
    <comment ref="K18" authorId="0" shapeId="0" xr:uid="{6E030FF6-36B6-42BC-B8D0-CB552D9F9F88}">
      <text>
        <r>
          <rPr>
            <b/>
            <sz val="9"/>
            <color indexed="81"/>
            <rFont val="Tahoma"/>
            <family val="2"/>
          </rPr>
          <t>SABA:</t>
        </r>
        <r>
          <rPr>
            <sz val="9"/>
            <color indexed="81"/>
            <rFont val="Tahoma"/>
            <family val="2"/>
          </rPr>
          <t xml:space="preserve">
Presión mayor o igual a 5 mca y menor a 50 mca.</t>
        </r>
      </text>
    </comment>
    <comment ref="M18" authorId="0" shapeId="0" xr:uid="{83D5BBC3-AEA6-45B6-BD80-826D2FBF4DF8}">
      <text>
        <r>
          <rPr>
            <b/>
            <sz val="9"/>
            <color indexed="81"/>
            <rFont val="Tahoma"/>
            <family val="2"/>
          </rPr>
          <t>SABA:</t>
        </r>
        <r>
          <rPr>
            <sz val="9"/>
            <color indexed="81"/>
            <rFont val="Tahoma"/>
            <family val="2"/>
          </rPr>
          <t xml:space="preserve">
Velocidad menor o igual a 3 m/s</t>
        </r>
      </text>
    </comment>
  </commentList>
</comments>
</file>

<file path=xl/sharedStrings.xml><?xml version="1.0" encoding="utf-8"?>
<sst xmlns="http://schemas.openxmlformats.org/spreadsheetml/2006/main" count="57" uniqueCount="46">
  <si>
    <t>m.s.n.m.</t>
  </si>
  <si>
    <t>m.</t>
  </si>
  <si>
    <t>ACUM (m)</t>
  </si>
  <si>
    <t>l/seg.</t>
  </si>
  <si>
    <t>POR SERVIR</t>
  </si>
  <si>
    <t>Pulg.</t>
  </si>
  <si>
    <t>m.c.a.</t>
  </si>
  <si>
    <t>m/s</t>
  </si>
  <si>
    <t>CRP-T7 N° 1</t>
  </si>
  <si>
    <t>PUNTO</t>
  </si>
  <si>
    <t>COTA</t>
  </si>
  <si>
    <t>LONGITUD</t>
  </si>
  <si>
    <t>Q UNIT.</t>
  </si>
  <si>
    <t>N° PILETAS</t>
  </si>
  <si>
    <t>CAUDAL</t>
  </si>
  <si>
    <t>DIAMET. MIN</t>
  </si>
  <si>
    <t>DIAMET. MAX</t>
  </si>
  <si>
    <t>DIAMET.</t>
  </si>
  <si>
    <t>PRS DIN.</t>
  </si>
  <si>
    <t>PRS ESTAT.</t>
  </si>
  <si>
    <t>VELOCID.</t>
  </si>
  <si>
    <t>Hf principal</t>
  </si>
  <si>
    <t>RADIO CORTO</t>
  </si>
  <si>
    <t>codo segmentado</t>
  </si>
  <si>
    <t>CODO 45°</t>
  </si>
  <si>
    <t>RADIO MEDIO</t>
  </si>
  <si>
    <t>CURVA 45°</t>
  </si>
  <si>
    <t>TEE PESADO</t>
  </si>
  <si>
    <t>DE BORDA</t>
  </si>
  <si>
    <t>COMPUERTA</t>
  </si>
  <si>
    <t>hf local</t>
  </si>
  <si>
    <t>NIV PIEZ</t>
  </si>
  <si>
    <t>Reservorio</t>
  </si>
  <si>
    <t>Ramal Prin.</t>
  </si>
  <si>
    <t>DISEÑO DE LA LINEA DE DISTRIBUCIÓN - RAMAL PRINCIPAL</t>
  </si>
  <si>
    <t>"MEJORAMIENTO DEL SISTEMA DE AGUA POTABLE Y ALCANTARILLADO DE LA LOCALIDAD DE PUSACPAMPA, DISTRITO DE COMAS - DISTRITO DE COMAS - PROVINCIA DE CONCEPCION - REGIÓN JUNÍN"</t>
  </si>
  <si>
    <t>Qu (l/s)</t>
  </si>
  <si>
    <t>N</t>
  </si>
  <si>
    <t>: Caudal Unitario</t>
  </si>
  <si>
    <t>: N° Piletas</t>
  </si>
  <si>
    <t>Perdida para tuberías de diámetro menor a 50mm (2")</t>
  </si>
  <si>
    <t>REDES DE DISTRIBUCCION</t>
  </si>
  <si>
    <t>Vmax=</t>
  </si>
  <si>
    <t>Vmin=</t>
  </si>
  <si>
    <t>Se usó el Vmax para hallar el Diametro Mínimo</t>
  </si>
  <si>
    <t>Se usó el Vmin para hallar el Diametro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</si>
</sst>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9" tint="-0.249977111117893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quotePrefix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4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2" fontId="5" fillId="0" borderId="0" xfId="0" applyNumberFormat="1" applyFont="1" applyAlignment="1">
      <alignment horizontal="center"/>
    </xf>
    <xf numFmtId="1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0" xfId="1" applyFont="1" applyFill="1" applyBorder="1"/>
    <xf numFmtId="2" fontId="4" fillId="0" borderId="0" xfId="0" applyNumberFormat="1" applyFont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0" xfId="1" applyFont="1" applyFill="1" applyBorder="1"/>
    <xf numFmtId="43" fontId="0" fillId="0" borderId="0" xfId="1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2" fontId="11" fillId="0" borderId="8" xfId="0" applyNumberFormat="1" applyFont="1" applyBorder="1" applyAlignment="1">
      <alignment horizontal="center" wrapText="1"/>
    </xf>
    <xf numFmtId="12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2" fontId="11" fillId="0" borderId="2" xfId="0" applyNumberFormat="1" applyFont="1" applyBorder="1" applyAlignment="1">
      <alignment horizontal="center" vertical="center" wrapText="1"/>
    </xf>
    <xf numFmtId="12" fontId="11" fillId="0" borderId="2" xfId="0" applyNumberFormat="1" applyFont="1" applyBorder="1" applyAlignment="1">
      <alignment horizontal="center"/>
    </xf>
    <xf numFmtId="1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12" fontId="11" fillId="0" borderId="5" xfId="0" applyNumberFormat="1" applyFont="1" applyBorder="1" applyAlignment="1">
      <alignment horizontal="center"/>
    </xf>
    <xf numFmtId="12" fontId="10" fillId="0" borderId="5" xfId="0" applyNumberFormat="1" applyFont="1" applyBorder="1" applyAlignment="1">
      <alignment horizontal="center" vertical="top"/>
    </xf>
    <xf numFmtId="2" fontId="10" fillId="0" borderId="5" xfId="0" applyNumberFormat="1" applyFont="1" applyBorder="1" applyAlignment="1">
      <alignment horizontal="center" vertical="top"/>
    </xf>
    <xf numFmtId="164" fontId="10" fillId="0" borderId="5" xfId="0" applyNumberFormat="1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2" fontId="10" fillId="0" borderId="2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top"/>
    </xf>
    <xf numFmtId="2" fontId="10" fillId="0" borderId="4" xfId="0" applyNumberFormat="1" applyFont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12" fontId="12" fillId="0" borderId="12" xfId="0" applyNumberFormat="1" applyFont="1" applyBorder="1" applyAlignment="1">
      <alignment horizontal="center"/>
    </xf>
    <xf numFmtId="0" fontId="10" fillId="0" borderId="11" xfId="0" quotePrefix="1" applyFont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165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2" fontId="15" fillId="0" borderId="14" xfId="0" applyNumberFormat="1" applyFont="1" applyBorder="1" applyAlignment="1">
      <alignment horizontal="center"/>
    </xf>
    <xf numFmtId="0" fontId="10" fillId="3" borderId="11" xfId="0" quotePrefix="1" applyFont="1" applyFill="1" applyBorder="1" applyAlignment="1">
      <alignment horizontal="center" vertical="center"/>
    </xf>
    <xf numFmtId="2" fontId="13" fillId="3" borderId="12" xfId="0" applyNumberFormat="1" applyFont="1" applyFill="1" applyBorder="1" applyAlignment="1">
      <alignment horizontal="center" vertical="center"/>
    </xf>
    <xf numFmtId="2" fontId="15" fillId="3" borderId="12" xfId="0" applyNumberFormat="1" applyFont="1" applyFill="1" applyBorder="1" applyAlignment="1">
      <alignment horizontal="center"/>
    </xf>
    <xf numFmtId="165" fontId="13" fillId="3" borderId="12" xfId="0" applyNumberFormat="1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2" fontId="16" fillId="3" borderId="12" xfId="0" applyNumberFormat="1" applyFont="1" applyFill="1" applyBorder="1" applyAlignment="1">
      <alignment horizontal="center"/>
    </xf>
    <xf numFmtId="2" fontId="14" fillId="3" borderId="12" xfId="0" applyNumberFormat="1" applyFont="1" applyFill="1" applyBorder="1" applyAlignment="1">
      <alignment horizontal="center"/>
    </xf>
    <xf numFmtId="43" fontId="13" fillId="3" borderId="12" xfId="1" applyFont="1" applyFill="1" applyBorder="1" applyAlignment="1">
      <alignment horizontal="center"/>
    </xf>
    <xf numFmtId="43" fontId="14" fillId="0" borderId="12" xfId="1" applyFont="1" applyBorder="1"/>
    <xf numFmtId="2" fontId="14" fillId="3" borderId="13" xfId="0" applyNumberFormat="1" applyFont="1" applyFill="1" applyBorder="1" applyAlignment="1">
      <alignment horizontal="center"/>
    </xf>
    <xf numFmtId="2" fontId="15" fillId="3" borderId="14" xfId="0" applyNumberFormat="1" applyFont="1" applyFill="1" applyBorder="1" applyAlignment="1">
      <alignment horizontal="center"/>
    </xf>
    <xf numFmtId="0" fontId="13" fillId="0" borderId="11" xfId="0" quotePrefix="1" applyFont="1" applyBorder="1" applyAlignment="1">
      <alignment horizontal="center" vertical="center"/>
    </xf>
    <xf numFmtId="2" fontId="15" fillId="4" borderId="12" xfId="0" applyNumberFormat="1" applyFont="1" applyFill="1" applyBorder="1" applyAlignment="1">
      <alignment horizontal="center"/>
    </xf>
    <xf numFmtId="43" fontId="14" fillId="0" borderId="12" xfId="1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3" fillId="5" borderId="11" xfId="0" quotePrefix="1" applyFont="1" applyFill="1" applyBorder="1" applyAlignment="1">
      <alignment horizontal="center" vertical="center"/>
    </xf>
    <xf numFmtId="2" fontId="13" fillId="5" borderId="12" xfId="0" applyNumberFormat="1" applyFont="1" applyFill="1" applyBorder="1" applyAlignment="1">
      <alignment horizontal="center" vertical="center"/>
    </xf>
    <xf numFmtId="2" fontId="15" fillId="5" borderId="12" xfId="0" applyNumberFormat="1" applyFont="1" applyFill="1" applyBorder="1" applyAlignment="1">
      <alignment horizontal="center"/>
    </xf>
    <xf numFmtId="165" fontId="13" fillId="5" borderId="12" xfId="0" applyNumberFormat="1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165" fontId="14" fillId="5" borderId="12" xfId="0" applyNumberFormat="1" applyFont="1" applyFill="1" applyBorder="1" applyAlignment="1">
      <alignment horizontal="center"/>
    </xf>
    <xf numFmtId="12" fontId="16" fillId="5" borderId="12" xfId="0" applyNumberFormat="1" applyFont="1" applyFill="1" applyBorder="1" applyAlignment="1">
      <alignment horizontal="center"/>
    </xf>
    <xf numFmtId="2" fontId="14" fillId="5" borderId="12" xfId="0" applyNumberFormat="1" applyFont="1" applyFill="1" applyBorder="1" applyAlignment="1">
      <alignment horizontal="center"/>
    </xf>
    <xf numFmtId="43" fontId="14" fillId="5" borderId="12" xfId="1" applyFont="1" applyFill="1" applyBorder="1" applyAlignment="1">
      <alignment horizontal="center"/>
    </xf>
    <xf numFmtId="43" fontId="14" fillId="5" borderId="12" xfId="1" applyFont="1" applyFill="1" applyBorder="1"/>
    <xf numFmtId="2" fontId="15" fillId="5" borderId="14" xfId="0" applyNumberFormat="1" applyFont="1" applyFill="1" applyBorder="1" applyAlignment="1">
      <alignment horizontal="center"/>
    </xf>
    <xf numFmtId="2" fontId="13" fillId="0" borderId="12" xfId="0" applyNumberFormat="1" applyFont="1" applyBorder="1" applyAlignment="1">
      <alignment horizontal="center"/>
    </xf>
    <xf numFmtId="43" fontId="14" fillId="0" borderId="12" xfId="1" applyFont="1" applyFill="1" applyBorder="1"/>
    <xf numFmtId="2" fontId="17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15" xfId="0" quotePrefix="1" applyFont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2" fontId="15" fillId="4" borderId="16" xfId="0" applyNumberFormat="1" applyFont="1" applyFill="1" applyBorder="1" applyAlignment="1">
      <alignment horizontal="center"/>
    </xf>
    <xf numFmtId="165" fontId="13" fillId="3" borderId="16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165" fontId="14" fillId="0" borderId="16" xfId="0" applyNumberFormat="1" applyFont="1" applyBorder="1" applyAlignment="1">
      <alignment horizontal="center"/>
    </xf>
    <xf numFmtId="12" fontId="16" fillId="3" borderId="16" xfId="0" applyNumberFormat="1" applyFont="1" applyFill="1" applyBorder="1" applyAlignment="1">
      <alignment horizontal="center"/>
    </xf>
    <xf numFmtId="2" fontId="14" fillId="0" borderId="16" xfId="0" applyNumberFormat="1" applyFont="1" applyBorder="1" applyAlignment="1">
      <alignment horizontal="center"/>
    </xf>
    <xf numFmtId="2" fontId="14" fillId="3" borderId="16" xfId="0" applyNumberFormat="1" applyFont="1" applyFill="1" applyBorder="1" applyAlignment="1">
      <alignment horizontal="center"/>
    </xf>
    <xf numFmtId="43" fontId="14" fillId="0" borderId="16" xfId="1" applyFont="1" applyBorder="1" applyAlignment="1">
      <alignment horizontal="center"/>
    </xf>
    <xf numFmtId="43" fontId="14" fillId="0" borderId="16" xfId="1" applyFont="1" applyFill="1" applyBorder="1"/>
    <xf numFmtId="2" fontId="15" fillId="0" borderId="17" xfId="0" applyNumberFormat="1" applyFont="1" applyBorder="1" applyAlignment="1">
      <alignment horizontal="center"/>
    </xf>
    <xf numFmtId="12" fontId="16" fillId="0" borderId="12" xfId="0" applyNumberFormat="1" applyFont="1" applyBorder="1" applyAlignment="1">
      <alignment horizontal="center" vertical="center"/>
    </xf>
    <xf numFmtId="12" fontId="12" fillId="0" borderId="12" xfId="0" applyNumberFormat="1" applyFont="1" applyBorder="1" applyAlignment="1">
      <alignment horizontal="center" vertical="center"/>
    </xf>
    <xf numFmtId="2" fontId="14" fillId="3" borderId="12" xfId="0" applyNumberFormat="1" applyFont="1" applyFill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12" fontId="16" fillId="5" borderId="12" xfId="0" applyNumberFormat="1" applyFont="1" applyFill="1" applyBorder="1" applyAlignment="1">
      <alignment horizontal="center" vertical="center"/>
    </xf>
    <xf numFmtId="12" fontId="12" fillId="5" borderId="12" xfId="0" applyNumberFormat="1" applyFont="1" applyFill="1" applyBorder="1" applyAlignment="1">
      <alignment horizontal="center" vertical="center"/>
    </xf>
    <xf numFmtId="2" fontId="14" fillId="5" borderId="12" xfId="0" applyNumberFormat="1" applyFont="1" applyFill="1" applyBorder="1" applyAlignment="1">
      <alignment horizontal="center" vertical="center"/>
    </xf>
    <xf numFmtId="12" fontId="16" fillId="0" borderId="16" xfId="0" applyNumberFormat="1" applyFont="1" applyBorder="1" applyAlignment="1">
      <alignment horizontal="center" vertical="center"/>
    </xf>
    <xf numFmtId="12" fontId="12" fillId="0" borderId="16" xfId="0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0" fontId="18" fillId="4" borderId="18" xfId="0" applyFont="1" applyFill="1" applyBorder="1"/>
    <xf numFmtId="0" fontId="18" fillId="4" borderId="19" xfId="0" applyFont="1" applyFill="1" applyBorder="1"/>
    <xf numFmtId="0" fontId="0" fillId="4" borderId="9" xfId="0" applyFill="1" applyBorder="1"/>
    <xf numFmtId="0" fontId="18" fillId="4" borderId="20" xfId="0" applyFont="1" applyFill="1" applyBorder="1"/>
    <xf numFmtId="0" fontId="18" fillId="4" borderId="21" xfId="0" applyFont="1" applyFill="1" applyBorder="1"/>
    <xf numFmtId="0" fontId="0" fillId="4" borderId="6" xfId="0" applyFill="1" applyBorder="1"/>
    <xf numFmtId="0" fontId="22" fillId="4" borderId="18" xfId="0" applyFont="1" applyFill="1" applyBorder="1" applyAlignment="1">
      <alignment vertical="center"/>
    </xf>
    <xf numFmtId="0" fontId="22" fillId="4" borderId="19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22" xfId="0" applyFont="1" applyFill="1" applyBorder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20" xfId="0" applyFont="1" applyFill="1" applyBorder="1" applyAlignment="1">
      <alignment vertical="center"/>
    </xf>
    <xf numFmtId="0" fontId="21" fillId="4" borderId="21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9" fillId="6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20782</xdr:colOff>
      <xdr:row>6</xdr:row>
      <xdr:rowOff>138546</xdr:rowOff>
    </xdr:from>
    <xdr:ext cx="166947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DEFAC1-DDFC-0F6F-010A-4F52B47C625D}"/>
                </a:ext>
              </a:extLst>
            </xdr:cNvPr>
            <xdr:cNvSpPr txBox="1"/>
          </xdr:nvSpPr>
          <xdr:spPr>
            <a:xfrm>
              <a:off x="810491" y="1233055"/>
              <a:ext cx="1669473" cy="21050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𝑄𝑢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s-PE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6DEFAC1-DDFC-0F6F-010A-4F52B47C625D}"/>
                </a:ext>
              </a:extLst>
            </xdr:cNvPr>
            <xdr:cNvSpPr txBox="1"/>
          </xdr:nvSpPr>
          <xdr:spPr>
            <a:xfrm>
              <a:off x="810491" y="1233055"/>
              <a:ext cx="1669473" cy="21050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𝑄=𝑄𝑢∗𝑁</a:t>
              </a:r>
              <a:endParaRPr lang="es-PE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768929</xdr:colOff>
      <xdr:row>8</xdr:row>
      <xdr:rowOff>13854</xdr:rowOff>
    </xdr:from>
    <xdr:ext cx="2847108" cy="559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D4CE8F5-991E-4DAD-A82B-2ECABA7F25A9}"/>
                </a:ext>
              </a:extLst>
            </xdr:cNvPr>
            <xdr:cNvSpPr txBox="1"/>
          </xdr:nvSpPr>
          <xdr:spPr>
            <a:xfrm>
              <a:off x="4717474" y="1482436"/>
              <a:ext cx="2847108" cy="5591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600" b="0" i="1">
                        <a:latin typeface="Cambria Math" panose="02040503050406030204" pitchFamily="18" charset="0"/>
                      </a:rPr>
                      <m:t>𝐻𝑓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=676.745</m:t>
                    </m:r>
                    <m:d>
                      <m:dPr>
                        <m:begChr m:val="["/>
                        <m:endChr m:val="]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p>
                                <m: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  <m:t>1.751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s-MX" sz="1600" b="0" i="1">
                                    <a:latin typeface="Cambria Math" panose="02040503050406030204" pitchFamily="18" charset="0"/>
                                  </a:rPr>
                                  <m:t>4.753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MX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MX" sz="16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PE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D4CE8F5-991E-4DAD-A82B-2ECABA7F25A9}"/>
                </a:ext>
              </a:extLst>
            </xdr:cNvPr>
            <xdr:cNvSpPr txBox="1"/>
          </xdr:nvSpPr>
          <xdr:spPr>
            <a:xfrm>
              <a:off x="4717474" y="1482436"/>
              <a:ext cx="2847108" cy="55912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𝐻𝑓=676.745[𝑄^1.751/𝐷^4.753 ]∗𝐿</a:t>
              </a:r>
              <a:endParaRPr lang="es-PE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484910</xdr:colOff>
      <xdr:row>80</xdr:row>
      <xdr:rowOff>55417</xdr:rowOff>
    </xdr:from>
    <xdr:to>
      <xdr:col>5</xdr:col>
      <xdr:colOff>734292</xdr:colOff>
      <xdr:row>89</xdr:row>
      <xdr:rowOff>126296</xdr:rowOff>
    </xdr:to>
    <xdr:pic>
      <xdr:nvPicPr>
        <xdr:cNvPr id="5" name="Picture 170">
          <a:extLst>
            <a:ext uri="{FF2B5EF4-FFF2-40B4-BE49-F238E27FC236}">
              <a16:creationId xmlns:a16="http://schemas.microsoft.com/office/drawing/2014/main" id="{022C41C9-C895-482C-A208-C1068813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619" y="14838217"/>
          <a:ext cx="3408218" cy="1691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81</xdr:row>
      <xdr:rowOff>83128</xdr:rowOff>
    </xdr:from>
    <xdr:to>
      <xdr:col>14</xdr:col>
      <xdr:colOff>603860</xdr:colOff>
      <xdr:row>89</xdr:row>
      <xdr:rowOff>97675</xdr:rowOff>
    </xdr:to>
    <xdr:pic>
      <xdr:nvPicPr>
        <xdr:cNvPr id="6" name="Picture 171">
          <a:extLst>
            <a:ext uri="{FF2B5EF4-FFF2-40B4-BE49-F238E27FC236}">
              <a16:creationId xmlns:a16="http://schemas.microsoft.com/office/drawing/2014/main" id="{D4DF040F-51DD-4A8E-A703-38E6FB2E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95"/>
        <a:stretch>
          <a:fillRect/>
        </a:stretch>
      </xdr:blipFill>
      <xdr:spPr bwMode="auto">
        <a:xfrm>
          <a:off x="7107382" y="15046037"/>
          <a:ext cx="4552405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E16D-2E1B-409B-B72F-9453B321AA40}">
  <sheetPr>
    <pageSetUpPr fitToPage="1"/>
  </sheetPr>
  <dimension ref="A1:X114"/>
  <sheetViews>
    <sheetView tabSelected="1" zoomScale="69" zoomScaleNormal="69" workbookViewId="0">
      <selection activeCell="AD8" sqref="AD7:AD8"/>
    </sheetView>
  </sheetViews>
  <sheetFormatPr baseColWidth="10" defaultRowHeight="14.4" x14ac:dyDescent="0.3"/>
  <cols>
    <col min="15" max="15" width="14" customWidth="1"/>
  </cols>
  <sheetData>
    <row r="1" spans="1:23" ht="15.6" x14ac:dyDescent="0.3">
      <c r="C1" s="125" t="s">
        <v>34</v>
      </c>
      <c r="D1" s="125"/>
      <c r="E1" s="125"/>
      <c r="F1" s="125"/>
      <c r="G1" s="125"/>
      <c r="H1" s="125"/>
      <c r="I1" s="125"/>
      <c r="J1" s="125"/>
      <c r="K1" s="125"/>
    </row>
    <row r="3" spans="1:23" x14ac:dyDescent="0.3">
      <c r="A3" s="124" t="s">
        <v>35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</row>
    <row r="4" spans="1:23" x14ac:dyDescent="0.3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</row>
    <row r="5" spans="1:23" x14ac:dyDescent="0.3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</row>
    <row r="6" spans="1:23" x14ac:dyDescent="0.3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</row>
    <row r="7" spans="1:23" ht="15" thickBot="1" x14ac:dyDescent="0.35"/>
    <row r="8" spans="1:23" ht="15.6" x14ac:dyDescent="0.3">
      <c r="F8" s="126" t="s">
        <v>40</v>
      </c>
      <c r="G8" s="126"/>
      <c r="H8" s="126"/>
      <c r="I8" s="126"/>
      <c r="J8" s="126"/>
      <c r="K8" s="126"/>
      <c r="M8" s="115" t="s">
        <v>41</v>
      </c>
      <c r="N8" s="116"/>
      <c r="O8" s="117"/>
    </row>
    <row r="9" spans="1:23" ht="16.2" thickBot="1" x14ac:dyDescent="0.35">
      <c r="M9" s="118" t="s">
        <v>42</v>
      </c>
      <c r="N9" s="119">
        <v>0.6</v>
      </c>
      <c r="O9" s="120" t="s">
        <v>7</v>
      </c>
      <c r="P9" t="s">
        <v>44</v>
      </c>
    </row>
    <row r="10" spans="1:23" ht="16.2" thickBot="1" x14ac:dyDescent="0.35">
      <c r="B10" s="109" t="s">
        <v>36</v>
      </c>
      <c r="C10" s="110" t="s">
        <v>38</v>
      </c>
      <c r="D10" s="111"/>
      <c r="M10" s="121" t="s">
        <v>43</v>
      </c>
      <c r="N10" s="122">
        <v>3</v>
      </c>
      <c r="O10" s="123" t="s">
        <v>7</v>
      </c>
      <c r="P10" t="s">
        <v>45</v>
      </c>
    </row>
    <row r="11" spans="1:23" ht="16.2" thickBot="1" x14ac:dyDescent="0.35">
      <c r="B11" s="112" t="s">
        <v>37</v>
      </c>
      <c r="C11" s="113" t="s">
        <v>39</v>
      </c>
      <c r="D11" s="114"/>
    </row>
    <row r="17" spans="1:24" ht="15" thickBot="1" x14ac:dyDescent="0.35"/>
    <row r="18" spans="1:24" ht="28.2" x14ac:dyDescent="0.3">
      <c r="A18" s="16" t="s">
        <v>9</v>
      </c>
      <c r="B18" s="17" t="s">
        <v>10</v>
      </c>
      <c r="C18" s="17" t="s">
        <v>11</v>
      </c>
      <c r="D18" s="17" t="s">
        <v>11</v>
      </c>
      <c r="E18" s="17" t="s">
        <v>12</v>
      </c>
      <c r="F18" s="17" t="s">
        <v>13</v>
      </c>
      <c r="G18" s="17" t="s">
        <v>14</v>
      </c>
      <c r="H18" s="18" t="s">
        <v>15</v>
      </c>
      <c r="I18" s="18" t="s">
        <v>16</v>
      </c>
      <c r="J18" s="19" t="s">
        <v>17</v>
      </c>
      <c r="K18" s="17" t="s">
        <v>18</v>
      </c>
      <c r="L18" s="17" t="s">
        <v>19</v>
      </c>
      <c r="M18" s="17" t="s">
        <v>20</v>
      </c>
      <c r="N18" s="20" t="s">
        <v>21</v>
      </c>
      <c r="O18" s="20" t="s">
        <v>22</v>
      </c>
      <c r="P18" s="20" t="s">
        <v>23</v>
      </c>
      <c r="Q18" s="20" t="s">
        <v>24</v>
      </c>
      <c r="R18" s="20" t="s">
        <v>25</v>
      </c>
      <c r="S18" s="20" t="s">
        <v>26</v>
      </c>
      <c r="T18" s="20" t="s">
        <v>27</v>
      </c>
      <c r="U18" s="20" t="s">
        <v>28</v>
      </c>
      <c r="V18" s="20" t="s">
        <v>29</v>
      </c>
      <c r="W18" s="17" t="s">
        <v>30</v>
      </c>
      <c r="X18" s="21" t="s">
        <v>31</v>
      </c>
    </row>
    <row r="19" spans="1:24" x14ac:dyDescent="0.3">
      <c r="A19" s="22"/>
      <c r="B19" s="23"/>
      <c r="C19" s="23"/>
      <c r="D19" s="23"/>
      <c r="E19" s="23"/>
      <c r="F19" s="23"/>
      <c r="G19" s="23"/>
      <c r="H19" s="24"/>
      <c r="I19" s="25"/>
      <c r="J19" s="26"/>
      <c r="K19" s="23"/>
      <c r="L19" s="23"/>
      <c r="M19" s="23"/>
      <c r="N19" s="27"/>
      <c r="O19" s="27">
        <v>1.5</v>
      </c>
      <c r="P19" s="27">
        <v>1.5</v>
      </c>
      <c r="Q19" s="27">
        <v>1.5</v>
      </c>
      <c r="R19" s="27">
        <v>1.5</v>
      </c>
      <c r="S19" s="27">
        <v>1.5</v>
      </c>
      <c r="T19" s="27">
        <v>1.5</v>
      </c>
      <c r="U19" s="27">
        <v>1.5</v>
      </c>
      <c r="V19" s="27">
        <v>1.5</v>
      </c>
      <c r="W19" s="23"/>
      <c r="X19" s="28"/>
    </row>
    <row r="20" spans="1:24" ht="15" thickBot="1" x14ac:dyDescent="0.35">
      <c r="A20" s="29"/>
      <c r="B20" s="30" t="s">
        <v>0</v>
      </c>
      <c r="C20" s="30" t="s">
        <v>1</v>
      </c>
      <c r="D20" s="30" t="s">
        <v>2</v>
      </c>
      <c r="E20" s="30" t="s">
        <v>3</v>
      </c>
      <c r="F20" s="30" t="s">
        <v>4</v>
      </c>
      <c r="G20" s="30" t="s">
        <v>3</v>
      </c>
      <c r="H20" s="31" t="s">
        <v>5</v>
      </c>
      <c r="I20" s="31" t="s">
        <v>5</v>
      </c>
      <c r="J20" s="32" t="s">
        <v>5</v>
      </c>
      <c r="K20" s="30" t="s">
        <v>6</v>
      </c>
      <c r="L20" s="30" t="s">
        <v>6</v>
      </c>
      <c r="M20" s="30" t="s">
        <v>7</v>
      </c>
      <c r="N20" s="30" t="s">
        <v>1</v>
      </c>
      <c r="O20" s="33">
        <v>1.3</v>
      </c>
      <c r="P20" s="33">
        <v>0.2</v>
      </c>
      <c r="Q20" s="33">
        <v>0.6</v>
      </c>
      <c r="R20" s="34">
        <v>1.1000000000000001</v>
      </c>
      <c r="S20" s="33">
        <v>0.3</v>
      </c>
      <c r="T20" s="33">
        <v>4.8</v>
      </c>
      <c r="U20" s="33">
        <v>1</v>
      </c>
      <c r="V20" s="33">
        <v>0.3</v>
      </c>
      <c r="W20" s="30" t="s">
        <v>1</v>
      </c>
      <c r="X20" s="35" t="s">
        <v>0</v>
      </c>
    </row>
    <row r="21" spans="1:24" x14ac:dyDescent="0.3">
      <c r="A21" s="22"/>
      <c r="B21" s="36"/>
      <c r="C21" s="36"/>
      <c r="D21" s="36"/>
      <c r="E21" s="36"/>
      <c r="F21" s="36"/>
      <c r="G21" s="36"/>
      <c r="H21" s="36"/>
      <c r="I21" s="36"/>
      <c r="J21" s="37"/>
      <c r="K21" s="36"/>
      <c r="L21" s="36"/>
      <c r="M21" s="36"/>
      <c r="N21" s="86"/>
      <c r="O21" s="38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39">
        <v>1</v>
      </c>
      <c r="W21" s="36"/>
      <c r="X21" s="40"/>
    </row>
    <row r="22" spans="1:24" ht="15" thickBot="1" x14ac:dyDescent="0.35">
      <c r="A22" s="22"/>
      <c r="B22" s="36"/>
      <c r="C22" s="36"/>
      <c r="D22" s="36"/>
      <c r="E22" s="36"/>
      <c r="F22" s="36"/>
      <c r="G22" s="36"/>
      <c r="H22" s="36"/>
      <c r="I22" s="36"/>
      <c r="J22" s="37"/>
      <c r="K22" s="36"/>
      <c r="L22" s="36"/>
      <c r="M22" s="36"/>
      <c r="N22" s="86"/>
      <c r="O22" s="41">
        <v>0.8</v>
      </c>
      <c r="P22" s="33">
        <v>0.2</v>
      </c>
      <c r="Q22" s="33">
        <v>0.4</v>
      </c>
      <c r="R22" s="34">
        <v>0.7</v>
      </c>
      <c r="S22" s="33">
        <v>0.2</v>
      </c>
      <c r="T22" s="33">
        <v>3.2</v>
      </c>
      <c r="U22" s="33">
        <v>0.7</v>
      </c>
      <c r="V22" s="42">
        <v>0.2</v>
      </c>
      <c r="W22" s="36"/>
      <c r="X22" s="40"/>
    </row>
    <row r="23" spans="1:24" x14ac:dyDescent="0.3">
      <c r="A23" s="22"/>
      <c r="B23" s="36"/>
      <c r="C23" s="36"/>
      <c r="D23" s="36"/>
      <c r="E23" s="36"/>
      <c r="F23" s="36"/>
      <c r="G23" s="36"/>
      <c r="H23" s="36"/>
      <c r="I23" s="36"/>
      <c r="J23" s="37"/>
      <c r="K23" s="36"/>
      <c r="L23" s="36"/>
      <c r="M23" s="36"/>
      <c r="N23" s="86"/>
      <c r="O23" s="43">
        <v>0.75</v>
      </c>
      <c r="P23" s="20">
        <v>0.75</v>
      </c>
      <c r="Q23" s="20">
        <v>0.75</v>
      </c>
      <c r="R23" s="20">
        <v>0.75</v>
      </c>
      <c r="S23" s="20">
        <v>0.75</v>
      </c>
      <c r="T23" s="20">
        <v>0.75</v>
      </c>
      <c r="U23" s="20">
        <v>0.75</v>
      </c>
      <c r="V23" s="44">
        <v>0.75</v>
      </c>
      <c r="W23" s="36"/>
      <c r="X23" s="40"/>
    </row>
    <row r="24" spans="1:24" ht="15" thickBot="1" x14ac:dyDescent="0.35">
      <c r="A24" s="45"/>
      <c r="B24" s="36"/>
      <c r="C24" s="36"/>
      <c r="D24" s="36"/>
      <c r="E24" s="36"/>
      <c r="F24" s="36"/>
      <c r="G24" s="36"/>
      <c r="H24" s="36"/>
      <c r="I24" s="36"/>
      <c r="J24" s="46"/>
      <c r="K24" s="36"/>
      <c r="L24" s="36"/>
      <c r="M24" s="36"/>
      <c r="N24" s="86"/>
      <c r="O24" s="41">
        <v>0.7</v>
      </c>
      <c r="P24" s="33">
        <v>0.2</v>
      </c>
      <c r="Q24" s="33">
        <v>0.3</v>
      </c>
      <c r="R24" s="34">
        <v>0.6</v>
      </c>
      <c r="S24" s="33">
        <v>0.2</v>
      </c>
      <c r="T24" s="33">
        <v>2.4</v>
      </c>
      <c r="U24" s="33">
        <v>0.5</v>
      </c>
      <c r="V24" s="42">
        <v>0.1</v>
      </c>
      <c r="W24" s="36"/>
      <c r="X24" s="40"/>
    </row>
    <row r="25" spans="1:24" x14ac:dyDescent="0.3">
      <c r="A25" s="47" t="s">
        <v>32</v>
      </c>
      <c r="B25" s="48">
        <v>3414</v>
      </c>
      <c r="C25" s="48"/>
      <c r="D25" s="49">
        <v>0</v>
      </c>
      <c r="E25" s="50"/>
      <c r="F25" s="51"/>
      <c r="G25" s="52"/>
      <c r="H25" s="52"/>
      <c r="I25" s="52"/>
      <c r="J25" s="46"/>
      <c r="K25" s="53"/>
      <c r="L25" s="53"/>
      <c r="M25" s="54"/>
      <c r="N25" s="54"/>
      <c r="O25" s="55"/>
      <c r="P25" s="55"/>
      <c r="Q25" s="55"/>
      <c r="R25" s="55"/>
      <c r="S25" s="55"/>
      <c r="T25" s="55"/>
      <c r="U25" s="55"/>
      <c r="V25" s="55"/>
      <c r="W25" s="54"/>
      <c r="X25" s="56">
        <f>IF(L25=0,B25,+X24-W25-N25)</f>
        <v>3414</v>
      </c>
    </row>
    <row r="26" spans="1:24" x14ac:dyDescent="0.3">
      <c r="A26" s="57" t="s">
        <v>33</v>
      </c>
      <c r="B26" s="58">
        <v>3414</v>
      </c>
      <c r="C26" s="58">
        <v>0</v>
      </c>
      <c r="D26" s="59">
        <f>+D25+C26</f>
        <v>0</v>
      </c>
      <c r="E26" s="60">
        <v>2E-3</v>
      </c>
      <c r="F26" s="61">
        <v>140</v>
      </c>
      <c r="G26" s="52">
        <f t="shared" ref="G26:G58" si="0">E26*F26</f>
        <v>0.28000000000000003</v>
      </c>
      <c r="H26" s="62">
        <f>CEILING(SQRT((4*G26)/(1000*3*3.1416))/0.025,0.25)</f>
        <v>0.5</v>
      </c>
      <c r="I26" s="99">
        <f>CEILING(SQRT((4*G26)/(1000*0.6*3.1416))/0.025,0.5)</f>
        <v>1</v>
      </c>
      <c r="J26" s="100">
        <f t="shared" ref="J26:J80" si="1">+MAX(H26:I26)</f>
        <v>1</v>
      </c>
      <c r="K26" s="101">
        <f>X26-B26</f>
        <v>0</v>
      </c>
      <c r="L26" s="63">
        <f>$B$25-B26</f>
        <v>0</v>
      </c>
      <c r="M26" s="64">
        <f>(4*G26/1000)/(PI()*(0.025*J26)^2)</f>
        <v>0.57041131604135287</v>
      </c>
      <c r="N26" s="65">
        <f>676.745*((G26*60)^1.751/(J26*25.4)^4.753)*C26</f>
        <v>0</v>
      </c>
      <c r="O26" s="66"/>
      <c r="P26" s="66"/>
      <c r="Q26" s="66"/>
      <c r="R26" s="66"/>
      <c r="S26" s="66"/>
      <c r="T26" s="66"/>
      <c r="U26" s="66"/>
      <c r="V26" s="66"/>
      <c r="W26" s="63">
        <f>(O$161*O26+P$161*P26+Q$161*Q26+R$161*R26+S$161*S26+T$161*T26+U$161*U26+V$161*V26)*M26^2/(2*9.81)</f>
        <v>0</v>
      </c>
      <c r="X26" s="67">
        <f>IF(L26=0,B26,+X25-W26-N26)</f>
        <v>3414</v>
      </c>
    </row>
    <row r="27" spans="1:24" x14ac:dyDescent="0.3">
      <c r="A27" s="68">
        <v>1</v>
      </c>
      <c r="B27" s="48">
        <v>3404.87</v>
      </c>
      <c r="C27" s="48">
        <f>20-C26</f>
        <v>20</v>
      </c>
      <c r="D27" s="69">
        <f>+D26+C27</f>
        <v>20</v>
      </c>
      <c r="E27" s="60">
        <v>2E-3</v>
      </c>
      <c r="F27" s="49">
        <v>140</v>
      </c>
      <c r="G27" s="52">
        <f t="shared" si="0"/>
        <v>0.28000000000000003</v>
      </c>
      <c r="H27" s="62">
        <f t="shared" ref="H27:H80" si="2">CEILING(SQRT((4*G27)/(1000*3*3.1416))/0.025,0.25)</f>
        <v>0.5</v>
      </c>
      <c r="I27" s="99">
        <f t="shared" ref="I27:I79" si="3">CEILING(SQRT((4*G27)/(1000*0.6*3.1416))/0.025,0.5)</f>
        <v>1</v>
      </c>
      <c r="J27" s="100">
        <f t="shared" si="1"/>
        <v>1</v>
      </c>
      <c r="K27" s="102">
        <f>X27-B27</f>
        <v>8.7320789181894725</v>
      </c>
      <c r="L27" s="63">
        <f>$B$25-B27</f>
        <v>9.1300000000001091</v>
      </c>
      <c r="M27" s="70">
        <f>(4*G27/1000)/(PI()*(0.025*J27)^2)</f>
        <v>0.57041131604135287</v>
      </c>
      <c r="N27" s="65">
        <f>676.745*((G27*60)^1.751/(J27*25.4)^4.753)*C27</f>
        <v>0.3979210818104989</v>
      </c>
      <c r="O27" s="53"/>
      <c r="P27" s="53"/>
      <c r="Q27" s="53"/>
      <c r="R27" s="53"/>
      <c r="S27" s="53"/>
      <c r="T27" s="53"/>
      <c r="U27" s="53"/>
      <c r="V27" s="53"/>
      <c r="W27" s="53">
        <f>(O$161*O27+P$161*P27+Q$161*Q27+R$161*R27+S$161*S27+T$161*T27+U$161*U27+V$161*V27)*M27^2/(2*9.81)</f>
        <v>0</v>
      </c>
      <c r="X27" s="56">
        <f>IF(L27=0,B27,+X25-W27-N27)</f>
        <v>3413.6020789181894</v>
      </c>
    </row>
    <row r="28" spans="1:24" x14ac:dyDescent="0.3">
      <c r="A28" s="68">
        <v>2</v>
      </c>
      <c r="B28" s="48">
        <v>3388.67</v>
      </c>
      <c r="C28" s="48">
        <v>20</v>
      </c>
      <c r="D28" s="71">
        <f>+D27+C28</f>
        <v>40</v>
      </c>
      <c r="E28" s="60">
        <v>2E-3</v>
      </c>
      <c r="F28" s="49">
        <v>140</v>
      </c>
      <c r="G28" s="52">
        <f t="shared" si="0"/>
        <v>0.28000000000000003</v>
      </c>
      <c r="H28" s="62">
        <f t="shared" si="2"/>
        <v>0.5</v>
      </c>
      <c r="I28" s="99">
        <f t="shared" si="3"/>
        <v>1</v>
      </c>
      <c r="J28" s="100">
        <f t="shared" si="1"/>
        <v>1</v>
      </c>
      <c r="K28" s="102">
        <f>X28-B28</f>
        <v>24.534157836378654</v>
      </c>
      <c r="L28" s="63">
        <f>$B$25-B28</f>
        <v>25.329999999999927</v>
      </c>
      <c r="M28" s="70">
        <f>(4*G28/1000)/(PI()*(0.025*J28)^2)</f>
        <v>0.57041131604135287</v>
      </c>
      <c r="N28" s="65">
        <f>676.745*((G28*60)^1.751/(J28*25.4)^4.753)*C28</f>
        <v>0.3979210818104989</v>
      </c>
      <c r="O28" s="53">
        <v>1</v>
      </c>
      <c r="P28" s="53"/>
      <c r="Q28" s="53"/>
      <c r="R28" s="53"/>
      <c r="S28" s="53"/>
      <c r="T28" s="53"/>
      <c r="U28" s="53"/>
      <c r="V28" s="53"/>
      <c r="W28" s="53">
        <f>(O$161*O28+P$161*P28+Q$161*Q28+R$161*R28+S$161*S28+T$161*T28+U$161*U28+V$161*V28)*M28^2/(2*9.81)</f>
        <v>0</v>
      </c>
      <c r="X28" s="56">
        <f t="shared" ref="X28:X80" si="4">IF(L28=0,B28,+X27-W28-N28)</f>
        <v>3413.2041578363787</v>
      </c>
    </row>
    <row r="29" spans="1:24" x14ac:dyDescent="0.3">
      <c r="A29" s="68">
        <v>3</v>
      </c>
      <c r="B29" s="48">
        <v>3375.07</v>
      </c>
      <c r="C29" s="48">
        <v>20</v>
      </c>
      <c r="D29" s="69">
        <f t="shared" ref="D29:D80" si="5">+D28+C29</f>
        <v>60</v>
      </c>
      <c r="E29" s="60">
        <v>2E-3</v>
      </c>
      <c r="F29" s="49">
        <v>140</v>
      </c>
      <c r="G29" s="52">
        <f t="shared" si="0"/>
        <v>0.28000000000000003</v>
      </c>
      <c r="H29" s="62">
        <f t="shared" si="2"/>
        <v>0.5</v>
      </c>
      <c r="I29" s="99">
        <f t="shared" si="3"/>
        <v>1</v>
      </c>
      <c r="J29" s="100">
        <f t="shared" si="1"/>
        <v>1</v>
      </c>
      <c r="K29" s="102">
        <f>X29-B29</f>
        <v>37.736236754567926</v>
      </c>
      <c r="L29" s="63">
        <f>$B$25-B29</f>
        <v>38.929999999999836</v>
      </c>
      <c r="M29" s="70">
        <f t="shared" ref="M29:M80" si="6">(4*G29/1000)/(PI()*(0.025*J29)^2)</f>
        <v>0.57041131604135287</v>
      </c>
      <c r="N29" s="65">
        <f t="shared" ref="N29:N80" si="7">676.745*((G29*60)^1.751/(J29*25.4)^4.753)*C29</f>
        <v>0.3979210818104989</v>
      </c>
      <c r="O29" s="53"/>
      <c r="P29" s="53"/>
      <c r="Q29" s="53">
        <v>1</v>
      </c>
      <c r="R29" s="53"/>
      <c r="S29" s="53"/>
      <c r="T29" s="53"/>
      <c r="U29" s="53"/>
      <c r="V29" s="53"/>
      <c r="W29" s="53">
        <f>(O$161*O29+P$161*P29+Q$161*Q29+R$161*R29+S$161*S29+T$161*T29+U$161*U29+V$161*V29)*M29^2/(2*9.81)</f>
        <v>0</v>
      </c>
      <c r="X29" s="56">
        <f t="shared" si="4"/>
        <v>3412.8062367545681</v>
      </c>
    </row>
    <row r="30" spans="1:24" x14ac:dyDescent="0.3">
      <c r="A30" s="72" t="s">
        <v>8</v>
      </c>
      <c r="B30" s="73">
        <v>3366.94</v>
      </c>
      <c r="C30" s="73">
        <f>(B29-B30)*0.6829</f>
        <v>5.5519770000000745</v>
      </c>
      <c r="D30" s="74">
        <f t="shared" si="5"/>
        <v>65.551977000000079</v>
      </c>
      <c r="E30" s="75">
        <v>2E-3</v>
      </c>
      <c r="F30" s="76">
        <v>140</v>
      </c>
      <c r="G30" s="77">
        <f t="shared" si="0"/>
        <v>0.28000000000000003</v>
      </c>
      <c r="H30" s="78">
        <f t="shared" si="2"/>
        <v>0.5</v>
      </c>
      <c r="I30" s="103">
        <f t="shared" si="3"/>
        <v>1</v>
      </c>
      <c r="J30" s="104">
        <f t="shared" si="1"/>
        <v>1</v>
      </c>
      <c r="K30" s="105">
        <f t="shared" ref="K30:K80" si="8">X30-B30</f>
        <v>45.755774319866759</v>
      </c>
      <c r="L30" s="79">
        <f>$B$25-B30</f>
        <v>47.059999999999945</v>
      </c>
      <c r="M30" s="80">
        <f t="shared" si="6"/>
        <v>0.57041131604135287</v>
      </c>
      <c r="N30" s="81">
        <f t="shared" si="7"/>
        <v>0.11046243470135189</v>
      </c>
      <c r="O30" s="79"/>
      <c r="P30" s="79"/>
      <c r="Q30" s="79"/>
      <c r="R30" s="79"/>
      <c r="S30" s="79"/>
      <c r="T30" s="79"/>
      <c r="U30" s="79"/>
      <c r="V30" s="79"/>
      <c r="W30" s="79">
        <f>(O$161*O30+P$161*P30+Q$161*Q30+R$161*R30+S$161*S30+T$161*T30+U$161*U30+V$161*V30)*M30^2/(2*9.81)</f>
        <v>0</v>
      </c>
      <c r="X30" s="82">
        <f t="shared" si="4"/>
        <v>3412.6957743198668</v>
      </c>
    </row>
    <row r="31" spans="1:24" x14ac:dyDescent="0.3">
      <c r="A31" s="72" t="s">
        <v>8</v>
      </c>
      <c r="B31" s="73">
        <v>3366.94</v>
      </c>
      <c r="C31" s="73">
        <v>5.55</v>
      </c>
      <c r="D31" s="74"/>
      <c r="E31" s="75"/>
      <c r="F31" s="76"/>
      <c r="G31" s="77"/>
      <c r="H31" s="78"/>
      <c r="I31" s="103"/>
      <c r="J31" s="104"/>
      <c r="K31" s="105"/>
      <c r="L31" s="79"/>
      <c r="M31" s="80"/>
      <c r="N31" s="81"/>
      <c r="O31" s="79"/>
      <c r="P31" s="79"/>
      <c r="Q31" s="79"/>
      <c r="R31" s="79"/>
      <c r="S31" s="79"/>
      <c r="T31" s="79"/>
      <c r="U31" s="79"/>
      <c r="V31" s="79"/>
      <c r="W31" s="79"/>
      <c r="X31" s="82">
        <f t="shared" si="4"/>
        <v>3366.94</v>
      </c>
    </row>
    <row r="32" spans="1:24" x14ac:dyDescent="0.3">
      <c r="A32" s="68">
        <v>4</v>
      </c>
      <c r="B32" s="48">
        <v>3363.65</v>
      </c>
      <c r="C32" s="48">
        <f>20-C30</f>
        <v>14.448022999999925</v>
      </c>
      <c r="D32" s="69">
        <f>+D30+C32</f>
        <v>80</v>
      </c>
      <c r="E32" s="60">
        <v>2E-3</v>
      </c>
      <c r="F32" s="49">
        <v>140</v>
      </c>
      <c r="G32" s="52">
        <f t="shared" si="0"/>
        <v>0.28000000000000003</v>
      </c>
      <c r="H32" s="62">
        <f t="shared" si="2"/>
        <v>0.5</v>
      </c>
      <c r="I32" s="99">
        <f t="shared" si="3"/>
        <v>1</v>
      </c>
      <c r="J32" s="100">
        <f t="shared" si="1"/>
        <v>1</v>
      </c>
      <c r="K32" s="102">
        <f t="shared" si="8"/>
        <v>3.0025413528906029</v>
      </c>
      <c r="L32" s="63">
        <f t="shared" ref="L32:L63" si="9">$B$31-B32</f>
        <v>3.2899999999999636</v>
      </c>
      <c r="M32" s="70">
        <f t="shared" si="6"/>
        <v>0.57041131604135287</v>
      </c>
      <c r="N32" s="65">
        <f t="shared" si="7"/>
        <v>0.28745864710914698</v>
      </c>
      <c r="O32" s="53"/>
      <c r="P32" s="53"/>
      <c r="Q32" s="53">
        <v>1</v>
      </c>
      <c r="R32" s="53"/>
      <c r="S32" s="53"/>
      <c r="T32" s="53"/>
      <c r="U32" s="53"/>
      <c r="V32" s="53"/>
      <c r="W32" s="53">
        <f t="shared" ref="W32:W38" si="10">(O$161*O32+P$161*P32+Q$161*Q32+R$161*R32+S$161*S32+T$161*T32+U$161*U32+V$161*V32)*M32^2/(2*9.81)</f>
        <v>0</v>
      </c>
      <c r="X32" s="56">
        <f t="shared" si="4"/>
        <v>3366.6525413528907</v>
      </c>
    </row>
    <row r="33" spans="1:24" x14ac:dyDescent="0.3">
      <c r="A33" s="68">
        <f>+A32+1</f>
        <v>5</v>
      </c>
      <c r="B33" s="48">
        <v>3352.73</v>
      </c>
      <c r="C33" s="48">
        <v>20</v>
      </c>
      <c r="D33" s="69">
        <f t="shared" si="5"/>
        <v>100</v>
      </c>
      <c r="E33" s="60">
        <v>2E-3</v>
      </c>
      <c r="F33" s="49">
        <v>140</v>
      </c>
      <c r="G33" s="52">
        <f t="shared" si="0"/>
        <v>0.28000000000000003</v>
      </c>
      <c r="H33" s="62">
        <f t="shared" si="2"/>
        <v>0.5</v>
      </c>
      <c r="I33" s="99">
        <f t="shared" si="3"/>
        <v>1</v>
      </c>
      <c r="J33" s="100">
        <f t="shared" si="1"/>
        <v>1</v>
      </c>
      <c r="K33" s="102">
        <f t="shared" si="8"/>
        <v>13.524620271080039</v>
      </c>
      <c r="L33" s="63">
        <f t="shared" si="9"/>
        <v>14.210000000000036</v>
      </c>
      <c r="M33" s="70">
        <f t="shared" si="6"/>
        <v>0.57041131604135287</v>
      </c>
      <c r="N33" s="65">
        <f t="shared" si="7"/>
        <v>0.3979210818104989</v>
      </c>
      <c r="O33" s="53"/>
      <c r="P33" s="53"/>
      <c r="Q33" s="53"/>
      <c r="R33" s="53"/>
      <c r="S33" s="53"/>
      <c r="T33" s="53"/>
      <c r="U33" s="53"/>
      <c r="V33" s="53"/>
      <c r="W33" s="53">
        <f t="shared" si="10"/>
        <v>0</v>
      </c>
      <c r="X33" s="56">
        <f t="shared" si="4"/>
        <v>3366.2546202710801</v>
      </c>
    </row>
    <row r="34" spans="1:24" x14ac:dyDescent="0.3">
      <c r="A34" s="68">
        <f t="shared" ref="A34:A80" si="11">+A33+1</f>
        <v>6</v>
      </c>
      <c r="B34" s="48">
        <v>3345.24</v>
      </c>
      <c r="C34" s="48">
        <v>20</v>
      </c>
      <c r="D34" s="69">
        <f t="shared" si="5"/>
        <v>120</v>
      </c>
      <c r="E34" s="60">
        <v>2E-3</v>
      </c>
      <c r="F34" s="49">
        <v>140</v>
      </c>
      <c r="G34" s="52">
        <f t="shared" si="0"/>
        <v>0.28000000000000003</v>
      </c>
      <c r="H34" s="62">
        <f t="shared" si="2"/>
        <v>0.5</v>
      </c>
      <c r="I34" s="99">
        <f t="shared" si="3"/>
        <v>1</v>
      </c>
      <c r="J34" s="100">
        <f t="shared" si="1"/>
        <v>1</v>
      </c>
      <c r="K34" s="102">
        <f t="shared" si="8"/>
        <v>20.616699189269639</v>
      </c>
      <c r="L34" s="63">
        <f t="shared" si="9"/>
        <v>21.700000000000273</v>
      </c>
      <c r="M34" s="70">
        <f t="shared" si="6"/>
        <v>0.57041131604135287</v>
      </c>
      <c r="N34" s="65">
        <f t="shared" si="7"/>
        <v>0.3979210818104989</v>
      </c>
      <c r="O34" s="53"/>
      <c r="P34" s="53">
        <v>1</v>
      </c>
      <c r="Q34" s="53"/>
      <c r="R34" s="53"/>
      <c r="S34" s="53"/>
      <c r="T34" s="53"/>
      <c r="U34" s="53"/>
      <c r="V34" s="53"/>
      <c r="W34" s="53">
        <f t="shared" si="10"/>
        <v>0</v>
      </c>
      <c r="X34" s="56">
        <f t="shared" si="4"/>
        <v>3365.8566991892694</v>
      </c>
    </row>
    <row r="35" spans="1:24" x14ac:dyDescent="0.3">
      <c r="A35" s="68">
        <f t="shared" si="11"/>
        <v>7</v>
      </c>
      <c r="B35" s="48">
        <v>3334.1</v>
      </c>
      <c r="C35" s="48">
        <v>20</v>
      </c>
      <c r="D35" s="69">
        <f t="shared" si="5"/>
        <v>140</v>
      </c>
      <c r="E35" s="60">
        <v>2E-3</v>
      </c>
      <c r="F35" s="49">
        <v>140</v>
      </c>
      <c r="G35" s="52">
        <f t="shared" si="0"/>
        <v>0.28000000000000003</v>
      </c>
      <c r="H35" s="62">
        <f t="shared" si="2"/>
        <v>0.5</v>
      </c>
      <c r="I35" s="99">
        <f t="shared" si="3"/>
        <v>1</v>
      </c>
      <c r="J35" s="100">
        <f t="shared" si="1"/>
        <v>1</v>
      </c>
      <c r="K35" s="102">
        <f t="shared" si="8"/>
        <v>31.358778107458875</v>
      </c>
      <c r="L35" s="63">
        <f t="shared" si="9"/>
        <v>32.840000000000146</v>
      </c>
      <c r="M35" s="70">
        <f t="shared" si="6"/>
        <v>0.57041131604135287</v>
      </c>
      <c r="N35" s="65">
        <f t="shared" si="7"/>
        <v>0.3979210818104989</v>
      </c>
      <c r="O35" s="53"/>
      <c r="P35" s="53">
        <v>1</v>
      </c>
      <c r="Q35" s="53"/>
      <c r="R35" s="53"/>
      <c r="S35" s="53"/>
      <c r="T35" s="53"/>
      <c r="U35" s="53"/>
      <c r="V35" s="53"/>
      <c r="W35" s="53">
        <f t="shared" si="10"/>
        <v>0</v>
      </c>
      <c r="X35" s="56">
        <f t="shared" si="4"/>
        <v>3365.4587781074588</v>
      </c>
    </row>
    <row r="36" spans="1:24" x14ac:dyDescent="0.3">
      <c r="A36" s="68">
        <f t="shared" si="11"/>
        <v>8</v>
      </c>
      <c r="B36" s="48">
        <v>3322.4</v>
      </c>
      <c r="C36" s="48">
        <v>20</v>
      </c>
      <c r="D36" s="69">
        <f t="shared" si="5"/>
        <v>160</v>
      </c>
      <c r="E36" s="60">
        <v>2E-3</v>
      </c>
      <c r="F36" s="49">
        <v>140</v>
      </c>
      <c r="G36" s="52">
        <f t="shared" si="0"/>
        <v>0.28000000000000003</v>
      </c>
      <c r="H36" s="62">
        <f t="shared" si="2"/>
        <v>0.5</v>
      </c>
      <c r="I36" s="99">
        <f t="shared" si="3"/>
        <v>1</v>
      </c>
      <c r="J36" s="100">
        <f t="shared" si="1"/>
        <v>1</v>
      </c>
      <c r="K36" s="102">
        <f t="shared" si="8"/>
        <v>42.660857025648056</v>
      </c>
      <c r="L36" s="63">
        <f t="shared" si="9"/>
        <v>44.539999999999964</v>
      </c>
      <c r="M36" s="70">
        <f t="shared" si="6"/>
        <v>0.57041131604135287</v>
      </c>
      <c r="N36" s="65">
        <f t="shared" si="7"/>
        <v>0.3979210818104989</v>
      </c>
      <c r="O36" s="53"/>
      <c r="P36" s="53"/>
      <c r="Q36" s="53"/>
      <c r="R36" s="53"/>
      <c r="S36" s="53"/>
      <c r="T36" s="53"/>
      <c r="U36" s="53"/>
      <c r="V36" s="53"/>
      <c r="W36" s="53">
        <f t="shared" si="10"/>
        <v>0</v>
      </c>
      <c r="X36" s="56">
        <f t="shared" si="4"/>
        <v>3365.0608570256481</v>
      </c>
    </row>
    <row r="37" spans="1:24" x14ac:dyDescent="0.3">
      <c r="A37" s="68">
        <f t="shared" si="11"/>
        <v>9</v>
      </c>
      <c r="B37" s="48">
        <v>3315.45</v>
      </c>
      <c r="C37" s="48">
        <v>20</v>
      </c>
      <c r="D37" s="69">
        <f t="shared" si="5"/>
        <v>180</v>
      </c>
      <c r="E37" s="60">
        <v>2E-3</v>
      </c>
      <c r="F37" s="49">
        <v>140</v>
      </c>
      <c r="G37" s="52">
        <f t="shared" si="0"/>
        <v>0.28000000000000003</v>
      </c>
      <c r="H37" s="62">
        <f t="shared" si="2"/>
        <v>0.5</v>
      </c>
      <c r="I37" s="99">
        <f t="shared" si="3"/>
        <v>1</v>
      </c>
      <c r="J37" s="100">
        <f t="shared" si="1"/>
        <v>1</v>
      </c>
      <c r="K37" s="102">
        <f t="shared" si="8"/>
        <v>49.212935943837692</v>
      </c>
      <c r="L37" s="63">
        <f t="shared" si="9"/>
        <v>51.490000000000236</v>
      </c>
      <c r="M37" s="70">
        <f t="shared" si="6"/>
        <v>0.57041131604135287</v>
      </c>
      <c r="N37" s="65">
        <f t="shared" si="7"/>
        <v>0.3979210818104989</v>
      </c>
      <c r="O37" s="53"/>
      <c r="P37" s="53">
        <v>1</v>
      </c>
      <c r="Q37" s="53"/>
      <c r="R37" s="53"/>
      <c r="S37" s="53"/>
      <c r="T37" s="53"/>
      <c r="U37" s="53"/>
      <c r="V37" s="53"/>
      <c r="W37" s="53">
        <f t="shared" si="10"/>
        <v>0</v>
      </c>
      <c r="X37" s="56">
        <f t="shared" si="4"/>
        <v>3364.6629359438375</v>
      </c>
    </row>
    <row r="38" spans="1:24" x14ac:dyDescent="0.3">
      <c r="A38" s="68">
        <f t="shared" si="11"/>
        <v>10</v>
      </c>
      <c r="B38" s="48">
        <v>3313.33</v>
      </c>
      <c r="C38" s="48">
        <v>20</v>
      </c>
      <c r="D38" s="69">
        <f t="shared" si="5"/>
        <v>200</v>
      </c>
      <c r="E38" s="60">
        <v>2E-3</v>
      </c>
      <c r="F38" s="49">
        <v>140</v>
      </c>
      <c r="G38" s="52">
        <f t="shared" si="0"/>
        <v>0.28000000000000003</v>
      </c>
      <c r="H38" s="62">
        <f t="shared" si="2"/>
        <v>0.5</v>
      </c>
      <c r="I38" s="99">
        <f t="shared" si="3"/>
        <v>1</v>
      </c>
      <c r="J38" s="100">
        <f t="shared" si="1"/>
        <v>1</v>
      </c>
      <c r="K38" s="102">
        <f t="shared" ref="K38" si="12">X38-B38</f>
        <v>50.935014862026947</v>
      </c>
      <c r="L38" s="63">
        <f t="shared" si="9"/>
        <v>53.610000000000127</v>
      </c>
      <c r="M38" s="70">
        <f t="shared" ref="M38" si="13">(4*G38/1000)/(PI()*(0.025*J38)^2)</f>
        <v>0.57041131604135287</v>
      </c>
      <c r="N38" s="65">
        <f t="shared" ref="N38" si="14">676.745*((G38*60)^1.751/(J38*25.4)^4.753)*C38</f>
        <v>0.3979210818104989</v>
      </c>
      <c r="O38" s="53"/>
      <c r="P38" s="53"/>
      <c r="Q38" s="53"/>
      <c r="R38" s="53"/>
      <c r="S38" s="53"/>
      <c r="T38" s="53"/>
      <c r="U38" s="53"/>
      <c r="V38" s="53"/>
      <c r="W38" s="53">
        <f t="shared" si="10"/>
        <v>0</v>
      </c>
      <c r="X38" s="56">
        <f t="shared" si="4"/>
        <v>3364.2650148620269</v>
      </c>
    </row>
    <row r="39" spans="1:24" x14ac:dyDescent="0.3">
      <c r="A39" s="68">
        <f t="shared" si="11"/>
        <v>11</v>
      </c>
      <c r="B39" s="48">
        <v>3311.82</v>
      </c>
      <c r="C39" s="48">
        <v>20</v>
      </c>
      <c r="D39" s="69">
        <f t="shared" si="5"/>
        <v>220</v>
      </c>
      <c r="E39" s="60">
        <v>2E-3</v>
      </c>
      <c r="F39" s="49">
        <v>140</v>
      </c>
      <c r="G39" s="52">
        <f t="shared" si="0"/>
        <v>0.28000000000000003</v>
      </c>
      <c r="H39" s="62">
        <f t="shared" si="2"/>
        <v>0.5</v>
      </c>
      <c r="I39" s="99">
        <f t="shared" si="3"/>
        <v>1</v>
      </c>
      <c r="J39" s="100">
        <f t="shared" si="1"/>
        <v>1</v>
      </c>
      <c r="K39" s="102">
        <f t="shared" si="8"/>
        <v>52.44501486202671</v>
      </c>
      <c r="L39" s="63">
        <f t="shared" si="9"/>
        <v>55.119999999999891</v>
      </c>
      <c r="M39" s="70"/>
      <c r="N39" s="65"/>
      <c r="O39" s="53"/>
      <c r="P39" s="53"/>
      <c r="Q39" s="53"/>
      <c r="R39" s="53"/>
      <c r="S39" s="53"/>
      <c r="T39" s="53"/>
      <c r="U39" s="53"/>
      <c r="V39" s="53"/>
      <c r="W39" s="53"/>
      <c r="X39" s="56">
        <f t="shared" si="4"/>
        <v>3364.2650148620269</v>
      </c>
    </row>
    <row r="40" spans="1:24" x14ac:dyDescent="0.3">
      <c r="A40" s="68">
        <f t="shared" si="11"/>
        <v>12</v>
      </c>
      <c r="B40" s="48">
        <v>3312.5</v>
      </c>
      <c r="C40" s="48">
        <v>20</v>
      </c>
      <c r="D40" s="69">
        <f t="shared" si="5"/>
        <v>240</v>
      </c>
      <c r="E40" s="60">
        <v>2E-3</v>
      </c>
      <c r="F40" s="49">
        <v>140</v>
      </c>
      <c r="G40" s="52">
        <f t="shared" si="0"/>
        <v>0.28000000000000003</v>
      </c>
      <c r="H40" s="62">
        <f t="shared" si="2"/>
        <v>0.5</v>
      </c>
      <c r="I40" s="99">
        <f t="shared" si="3"/>
        <v>1</v>
      </c>
      <c r="J40" s="100">
        <f t="shared" si="1"/>
        <v>1</v>
      </c>
      <c r="K40" s="102">
        <f t="shared" si="8"/>
        <v>51.367093780216237</v>
      </c>
      <c r="L40" s="63">
        <f t="shared" si="9"/>
        <v>54.440000000000055</v>
      </c>
      <c r="M40" s="70">
        <f t="shared" si="6"/>
        <v>0.57041131604135287</v>
      </c>
      <c r="N40" s="65">
        <f t="shared" si="7"/>
        <v>0.3979210818104989</v>
      </c>
      <c r="O40" s="53"/>
      <c r="P40" s="53"/>
      <c r="Q40" s="53"/>
      <c r="R40" s="53"/>
      <c r="S40" s="53"/>
      <c r="T40" s="53"/>
      <c r="U40" s="53"/>
      <c r="V40" s="53"/>
      <c r="W40" s="53">
        <f t="shared" ref="W40:W80" si="15">(O$163*O40+P$163*P40+Q$163*Q40+R$163*R40+S$163*S40+T$163*T40+U$163*U40+V$163*V40)*M40^2/(2*9.81)</f>
        <v>0</v>
      </c>
      <c r="X40" s="56">
        <f t="shared" si="4"/>
        <v>3363.8670937802162</v>
      </c>
    </row>
    <row r="41" spans="1:24" x14ac:dyDescent="0.3">
      <c r="A41" s="68">
        <f t="shared" si="11"/>
        <v>13</v>
      </c>
      <c r="B41" s="48">
        <v>3312.57</v>
      </c>
      <c r="C41" s="48">
        <v>20</v>
      </c>
      <c r="D41" s="69">
        <f t="shared" si="5"/>
        <v>260</v>
      </c>
      <c r="E41" s="60">
        <v>2E-3</v>
      </c>
      <c r="F41" s="49">
        <v>140</v>
      </c>
      <c r="G41" s="52">
        <f t="shared" si="0"/>
        <v>0.28000000000000003</v>
      </c>
      <c r="H41" s="62">
        <f t="shared" si="2"/>
        <v>0.5</v>
      </c>
      <c r="I41" s="99">
        <f t="shared" si="3"/>
        <v>1</v>
      </c>
      <c r="J41" s="100">
        <f t="shared" si="1"/>
        <v>1</v>
      </c>
      <c r="K41" s="102">
        <f t="shared" si="8"/>
        <v>50.899172698405437</v>
      </c>
      <c r="L41" s="63">
        <f t="shared" si="9"/>
        <v>54.369999999999891</v>
      </c>
      <c r="M41" s="70">
        <f t="shared" si="6"/>
        <v>0.57041131604135287</v>
      </c>
      <c r="N41" s="65">
        <f t="shared" si="7"/>
        <v>0.3979210818104989</v>
      </c>
      <c r="O41" s="83"/>
      <c r="P41" s="83"/>
      <c r="Q41" s="83"/>
      <c r="R41" s="83"/>
      <c r="S41" s="83"/>
      <c r="T41" s="83"/>
      <c r="U41" s="83"/>
      <c r="V41" s="83"/>
      <c r="W41" s="53">
        <f t="shared" si="15"/>
        <v>0</v>
      </c>
      <c r="X41" s="56">
        <f t="shared" si="4"/>
        <v>3363.4691726984056</v>
      </c>
    </row>
    <row r="42" spans="1:24" x14ac:dyDescent="0.3">
      <c r="A42" s="68">
        <f t="shared" si="11"/>
        <v>14</v>
      </c>
      <c r="B42" s="48">
        <v>3313.46</v>
      </c>
      <c r="C42" s="48">
        <v>20</v>
      </c>
      <c r="D42" s="69">
        <f t="shared" si="5"/>
        <v>280</v>
      </c>
      <c r="E42" s="60">
        <v>2E-3</v>
      </c>
      <c r="F42" s="49">
        <v>140</v>
      </c>
      <c r="G42" s="52">
        <f t="shared" si="0"/>
        <v>0.28000000000000003</v>
      </c>
      <c r="H42" s="62">
        <f t="shared" si="2"/>
        <v>0.5</v>
      </c>
      <c r="I42" s="99">
        <f t="shared" si="3"/>
        <v>1</v>
      </c>
      <c r="J42" s="100">
        <f t="shared" si="1"/>
        <v>1</v>
      </c>
      <c r="K42" s="102">
        <f t="shared" si="8"/>
        <v>49.611251616594927</v>
      </c>
      <c r="L42" s="63">
        <f t="shared" si="9"/>
        <v>53.480000000000018</v>
      </c>
      <c r="M42" s="70">
        <f t="shared" si="6"/>
        <v>0.57041131604135287</v>
      </c>
      <c r="N42" s="65">
        <f t="shared" si="7"/>
        <v>0.3979210818104989</v>
      </c>
      <c r="O42" s="83"/>
      <c r="P42" s="83"/>
      <c r="Q42" s="83"/>
      <c r="R42" s="83"/>
      <c r="S42" s="83"/>
      <c r="T42" s="83"/>
      <c r="U42" s="83"/>
      <c r="V42" s="83"/>
      <c r="W42" s="53">
        <f t="shared" si="15"/>
        <v>0</v>
      </c>
      <c r="X42" s="56">
        <f t="shared" si="4"/>
        <v>3363.071251616595</v>
      </c>
    </row>
    <row r="43" spans="1:24" x14ac:dyDescent="0.3">
      <c r="A43" s="68">
        <f t="shared" si="11"/>
        <v>15</v>
      </c>
      <c r="B43" s="48">
        <v>3315.2</v>
      </c>
      <c r="C43" s="48">
        <v>20</v>
      </c>
      <c r="D43" s="69">
        <f t="shared" si="5"/>
        <v>300</v>
      </c>
      <c r="E43" s="60">
        <v>2E-3</v>
      </c>
      <c r="F43" s="49">
        <v>140</v>
      </c>
      <c r="G43" s="52">
        <f t="shared" si="0"/>
        <v>0.28000000000000003</v>
      </c>
      <c r="H43" s="62">
        <f t="shared" si="2"/>
        <v>0.5</v>
      </c>
      <c r="I43" s="99">
        <f t="shared" si="3"/>
        <v>1</v>
      </c>
      <c r="J43" s="100">
        <f t="shared" si="1"/>
        <v>1</v>
      </c>
      <c r="K43" s="102">
        <f t="shared" si="8"/>
        <v>47.473330534784509</v>
      </c>
      <c r="L43" s="63">
        <f t="shared" si="9"/>
        <v>51.740000000000236</v>
      </c>
      <c r="M43" s="70">
        <f t="shared" si="6"/>
        <v>0.57041131604135287</v>
      </c>
      <c r="N43" s="65">
        <f t="shared" si="7"/>
        <v>0.3979210818104989</v>
      </c>
      <c r="O43" s="53"/>
      <c r="P43" s="53"/>
      <c r="Q43" s="53"/>
      <c r="R43" s="53"/>
      <c r="S43" s="53"/>
      <c r="T43" s="53"/>
      <c r="U43" s="53"/>
      <c r="V43" s="53"/>
      <c r="W43" s="53">
        <f t="shared" si="15"/>
        <v>0</v>
      </c>
      <c r="X43" s="56">
        <f t="shared" si="4"/>
        <v>3362.6733305347843</v>
      </c>
    </row>
    <row r="44" spans="1:24" x14ac:dyDescent="0.3">
      <c r="A44" s="68">
        <f t="shared" si="11"/>
        <v>16</v>
      </c>
      <c r="B44" s="48">
        <v>3315.81</v>
      </c>
      <c r="C44" s="48">
        <v>20</v>
      </c>
      <c r="D44" s="69">
        <f t="shared" si="5"/>
        <v>320</v>
      </c>
      <c r="E44" s="60">
        <v>2E-3</v>
      </c>
      <c r="F44" s="49">
        <v>140</v>
      </c>
      <c r="G44" s="52">
        <f t="shared" si="0"/>
        <v>0.28000000000000003</v>
      </c>
      <c r="H44" s="62">
        <f t="shared" si="2"/>
        <v>0.5</v>
      </c>
      <c r="I44" s="99">
        <f t="shared" si="3"/>
        <v>1</v>
      </c>
      <c r="J44" s="100">
        <f t="shared" si="1"/>
        <v>1</v>
      </c>
      <c r="K44" s="102">
        <f t="shared" si="8"/>
        <v>46.465409452973745</v>
      </c>
      <c r="L44" s="63">
        <f t="shared" si="9"/>
        <v>51.130000000000109</v>
      </c>
      <c r="M44" s="70">
        <f t="shared" si="6"/>
        <v>0.57041131604135287</v>
      </c>
      <c r="N44" s="65">
        <f t="shared" si="7"/>
        <v>0.3979210818104989</v>
      </c>
      <c r="O44" s="53"/>
      <c r="P44" s="53"/>
      <c r="Q44" s="53"/>
      <c r="R44" s="53"/>
      <c r="S44" s="53"/>
      <c r="T44" s="53"/>
      <c r="U44" s="53"/>
      <c r="V44" s="53"/>
      <c r="W44" s="53">
        <f t="shared" si="15"/>
        <v>0</v>
      </c>
      <c r="X44" s="56">
        <f t="shared" si="4"/>
        <v>3362.2754094529737</v>
      </c>
    </row>
    <row r="45" spans="1:24" x14ac:dyDescent="0.3">
      <c r="A45" s="68">
        <f t="shared" si="11"/>
        <v>17</v>
      </c>
      <c r="B45" s="48">
        <v>3316.88</v>
      </c>
      <c r="C45" s="48">
        <v>20</v>
      </c>
      <c r="D45" s="69">
        <f t="shared" si="5"/>
        <v>340</v>
      </c>
      <c r="E45" s="60">
        <v>2E-3</v>
      </c>
      <c r="F45" s="49">
        <v>140</v>
      </c>
      <c r="G45" s="52">
        <f t="shared" si="0"/>
        <v>0.28000000000000003</v>
      </c>
      <c r="H45" s="62">
        <f t="shared" si="2"/>
        <v>0.5</v>
      </c>
      <c r="I45" s="99">
        <f t="shared" si="3"/>
        <v>1</v>
      </c>
      <c r="J45" s="100">
        <f t="shared" si="1"/>
        <v>1</v>
      </c>
      <c r="K45" s="102">
        <f t="shared" si="8"/>
        <v>44.997488371162945</v>
      </c>
      <c r="L45" s="63">
        <f t="shared" si="9"/>
        <v>50.059999999999945</v>
      </c>
      <c r="M45" s="70">
        <f t="shared" si="6"/>
        <v>0.57041131604135287</v>
      </c>
      <c r="N45" s="65">
        <f t="shared" si="7"/>
        <v>0.3979210818104989</v>
      </c>
      <c r="O45" s="53"/>
      <c r="P45" s="53"/>
      <c r="Q45" s="53"/>
      <c r="R45" s="53"/>
      <c r="S45" s="53"/>
      <c r="T45" s="53"/>
      <c r="U45" s="53"/>
      <c r="V45" s="53"/>
      <c r="W45" s="53">
        <f t="shared" si="15"/>
        <v>0</v>
      </c>
      <c r="X45" s="56">
        <f t="shared" si="4"/>
        <v>3361.8774883711631</v>
      </c>
    </row>
    <row r="46" spans="1:24" x14ac:dyDescent="0.3">
      <c r="A46" s="68">
        <f t="shared" si="11"/>
        <v>18</v>
      </c>
      <c r="B46" s="48">
        <v>3318.67</v>
      </c>
      <c r="C46" s="48">
        <v>20</v>
      </c>
      <c r="D46" s="69">
        <f t="shared" si="5"/>
        <v>360</v>
      </c>
      <c r="E46" s="60">
        <v>2E-3</v>
      </c>
      <c r="F46" s="49">
        <v>140</v>
      </c>
      <c r="G46" s="52">
        <f t="shared" si="0"/>
        <v>0.28000000000000003</v>
      </c>
      <c r="H46" s="62">
        <f t="shared" si="2"/>
        <v>0.5</v>
      </c>
      <c r="I46" s="99">
        <f t="shared" si="3"/>
        <v>1</v>
      </c>
      <c r="J46" s="100">
        <f t="shared" si="1"/>
        <v>1</v>
      </c>
      <c r="K46" s="102">
        <f t="shared" si="8"/>
        <v>42.809567289352344</v>
      </c>
      <c r="L46" s="63">
        <f t="shared" si="9"/>
        <v>48.269999999999982</v>
      </c>
      <c r="M46" s="70">
        <f t="shared" si="6"/>
        <v>0.57041131604135287</v>
      </c>
      <c r="N46" s="65">
        <f t="shared" si="7"/>
        <v>0.3979210818104989</v>
      </c>
      <c r="O46" s="53"/>
      <c r="P46" s="53"/>
      <c r="Q46" s="53"/>
      <c r="R46" s="53"/>
      <c r="S46" s="53"/>
      <c r="T46" s="53"/>
      <c r="U46" s="53"/>
      <c r="V46" s="53"/>
      <c r="W46" s="53">
        <f t="shared" si="15"/>
        <v>0</v>
      </c>
      <c r="X46" s="56">
        <f t="shared" si="4"/>
        <v>3361.4795672893524</v>
      </c>
    </row>
    <row r="47" spans="1:24" x14ac:dyDescent="0.3">
      <c r="A47" s="68">
        <f t="shared" si="11"/>
        <v>19</v>
      </c>
      <c r="B47" s="48">
        <v>3320.92</v>
      </c>
      <c r="C47" s="48">
        <v>20</v>
      </c>
      <c r="D47" s="69">
        <f t="shared" si="5"/>
        <v>380</v>
      </c>
      <c r="E47" s="60">
        <v>2E-3</v>
      </c>
      <c r="F47" s="49">
        <v>134</v>
      </c>
      <c r="G47" s="52">
        <f t="shared" si="0"/>
        <v>0.26800000000000002</v>
      </c>
      <c r="H47" s="62">
        <f t="shared" si="2"/>
        <v>0.5</v>
      </c>
      <c r="I47" s="99">
        <f t="shared" si="3"/>
        <v>1</v>
      </c>
      <c r="J47" s="100">
        <f t="shared" si="1"/>
        <v>1</v>
      </c>
      <c r="K47" s="102">
        <f t="shared" si="8"/>
        <v>40.191025058745254</v>
      </c>
      <c r="L47" s="63">
        <f t="shared" si="9"/>
        <v>46.019999999999982</v>
      </c>
      <c r="M47" s="70">
        <f t="shared" si="6"/>
        <v>0.54596511678243775</v>
      </c>
      <c r="N47" s="65">
        <f t="shared" si="7"/>
        <v>0.36854223060731189</v>
      </c>
      <c r="O47" s="53"/>
      <c r="P47" s="53"/>
      <c r="Q47" s="53"/>
      <c r="R47" s="53"/>
      <c r="S47" s="53"/>
      <c r="T47" s="53">
        <v>1</v>
      </c>
      <c r="U47" s="53"/>
      <c r="V47" s="53"/>
      <c r="W47" s="53">
        <f t="shared" si="15"/>
        <v>0</v>
      </c>
      <c r="X47" s="56">
        <f t="shared" si="4"/>
        <v>3361.1110250587453</v>
      </c>
    </row>
    <row r="48" spans="1:24" x14ac:dyDescent="0.3">
      <c r="A48" s="68">
        <f t="shared" si="11"/>
        <v>20</v>
      </c>
      <c r="B48" s="48">
        <v>3320.95</v>
      </c>
      <c r="C48" s="48">
        <v>20</v>
      </c>
      <c r="D48" s="69">
        <f t="shared" si="5"/>
        <v>400</v>
      </c>
      <c r="E48" s="60">
        <v>2E-3</v>
      </c>
      <c r="F48" s="49">
        <v>134</v>
      </c>
      <c r="G48" s="52">
        <f t="shared" si="0"/>
        <v>0.26800000000000002</v>
      </c>
      <c r="H48" s="62">
        <f t="shared" si="2"/>
        <v>0.5</v>
      </c>
      <c r="I48" s="99">
        <f t="shared" si="3"/>
        <v>1</v>
      </c>
      <c r="J48" s="100">
        <f t="shared" si="1"/>
        <v>1</v>
      </c>
      <c r="K48" s="102">
        <f t="shared" si="8"/>
        <v>39.792482828138418</v>
      </c>
      <c r="L48" s="63">
        <f t="shared" si="9"/>
        <v>45.990000000000236</v>
      </c>
      <c r="M48" s="70">
        <f t="shared" si="6"/>
        <v>0.54596511678243775</v>
      </c>
      <c r="N48" s="65">
        <f t="shared" si="7"/>
        <v>0.36854223060731189</v>
      </c>
      <c r="O48" s="53"/>
      <c r="P48" s="53"/>
      <c r="Q48" s="53"/>
      <c r="R48" s="53"/>
      <c r="S48" s="53"/>
      <c r="T48" s="53"/>
      <c r="U48" s="53"/>
      <c r="V48" s="53"/>
      <c r="W48" s="53">
        <f t="shared" si="15"/>
        <v>0</v>
      </c>
      <c r="X48" s="56">
        <f t="shared" si="4"/>
        <v>3360.7424828281382</v>
      </c>
    </row>
    <row r="49" spans="1:24" x14ac:dyDescent="0.3">
      <c r="A49" s="68">
        <f t="shared" si="11"/>
        <v>21</v>
      </c>
      <c r="B49" s="48">
        <v>3321.02</v>
      </c>
      <c r="C49" s="48">
        <v>20</v>
      </c>
      <c r="D49" s="69">
        <f t="shared" si="5"/>
        <v>420</v>
      </c>
      <c r="E49" s="60">
        <v>2E-3</v>
      </c>
      <c r="F49" s="49">
        <v>123</v>
      </c>
      <c r="G49" s="52">
        <f t="shared" si="0"/>
        <v>0.246</v>
      </c>
      <c r="H49" s="62">
        <f t="shared" si="2"/>
        <v>0.5</v>
      </c>
      <c r="I49" s="99">
        <f t="shared" si="3"/>
        <v>1</v>
      </c>
      <c r="J49" s="100">
        <f t="shared" si="1"/>
        <v>1</v>
      </c>
      <c r="K49" s="102">
        <f t="shared" si="8"/>
        <v>39.405270097624907</v>
      </c>
      <c r="L49" s="63">
        <f t="shared" si="9"/>
        <v>45.920000000000073</v>
      </c>
      <c r="M49" s="70">
        <f t="shared" si="6"/>
        <v>0.50114708480776005</v>
      </c>
      <c r="N49" s="65">
        <f t="shared" si="7"/>
        <v>0.31721273051354271</v>
      </c>
      <c r="O49" s="53"/>
      <c r="P49" s="53"/>
      <c r="Q49" s="53"/>
      <c r="R49" s="53"/>
      <c r="S49" s="53"/>
      <c r="T49" s="53"/>
      <c r="U49" s="53"/>
      <c r="V49" s="53"/>
      <c r="W49" s="53">
        <f t="shared" si="15"/>
        <v>0</v>
      </c>
      <c r="X49" s="56">
        <f t="shared" si="4"/>
        <v>3360.4252700976249</v>
      </c>
    </row>
    <row r="50" spans="1:24" x14ac:dyDescent="0.3">
      <c r="A50" s="68">
        <f t="shared" si="11"/>
        <v>22</v>
      </c>
      <c r="B50" s="48">
        <v>3320.96</v>
      </c>
      <c r="C50" s="48">
        <v>20</v>
      </c>
      <c r="D50" s="69">
        <f t="shared" si="5"/>
        <v>440</v>
      </c>
      <c r="E50" s="60">
        <v>2E-3</v>
      </c>
      <c r="F50" s="49">
        <v>123</v>
      </c>
      <c r="G50" s="52">
        <f t="shared" si="0"/>
        <v>0.246</v>
      </c>
      <c r="H50" s="62">
        <f t="shared" si="2"/>
        <v>0.5</v>
      </c>
      <c r="I50" s="99">
        <f t="shared" si="3"/>
        <v>1</v>
      </c>
      <c r="J50" s="100">
        <f t="shared" si="1"/>
        <v>1</v>
      </c>
      <c r="K50" s="102">
        <f t="shared" si="8"/>
        <v>39.148057367111505</v>
      </c>
      <c r="L50" s="63">
        <f t="shared" si="9"/>
        <v>45.980000000000018</v>
      </c>
      <c r="M50" s="70">
        <f t="shared" si="6"/>
        <v>0.50114708480776005</v>
      </c>
      <c r="N50" s="65">
        <f t="shared" si="7"/>
        <v>0.31721273051354271</v>
      </c>
      <c r="O50" s="53"/>
      <c r="P50" s="53"/>
      <c r="Q50" s="53"/>
      <c r="R50" s="53"/>
      <c r="S50" s="53"/>
      <c r="T50" s="53"/>
      <c r="U50" s="53"/>
      <c r="V50" s="53"/>
      <c r="W50" s="53">
        <f t="shared" si="15"/>
        <v>0</v>
      </c>
      <c r="X50" s="56">
        <f t="shared" si="4"/>
        <v>3360.1080573671115</v>
      </c>
    </row>
    <row r="51" spans="1:24" x14ac:dyDescent="0.3">
      <c r="A51" s="68">
        <f t="shared" si="11"/>
        <v>23</v>
      </c>
      <c r="B51" s="48">
        <v>3321.39</v>
      </c>
      <c r="C51" s="48">
        <v>20</v>
      </c>
      <c r="D51" s="69">
        <f t="shared" si="5"/>
        <v>460</v>
      </c>
      <c r="E51" s="60">
        <v>2E-3</v>
      </c>
      <c r="F51" s="49">
        <v>122</v>
      </c>
      <c r="G51" s="52">
        <f t="shared" si="0"/>
        <v>0.24399999999999999</v>
      </c>
      <c r="H51" s="62">
        <f t="shared" si="2"/>
        <v>0.5</v>
      </c>
      <c r="I51" s="99">
        <f t="shared" si="3"/>
        <v>1</v>
      </c>
      <c r="J51" s="100">
        <f t="shared" si="1"/>
        <v>1</v>
      </c>
      <c r="K51" s="102">
        <f t="shared" si="8"/>
        <v>38.405346609549269</v>
      </c>
      <c r="L51" s="63">
        <f t="shared" si="9"/>
        <v>45.550000000000182</v>
      </c>
      <c r="M51" s="70">
        <f t="shared" si="6"/>
        <v>0.49707271826460747</v>
      </c>
      <c r="N51" s="65">
        <f t="shared" si="7"/>
        <v>0.31271075756221178</v>
      </c>
      <c r="O51" s="53"/>
      <c r="P51" s="53"/>
      <c r="Q51" s="53"/>
      <c r="R51" s="53"/>
      <c r="S51" s="53"/>
      <c r="T51" s="53"/>
      <c r="U51" s="53"/>
      <c r="V51" s="53"/>
      <c r="W51" s="53">
        <f t="shared" si="15"/>
        <v>0</v>
      </c>
      <c r="X51" s="56">
        <f t="shared" si="4"/>
        <v>3359.7953466095491</v>
      </c>
    </row>
    <row r="52" spans="1:24" x14ac:dyDescent="0.3">
      <c r="A52" s="68">
        <f t="shared" si="11"/>
        <v>24</v>
      </c>
      <c r="B52" s="48">
        <v>3322.05</v>
      </c>
      <c r="C52" s="48">
        <v>20</v>
      </c>
      <c r="D52" s="69">
        <f t="shared" si="5"/>
        <v>480</v>
      </c>
      <c r="E52" s="60">
        <v>2E-3</v>
      </c>
      <c r="F52" s="49">
        <v>114</v>
      </c>
      <c r="G52" s="52">
        <f t="shared" si="0"/>
        <v>0.22800000000000001</v>
      </c>
      <c r="H52" s="62">
        <f t="shared" si="2"/>
        <v>0.5</v>
      </c>
      <c r="I52" s="99">
        <f t="shared" si="3"/>
        <v>1</v>
      </c>
      <c r="J52" s="100">
        <f t="shared" si="1"/>
        <v>1</v>
      </c>
      <c r="K52" s="102">
        <f t="shared" si="8"/>
        <v>37.467652189721321</v>
      </c>
      <c r="L52" s="63">
        <f t="shared" si="9"/>
        <v>44.889999999999873</v>
      </c>
      <c r="M52" s="70">
        <f t="shared" si="6"/>
        <v>0.46447778591938738</v>
      </c>
      <c r="N52" s="84">
        <f t="shared" si="7"/>
        <v>0.27769441982780324</v>
      </c>
      <c r="O52" s="53"/>
      <c r="P52" s="53"/>
      <c r="Q52" s="53"/>
      <c r="R52" s="53"/>
      <c r="S52" s="53"/>
      <c r="T52" s="53"/>
      <c r="U52" s="53"/>
      <c r="V52" s="53"/>
      <c r="W52" s="53">
        <f t="shared" si="15"/>
        <v>0</v>
      </c>
      <c r="X52" s="56">
        <f t="shared" si="4"/>
        <v>3359.5176521897215</v>
      </c>
    </row>
    <row r="53" spans="1:24" x14ac:dyDescent="0.3">
      <c r="A53" s="68">
        <f t="shared" si="11"/>
        <v>25</v>
      </c>
      <c r="B53" s="48">
        <v>3323.09</v>
      </c>
      <c r="C53" s="48">
        <v>20</v>
      </c>
      <c r="D53" s="69">
        <f t="shared" si="5"/>
        <v>500</v>
      </c>
      <c r="E53" s="60">
        <v>2E-3</v>
      </c>
      <c r="F53" s="49">
        <v>106</v>
      </c>
      <c r="G53" s="52">
        <f t="shared" si="0"/>
        <v>0.21199999999999999</v>
      </c>
      <c r="H53" s="62">
        <f t="shared" si="2"/>
        <v>0.5</v>
      </c>
      <c r="I53" s="99">
        <f t="shared" si="3"/>
        <v>1</v>
      </c>
      <c r="J53" s="100">
        <f t="shared" si="1"/>
        <v>1</v>
      </c>
      <c r="K53" s="102">
        <f t="shared" si="8"/>
        <v>36.183175572191885</v>
      </c>
      <c r="L53" s="63">
        <f t="shared" si="9"/>
        <v>43.849999999999909</v>
      </c>
      <c r="M53" s="70">
        <f t="shared" si="6"/>
        <v>0.43188285357416717</v>
      </c>
      <c r="N53" s="84">
        <f t="shared" si="7"/>
        <v>0.24447661752961913</v>
      </c>
      <c r="O53" s="53"/>
      <c r="P53" s="53"/>
      <c r="Q53" s="53"/>
      <c r="R53" s="53"/>
      <c r="S53" s="53"/>
      <c r="T53" s="53">
        <v>1</v>
      </c>
      <c r="U53" s="53"/>
      <c r="V53" s="53"/>
      <c r="W53" s="53">
        <f t="shared" si="15"/>
        <v>0</v>
      </c>
      <c r="X53" s="56">
        <f t="shared" si="4"/>
        <v>3359.273175572192</v>
      </c>
    </row>
    <row r="54" spans="1:24" x14ac:dyDescent="0.3">
      <c r="A54" s="68">
        <f t="shared" si="11"/>
        <v>26</v>
      </c>
      <c r="B54" s="48">
        <v>3324.28</v>
      </c>
      <c r="C54" s="48">
        <v>20</v>
      </c>
      <c r="D54" s="69">
        <f t="shared" si="5"/>
        <v>520</v>
      </c>
      <c r="E54" s="60">
        <v>2E-3</v>
      </c>
      <c r="F54" s="49">
        <v>106</v>
      </c>
      <c r="G54" s="52">
        <f t="shared" si="0"/>
        <v>0.21199999999999999</v>
      </c>
      <c r="H54" s="62">
        <f t="shared" si="2"/>
        <v>0.5</v>
      </c>
      <c r="I54" s="99">
        <f t="shared" si="3"/>
        <v>1</v>
      </c>
      <c r="J54" s="100">
        <f t="shared" si="1"/>
        <v>1</v>
      </c>
      <c r="K54" s="102">
        <f t="shared" si="8"/>
        <v>34.748698954662359</v>
      </c>
      <c r="L54" s="63">
        <f t="shared" si="9"/>
        <v>42.659999999999854</v>
      </c>
      <c r="M54" s="70">
        <f t="shared" si="6"/>
        <v>0.43188285357416717</v>
      </c>
      <c r="N54" s="84">
        <f t="shared" si="7"/>
        <v>0.24447661752961913</v>
      </c>
      <c r="O54" s="53"/>
      <c r="P54" s="53"/>
      <c r="Q54" s="53"/>
      <c r="R54" s="53"/>
      <c r="S54" s="53"/>
      <c r="T54" s="53"/>
      <c r="U54" s="53"/>
      <c r="V54" s="53"/>
      <c r="W54" s="53">
        <f t="shared" si="15"/>
        <v>0</v>
      </c>
      <c r="X54" s="56">
        <f t="shared" si="4"/>
        <v>3359.0286989546626</v>
      </c>
    </row>
    <row r="55" spans="1:24" x14ac:dyDescent="0.3">
      <c r="A55" s="68">
        <f t="shared" si="11"/>
        <v>27</v>
      </c>
      <c r="B55" s="48">
        <v>3325.36</v>
      </c>
      <c r="C55" s="48">
        <v>20</v>
      </c>
      <c r="D55" s="69">
        <f t="shared" si="5"/>
        <v>540</v>
      </c>
      <c r="E55" s="60">
        <v>2E-3</v>
      </c>
      <c r="F55" s="49">
        <v>106</v>
      </c>
      <c r="G55" s="52">
        <f t="shared" si="0"/>
        <v>0.21199999999999999</v>
      </c>
      <c r="H55" s="62">
        <f t="shared" si="2"/>
        <v>0.5</v>
      </c>
      <c r="I55" s="99">
        <f t="shared" si="3"/>
        <v>1</v>
      </c>
      <c r="J55" s="100">
        <f t="shared" si="1"/>
        <v>1</v>
      </c>
      <c r="K55" s="102">
        <f t="shared" si="8"/>
        <v>33.42422233713296</v>
      </c>
      <c r="L55" s="63">
        <f t="shared" si="9"/>
        <v>41.579999999999927</v>
      </c>
      <c r="M55" s="70">
        <f t="shared" si="6"/>
        <v>0.43188285357416717</v>
      </c>
      <c r="N55" s="84">
        <f t="shared" si="7"/>
        <v>0.24447661752961913</v>
      </c>
      <c r="O55" s="53"/>
      <c r="P55" s="53"/>
      <c r="Q55" s="53"/>
      <c r="R55" s="53"/>
      <c r="S55" s="53"/>
      <c r="T55" s="53"/>
      <c r="U55" s="53"/>
      <c r="V55" s="53"/>
      <c r="W55" s="53">
        <f t="shared" si="15"/>
        <v>0</v>
      </c>
      <c r="X55" s="56">
        <f t="shared" si="4"/>
        <v>3358.7842223371331</v>
      </c>
    </row>
    <row r="56" spans="1:24" x14ac:dyDescent="0.3">
      <c r="A56" s="68">
        <f t="shared" si="11"/>
        <v>28</v>
      </c>
      <c r="B56" s="48">
        <v>3327.31</v>
      </c>
      <c r="C56" s="48">
        <v>20</v>
      </c>
      <c r="D56" s="69">
        <f t="shared" si="5"/>
        <v>560</v>
      </c>
      <c r="E56" s="60">
        <v>2E-3</v>
      </c>
      <c r="F56" s="49">
        <v>86</v>
      </c>
      <c r="G56" s="52">
        <f t="shared" si="0"/>
        <v>0.17200000000000001</v>
      </c>
      <c r="H56" s="62">
        <f t="shared" si="2"/>
        <v>0.5</v>
      </c>
      <c r="I56" s="99">
        <f t="shared" si="3"/>
        <v>1</v>
      </c>
      <c r="J56" s="100">
        <f t="shared" si="1"/>
        <v>1</v>
      </c>
      <c r="K56" s="102">
        <f t="shared" si="8"/>
        <v>31.304697417844636</v>
      </c>
      <c r="L56" s="63">
        <f t="shared" si="9"/>
        <v>39.630000000000109</v>
      </c>
      <c r="M56" s="70">
        <f t="shared" si="6"/>
        <v>0.35039552271111679</v>
      </c>
      <c r="N56" s="84">
        <f t="shared" si="7"/>
        <v>0.16952491928845295</v>
      </c>
      <c r="O56" s="53"/>
      <c r="P56" s="53"/>
      <c r="Q56" s="53"/>
      <c r="R56" s="53"/>
      <c r="S56" s="53"/>
      <c r="T56" s="53">
        <v>1</v>
      </c>
      <c r="U56" s="53"/>
      <c r="V56" s="53"/>
      <c r="W56" s="53">
        <f t="shared" si="15"/>
        <v>0</v>
      </c>
      <c r="X56" s="56">
        <f t="shared" si="4"/>
        <v>3358.6146974178446</v>
      </c>
    </row>
    <row r="57" spans="1:24" x14ac:dyDescent="0.3">
      <c r="A57" s="68">
        <f t="shared" si="11"/>
        <v>29</v>
      </c>
      <c r="B57" s="48">
        <v>3328.29</v>
      </c>
      <c r="C57" s="48">
        <v>20</v>
      </c>
      <c r="D57" s="69">
        <f t="shared" si="5"/>
        <v>580</v>
      </c>
      <c r="E57" s="60">
        <v>2E-3</v>
      </c>
      <c r="F57" s="49">
        <v>83</v>
      </c>
      <c r="G57" s="52">
        <f t="shared" si="0"/>
        <v>0.16600000000000001</v>
      </c>
      <c r="H57" s="62">
        <f t="shared" si="2"/>
        <v>0.5</v>
      </c>
      <c r="I57" s="99">
        <f t="shared" si="3"/>
        <v>1</v>
      </c>
      <c r="J57" s="100">
        <f t="shared" si="1"/>
        <v>1</v>
      </c>
      <c r="K57" s="102">
        <f t="shared" si="8"/>
        <v>30.165391284029283</v>
      </c>
      <c r="L57" s="63">
        <f t="shared" si="9"/>
        <v>38.650000000000091</v>
      </c>
      <c r="M57" s="70">
        <f t="shared" si="6"/>
        <v>0.33817242308165918</v>
      </c>
      <c r="N57" s="84">
        <f t="shared" si="7"/>
        <v>0.15930613381510739</v>
      </c>
      <c r="O57" s="53"/>
      <c r="P57" s="53"/>
      <c r="Q57" s="53"/>
      <c r="R57" s="53"/>
      <c r="S57" s="53"/>
      <c r="T57" s="53"/>
      <c r="U57" s="53"/>
      <c r="V57" s="53"/>
      <c r="W57" s="53">
        <f t="shared" si="15"/>
        <v>0</v>
      </c>
      <c r="X57" s="56">
        <f t="shared" si="4"/>
        <v>3358.4553912840292</v>
      </c>
    </row>
    <row r="58" spans="1:24" x14ac:dyDescent="0.3">
      <c r="A58" s="68">
        <f t="shared" si="11"/>
        <v>30</v>
      </c>
      <c r="B58" s="48">
        <v>3330.13</v>
      </c>
      <c r="C58" s="48">
        <v>20</v>
      </c>
      <c r="D58" s="69">
        <f t="shared" si="5"/>
        <v>600</v>
      </c>
      <c r="E58" s="60">
        <v>2E-3</v>
      </c>
      <c r="F58" s="49">
        <v>83</v>
      </c>
      <c r="G58" s="52">
        <f t="shared" si="0"/>
        <v>0.16600000000000001</v>
      </c>
      <c r="H58" s="62">
        <f t="shared" si="2"/>
        <v>0.5</v>
      </c>
      <c r="I58" s="99">
        <f t="shared" si="3"/>
        <v>1</v>
      </c>
      <c r="J58" s="100">
        <f t="shared" si="1"/>
        <v>1</v>
      </c>
      <c r="K58" s="102">
        <f t="shared" si="8"/>
        <v>28.166085150213803</v>
      </c>
      <c r="L58" s="63">
        <f t="shared" si="9"/>
        <v>36.809999999999945</v>
      </c>
      <c r="M58" s="70">
        <f t="shared" si="6"/>
        <v>0.33817242308165918</v>
      </c>
      <c r="N58" s="84">
        <f t="shared" si="7"/>
        <v>0.15930613381510739</v>
      </c>
      <c r="O58" s="53"/>
      <c r="P58" s="53"/>
      <c r="Q58" s="53"/>
      <c r="R58" s="53"/>
      <c r="S58" s="53"/>
      <c r="T58" s="53"/>
      <c r="U58" s="53"/>
      <c r="V58" s="53"/>
      <c r="W58" s="53">
        <f t="shared" si="15"/>
        <v>0</v>
      </c>
      <c r="X58" s="56">
        <f t="shared" si="4"/>
        <v>3358.2960851502139</v>
      </c>
    </row>
    <row r="59" spans="1:24" x14ac:dyDescent="0.3">
      <c r="A59" s="68">
        <f t="shared" si="11"/>
        <v>31</v>
      </c>
      <c r="B59" s="85">
        <v>3331.73</v>
      </c>
      <c r="C59" s="48">
        <v>20</v>
      </c>
      <c r="D59" s="69">
        <f t="shared" si="5"/>
        <v>620</v>
      </c>
      <c r="E59" s="60">
        <v>2E-3</v>
      </c>
      <c r="F59" s="49">
        <v>77</v>
      </c>
      <c r="G59" s="52">
        <f t="shared" ref="G59:G80" si="16">E59*F59</f>
        <v>0.154</v>
      </c>
      <c r="H59" s="62">
        <f t="shared" si="2"/>
        <v>0.5</v>
      </c>
      <c r="I59" s="99">
        <f t="shared" si="3"/>
        <v>1</v>
      </c>
      <c r="J59" s="100">
        <f t="shared" si="1"/>
        <v>1</v>
      </c>
      <c r="K59" s="102">
        <f t="shared" si="8"/>
        <v>26.426392994968865</v>
      </c>
      <c r="L59" s="63">
        <f t="shared" si="9"/>
        <v>35.210000000000036</v>
      </c>
      <c r="M59" s="70">
        <f t="shared" si="6"/>
        <v>0.31372622382274407</v>
      </c>
      <c r="N59" s="84">
        <f t="shared" si="7"/>
        <v>0.13969215524504422</v>
      </c>
      <c r="O59" s="53"/>
      <c r="P59" s="53"/>
      <c r="Q59" s="53"/>
      <c r="R59" s="53"/>
      <c r="S59" s="53"/>
      <c r="T59" s="53">
        <v>1</v>
      </c>
      <c r="U59" s="53"/>
      <c r="V59" s="53"/>
      <c r="W59" s="53">
        <f t="shared" si="15"/>
        <v>0</v>
      </c>
      <c r="X59" s="56">
        <f t="shared" si="4"/>
        <v>3358.1563929949689</v>
      </c>
    </row>
    <row r="60" spans="1:24" x14ac:dyDescent="0.3">
      <c r="A60" s="68">
        <f t="shared" si="11"/>
        <v>32</v>
      </c>
      <c r="B60" s="85">
        <v>3333.13</v>
      </c>
      <c r="C60" s="48">
        <v>20</v>
      </c>
      <c r="D60" s="69">
        <f t="shared" si="5"/>
        <v>640</v>
      </c>
      <c r="E60" s="60">
        <v>2E-3</v>
      </c>
      <c r="F60" s="49">
        <v>77</v>
      </c>
      <c r="G60" s="52">
        <f t="shared" si="16"/>
        <v>0.154</v>
      </c>
      <c r="H60" s="62">
        <f t="shared" si="2"/>
        <v>0.5</v>
      </c>
      <c r="I60" s="99">
        <f t="shared" si="3"/>
        <v>1</v>
      </c>
      <c r="J60" s="100">
        <f t="shared" si="1"/>
        <v>1</v>
      </c>
      <c r="K60" s="102">
        <f t="shared" si="8"/>
        <v>24.886700839723744</v>
      </c>
      <c r="L60" s="63">
        <f t="shared" si="9"/>
        <v>33.809999999999945</v>
      </c>
      <c r="M60" s="70">
        <f t="shared" si="6"/>
        <v>0.31372622382274407</v>
      </c>
      <c r="N60" s="84">
        <f t="shared" si="7"/>
        <v>0.13969215524504422</v>
      </c>
      <c r="O60" s="53"/>
      <c r="P60" s="53"/>
      <c r="Q60" s="53"/>
      <c r="R60" s="53"/>
      <c r="S60" s="53"/>
      <c r="T60" s="53"/>
      <c r="U60" s="53"/>
      <c r="V60" s="53"/>
      <c r="W60" s="53">
        <f t="shared" si="15"/>
        <v>0</v>
      </c>
      <c r="X60" s="56">
        <f t="shared" si="4"/>
        <v>3358.0167008397239</v>
      </c>
    </row>
    <row r="61" spans="1:24" x14ac:dyDescent="0.3">
      <c r="A61" s="68">
        <f t="shared" si="11"/>
        <v>33</v>
      </c>
      <c r="B61" s="48">
        <v>3334.52</v>
      </c>
      <c r="C61" s="48">
        <v>20</v>
      </c>
      <c r="D61" s="69">
        <f t="shared" si="5"/>
        <v>660</v>
      </c>
      <c r="E61" s="60">
        <v>2E-3</v>
      </c>
      <c r="F61" s="49">
        <v>64</v>
      </c>
      <c r="G61" s="52">
        <f t="shared" si="16"/>
        <v>0.128</v>
      </c>
      <c r="H61" s="62">
        <f t="shared" si="2"/>
        <v>0.5</v>
      </c>
      <c r="I61" s="99">
        <f t="shared" si="3"/>
        <v>1</v>
      </c>
      <c r="J61" s="100">
        <f t="shared" si="1"/>
        <v>1</v>
      </c>
      <c r="K61" s="102">
        <f t="shared" si="8"/>
        <v>23.395648146519761</v>
      </c>
      <c r="L61" s="63">
        <f t="shared" si="9"/>
        <v>32.420000000000073</v>
      </c>
      <c r="M61" s="70">
        <f t="shared" si="6"/>
        <v>0.26075945876176132</v>
      </c>
      <c r="N61" s="84">
        <f t="shared" si="7"/>
        <v>0.10105269320421606</v>
      </c>
      <c r="O61" s="53"/>
      <c r="P61" s="53"/>
      <c r="Q61" s="53"/>
      <c r="R61" s="53"/>
      <c r="S61" s="53"/>
      <c r="T61" s="53">
        <v>1</v>
      </c>
      <c r="U61" s="53"/>
      <c r="V61" s="53"/>
      <c r="W61" s="53">
        <f t="shared" si="15"/>
        <v>0</v>
      </c>
      <c r="X61" s="56">
        <f t="shared" si="4"/>
        <v>3357.9156481465197</v>
      </c>
    </row>
    <row r="62" spans="1:24" x14ac:dyDescent="0.3">
      <c r="A62" s="68">
        <f t="shared" si="11"/>
        <v>34</v>
      </c>
      <c r="B62" s="48">
        <v>3336.03</v>
      </c>
      <c r="C62" s="48">
        <v>20</v>
      </c>
      <c r="D62" s="69">
        <f t="shared" si="5"/>
        <v>680</v>
      </c>
      <c r="E62" s="60">
        <v>2E-3</v>
      </c>
      <c r="F62" s="49">
        <v>64</v>
      </c>
      <c r="G62" s="52">
        <f t="shared" si="16"/>
        <v>0.128</v>
      </c>
      <c r="H62" s="62">
        <f t="shared" si="2"/>
        <v>0.5</v>
      </c>
      <c r="I62" s="99">
        <f t="shared" si="3"/>
        <v>1</v>
      </c>
      <c r="J62" s="100">
        <f t="shared" si="1"/>
        <v>1</v>
      </c>
      <c r="K62" s="102">
        <f t="shared" si="8"/>
        <v>21.784595453315433</v>
      </c>
      <c r="L62" s="63">
        <f t="shared" si="9"/>
        <v>30.909999999999854</v>
      </c>
      <c r="M62" s="70">
        <f t="shared" si="6"/>
        <v>0.26075945876176132</v>
      </c>
      <c r="N62" s="84">
        <f t="shared" si="7"/>
        <v>0.10105269320421606</v>
      </c>
      <c r="O62" s="53"/>
      <c r="P62" s="53"/>
      <c r="Q62" s="53"/>
      <c r="R62" s="53"/>
      <c r="S62" s="53"/>
      <c r="T62" s="53"/>
      <c r="U62" s="53"/>
      <c r="V62" s="53"/>
      <c r="W62" s="53">
        <f t="shared" si="15"/>
        <v>0</v>
      </c>
      <c r="X62" s="56">
        <f t="shared" si="4"/>
        <v>3357.8145954533156</v>
      </c>
    </row>
    <row r="63" spans="1:24" x14ac:dyDescent="0.3">
      <c r="A63" s="68">
        <f t="shared" si="11"/>
        <v>35</v>
      </c>
      <c r="B63" s="48">
        <v>3337.85</v>
      </c>
      <c r="C63" s="48">
        <v>20</v>
      </c>
      <c r="D63" s="69">
        <f t="shared" si="5"/>
        <v>700</v>
      </c>
      <c r="E63" s="60">
        <v>2E-3</v>
      </c>
      <c r="F63" s="49">
        <v>64</v>
      </c>
      <c r="G63" s="52">
        <f t="shared" si="16"/>
        <v>0.128</v>
      </c>
      <c r="H63" s="62">
        <f t="shared" si="2"/>
        <v>0.5</v>
      </c>
      <c r="I63" s="99">
        <f t="shared" si="3"/>
        <v>1</v>
      </c>
      <c r="J63" s="100">
        <f t="shared" si="1"/>
        <v>1</v>
      </c>
      <c r="K63" s="102">
        <f t="shared" si="8"/>
        <v>19.863542760111613</v>
      </c>
      <c r="L63" s="63">
        <f t="shared" si="9"/>
        <v>29.090000000000146</v>
      </c>
      <c r="M63" s="70">
        <f t="shared" si="6"/>
        <v>0.26075945876176132</v>
      </c>
      <c r="N63" s="84">
        <f t="shared" si="7"/>
        <v>0.10105269320421606</v>
      </c>
      <c r="O63" s="53"/>
      <c r="P63" s="53"/>
      <c r="Q63" s="53"/>
      <c r="R63" s="53"/>
      <c r="S63" s="53"/>
      <c r="T63" s="53"/>
      <c r="U63" s="53"/>
      <c r="V63" s="53"/>
      <c r="W63" s="53">
        <f t="shared" si="15"/>
        <v>0</v>
      </c>
      <c r="X63" s="56">
        <f t="shared" si="4"/>
        <v>3357.7135427601115</v>
      </c>
    </row>
    <row r="64" spans="1:24" x14ac:dyDescent="0.3">
      <c r="A64" s="68">
        <f t="shared" si="11"/>
        <v>36</v>
      </c>
      <c r="B64" s="48">
        <v>3341.2</v>
      </c>
      <c r="C64" s="48">
        <v>20</v>
      </c>
      <c r="D64" s="69">
        <f t="shared" si="5"/>
        <v>720</v>
      </c>
      <c r="E64" s="60">
        <v>2E-3</v>
      </c>
      <c r="F64" s="49">
        <v>61</v>
      </c>
      <c r="G64" s="52">
        <f t="shared" si="16"/>
        <v>0.122</v>
      </c>
      <c r="H64" s="62">
        <f t="shared" si="2"/>
        <v>0.5</v>
      </c>
      <c r="I64" s="99">
        <f t="shared" si="3"/>
        <v>1</v>
      </c>
      <c r="J64" s="100">
        <f t="shared" si="1"/>
        <v>1</v>
      </c>
      <c r="K64" s="102">
        <f t="shared" si="8"/>
        <v>16.420637714847544</v>
      </c>
      <c r="L64" s="63">
        <f t="shared" ref="L64:L80" si="17">$B$31-B64</f>
        <v>25.740000000000236</v>
      </c>
      <c r="M64" s="70">
        <f t="shared" si="6"/>
        <v>0.24853635913230374</v>
      </c>
      <c r="N64" s="84">
        <f t="shared" si="7"/>
        <v>9.2905045264121675E-2</v>
      </c>
      <c r="O64" s="53"/>
      <c r="P64" s="53"/>
      <c r="Q64" s="53"/>
      <c r="R64" s="53"/>
      <c r="S64" s="53"/>
      <c r="T64" s="53"/>
      <c r="U64" s="53"/>
      <c r="V64" s="53"/>
      <c r="W64" s="53">
        <f t="shared" si="15"/>
        <v>0</v>
      </c>
      <c r="X64" s="56">
        <f t="shared" si="4"/>
        <v>3357.6206377148474</v>
      </c>
    </row>
    <row r="65" spans="1:24" x14ac:dyDescent="0.3">
      <c r="A65" s="68">
        <f t="shared" si="11"/>
        <v>37</v>
      </c>
      <c r="B65" s="48">
        <v>3346.49</v>
      </c>
      <c r="C65" s="48">
        <v>20</v>
      </c>
      <c r="D65" s="69">
        <f t="shared" si="5"/>
        <v>740</v>
      </c>
      <c r="E65" s="60">
        <v>2E-3</v>
      </c>
      <c r="F65" s="49">
        <v>61</v>
      </c>
      <c r="G65" s="52">
        <f t="shared" si="16"/>
        <v>0.122</v>
      </c>
      <c r="H65" s="62">
        <f t="shared" si="2"/>
        <v>0.5</v>
      </c>
      <c r="I65" s="99">
        <f t="shared" si="3"/>
        <v>1</v>
      </c>
      <c r="J65" s="100">
        <f t="shared" si="1"/>
        <v>1</v>
      </c>
      <c r="K65" s="102">
        <f t="shared" si="8"/>
        <v>11.03773266958342</v>
      </c>
      <c r="L65" s="63">
        <f t="shared" si="17"/>
        <v>20.450000000000273</v>
      </c>
      <c r="M65" s="70">
        <f t="shared" si="6"/>
        <v>0.24853635913230374</v>
      </c>
      <c r="N65" s="84">
        <f t="shared" si="7"/>
        <v>9.2905045264121675E-2</v>
      </c>
      <c r="O65" s="53"/>
      <c r="P65" s="53"/>
      <c r="Q65" s="53"/>
      <c r="R65" s="53"/>
      <c r="S65" s="53"/>
      <c r="T65" s="53"/>
      <c r="U65" s="53"/>
      <c r="V65" s="53"/>
      <c r="W65" s="53">
        <f t="shared" si="15"/>
        <v>0</v>
      </c>
      <c r="X65" s="56">
        <f t="shared" si="4"/>
        <v>3357.5277326695832</v>
      </c>
    </row>
    <row r="66" spans="1:24" x14ac:dyDescent="0.3">
      <c r="A66" s="68">
        <f t="shared" si="11"/>
        <v>38</v>
      </c>
      <c r="B66" s="48">
        <v>3350</v>
      </c>
      <c r="C66" s="48">
        <v>20</v>
      </c>
      <c r="D66" s="69">
        <f t="shared" si="5"/>
        <v>760</v>
      </c>
      <c r="E66" s="60">
        <v>2E-3</v>
      </c>
      <c r="F66" s="49">
        <v>49</v>
      </c>
      <c r="G66" s="52">
        <f t="shared" si="16"/>
        <v>9.8000000000000004E-2</v>
      </c>
      <c r="H66" s="62">
        <f t="shared" si="2"/>
        <v>0.5</v>
      </c>
      <c r="I66" s="99">
        <f t="shared" si="3"/>
        <v>1</v>
      </c>
      <c r="J66" s="100">
        <f t="shared" si="1"/>
        <v>1</v>
      </c>
      <c r="K66" s="102">
        <f t="shared" si="8"/>
        <v>7.4644244508381234</v>
      </c>
      <c r="L66" s="63">
        <f t="shared" si="17"/>
        <v>16.940000000000055</v>
      </c>
      <c r="M66" s="70">
        <f t="shared" si="6"/>
        <v>0.19964396061447351</v>
      </c>
      <c r="N66" s="84">
        <f t="shared" si="7"/>
        <v>6.3308218745121658E-2</v>
      </c>
      <c r="O66" s="53"/>
      <c r="P66" s="53"/>
      <c r="Q66" s="53"/>
      <c r="R66" s="53"/>
      <c r="S66" s="53"/>
      <c r="T66" s="53">
        <v>1</v>
      </c>
      <c r="U66" s="53"/>
      <c r="V66" s="53"/>
      <c r="W66" s="53">
        <f t="shared" si="15"/>
        <v>0</v>
      </c>
      <c r="X66" s="56">
        <f t="shared" si="4"/>
        <v>3357.4644244508381</v>
      </c>
    </row>
    <row r="67" spans="1:24" x14ac:dyDescent="0.3">
      <c r="A67" s="68">
        <f t="shared" si="11"/>
        <v>39</v>
      </c>
      <c r="B67" s="48">
        <v>3351.09</v>
      </c>
      <c r="C67" s="48">
        <v>20</v>
      </c>
      <c r="D67" s="69">
        <f t="shared" si="5"/>
        <v>780</v>
      </c>
      <c r="E67" s="60">
        <v>2E-3</v>
      </c>
      <c r="F67" s="49">
        <v>36</v>
      </c>
      <c r="G67" s="52">
        <f t="shared" si="16"/>
        <v>7.2000000000000008E-2</v>
      </c>
      <c r="H67" s="62">
        <f t="shared" si="2"/>
        <v>0.25</v>
      </c>
      <c r="I67" s="99">
        <f t="shared" si="3"/>
        <v>0.5</v>
      </c>
      <c r="J67" s="100">
        <f t="shared" si="1"/>
        <v>0.5</v>
      </c>
      <c r="K67" s="102">
        <f t="shared" si="8"/>
        <v>5.3794589866834031</v>
      </c>
      <c r="L67" s="63">
        <f t="shared" si="17"/>
        <v>15.849999999999909</v>
      </c>
      <c r="M67" s="70">
        <f t="shared" si="6"/>
        <v>0.58670878221396294</v>
      </c>
      <c r="N67" s="84">
        <f t="shared" si="7"/>
        <v>0.99496546415462406</v>
      </c>
      <c r="O67" s="53"/>
      <c r="P67" s="53"/>
      <c r="Q67" s="53"/>
      <c r="R67" s="53"/>
      <c r="S67" s="53"/>
      <c r="T67" s="53"/>
      <c r="U67" s="53"/>
      <c r="V67" s="53"/>
      <c r="W67" s="53">
        <f t="shared" si="15"/>
        <v>0</v>
      </c>
      <c r="X67" s="56">
        <f t="shared" si="4"/>
        <v>3356.4694589866835</v>
      </c>
    </row>
    <row r="68" spans="1:24" x14ac:dyDescent="0.3">
      <c r="A68" s="68">
        <f t="shared" si="11"/>
        <v>40</v>
      </c>
      <c r="B68" s="48">
        <v>3350.81</v>
      </c>
      <c r="C68" s="48">
        <v>20</v>
      </c>
      <c r="D68" s="69">
        <f t="shared" si="5"/>
        <v>800</v>
      </c>
      <c r="E68" s="60">
        <v>2E-3</v>
      </c>
      <c r="F68" s="49">
        <v>28</v>
      </c>
      <c r="G68" s="52">
        <f t="shared" si="16"/>
        <v>5.6000000000000001E-2</v>
      </c>
      <c r="H68" s="62">
        <f t="shared" si="2"/>
        <v>0.25</v>
      </c>
      <c r="I68" s="99">
        <f t="shared" si="3"/>
        <v>0.5</v>
      </c>
      <c r="J68" s="100">
        <f t="shared" si="1"/>
        <v>0.5</v>
      </c>
      <c r="K68" s="102">
        <f t="shared" si="8"/>
        <v>5.0186980310463696</v>
      </c>
      <c r="L68" s="63">
        <f t="shared" si="17"/>
        <v>16.130000000000109</v>
      </c>
      <c r="M68" s="70">
        <f t="shared" si="6"/>
        <v>0.45632905283308228</v>
      </c>
      <c r="N68" s="84">
        <f t="shared" si="7"/>
        <v>0.64076095563704594</v>
      </c>
      <c r="O68" s="53"/>
      <c r="P68" s="53"/>
      <c r="Q68" s="53"/>
      <c r="R68" s="53"/>
      <c r="S68" s="53"/>
      <c r="T68" s="53"/>
      <c r="U68" s="53"/>
      <c r="V68" s="53"/>
      <c r="W68" s="53">
        <f t="shared" si="15"/>
        <v>0</v>
      </c>
      <c r="X68" s="56">
        <f t="shared" si="4"/>
        <v>3355.8286980310463</v>
      </c>
    </row>
    <row r="69" spans="1:24" x14ac:dyDescent="0.3">
      <c r="A69" s="68">
        <f t="shared" si="11"/>
        <v>41</v>
      </c>
      <c r="B69" s="48">
        <v>3350.88</v>
      </c>
      <c r="C69" s="48">
        <v>20</v>
      </c>
      <c r="D69" s="69">
        <f t="shared" si="5"/>
        <v>820</v>
      </c>
      <c r="E69" s="60">
        <v>2E-3</v>
      </c>
      <c r="F69" s="49">
        <v>28</v>
      </c>
      <c r="G69" s="52">
        <f t="shared" si="16"/>
        <v>5.6000000000000001E-2</v>
      </c>
      <c r="H69" s="62">
        <f t="shared" si="2"/>
        <v>0.25</v>
      </c>
      <c r="I69" s="99">
        <f t="shared" si="3"/>
        <v>0.5</v>
      </c>
      <c r="J69" s="100">
        <f t="shared" si="1"/>
        <v>0.5</v>
      </c>
      <c r="K69" s="102">
        <f t="shared" si="8"/>
        <v>4.3079370754089723</v>
      </c>
      <c r="L69" s="63">
        <f t="shared" si="17"/>
        <v>16.059999999999945</v>
      </c>
      <c r="M69" s="70">
        <f t="shared" si="6"/>
        <v>0.45632905283308228</v>
      </c>
      <c r="N69" s="84">
        <f t="shared" si="7"/>
        <v>0.64076095563704594</v>
      </c>
      <c r="O69" s="53"/>
      <c r="P69" s="53"/>
      <c r="Q69" s="53"/>
      <c r="R69" s="53"/>
      <c r="S69" s="53"/>
      <c r="T69" s="53"/>
      <c r="U69" s="53"/>
      <c r="V69" s="53"/>
      <c r="W69" s="53">
        <f t="shared" si="15"/>
        <v>0</v>
      </c>
      <c r="X69" s="56">
        <f t="shared" si="4"/>
        <v>3355.1879370754091</v>
      </c>
    </row>
    <row r="70" spans="1:24" x14ac:dyDescent="0.3">
      <c r="A70" s="68">
        <f t="shared" si="11"/>
        <v>42</v>
      </c>
      <c r="B70" s="48">
        <v>3350.8</v>
      </c>
      <c r="C70" s="48">
        <v>20</v>
      </c>
      <c r="D70" s="69">
        <f t="shared" si="5"/>
        <v>840</v>
      </c>
      <c r="E70" s="60">
        <v>2E-3</v>
      </c>
      <c r="F70" s="49">
        <v>23</v>
      </c>
      <c r="G70" s="52">
        <f t="shared" si="16"/>
        <v>4.5999999999999999E-2</v>
      </c>
      <c r="H70" s="62">
        <f t="shared" si="2"/>
        <v>0.25</v>
      </c>
      <c r="I70" s="99">
        <f t="shared" si="3"/>
        <v>0.5</v>
      </c>
      <c r="J70" s="100">
        <f t="shared" si="1"/>
        <v>0.5</v>
      </c>
      <c r="K70" s="102">
        <f t="shared" si="8"/>
        <v>3.9338828010149882</v>
      </c>
      <c r="L70" s="63">
        <f t="shared" si="17"/>
        <v>16.139999999999873</v>
      </c>
      <c r="M70" s="70">
        <f t="shared" si="6"/>
        <v>0.37484172197003185</v>
      </c>
      <c r="N70" s="84">
        <f t="shared" si="7"/>
        <v>0.45405427439384299</v>
      </c>
      <c r="O70" s="53"/>
      <c r="P70" s="53"/>
      <c r="Q70" s="53"/>
      <c r="R70" s="53"/>
      <c r="S70" s="53"/>
      <c r="T70" s="53"/>
      <c r="U70" s="53"/>
      <c r="V70" s="53"/>
      <c r="W70" s="53">
        <f t="shared" si="15"/>
        <v>0</v>
      </c>
      <c r="X70" s="56">
        <f t="shared" si="4"/>
        <v>3354.7338828010152</v>
      </c>
    </row>
    <row r="71" spans="1:24" x14ac:dyDescent="0.3">
      <c r="A71" s="68">
        <f t="shared" si="11"/>
        <v>43</v>
      </c>
      <c r="B71" s="48">
        <v>3351.32</v>
      </c>
      <c r="C71" s="48">
        <v>20</v>
      </c>
      <c r="D71" s="69">
        <f t="shared" si="5"/>
        <v>860</v>
      </c>
      <c r="E71" s="60">
        <v>2E-3</v>
      </c>
      <c r="F71" s="49">
        <v>13</v>
      </c>
      <c r="G71" s="52">
        <f t="shared" si="16"/>
        <v>2.6000000000000002E-2</v>
      </c>
      <c r="H71" s="62">
        <f t="shared" si="2"/>
        <v>0.25</v>
      </c>
      <c r="I71" s="99">
        <f t="shared" si="3"/>
        <v>0.5</v>
      </c>
      <c r="J71" s="100">
        <f t="shared" si="1"/>
        <v>0.5</v>
      </c>
      <c r="K71" s="102">
        <f t="shared" si="8"/>
        <v>3.2466824682546758</v>
      </c>
      <c r="L71" s="63">
        <f t="shared" si="17"/>
        <v>15.619999999999891</v>
      </c>
      <c r="M71" s="70">
        <f t="shared" si="6"/>
        <v>0.21186706024393107</v>
      </c>
      <c r="N71" s="84">
        <f t="shared" si="7"/>
        <v>0.16720033276039525</v>
      </c>
      <c r="O71" s="53"/>
      <c r="P71" s="53"/>
      <c r="Q71" s="53"/>
      <c r="R71" s="53"/>
      <c r="S71" s="53"/>
      <c r="T71" s="53"/>
      <c r="U71" s="53"/>
      <c r="V71" s="53"/>
      <c r="W71" s="53">
        <f t="shared" si="15"/>
        <v>0</v>
      </c>
      <c r="X71" s="56">
        <f t="shared" si="4"/>
        <v>3354.5666824682548</v>
      </c>
    </row>
    <row r="72" spans="1:24" x14ac:dyDescent="0.3">
      <c r="A72" s="68">
        <f t="shared" si="11"/>
        <v>44</v>
      </c>
      <c r="B72" s="48">
        <v>3351.64</v>
      </c>
      <c r="C72" s="48">
        <v>20</v>
      </c>
      <c r="D72" s="69">
        <f t="shared" si="5"/>
        <v>880</v>
      </c>
      <c r="E72" s="60">
        <v>2E-3</v>
      </c>
      <c r="F72" s="49">
        <v>6</v>
      </c>
      <c r="G72" s="52">
        <f t="shared" si="16"/>
        <v>1.2E-2</v>
      </c>
      <c r="H72" s="62">
        <f t="shared" si="2"/>
        <v>0.25</v>
      </c>
      <c r="I72" s="99">
        <f t="shared" si="3"/>
        <v>0.5</v>
      </c>
      <c r="J72" s="100">
        <f t="shared" si="1"/>
        <v>0.5</v>
      </c>
      <c r="K72" s="102">
        <f t="shared" si="8"/>
        <v>2.8835042052883182</v>
      </c>
      <c r="L72" s="63">
        <f t="shared" si="17"/>
        <v>15.300000000000182</v>
      </c>
      <c r="M72" s="70">
        <f t="shared" si="6"/>
        <v>9.7784797035660495E-2</v>
      </c>
      <c r="N72" s="84">
        <f t="shared" si="7"/>
        <v>4.3178262966534035E-2</v>
      </c>
      <c r="O72" s="53"/>
      <c r="P72" s="53"/>
      <c r="Q72" s="53"/>
      <c r="R72" s="53"/>
      <c r="S72" s="53"/>
      <c r="T72" s="53">
        <v>1</v>
      </c>
      <c r="U72" s="53"/>
      <c r="V72" s="53"/>
      <c r="W72" s="53">
        <f t="shared" si="15"/>
        <v>0</v>
      </c>
      <c r="X72" s="56">
        <f t="shared" si="4"/>
        <v>3354.5235042052882</v>
      </c>
    </row>
    <row r="73" spans="1:24" x14ac:dyDescent="0.3">
      <c r="A73" s="68">
        <f t="shared" si="11"/>
        <v>45</v>
      </c>
      <c r="B73" s="48">
        <v>3352.25</v>
      </c>
      <c r="C73" s="48">
        <v>20</v>
      </c>
      <c r="D73" s="69">
        <f t="shared" si="5"/>
        <v>900</v>
      </c>
      <c r="E73" s="60">
        <v>2E-3</v>
      </c>
      <c r="F73" s="49">
        <v>6</v>
      </c>
      <c r="G73" s="52">
        <f t="shared" si="16"/>
        <v>1.2E-2</v>
      </c>
      <c r="H73" s="62">
        <f t="shared" si="2"/>
        <v>0.25</v>
      </c>
      <c r="I73" s="99">
        <f t="shared" si="3"/>
        <v>0.5</v>
      </c>
      <c r="J73" s="100">
        <f t="shared" si="1"/>
        <v>0.5</v>
      </c>
      <c r="K73" s="102">
        <f t="shared" si="8"/>
        <v>2.2303259423215422</v>
      </c>
      <c r="L73" s="63">
        <f t="shared" si="17"/>
        <v>14.690000000000055</v>
      </c>
      <c r="M73" s="70">
        <f t="shared" si="6"/>
        <v>9.7784797035660495E-2</v>
      </c>
      <c r="N73" s="84">
        <f t="shared" si="7"/>
        <v>4.3178262966534035E-2</v>
      </c>
      <c r="O73" s="53"/>
      <c r="P73" s="53"/>
      <c r="Q73" s="53"/>
      <c r="R73" s="53"/>
      <c r="S73" s="53"/>
      <c r="T73" s="53"/>
      <c r="U73" s="53"/>
      <c r="V73" s="53"/>
      <c r="W73" s="53">
        <f t="shared" si="15"/>
        <v>0</v>
      </c>
      <c r="X73" s="56">
        <f t="shared" si="4"/>
        <v>3354.4803259423215</v>
      </c>
    </row>
    <row r="74" spans="1:24" x14ac:dyDescent="0.3">
      <c r="A74" s="68">
        <f t="shared" si="11"/>
        <v>46</v>
      </c>
      <c r="B74" s="48">
        <v>3352.21</v>
      </c>
      <c r="C74" s="48">
        <v>20</v>
      </c>
      <c r="D74" s="69">
        <f t="shared" si="5"/>
        <v>920</v>
      </c>
      <c r="E74" s="60">
        <v>2E-3</v>
      </c>
      <c r="F74" s="49">
        <v>6</v>
      </c>
      <c r="G74" s="52">
        <f t="shared" si="16"/>
        <v>1.2E-2</v>
      </c>
      <c r="H74" s="62">
        <f t="shared" si="2"/>
        <v>0.25</v>
      </c>
      <c r="I74" s="99">
        <f t="shared" si="3"/>
        <v>0.5</v>
      </c>
      <c r="J74" s="100">
        <f t="shared" si="1"/>
        <v>0.5</v>
      </c>
      <c r="K74" s="102">
        <f t="shared" si="8"/>
        <v>2.2271476793548572</v>
      </c>
      <c r="L74" s="63">
        <f t="shared" si="17"/>
        <v>14.730000000000018</v>
      </c>
      <c r="M74" s="70">
        <f t="shared" si="6"/>
        <v>9.7784797035660495E-2</v>
      </c>
      <c r="N74" s="84">
        <f t="shared" si="7"/>
        <v>4.3178262966534035E-2</v>
      </c>
      <c r="O74" s="53"/>
      <c r="P74" s="53"/>
      <c r="Q74" s="53"/>
      <c r="R74" s="53"/>
      <c r="S74" s="53"/>
      <c r="T74" s="53"/>
      <c r="U74" s="53"/>
      <c r="V74" s="53"/>
      <c r="W74" s="53">
        <f t="shared" si="15"/>
        <v>0</v>
      </c>
      <c r="X74" s="56">
        <f t="shared" si="4"/>
        <v>3354.4371476793549</v>
      </c>
    </row>
    <row r="75" spans="1:24" x14ac:dyDescent="0.3">
      <c r="A75" s="68">
        <f t="shared" si="11"/>
        <v>47</v>
      </c>
      <c r="B75" s="48">
        <v>3352.33</v>
      </c>
      <c r="C75" s="48">
        <v>20</v>
      </c>
      <c r="D75" s="69">
        <f t="shared" si="5"/>
        <v>940</v>
      </c>
      <c r="E75" s="60">
        <v>2E-3</v>
      </c>
      <c r="F75" s="49">
        <v>3</v>
      </c>
      <c r="G75" s="52">
        <f t="shared" si="16"/>
        <v>6.0000000000000001E-3</v>
      </c>
      <c r="H75" s="62">
        <f t="shared" si="2"/>
        <v>0.25</v>
      </c>
      <c r="I75" s="99">
        <f t="shared" si="3"/>
        <v>0.5</v>
      </c>
      <c r="J75" s="100">
        <f t="shared" si="1"/>
        <v>0.5</v>
      </c>
      <c r="K75" s="102">
        <f t="shared" si="8"/>
        <v>2.0943195998011106</v>
      </c>
      <c r="L75" s="63">
        <f t="shared" si="17"/>
        <v>14.610000000000127</v>
      </c>
      <c r="M75" s="70">
        <f t="shared" si="6"/>
        <v>4.8892398517830248E-2</v>
      </c>
      <c r="N75" s="84">
        <f t="shared" si="7"/>
        <v>1.282807955378361E-2</v>
      </c>
      <c r="O75" s="53"/>
      <c r="P75" s="53"/>
      <c r="Q75" s="53"/>
      <c r="R75" s="53"/>
      <c r="S75" s="53"/>
      <c r="T75" s="53"/>
      <c r="U75" s="53"/>
      <c r="V75" s="53"/>
      <c r="W75" s="53">
        <f t="shared" si="15"/>
        <v>0</v>
      </c>
      <c r="X75" s="56">
        <f t="shared" si="4"/>
        <v>3354.424319599801</v>
      </c>
    </row>
    <row r="76" spans="1:24" x14ac:dyDescent="0.3">
      <c r="A76" s="68">
        <f t="shared" si="11"/>
        <v>48</v>
      </c>
      <c r="B76" s="48">
        <v>3352.39</v>
      </c>
      <c r="C76" s="48">
        <v>20</v>
      </c>
      <c r="D76" s="69">
        <f t="shared" si="5"/>
        <v>960</v>
      </c>
      <c r="E76" s="60">
        <v>2E-3</v>
      </c>
      <c r="F76" s="49">
        <v>3</v>
      </c>
      <c r="G76" s="52">
        <f t="shared" si="16"/>
        <v>6.0000000000000001E-3</v>
      </c>
      <c r="H76" s="62">
        <f t="shared" si="2"/>
        <v>0.25</v>
      </c>
      <c r="I76" s="99">
        <f t="shared" si="3"/>
        <v>0.5</v>
      </c>
      <c r="J76" s="100">
        <f t="shared" si="1"/>
        <v>0.5</v>
      </c>
      <c r="K76" s="102">
        <f t="shared" si="8"/>
        <v>2.0214915202473094</v>
      </c>
      <c r="L76" s="63">
        <f t="shared" si="17"/>
        <v>14.550000000000182</v>
      </c>
      <c r="M76" s="70">
        <f t="shared" si="6"/>
        <v>4.8892398517830248E-2</v>
      </c>
      <c r="N76" s="84">
        <f t="shared" si="7"/>
        <v>1.282807955378361E-2</v>
      </c>
      <c r="O76" s="53"/>
      <c r="P76" s="53"/>
      <c r="Q76" s="53"/>
      <c r="R76" s="53"/>
      <c r="S76" s="53"/>
      <c r="T76" s="53"/>
      <c r="U76" s="53"/>
      <c r="V76" s="53"/>
      <c r="W76" s="53">
        <f t="shared" si="15"/>
        <v>0</v>
      </c>
      <c r="X76" s="56">
        <f t="shared" si="4"/>
        <v>3354.4114915202472</v>
      </c>
    </row>
    <row r="77" spans="1:24" x14ac:dyDescent="0.3">
      <c r="A77" s="68">
        <f t="shared" si="11"/>
        <v>49</v>
      </c>
      <c r="B77" s="48">
        <v>3355.8</v>
      </c>
      <c r="C77" s="48">
        <v>20</v>
      </c>
      <c r="D77" s="69">
        <f t="shared" si="5"/>
        <v>980</v>
      </c>
      <c r="E77" s="60">
        <v>2E-3</v>
      </c>
      <c r="F77" s="49">
        <v>3</v>
      </c>
      <c r="G77" s="52">
        <f t="shared" si="16"/>
        <v>6.0000000000000001E-3</v>
      </c>
      <c r="H77" s="62">
        <f t="shared" si="2"/>
        <v>0.25</v>
      </c>
      <c r="I77" s="99">
        <f t="shared" si="3"/>
        <v>0.5</v>
      </c>
      <c r="J77" s="100">
        <v>0.5</v>
      </c>
      <c r="K77" s="102">
        <f t="shared" si="8"/>
        <v>-1.4013365593068556</v>
      </c>
      <c r="L77" s="63">
        <f t="shared" si="17"/>
        <v>11.139999999999873</v>
      </c>
      <c r="M77" s="70">
        <f t="shared" si="6"/>
        <v>4.8892398517830248E-2</v>
      </c>
      <c r="N77" s="84">
        <f t="shared" si="7"/>
        <v>1.282807955378361E-2</v>
      </c>
      <c r="O77" s="53"/>
      <c r="P77" s="53"/>
      <c r="Q77" s="53"/>
      <c r="R77" s="53"/>
      <c r="S77" s="53"/>
      <c r="T77" s="53"/>
      <c r="U77" s="53"/>
      <c r="V77" s="53"/>
      <c r="W77" s="53">
        <f t="shared" si="15"/>
        <v>0</v>
      </c>
      <c r="X77" s="56">
        <f t="shared" si="4"/>
        <v>3354.3986634406933</v>
      </c>
    </row>
    <row r="78" spans="1:24" x14ac:dyDescent="0.3">
      <c r="A78" s="68">
        <f t="shared" si="11"/>
        <v>50</v>
      </c>
      <c r="B78" s="48">
        <v>3352.35</v>
      </c>
      <c r="C78" s="48">
        <v>20</v>
      </c>
      <c r="D78" s="69">
        <f t="shared" si="5"/>
        <v>1000</v>
      </c>
      <c r="E78" s="60">
        <v>2E-3</v>
      </c>
      <c r="F78" s="49">
        <v>1</v>
      </c>
      <c r="G78" s="52">
        <f t="shared" si="16"/>
        <v>2E-3</v>
      </c>
      <c r="H78" s="62">
        <f t="shared" si="2"/>
        <v>0.25</v>
      </c>
      <c r="I78" s="99">
        <f t="shared" si="3"/>
        <v>0.5</v>
      </c>
      <c r="J78" s="100">
        <f t="shared" si="1"/>
        <v>0.5</v>
      </c>
      <c r="K78" s="102">
        <f t="shared" si="8"/>
        <v>2.0467896446070881</v>
      </c>
      <c r="L78" s="63">
        <f t="shared" si="17"/>
        <v>14.590000000000146</v>
      </c>
      <c r="M78" s="70">
        <f t="shared" si="6"/>
        <v>1.6297466172610083E-2</v>
      </c>
      <c r="N78" s="84">
        <f t="shared" si="7"/>
        <v>1.8737960863709246E-3</v>
      </c>
      <c r="O78" s="53"/>
      <c r="P78" s="53">
        <v>1</v>
      </c>
      <c r="Q78" s="53"/>
      <c r="R78" s="53"/>
      <c r="S78" s="53"/>
      <c r="T78" s="53"/>
      <c r="U78" s="53"/>
      <c r="V78" s="53"/>
      <c r="W78" s="53">
        <f t="shared" si="15"/>
        <v>0</v>
      </c>
      <c r="X78" s="56">
        <f t="shared" si="4"/>
        <v>3354.396789644607</v>
      </c>
    </row>
    <row r="79" spans="1:24" x14ac:dyDescent="0.3">
      <c r="A79" s="68">
        <f t="shared" si="11"/>
        <v>51</v>
      </c>
      <c r="B79" s="48">
        <v>3354.65</v>
      </c>
      <c r="C79" s="48">
        <v>20</v>
      </c>
      <c r="D79" s="69">
        <f t="shared" si="5"/>
        <v>1020</v>
      </c>
      <c r="E79" s="60">
        <v>2E-3</v>
      </c>
      <c r="F79" s="49">
        <v>1</v>
      </c>
      <c r="G79" s="52">
        <f t="shared" si="16"/>
        <v>2E-3</v>
      </c>
      <c r="H79" s="62">
        <f t="shared" si="2"/>
        <v>0.25</v>
      </c>
      <c r="I79" s="99">
        <f t="shared" si="3"/>
        <v>0.5</v>
      </c>
      <c r="J79" s="100">
        <f t="shared" si="1"/>
        <v>0.5</v>
      </c>
      <c r="K79" s="102">
        <f t="shared" si="8"/>
        <v>-0.25508415147942287</v>
      </c>
      <c r="L79" s="63">
        <f t="shared" si="17"/>
        <v>12.289999999999964</v>
      </c>
      <c r="M79" s="70">
        <f t="shared" si="6"/>
        <v>1.6297466172610083E-2</v>
      </c>
      <c r="N79" s="84">
        <f t="shared" si="7"/>
        <v>1.8737960863709246E-3</v>
      </c>
      <c r="O79" s="53"/>
      <c r="P79" s="53"/>
      <c r="Q79" s="53"/>
      <c r="R79" s="53"/>
      <c r="S79" s="53"/>
      <c r="T79" s="53"/>
      <c r="U79" s="53"/>
      <c r="V79" s="53"/>
      <c r="W79" s="53">
        <f t="shared" si="15"/>
        <v>0</v>
      </c>
      <c r="X79" s="56">
        <f t="shared" si="4"/>
        <v>3354.3949158485207</v>
      </c>
    </row>
    <row r="80" spans="1:24" ht="15" thickBot="1" x14ac:dyDescent="0.35">
      <c r="A80" s="87">
        <f t="shared" si="11"/>
        <v>52</v>
      </c>
      <c r="B80" s="88">
        <v>3354.67</v>
      </c>
      <c r="C80" s="88">
        <v>20</v>
      </c>
      <c r="D80" s="89">
        <f t="shared" si="5"/>
        <v>1040</v>
      </c>
      <c r="E80" s="90">
        <v>2E-3</v>
      </c>
      <c r="F80" s="91">
        <v>1</v>
      </c>
      <c r="G80" s="92">
        <f t="shared" si="16"/>
        <v>2E-3</v>
      </c>
      <c r="H80" s="93">
        <f t="shared" si="2"/>
        <v>0.25</v>
      </c>
      <c r="I80" s="106">
        <f>CEILING(SQRT((4*G80)/(1000*0.6*3.1416))/0.025,0.5)</f>
        <v>0.5</v>
      </c>
      <c r="J80" s="107">
        <f t="shared" si="1"/>
        <v>0.5</v>
      </c>
      <c r="K80" s="108">
        <f t="shared" si="8"/>
        <v>-0.27695794756573378</v>
      </c>
      <c r="L80" s="95">
        <f t="shared" si="17"/>
        <v>12.269999999999982</v>
      </c>
      <c r="M80" s="96">
        <f t="shared" si="6"/>
        <v>1.6297466172610083E-2</v>
      </c>
      <c r="N80" s="97">
        <f t="shared" si="7"/>
        <v>1.8737960863709246E-3</v>
      </c>
      <c r="O80" s="94"/>
      <c r="P80" s="94"/>
      <c r="Q80" s="94"/>
      <c r="R80" s="94"/>
      <c r="S80" s="94"/>
      <c r="T80" s="94"/>
      <c r="U80" s="94"/>
      <c r="V80" s="94"/>
      <c r="W80" s="94">
        <f t="shared" si="15"/>
        <v>0</v>
      </c>
      <c r="X80" s="98">
        <f t="shared" si="4"/>
        <v>3354.3930420524343</v>
      </c>
    </row>
    <row r="81" spans="1:24" x14ac:dyDescent="0.3">
      <c r="A81" s="1"/>
      <c r="B81" s="2"/>
      <c r="C81" s="2"/>
      <c r="D81" s="12"/>
      <c r="E81" s="4"/>
      <c r="F81" s="5"/>
      <c r="G81" s="6"/>
      <c r="H81" s="7"/>
      <c r="I81" s="7"/>
      <c r="J81" s="7"/>
      <c r="K81" s="2"/>
      <c r="L81" s="2"/>
      <c r="M81" s="13"/>
      <c r="N81" s="14"/>
      <c r="O81" s="9"/>
      <c r="P81" s="9"/>
      <c r="Q81" s="9"/>
      <c r="R81" s="9"/>
      <c r="S81" s="9"/>
      <c r="T81" s="9"/>
      <c r="U81" s="9"/>
      <c r="V81" s="9"/>
      <c r="W81" s="9"/>
      <c r="X81" s="12"/>
    </row>
    <row r="82" spans="1:24" x14ac:dyDescent="0.3">
      <c r="A82" s="1"/>
      <c r="B82" s="2"/>
      <c r="C82" s="2"/>
      <c r="D82" s="3"/>
      <c r="E82" s="4"/>
      <c r="F82" s="5"/>
      <c r="G82" s="6"/>
      <c r="H82" s="7"/>
      <c r="I82" s="7"/>
      <c r="J82" s="8"/>
      <c r="K82" s="9"/>
      <c r="L82" s="9"/>
      <c r="M82" s="10"/>
      <c r="N82" s="11"/>
      <c r="O82" s="9"/>
      <c r="P82" s="9"/>
      <c r="Q82" s="9"/>
      <c r="R82" s="9"/>
      <c r="S82" s="9"/>
      <c r="T82" s="9"/>
      <c r="U82" s="9"/>
      <c r="V82" s="9"/>
      <c r="W82" s="9"/>
      <c r="X82" s="12"/>
    </row>
    <row r="83" spans="1:24" x14ac:dyDescent="0.3">
      <c r="A83" s="1"/>
      <c r="B83" s="2"/>
      <c r="C83" s="2"/>
      <c r="D83" s="3"/>
      <c r="E83" s="4"/>
      <c r="F83" s="5"/>
      <c r="G83" s="6"/>
      <c r="H83" s="7"/>
      <c r="I83" s="7"/>
      <c r="J83" s="8"/>
      <c r="K83" s="9"/>
      <c r="L83" s="9"/>
      <c r="M83" s="10"/>
      <c r="N83" s="11"/>
      <c r="O83" s="9"/>
      <c r="P83" s="9"/>
      <c r="Q83" s="9"/>
      <c r="R83" s="9"/>
      <c r="S83" s="9"/>
      <c r="T83" s="9"/>
      <c r="U83" s="9"/>
      <c r="V83" s="9"/>
      <c r="W83" s="9"/>
      <c r="X83" s="12"/>
    </row>
    <row r="84" spans="1:24" x14ac:dyDescent="0.3">
      <c r="A84" s="1"/>
      <c r="B84" s="2"/>
      <c r="C84" s="2"/>
      <c r="D84" s="3"/>
      <c r="E84" s="4"/>
      <c r="F84" s="5"/>
      <c r="G84" s="6"/>
      <c r="H84" s="7"/>
      <c r="I84" s="7"/>
      <c r="J84" s="8"/>
      <c r="K84" s="9"/>
      <c r="L84" s="9"/>
      <c r="M84" s="10"/>
      <c r="N84" s="11"/>
      <c r="O84" s="9"/>
      <c r="P84" s="9"/>
      <c r="Q84" s="9"/>
      <c r="R84" s="9"/>
      <c r="S84" s="9"/>
      <c r="T84" s="9"/>
      <c r="U84" s="9"/>
      <c r="V84" s="9"/>
      <c r="W84" s="9"/>
      <c r="X84" s="12"/>
    </row>
    <row r="85" spans="1:24" x14ac:dyDescent="0.3">
      <c r="A85" s="1"/>
      <c r="B85" s="2"/>
      <c r="C85" s="2"/>
      <c r="D85" s="3"/>
      <c r="E85" s="4"/>
      <c r="F85" s="5"/>
      <c r="G85" s="6"/>
      <c r="H85" s="7"/>
      <c r="I85" s="7"/>
      <c r="J85" s="8"/>
      <c r="K85" s="9"/>
      <c r="L85" s="9"/>
      <c r="M85" s="10"/>
      <c r="N85" s="11"/>
      <c r="O85" s="9"/>
      <c r="P85" s="9"/>
      <c r="Q85" s="9"/>
      <c r="R85" s="9"/>
      <c r="S85" s="9"/>
      <c r="T85" s="9"/>
      <c r="U85" s="9"/>
      <c r="V85" s="9"/>
      <c r="W85" s="9"/>
      <c r="X85" s="12"/>
    </row>
    <row r="86" spans="1:24" x14ac:dyDescent="0.3">
      <c r="A86" s="1"/>
      <c r="B86" s="2"/>
      <c r="C86" s="2"/>
      <c r="D86" s="3"/>
      <c r="E86" s="4"/>
      <c r="F86" s="5"/>
      <c r="G86" s="6"/>
      <c r="H86" s="7"/>
      <c r="I86" s="7"/>
      <c r="J86" s="8"/>
      <c r="K86" s="9"/>
      <c r="L86" s="9"/>
      <c r="M86" s="10"/>
      <c r="N86" s="11"/>
      <c r="O86" s="9"/>
      <c r="P86" s="9"/>
      <c r="Q86" s="9"/>
      <c r="R86" s="9"/>
      <c r="S86" s="9"/>
      <c r="T86" s="9"/>
      <c r="U86" s="9"/>
      <c r="V86" s="9"/>
      <c r="W86" s="9"/>
      <c r="X86" s="12"/>
    </row>
    <row r="87" spans="1:24" x14ac:dyDescent="0.3">
      <c r="A87" s="1"/>
      <c r="B87" s="2"/>
      <c r="C87" s="2"/>
      <c r="D87" s="3"/>
      <c r="E87" s="4"/>
      <c r="F87" s="5"/>
      <c r="G87" s="6"/>
      <c r="H87" s="7"/>
      <c r="I87" s="7"/>
      <c r="J87" s="8"/>
      <c r="K87" s="9"/>
      <c r="L87" s="9"/>
      <c r="M87" s="10"/>
      <c r="N87" s="11"/>
      <c r="O87" s="9"/>
      <c r="P87" s="9"/>
      <c r="Q87" s="9"/>
      <c r="R87" s="9"/>
      <c r="S87" s="9"/>
      <c r="T87" s="9"/>
      <c r="U87" s="9"/>
      <c r="V87" s="9"/>
      <c r="W87" s="9"/>
      <c r="X87" s="12"/>
    </row>
    <row r="88" spans="1:24" x14ac:dyDescent="0.3">
      <c r="A88" s="1"/>
      <c r="B88" s="2"/>
      <c r="C88" s="2"/>
      <c r="D88" s="3"/>
      <c r="E88" s="4"/>
      <c r="F88" s="5"/>
      <c r="G88" s="6"/>
      <c r="H88" s="7"/>
      <c r="I88" s="7"/>
      <c r="J88" s="8"/>
      <c r="K88" s="9"/>
      <c r="L88" s="9"/>
      <c r="M88" s="10"/>
      <c r="N88" s="11"/>
      <c r="O88" s="9"/>
      <c r="P88" s="9"/>
      <c r="Q88" s="9"/>
      <c r="R88" s="9"/>
      <c r="S88" s="9"/>
      <c r="T88" s="9"/>
      <c r="U88" s="9"/>
      <c r="V88" s="9"/>
      <c r="W88" s="9"/>
      <c r="X88" s="12"/>
    </row>
    <row r="89" spans="1:24" x14ac:dyDescent="0.3">
      <c r="A89" s="1"/>
      <c r="B89" s="2"/>
      <c r="C89" s="2"/>
      <c r="D89" s="3"/>
      <c r="E89" s="4"/>
      <c r="F89" s="5"/>
      <c r="G89" s="6"/>
      <c r="H89" s="7"/>
      <c r="I89" s="7"/>
      <c r="J89" s="8"/>
      <c r="K89" s="9"/>
      <c r="L89" s="9"/>
      <c r="M89" s="10"/>
      <c r="N89" s="11"/>
      <c r="O89" s="9"/>
      <c r="P89" s="9"/>
      <c r="Q89" s="9"/>
      <c r="R89" s="9"/>
      <c r="S89" s="9"/>
      <c r="T89" s="9"/>
      <c r="U89" s="9"/>
      <c r="V89" s="9"/>
      <c r="W89" s="9"/>
      <c r="X89" s="12"/>
    </row>
    <row r="90" spans="1:24" x14ac:dyDescent="0.3">
      <c r="A90" s="1"/>
      <c r="B90" s="2"/>
      <c r="C90" s="2"/>
      <c r="D90" s="3"/>
      <c r="E90" s="4"/>
      <c r="F90" s="5"/>
      <c r="G90" s="6"/>
      <c r="H90" s="7"/>
      <c r="I90" s="7"/>
      <c r="J90" s="8"/>
      <c r="K90" s="9"/>
      <c r="L90" s="9"/>
      <c r="M90" s="10"/>
      <c r="N90" s="11"/>
      <c r="O90" s="9"/>
      <c r="P90" s="9"/>
      <c r="Q90" s="9"/>
      <c r="R90" s="9"/>
      <c r="S90" s="9"/>
      <c r="T90" s="9"/>
      <c r="U90" s="9"/>
      <c r="V90" s="9"/>
      <c r="W90" s="9"/>
      <c r="X90" s="12"/>
    </row>
    <row r="91" spans="1:24" x14ac:dyDescent="0.3">
      <c r="A91" s="1"/>
      <c r="B91" s="2"/>
      <c r="C91" s="2"/>
      <c r="D91" s="3"/>
      <c r="E91" s="4"/>
      <c r="F91" s="5"/>
      <c r="G91" s="6"/>
      <c r="H91" s="7"/>
      <c r="I91" s="7"/>
      <c r="J91" s="8"/>
      <c r="K91" s="9"/>
      <c r="L91" s="9"/>
      <c r="M91" s="10"/>
      <c r="N91" s="11"/>
      <c r="O91" s="9"/>
      <c r="P91" s="9"/>
      <c r="Q91" s="9"/>
      <c r="R91" s="9"/>
      <c r="S91" s="9"/>
      <c r="T91" s="9"/>
      <c r="U91" s="9"/>
      <c r="V91" s="9"/>
      <c r="W91" s="9"/>
      <c r="X91" s="12"/>
    </row>
    <row r="92" spans="1:24" x14ac:dyDescent="0.3">
      <c r="A92" s="1"/>
      <c r="B92" s="2"/>
      <c r="C92" s="2"/>
      <c r="D92" s="3"/>
      <c r="E92" s="4"/>
      <c r="F92" s="5"/>
      <c r="G92" s="6"/>
      <c r="H92" s="7"/>
      <c r="I92" s="7"/>
      <c r="J92" s="8"/>
      <c r="K92" s="9"/>
      <c r="L92" s="9"/>
      <c r="M92" s="10"/>
      <c r="N92" s="11"/>
      <c r="O92" s="9"/>
      <c r="P92" s="9"/>
      <c r="Q92" s="9"/>
      <c r="R92" s="9"/>
      <c r="S92" s="9"/>
      <c r="T92" s="9"/>
      <c r="U92" s="9"/>
      <c r="V92" s="9"/>
      <c r="W92" s="9"/>
      <c r="X92" s="12"/>
    </row>
    <row r="93" spans="1:24" x14ac:dyDescent="0.3">
      <c r="A93" s="1"/>
      <c r="B93" s="2"/>
      <c r="C93" s="2"/>
      <c r="D93" s="3"/>
      <c r="E93" s="4"/>
      <c r="F93" s="5"/>
      <c r="G93" s="6"/>
      <c r="H93" s="7"/>
      <c r="I93" s="7"/>
      <c r="J93" s="8"/>
      <c r="K93" s="9"/>
      <c r="L93" s="9"/>
      <c r="M93" s="10"/>
      <c r="N93" s="11"/>
      <c r="O93" s="9"/>
      <c r="P93" s="9"/>
      <c r="Q93" s="9"/>
      <c r="R93" s="9"/>
      <c r="S93" s="9"/>
      <c r="T93" s="9"/>
      <c r="U93" s="9"/>
      <c r="V93" s="9"/>
      <c r="W93" s="9"/>
      <c r="X93" s="12"/>
    </row>
    <row r="94" spans="1:24" x14ac:dyDescent="0.3">
      <c r="A94" s="1"/>
      <c r="B94" s="2"/>
      <c r="C94" s="2"/>
      <c r="D94" s="3"/>
      <c r="E94" s="4"/>
      <c r="F94" s="5"/>
      <c r="G94" s="6"/>
      <c r="H94" s="7"/>
      <c r="I94" s="7"/>
      <c r="J94" s="8"/>
      <c r="K94" s="9"/>
      <c r="L94" s="9"/>
      <c r="M94" s="10"/>
      <c r="N94" s="11"/>
      <c r="O94" s="9"/>
      <c r="P94" s="9"/>
      <c r="Q94" s="9"/>
      <c r="R94" s="9"/>
      <c r="S94" s="9"/>
      <c r="T94" s="9"/>
      <c r="U94" s="9"/>
      <c r="V94" s="9"/>
      <c r="W94" s="9"/>
      <c r="X94" s="12"/>
    </row>
    <row r="95" spans="1:24" x14ac:dyDescent="0.3">
      <c r="A95" s="1"/>
      <c r="B95" s="2"/>
      <c r="C95" s="2"/>
      <c r="D95" s="3"/>
      <c r="E95" s="4"/>
      <c r="F95" s="5"/>
      <c r="G95" s="6"/>
      <c r="H95" s="7"/>
      <c r="I95" s="7"/>
      <c r="J95" s="8"/>
      <c r="K95" s="9"/>
      <c r="L95" s="9"/>
      <c r="M95" s="10"/>
      <c r="N95" s="11"/>
      <c r="O95" s="9"/>
      <c r="P95" s="9"/>
      <c r="Q95" s="9"/>
      <c r="R95" s="9"/>
      <c r="S95" s="9"/>
      <c r="T95" s="9"/>
      <c r="U95" s="9"/>
      <c r="V95" s="9"/>
      <c r="W95" s="9"/>
      <c r="X95" s="12"/>
    </row>
    <row r="96" spans="1:24" x14ac:dyDescent="0.3">
      <c r="A96" s="1"/>
      <c r="B96" s="2"/>
      <c r="C96" s="2"/>
      <c r="D96" s="3"/>
      <c r="E96" s="4"/>
      <c r="F96" s="5"/>
      <c r="G96" s="6"/>
      <c r="H96" s="7"/>
      <c r="I96" s="7"/>
      <c r="J96" s="8"/>
      <c r="K96" s="9"/>
      <c r="L96" s="9"/>
      <c r="M96" s="10"/>
      <c r="N96" s="11"/>
      <c r="O96" s="9"/>
      <c r="P96" s="9"/>
      <c r="Q96" s="9"/>
      <c r="R96" s="9"/>
      <c r="S96" s="9"/>
      <c r="T96" s="9"/>
      <c r="U96" s="9"/>
      <c r="V96" s="9"/>
      <c r="W96" s="9"/>
      <c r="X96" s="12"/>
    </row>
    <row r="97" spans="1:24" x14ac:dyDescent="0.3">
      <c r="A97" s="1"/>
      <c r="B97" s="2"/>
      <c r="C97" s="2"/>
      <c r="D97" s="3"/>
      <c r="E97" s="4"/>
      <c r="F97" s="5"/>
      <c r="G97" s="6"/>
      <c r="H97" s="7"/>
      <c r="I97" s="7"/>
      <c r="J97" s="8"/>
      <c r="K97" s="9"/>
      <c r="L97" s="9"/>
      <c r="M97" s="10"/>
      <c r="N97" s="11"/>
      <c r="O97" s="9"/>
      <c r="P97" s="9"/>
      <c r="Q97" s="9"/>
      <c r="R97" s="9"/>
      <c r="S97" s="9"/>
      <c r="T97" s="9"/>
      <c r="U97" s="9"/>
      <c r="V97" s="9"/>
      <c r="W97" s="9"/>
      <c r="X97" s="12"/>
    </row>
    <row r="98" spans="1:24" x14ac:dyDescent="0.3">
      <c r="A98" s="1"/>
      <c r="B98" s="2"/>
      <c r="C98" s="2"/>
      <c r="D98" s="3"/>
      <c r="E98" s="4"/>
      <c r="F98" s="5"/>
      <c r="G98" s="6"/>
      <c r="H98" s="7"/>
      <c r="I98" s="7"/>
      <c r="J98" s="8"/>
      <c r="K98" s="9"/>
      <c r="L98" s="9"/>
      <c r="M98" s="10"/>
      <c r="N98" s="11"/>
      <c r="O98" s="9"/>
      <c r="P98" s="9"/>
      <c r="Q98" s="9"/>
      <c r="R98" s="9"/>
      <c r="S98" s="9"/>
      <c r="T98" s="9"/>
      <c r="U98" s="9"/>
      <c r="V98" s="9"/>
      <c r="W98" s="9"/>
      <c r="X98" s="12"/>
    </row>
    <row r="99" spans="1:24" x14ac:dyDescent="0.3">
      <c r="A99" s="1"/>
      <c r="B99" s="2"/>
      <c r="C99" s="2"/>
      <c r="D99" s="3"/>
      <c r="E99" s="4"/>
      <c r="F99" s="5"/>
      <c r="G99" s="6"/>
      <c r="H99" s="7"/>
      <c r="I99" s="7"/>
      <c r="J99" s="8"/>
      <c r="K99" s="9"/>
      <c r="L99" s="9"/>
      <c r="M99" s="10"/>
      <c r="N99" s="11"/>
      <c r="O99" s="9"/>
      <c r="P99" s="9"/>
      <c r="Q99" s="9"/>
      <c r="R99" s="9"/>
      <c r="S99" s="9"/>
      <c r="T99" s="9"/>
      <c r="U99" s="9"/>
      <c r="V99" s="9"/>
      <c r="W99" s="9"/>
      <c r="X99" s="12"/>
    </row>
    <row r="100" spans="1:24" x14ac:dyDescent="0.3">
      <c r="A100" s="1"/>
      <c r="B100" s="2"/>
      <c r="C100" s="2"/>
      <c r="D100" s="3"/>
      <c r="E100" s="4"/>
      <c r="F100" s="5"/>
      <c r="G100" s="6"/>
      <c r="H100" s="7"/>
      <c r="I100" s="7"/>
      <c r="J100" s="8"/>
      <c r="K100" s="9"/>
      <c r="L100" s="9"/>
      <c r="M100" s="10"/>
      <c r="N100" s="11"/>
      <c r="O100" s="9"/>
      <c r="P100" s="9"/>
      <c r="Q100" s="9"/>
      <c r="R100" s="9"/>
      <c r="S100" s="9"/>
      <c r="T100" s="9"/>
      <c r="U100" s="9"/>
      <c r="V100" s="9"/>
      <c r="W100" s="9"/>
      <c r="X100" s="12"/>
    </row>
    <row r="101" spans="1:24" x14ac:dyDescent="0.3">
      <c r="A101" s="1"/>
      <c r="B101" s="2"/>
      <c r="C101" s="2"/>
      <c r="D101" s="3"/>
      <c r="E101" s="4"/>
      <c r="F101" s="5"/>
      <c r="G101" s="6"/>
      <c r="H101" s="7"/>
      <c r="I101" s="7"/>
      <c r="J101" s="8"/>
      <c r="K101" s="9"/>
      <c r="L101" s="9"/>
      <c r="M101" s="10"/>
      <c r="N101" s="11"/>
      <c r="O101" s="9"/>
      <c r="P101" s="9"/>
      <c r="Q101" s="9"/>
      <c r="R101" s="9"/>
      <c r="S101" s="9"/>
      <c r="T101" s="9"/>
      <c r="U101" s="9"/>
      <c r="V101" s="9"/>
      <c r="W101" s="9"/>
      <c r="X101" s="12"/>
    </row>
    <row r="102" spans="1:24" x14ac:dyDescent="0.3">
      <c r="A102" s="1"/>
      <c r="B102" s="2"/>
      <c r="C102" s="2"/>
      <c r="D102" s="3"/>
      <c r="E102" s="4"/>
      <c r="F102" s="5"/>
      <c r="G102" s="6"/>
      <c r="H102" s="7"/>
      <c r="I102" s="7"/>
      <c r="J102" s="8"/>
      <c r="K102" s="9"/>
      <c r="L102" s="9"/>
      <c r="M102" s="10"/>
      <c r="N102" s="11"/>
      <c r="O102" s="9"/>
      <c r="P102" s="9"/>
      <c r="Q102" s="9"/>
      <c r="R102" s="9"/>
      <c r="S102" s="9"/>
      <c r="T102" s="9"/>
      <c r="U102" s="9"/>
      <c r="V102" s="9"/>
      <c r="W102" s="9"/>
      <c r="X102" s="12"/>
    </row>
    <row r="103" spans="1:24" x14ac:dyDescent="0.3">
      <c r="A103" s="1"/>
      <c r="B103" s="2"/>
      <c r="C103" s="2"/>
      <c r="D103" s="3"/>
      <c r="E103" s="4"/>
      <c r="F103" s="5"/>
      <c r="G103" s="6"/>
      <c r="H103" s="7"/>
      <c r="I103" s="7"/>
      <c r="J103" s="8"/>
      <c r="K103" s="9"/>
      <c r="L103" s="9"/>
      <c r="M103" s="10"/>
      <c r="N103" s="11"/>
      <c r="O103" s="9"/>
      <c r="P103" s="9"/>
      <c r="Q103" s="9"/>
      <c r="R103" s="9"/>
      <c r="S103" s="9"/>
      <c r="T103" s="9"/>
      <c r="U103" s="9"/>
      <c r="V103" s="9"/>
      <c r="W103" s="9"/>
      <c r="X103" s="12"/>
    </row>
    <row r="104" spans="1:24" x14ac:dyDescent="0.3">
      <c r="A104" s="1"/>
      <c r="B104" s="2"/>
      <c r="C104" s="2"/>
      <c r="D104" s="12"/>
      <c r="E104" s="4"/>
      <c r="F104" s="5"/>
      <c r="G104" s="6"/>
      <c r="H104" s="7"/>
      <c r="I104" s="7"/>
      <c r="J104" s="8"/>
      <c r="K104" s="9"/>
      <c r="L104" s="9"/>
      <c r="M104" s="15"/>
      <c r="N104" s="11"/>
      <c r="O104" s="9"/>
      <c r="P104" s="9"/>
      <c r="Q104" s="9"/>
      <c r="R104" s="9"/>
      <c r="S104" s="9"/>
      <c r="T104" s="9"/>
      <c r="U104" s="9"/>
      <c r="V104" s="9"/>
      <c r="W104" s="9"/>
      <c r="X104" s="12"/>
    </row>
    <row r="105" spans="1:24" x14ac:dyDescent="0.3">
      <c r="A105" s="1"/>
      <c r="B105" s="2"/>
      <c r="C105" s="2"/>
      <c r="D105" s="12"/>
      <c r="E105" s="4"/>
      <c r="F105" s="5"/>
      <c r="G105" s="6"/>
      <c r="H105" s="7"/>
      <c r="I105" s="7"/>
      <c r="J105" s="8"/>
      <c r="K105" s="9"/>
      <c r="L105" s="9"/>
      <c r="M105" s="15"/>
      <c r="N105" s="11"/>
      <c r="O105" s="9"/>
      <c r="P105" s="9"/>
      <c r="Q105" s="9"/>
      <c r="R105" s="9"/>
      <c r="S105" s="9"/>
      <c r="T105" s="9"/>
      <c r="U105" s="9"/>
      <c r="V105" s="9"/>
      <c r="W105" s="9"/>
      <c r="X105" s="12"/>
    </row>
    <row r="106" spans="1:24" x14ac:dyDescent="0.3">
      <c r="A106" s="1"/>
      <c r="B106" s="2"/>
      <c r="C106" s="2"/>
      <c r="D106" s="12"/>
      <c r="E106" s="4"/>
      <c r="F106" s="5"/>
      <c r="G106" s="6"/>
      <c r="H106" s="7"/>
      <c r="I106" s="7"/>
      <c r="J106" s="8"/>
      <c r="K106" s="9"/>
      <c r="L106" s="9"/>
      <c r="M106" s="15"/>
      <c r="N106" s="11"/>
      <c r="O106" s="9"/>
      <c r="P106" s="9"/>
      <c r="Q106" s="9"/>
      <c r="R106" s="9"/>
      <c r="S106" s="9"/>
      <c r="T106" s="9"/>
      <c r="U106" s="9"/>
      <c r="V106" s="9"/>
      <c r="W106" s="9"/>
      <c r="X106" s="12"/>
    </row>
    <row r="107" spans="1:24" x14ac:dyDescent="0.3">
      <c r="A107" s="1"/>
      <c r="B107" s="2"/>
      <c r="C107" s="2"/>
      <c r="D107" s="12"/>
      <c r="E107" s="4"/>
      <c r="F107" s="5"/>
      <c r="G107" s="6"/>
      <c r="H107" s="7"/>
      <c r="I107" s="7"/>
      <c r="J107" s="8"/>
      <c r="K107" s="9"/>
      <c r="L107" s="9"/>
      <c r="M107" s="15"/>
      <c r="N107" s="11"/>
      <c r="O107" s="9"/>
      <c r="P107" s="9"/>
      <c r="Q107" s="9"/>
      <c r="R107" s="9"/>
      <c r="S107" s="9"/>
      <c r="T107" s="9"/>
      <c r="U107" s="9"/>
      <c r="V107" s="9"/>
      <c r="W107" s="9"/>
      <c r="X107" s="12"/>
    </row>
    <row r="108" spans="1:24" x14ac:dyDescent="0.3">
      <c r="A108" s="1"/>
      <c r="B108" s="2"/>
      <c r="C108" s="2"/>
      <c r="D108" s="12"/>
      <c r="E108" s="4"/>
      <c r="F108" s="5"/>
      <c r="G108" s="6"/>
      <c r="H108" s="7"/>
      <c r="I108" s="7"/>
      <c r="J108" s="8"/>
      <c r="K108" s="9"/>
      <c r="L108" s="9"/>
      <c r="M108" s="15"/>
      <c r="N108" s="11"/>
      <c r="O108" s="9"/>
      <c r="P108" s="9"/>
      <c r="Q108" s="9"/>
      <c r="R108" s="9"/>
      <c r="S108" s="9"/>
      <c r="T108" s="9"/>
      <c r="U108" s="9"/>
      <c r="V108" s="9"/>
      <c r="W108" s="9"/>
      <c r="X108" s="12"/>
    </row>
    <row r="109" spans="1:24" x14ac:dyDescent="0.3">
      <c r="A109" s="1"/>
      <c r="B109" s="2"/>
      <c r="C109" s="2"/>
      <c r="D109" s="12"/>
      <c r="E109" s="4"/>
      <c r="F109" s="5"/>
      <c r="G109" s="6"/>
      <c r="H109" s="7"/>
      <c r="I109" s="7"/>
      <c r="J109" s="8"/>
      <c r="K109" s="9"/>
      <c r="L109" s="9"/>
      <c r="M109" s="15"/>
      <c r="N109" s="11"/>
      <c r="O109" s="9"/>
      <c r="P109" s="9"/>
      <c r="Q109" s="9"/>
      <c r="R109" s="9"/>
      <c r="S109" s="9"/>
      <c r="T109" s="9"/>
      <c r="U109" s="9"/>
      <c r="V109" s="9"/>
      <c r="W109" s="9"/>
      <c r="X109" s="12"/>
    </row>
    <row r="110" spans="1:24" x14ac:dyDescent="0.3">
      <c r="A110" s="1"/>
      <c r="B110" s="2"/>
      <c r="C110" s="2"/>
      <c r="D110" s="12"/>
      <c r="E110" s="4"/>
      <c r="F110" s="5"/>
      <c r="G110" s="6"/>
      <c r="H110" s="7"/>
      <c r="I110" s="7"/>
      <c r="J110" s="8"/>
      <c r="K110" s="9"/>
      <c r="L110" s="9"/>
      <c r="M110" s="15"/>
      <c r="N110" s="11"/>
      <c r="O110" s="9"/>
      <c r="P110" s="9"/>
      <c r="Q110" s="9"/>
      <c r="R110" s="9"/>
      <c r="S110" s="9"/>
      <c r="T110" s="9"/>
      <c r="U110" s="9"/>
      <c r="V110" s="9"/>
      <c r="W110" s="9"/>
      <c r="X110" s="12"/>
    </row>
    <row r="111" spans="1:24" x14ac:dyDescent="0.3">
      <c r="A111" s="1"/>
      <c r="B111" s="2"/>
      <c r="C111" s="2"/>
      <c r="D111" s="12"/>
      <c r="E111" s="4"/>
      <c r="F111" s="5"/>
      <c r="G111" s="6"/>
      <c r="H111" s="7"/>
      <c r="I111" s="7"/>
      <c r="J111" s="8"/>
      <c r="K111" s="9"/>
      <c r="L111" s="9"/>
      <c r="M111" s="15"/>
      <c r="N111" s="11"/>
      <c r="O111" s="9"/>
      <c r="P111" s="9"/>
      <c r="Q111" s="9"/>
      <c r="R111" s="9"/>
      <c r="S111" s="9"/>
      <c r="T111" s="9"/>
      <c r="U111" s="9"/>
      <c r="V111" s="9"/>
      <c r="W111" s="9"/>
      <c r="X111" s="12"/>
    </row>
    <row r="112" spans="1:24" x14ac:dyDescent="0.3">
      <c r="A112" s="1"/>
      <c r="B112" s="2"/>
      <c r="C112" s="2"/>
      <c r="D112" s="12"/>
      <c r="E112" s="4"/>
      <c r="F112" s="5"/>
      <c r="G112" s="6"/>
      <c r="H112" s="7"/>
      <c r="I112" s="7"/>
      <c r="J112" s="8"/>
      <c r="K112" s="9"/>
      <c r="L112" s="9"/>
      <c r="M112" s="15"/>
      <c r="N112" s="11"/>
      <c r="O112" s="9"/>
      <c r="P112" s="9"/>
      <c r="Q112" s="9"/>
      <c r="R112" s="9"/>
      <c r="S112" s="9"/>
      <c r="T112" s="9"/>
      <c r="U112" s="9"/>
      <c r="V112" s="9"/>
      <c r="W112" s="9"/>
      <c r="X112" s="12"/>
    </row>
    <row r="113" spans="1:24" x14ac:dyDescent="0.3">
      <c r="A113" s="1"/>
      <c r="B113" s="2"/>
      <c r="C113" s="2"/>
      <c r="D113" s="12"/>
      <c r="E113" s="4"/>
      <c r="F113" s="5"/>
      <c r="G113" s="6"/>
      <c r="H113" s="7"/>
      <c r="I113" s="7"/>
      <c r="J113" s="8"/>
      <c r="K113" s="9"/>
      <c r="L113" s="9"/>
      <c r="M113" s="15"/>
      <c r="N113" s="11"/>
      <c r="O113" s="9"/>
      <c r="P113" s="9"/>
      <c r="Q113" s="9"/>
      <c r="R113" s="9"/>
      <c r="S113" s="9"/>
      <c r="T113" s="9"/>
      <c r="U113" s="9"/>
      <c r="V113" s="9"/>
      <c r="W113" s="9"/>
      <c r="X113" s="12"/>
    </row>
    <row r="114" spans="1:24" x14ac:dyDescent="0.3">
      <c r="A114" s="1"/>
      <c r="B114" s="2"/>
      <c r="C114" s="2"/>
      <c r="D114" s="12"/>
      <c r="E114" s="4"/>
      <c r="F114" s="5"/>
      <c r="G114" s="6"/>
      <c r="H114" s="7"/>
      <c r="I114" s="7"/>
      <c r="J114" s="8"/>
      <c r="K114" s="9"/>
      <c r="L114" s="9"/>
      <c r="M114" s="15"/>
      <c r="N114" s="11"/>
      <c r="O114" s="9"/>
      <c r="P114" s="9"/>
      <c r="Q114" s="9"/>
      <c r="R114" s="9"/>
      <c r="S114" s="9"/>
      <c r="T114" s="9"/>
      <c r="U114" s="9"/>
      <c r="V114" s="9"/>
      <c r="W114" s="9"/>
      <c r="X114" s="12"/>
    </row>
  </sheetData>
  <mergeCells count="3">
    <mergeCell ref="A3:W6"/>
    <mergeCell ref="C1:K1"/>
    <mergeCell ref="F8:K8"/>
  </mergeCells>
  <phoneticPr fontId="7" type="noConversion"/>
  <conditionalFormatting sqref="K26:K38 K39:L80">
    <cfRule type="cellIs" dxfId="5" priority="3" stopIfTrue="1" operator="greaterThan">
      <formula>60</formula>
    </cfRule>
  </conditionalFormatting>
  <conditionalFormatting sqref="K26:K80">
    <cfRule type="cellIs" dxfId="4" priority="2" stopIfTrue="1" operator="lessThan">
      <formula>0</formula>
    </cfRule>
  </conditionalFormatting>
  <conditionalFormatting sqref="K82:K114">
    <cfRule type="cellIs" dxfId="3" priority="7" stopIfTrue="1" operator="lessThan">
      <formula>0</formula>
    </cfRule>
  </conditionalFormatting>
  <conditionalFormatting sqref="L25:L38 K82:L114">
    <cfRule type="cellIs" dxfId="2" priority="11" stopIfTrue="1" operator="greaterThan">
      <formula>60</formula>
    </cfRule>
  </conditionalFormatting>
  <conditionalFormatting sqref="L25:L80 L82:L114">
    <cfRule type="cellIs" dxfId="1" priority="10" stopIfTrue="1" operator="lessThanOrEqual">
      <formula>0</formula>
    </cfRule>
  </conditionalFormatting>
  <conditionalFormatting sqref="M26:M114">
    <cfRule type="cellIs" dxfId="0" priority="1" stopIfTrue="1" operator="greaterThan">
      <formula>3</formula>
    </cfRule>
  </conditionalFormatting>
  <dataValidations disablePrompts="1" count="2">
    <dataValidation type="list" allowBlank="1" showInputMessage="1" showErrorMessage="1" sqref="O23:V23 O21:V21 O19:V19" xr:uid="{9C713A96-4282-47FA-A577-8076DC364A28}">
      <formula1>$AF$54:$AT$54</formula1>
    </dataValidation>
    <dataValidation type="list" allowBlank="1" showInputMessage="1" showErrorMessage="1" sqref="O18:V18" xr:uid="{9705B154-8657-4892-BA48-416FD02C63BA}">
      <formula1>$AE$55:$AE$103</formula1>
    </dataValidation>
  </dataValidations>
  <pageMargins left="0.7" right="0.7" top="0.75" bottom="0.75" header="0.3" footer="0.3"/>
  <pageSetup paperSize="9" scale="46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3217FB9474A44EAAB8438242DA9C9E" ma:contentTypeVersion="9" ma:contentTypeDescription="Crear nuevo documento." ma:contentTypeScope="" ma:versionID="8cf7c91391d2c30096d5d03d68fc4cfc">
  <xsd:schema xmlns:xsd="http://www.w3.org/2001/XMLSchema" xmlns:xs="http://www.w3.org/2001/XMLSchema" xmlns:p="http://schemas.microsoft.com/office/2006/metadata/properties" xmlns:ns2="53106979-1996-48ab-b41e-67dc6495b45b" xmlns:ns3="ab9a227b-6695-4bb5-bb12-b970c8c35a49" targetNamespace="http://schemas.microsoft.com/office/2006/metadata/properties" ma:root="true" ma:fieldsID="24ad9d6ce65f68b784760a8b6d7005e1" ns2:_="" ns3:_="">
    <xsd:import namespace="53106979-1996-48ab-b41e-67dc6495b45b"/>
    <xsd:import namespace="ab9a227b-6695-4bb5-bb12-b970c8c35a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06979-1996-48ab-b41e-67dc6495b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55b21e80-d618-4d88-be9d-58a55c16f9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a227b-6695-4bb5-bb12-b970c8c35a4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5588ed-915d-4821-be78-aeefbcf80e28}" ma:internalName="TaxCatchAll" ma:showField="CatchAllData" ma:web="ab9a227b-6695-4bb5-bb12-b970c8c35a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9a227b-6695-4bb5-bb12-b970c8c35a49" xsi:nil="true"/>
    <lcf76f155ced4ddcb4097134ff3c332f xmlns="53106979-1996-48ab-b41e-67dc6495b4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2D7D9B-87BB-4C33-8408-0320B3096C00}"/>
</file>

<file path=customXml/itemProps2.xml><?xml version="1.0" encoding="utf-8"?>
<ds:datastoreItem xmlns:ds="http://schemas.openxmlformats.org/officeDocument/2006/customXml" ds:itemID="{9CA36E89-DBAB-4EE3-AA55-71A0A918BE6D}"/>
</file>

<file path=customXml/itemProps3.xml><?xml version="1.0" encoding="utf-8"?>
<ds:datastoreItem xmlns:ds="http://schemas.openxmlformats.org/officeDocument/2006/customXml" ds:itemID="{EA3F36CB-8EC7-46D3-A688-3CCD4EE284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Kevin Reyes Ampuero</dc:creator>
  <cp:lastModifiedBy>Luis Kevin Reyes Ampuero</cp:lastModifiedBy>
  <cp:lastPrinted>2023-11-07T19:45:55Z</cp:lastPrinted>
  <dcterms:created xsi:type="dcterms:W3CDTF">2023-11-07T15:28:01Z</dcterms:created>
  <dcterms:modified xsi:type="dcterms:W3CDTF">2023-11-08T01:31:27Z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0x010100873217FB9474A44EAAB8438242DA9C9E</vt:lpwstr>
  </property>
</Properties>
</file>