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SolarProjections_ResidentialComm\"/>
    </mc:Choice>
  </mc:AlternateContent>
  <xr:revisionPtr revIDLastSave="0" documentId="13_ncr:1_{B0DCF635-E461-402F-BBEC-6A399E9956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1" l="1"/>
  <c r="K34" i="1"/>
  <c r="K22" i="1"/>
  <c r="S26" i="1"/>
  <c r="R24" i="1"/>
  <c r="R23" i="1"/>
  <c r="J35" i="1"/>
  <c r="J34" i="1"/>
  <c r="J28" i="1"/>
  <c r="J26" i="1"/>
  <c r="K24" i="1"/>
  <c r="J24" i="1"/>
  <c r="K23" i="1"/>
  <c r="J23" i="1"/>
  <c r="J22" i="1"/>
  <c r="M22" i="1" l="1"/>
  <c r="M34" i="1" s="1"/>
  <c r="R25" i="1"/>
  <c r="S23" i="1"/>
  <c r="R52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S52" i="1"/>
  <c r="R53" i="1"/>
  <c r="S53" i="1"/>
  <c r="S41" i="1"/>
  <c r="R41" i="1"/>
  <c r="R28" i="1"/>
  <c r="R29" i="1"/>
  <c r="R30" i="1"/>
  <c r="R31" i="1"/>
  <c r="R32" i="1"/>
  <c r="S27" i="1"/>
  <c r="S24" i="1"/>
  <c r="S28" i="1"/>
  <c r="S29" i="1"/>
  <c r="S30" i="1"/>
  <c r="S31" i="1"/>
  <c r="S32" i="1"/>
  <c r="R33" i="1"/>
  <c r="S40" i="1"/>
  <c r="S35" i="1"/>
  <c r="S36" i="1"/>
  <c r="S37" i="1"/>
  <c r="S38" i="1"/>
  <c r="S39" i="1"/>
  <c r="S34" i="1"/>
  <c r="R40" i="1"/>
  <c r="R35" i="1"/>
  <c r="R36" i="1"/>
  <c r="R37" i="1"/>
  <c r="R38" i="1"/>
  <c r="R39" i="1"/>
  <c r="R34" i="1"/>
  <c r="S33" i="1"/>
  <c r="S2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L34" i="1"/>
  <c r="R26" i="1"/>
  <c r="U21" i="1"/>
  <c r="M23" i="1"/>
  <c r="M24" i="1"/>
  <c r="M25" i="1"/>
  <c r="M26" i="1"/>
  <c r="M27" i="1"/>
  <c r="M28" i="1"/>
  <c r="L28" i="1"/>
  <c r="L27" i="1"/>
  <c r="L26" i="1"/>
  <c r="K28" i="1"/>
  <c r="K27" i="1"/>
  <c r="K26" i="1"/>
  <c r="J27" i="1"/>
  <c r="K25" i="1"/>
  <c r="J25" i="1"/>
  <c r="K13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F36" i="1"/>
  <c r="E36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1" i="1"/>
  <c r="N13" i="1"/>
  <c r="O13" i="1" s="1"/>
  <c r="J16" i="1"/>
  <c r="L16" i="1"/>
  <c r="N16" i="1" s="1"/>
  <c r="M16" i="1"/>
  <c r="I16" i="1"/>
  <c r="K16" i="1" s="1"/>
  <c r="J15" i="1"/>
  <c r="L15" i="1"/>
  <c r="N15" i="1" s="1"/>
  <c r="M15" i="1"/>
  <c r="I15" i="1"/>
  <c r="K15" i="1" s="1"/>
  <c r="J14" i="1"/>
  <c r="L14" i="1"/>
  <c r="N14" i="1" s="1"/>
  <c r="M14" i="1"/>
  <c r="I14" i="1"/>
  <c r="K14" i="1" s="1"/>
  <c r="O14" i="1" l="1"/>
  <c r="O16" i="1"/>
  <c r="O15" i="1"/>
</calcChain>
</file>

<file path=xl/sharedStrings.xml><?xml version="1.0" encoding="utf-8"?>
<sst xmlns="http://schemas.openxmlformats.org/spreadsheetml/2006/main" count="101" uniqueCount="31">
  <si>
    <t>Residential</t>
  </si>
  <si>
    <t>Non-Residential</t>
  </si>
  <si>
    <t>DEC</t>
  </si>
  <si>
    <t>DEP</t>
  </si>
  <si>
    <t>Absolute</t>
  </si>
  <si>
    <t>Growth From 2022</t>
  </si>
  <si>
    <t>Relative MWH</t>
  </si>
  <si>
    <t>Absolute MWH</t>
  </si>
  <si>
    <t>Total</t>
  </si>
  <si>
    <t>Total MWh</t>
  </si>
  <si>
    <t>Com</t>
  </si>
  <si>
    <t>DEC+DEP</t>
  </si>
  <si>
    <t>Duke</t>
  </si>
  <si>
    <t>AEO 2023</t>
  </si>
  <si>
    <t>Commercial</t>
  </si>
  <si>
    <t>billion kWh</t>
  </si>
  <si>
    <t>Growth From 2037</t>
  </si>
  <si>
    <t>Extended Forecast</t>
  </si>
  <si>
    <t>Resid</t>
  </si>
  <si>
    <t>Net Load</t>
  </si>
  <si>
    <t>Total Load</t>
  </si>
  <si>
    <t>Net Load Ratio Between NC/(DEC+DEP)</t>
  </si>
  <si>
    <t>Idea</t>
  </si>
  <si>
    <t>Extrapolate using 2022-2023</t>
  </si>
  <si>
    <t>Generation Solar Mwh DEC+DEP</t>
  </si>
  <si>
    <t>Generation Solar Mwh NC</t>
  </si>
  <si>
    <t>Interpolate between 2030-37</t>
  </si>
  <si>
    <t>Extrapolate From 2037 using AEO 23</t>
  </si>
  <si>
    <t>Interpolate between 2023-30</t>
  </si>
  <si>
    <t>Relative MWH Check instruction on left, some values are growth from 2022</t>
  </si>
  <si>
    <t>Continental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</si>
</sst>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0" borderId="10" xfId="0" applyBorder="1"/>
    <xf numFmtId="0" fontId="0" fillId="33" borderId="1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3" borderId="0" xfId="0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43" fontId="0" fillId="0" borderId="0" xfId="1" applyFont="1" applyBorder="1"/>
    <xf numFmtId="0" fontId="0" fillId="34" borderId="0" xfId="0" applyFill="1"/>
    <xf numFmtId="0" fontId="0" fillId="36" borderId="12" xfId="0" applyFill="1" applyBorder="1"/>
    <xf numFmtId="0" fontId="0" fillId="36" borderId="11" xfId="0" applyFill="1" applyBorder="1"/>
    <xf numFmtId="0" fontId="0" fillId="36" borderId="10" xfId="0" applyFill="1" applyBorder="1"/>
    <xf numFmtId="0" fontId="0" fillId="35" borderId="0" xfId="0" applyFill="1"/>
    <xf numFmtId="43" fontId="0" fillId="0" borderId="14" xfId="1" applyFont="1" applyBorder="1"/>
    <xf numFmtId="43" fontId="0" fillId="0" borderId="16" xfId="1" applyFont="1" applyBorder="1"/>
    <xf numFmtId="43" fontId="0" fillId="0" borderId="17" xfId="1" applyFont="1" applyBorder="1"/>
    <xf numFmtId="0" fontId="0" fillId="35" borderId="10" xfId="0" applyFill="1" applyBorder="1"/>
    <xf numFmtId="43" fontId="18" fillId="0" borderId="0" xfId="1" applyFont="1" applyBorder="1"/>
    <xf numFmtId="43" fontId="0" fillId="0" borderId="14" xfId="0" applyNumberFormat="1" applyBorder="1"/>
    <xf numFmtId="0" fontId="19" fillId="0" borderId="13" xfId="0" applyFont="1" applyBorder="1"/>
    <xf numFmtId="0" fontId="19" fillId="0" borderId="0" xfId="0" applyFont="1"/>
    <xf numFmtId="0" fontId="0" fillId="35" borderId="13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"/>
  <sheetViews>
    <sheetView tabSelected="1" zoomScale="85" zoomScaleNormal="85" workbookViewId="0">
      <selection activeCell="M34" sqref="M34"/>
    </sheetView>
  </sheetViews>
  <sheetFormatPr defaultRowHeight="15" x14ac:dyDescent="0.25"/>
  <cols>
    <col min="9" max="9" width="9.28515625" bestFit="1" customWidth="1"/>
    <col min="10" max="10" width="15" bestFit="1" customWidth="1"/>
    <col min="11" max="11" width="13.85546875" bestFit="1" customWidth="1"/>
    <col min="12" max="13" width="15.28515625" bestFit="1" customWidth="1"/>
    <col min="18" max="18" width="16" bestFit="1" customWidth="1"/>
    <col min="19" max="19" width="14.42578125" bestFit="1" customWidth="1"/>
    <col min="20" max="20" width="12.5703125" bestFit="1" customWidth="1"/>
    <col min="21" max="21" width="14.28515625" bestFit="1" customWidth="1"/>
    <col min="22" max="24" width="12.5703125" bestFit="1" customWidth="1"/>
    <col min="25" max="25" width="14.28515625" bestFit="1" customWidth="1"/>
  </cols>
  <sheetData>
    <row r="1" spans="2:25" x14ac:dyDescent="0.25">
      <c r="B1" s="17" t="s">
        <v>12</v>
      </c>
    </row>
    <row r="2" spans="2:25" x14ac:dyDescent="0.25">
      <c r="B2" s="2"/>
      <c r="C2" s="3" t="s">
        <v>6</v>
      </c>
      <c r="D2" s="4"/>
      <c r="E2" s="4"/>
      <c r="F2" s="4"/>
      <c r="G2" s="4"/>
      <c r="H2" s="3" t="s">
        <v>29</v>
      </c>
      <c r="I2" s="4"/>
      <c r="J2" s="4"/>
      <c r="K2" s="4"/>
      <c r="L2" s="4"/>
      <c r="M2" s="4"/>
      <c r="N2" s="4"/>
      <c r="O2" s="4"/>
      <c r="P2" s="5"/>
    </row>
    <row r="3" spans="2:25" x14ac:dyDescent="0.25">
      <c r="B3" s="6"/>
      <c r="C3" t="s">
        <v>2</v>
      </c>
      <c r="D3" t="s">
        <v>3</v>
      </c>
      <c r="E3" t="s">
        <v>2</v>
      </c>
      <c r="F3" t="s">
        <v>3</v>
      </c>
      <c r="I3" t="s">
        <v>2</v>
      </c>
      <c r="J3" t="s">
        <v>3</v>
      </c>
      <c r="K3" t="s">
        <v>2</v>
      </c>
      <c r="L3" t="s">
        <v>3</v>
      </c>
      <c r="P3" s="7"/>
    </row>
    <row r="4" spans="2:25" x14ac:dyDescent="0.25">
      <c r="B4" s="6"/>
      <c r="C4" t="s">
        <v>0</v>
      </c>
      <c r="D4" t="s">
        <v>0</v>
      </c>
      <c r="E4" t="s">
        <v>1</v>
      </c>
      <c r="F4" t="s">
        <v>1</v>
      </c>
      <c r="I4" t="s">
        <v>0</v>
      </c>
      <c r="J4" t="s">
        <v>0</v>
      </c>
      <c r="K4" t="s">
        <v>1</v>
      </c>
      <c r="L4" t="s">
        <v>1</v>
      </c>
      <c r="P4" s="7"/>
    </row>
    <row r="5" spans="2:25" x14ac:dyDescent="0.25">
      <c r="B5" s="6">
        <v>2022</v>
      </c>
      <c r="C5" t="s">
        <v>4</v>
      </c>
      <c r="D5" t="s">
        <v>4</v>
      </c>
      <c r="E5" t="s">
        <v>4</v>
      </c>
      <c r="F5" t="s">
        <v>4</v>
      </c>
      <c r="H5">
        <v>2022</v>
      </c>
      <c r="I5">
        <v>223447</v>
      </c>
      <c r="J5">
        <v>138325</v>
      </c>
      <c r="K5">
        <v>86816</v>
      </c>
      <c r="L5">
        <v>44755</v>
      </c>
      <c r="P5" s="7"/>
    </row>
    <row r="6" spans="2:25" x14ac:dyDescent="0.25">
      <c r="B6" s="6">
        <v>2023</v>
      </c>
      <c r="C6" t="s">
        <v>5</v>
      </c>
      <c r="D6" t="s">
        <v>5</v>
      </c>
      <c r="E6" t="s">
        <v>5</v>
      </c>
      <c r="F6" t="s">
        <v>5</v>
      </c>
      <c r="H6">
        <v>2023</v>
      </c>
      <c r="I6">
        <v>42924</v>
      </c>
      <c r="J6">
        <v>34776</v>
      </c>
      <c r="K6">
        <v>9591</v>
      </c>
      <c r="L6">
        <v>7041</v>
      </c>
      <c r="P6" s="7"/>
    </row>
    <row r="7" spans="2:25" x14ac:dyDescent="0.25">
      <c r="B7" s="6">
        <v>2030</v>
      </c>
      <c r="C7" t="s">
        <v>5</v>
      </c>
      <c r="D7" t="s">
        <v>5</v>
      </c>
      <c r="E7" t="s">
        <v>5</v>
      </c>
      <c r="F7" t="s">
        <v>5</v>
      </c>
      <c r="H7">
        <v>2030</v>
      </c>
      <c r="I7">
        <v>354255</v>
      </c>
      <c r="J7">
        <v>189168</v>
      </c>
      <c r="K7">
        <v>92192</v>
      </c>
      <c r="L7">
        <v>62092</v>
      </c>
      <c r="P7" s="7"/>
    </row>
    <row r="8" spans="2:25" x14ac:dyDescent="0.25">
      <c r="B8" s="6">
        <v>2037</v>
      </c>
      <c r="C8" t="s">
        <v>5</v>
      </c>
      <c r="D8" t="s">
        <v>5</v>
      </c>
      <c r="E8" t="s">
        <v>5</v>
      </c>
      <c r="F8" t="s">
        <v>5</v>
      </c>
      <c r="H8">
        <v>2037</v>
      </c>
      <c r="I8">
        <v>1169079</v>
      </c>
      <c r="J8">
        <v>817702</v>
      </c>
      <c r="K8">
        <v>243583</v>
      </c>
      <c r="L8">
        <v>102667</v>
      </c>
      <c r="P8" s="7"/>
    </row>
    <row r="9" spans="2:25" x14ac:dyDescent="0.25">
      <c r="B9" s="6"/>
      <c r="P9" s="7"/>
    </row>
    <row r="10" spans="2:25" x14ac:dyDescent="0.25">
      <c r="B10" s="6"/>
      <c r="H10" s="8" t="s">
        <v>7</v>
      </c>
      <c r="P10" s="7"/>
      <c r="S10" s="1"/>
      <c r="T10" s="1"/>
      <c r="U10" s="1"/>
      <c r="V10" s="1"/>
      <c r="W10" s="1"/>
      <c r="X10" s="1"/>
      <c r="Y10" s="1"/>
    </row>
    <row r="11" spans="2:25" x14ac:dyDescent="0.25">
      <c r="B11" s="6"/>
      <c r="I11" t="s">
        <v>2</v>
      </c>
      <c r="J11" t="s">
        <v>3</v>
      </c>
      <c r="L11" t="s">
        <v>2</v>
      </c>
      <c r="M11" t="s">
        <v>3</v>
      </c>
      <c r="O11" t="s">
        <v>9</v>
      </c>
      <c r="P11" s="7"/>
      <c r="S11" s="1"/>
      <c r="T11" s="1"/>
      <c r="U11" s="1"/>
      <c r="V11" s="1"/>
      <c r="W11" s="1"/>
      <c r="X11" s="1"/>
      <c r="Y11" s="1"/>
    </row>
    <row r="12" spans="2:25" x14ac:dyDescent="0.25">
      <c r="B12" s="6"/>
      <c r="I12" t="s">
        <v>0</v>
      </c>
      <c r="J12" t="s">
        <v>0</v>
      </c>
      <c r="L12" t="s">
        <v>1</v>
      </c>
      <c r="M12" t="s">
        <v>1</v>
      </c>
      <c r="P12" s="7"/>
      <c r="S12" s="1"/>
      <c r="T12" s="1"/>
      <c r="U12" s="1"/>
      <c r="V12" s="1"/>
      <c r="W12" s="1"/>
      <c r="X12" s="1"/>
      <c r="Y12" s="1"/>
    </row>
    <row r="13" spans="2:25" x14ac:dyDescent="0.25">
      <c r="B13" s="6"/>
      <c r="H13">
        <v>2022</v>
      </c>
      <c r="I13">
        <v>223447</v>
      </c>
      <c r="J13">
        <v>138325</v>
      </c>
      <c r="K13">
        <f>I13+J13</f>
        <v>361772</v>
      </c>
      <c r="L13">
        <v>86816</v>
      </c>
      <c r="M13">
        <v>44755</v>
      </c>
      <c r="N13">
        <f>L13+M13</f>
        <v>131571</v>
      </c>
      <c r="O13">
        <f>N13+K13</f>
        <v>493343</v>
      </c>
      <c r="P13" s="7"/>
      <c r="S13" s="1"/>
      <c r="T13" s="1"/>
      <c r="U13" s="1"/>
      <c r="V13" s="1"/>
      <c r="W13" s="1"/>
      <c r="X13" s="1"/>
      <c r="Y13" s="1"/>
    </row>
    <row r="14" spans="2:25" x14ac:dyDescent="0.25">
      <c r="B14" s="6"/>
      <c r="H14">
        <v>2023</v>
      </c>
      <c r="I14">
        <f>I5+I6</f>
        <v>266371</v>
      </c>
      <c r="J14">
        <f t="shared" ref="J14" si="0">J5+J6</f>
        <v>173101</v>
      </c>
      <c r="K14">
        <f t="shared" ref="K14:K16" si="1">I14+J14</f>
        <v>439472</v>
      </c>
      <c r="L14">
        <f>K5+K6</f>
        <v>96407</v>
      </c>
      <c r="M14">
        <f>L5+L6</f>
        <v>51796</v>
      </c>
      <c r="N14">
        <f t="shared" ref="N14:N16" si="2">L14+M14</f>
        <v>148203</v>
      </c>
      <c r="O14">
        <f t="shared" ref="O14:O16" si="3">N14+K14</f>
        <v>587675</v>
      </c>
      <c r="P14" s="7"/>
    </row>
    <row r="15" spans="2:25" x14ac:dyDescent="0.25">
      <c r="B15" s="6"/>
      <c r="H15">
        <v>2030</v>
      </c>
      <c r="I15">
        <f>I5+I7</f>
        <v>577702</v>
      </c>
      <c r="J15">
        <f t="shared" ref="J15" si="4">J5+J7</f>
        <v>327493</v>
      </c>
      <c r="K15">
        <f t="shared" si="1"/>
        <v>905195</v>
      </c>
      <c r="L15">
        <f>K5+K7</f>
        <v>179008</v>
      </c>
      <c r="M15">
        <f>L5+L7</f>
        <v>106847</v>
      </c>
      <c r="N15">
        <f t="shared" si="2"/>
        <v>285855</v>
      </c>
      <c r="O15">
        <f t="shared" si="3"/>
        <v>1191050</v>
      </c>
      <c r="P15" s="7"/>
    </row>
    <row r="16" spans="2:25" x14ac:dyDescent="0.25">
      <c r="B16" s="6"/>
      <c r="H16">
        <v>2037</v>
      </c>
      <c r="I16">
        <f>I8+I5</f>
        <v>1392526</v>
      </c>
      <c r="J16">
        <f t="shared" ref="J16" si="5">J8+J5</f>
        <v>956027</v>
      </c>
      <c r="K16">
        <f t="shared" si="1"/>
        <v>2348553</v>
      </c>
      <c r="L16">
        <f>K8+K5</f>
        <v>330399</v>
      </c>
      <c r="M16">
        <f>L8+L5</f>
        <v>147422</v>
      </c>
      <c r="N16">
        <f t="shared" si="2"/>
        <v>477821</v>
      </c>
      <c r="O16">
        <f t="shared" si="3"/>
        <v>2826374</v>
      </c>
      <c r="P16" s="7"/>
    </row>
    <row r="17" spans="1:21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1:21" x14ac:dyDescent="0.25">
      <c r="A18" s="17" t="s">
        <v>30</v>
      </c>
    </row>
    <row r="19" spans="1:21" x14ac:dyDescent="0.25">
      <c r="A19" s="2" t="s">
        <v>13</v>
      </c>
      <c r="B19" s="4" t="s">
        <v>15</v>
      </c>
      <c r="C19" s="4"/>
      <c r="D19" s="4"/>
      <c r="E19" s="4" t="s">
        <v>16</v>
      </c>
      <c r="F19" s="4"/>
      <c r="G19" s="5"/>
      <c r="I19" s="21" t="s">
        <v>24</v>
      </c>
      <c r="J19" s="4"/>
      <c r="K19" s="4"/>
      <c r="L19" s="4"/>
      <c r="M19" s="5"/>
    </row>
    <row r="20" spans="1:21" x14ac:dyDescent="0.25">
      <c r="A20" s="6"/>
      <c r="B20" t="s">
        <v>0</v>
      </c>
      <c r="C20" t="s">
        <v>14</v>
      </c>
      <c r="D20" t="s">
        <v>8</v>
      </c>
      <c r="E20" t="s">
        <v>0</v>
      </c>
      <c r="F20" t="s">
        <v>14</v>
      </c>
      <c r="G20" s="7"/>
      <c r="I20" s="6" t="s">
        <v>17</v>
      </c>
      <c r="M20" s="7" t="s">
        <v>11</v>
      </c>
      <c r="Q20" s="16" t="s">
        <v>25</v>
      </c>
      <c r="R20" s="15"/>
      <c r="S20" s="14"/>
      <c r="T20" t="s">
        <v>21</v>
      </c>
    </row>
    <row r="21" spans="1:21" x14ac:dyDescent="0.25">
      <c r="A21" s="6">
        <v>2022</v>
      </c>
      <c r="B21">
        <v>38.879559999999998</v>
      </c>
      <c r="C21">
        <v>31.884119999999999</v>
      </c>
      <c r="D21">
        <f>C21+B21</f>
        <v>70.763679999999994</v>
      </c>
      <c r="G21" s="7"/>
      <c r="I21" s="6"/>
      <c r="J21" t="s">
        <v>18</v>
      </c>
      <c r="K21" t="s">
        <v>10</v>
      </c>
      <c r="L21" t="s">
        <v>19</v>
      </c>
      <c r="M21" s="7" t="s">
        <v>20</v>
      </c>
      <c r="Q21" s="6" t="s">
        <v>17</v>
      </c>
      <c r="S21" s="7"/>
      <c r="U21">
        <f>135693/147019</f>
        <v>0.9229623382011849</v>
      </c>
    </row>
    <row r="22" spans="1:21" x14ac:dyDescent="0.25">
      <c r="A22" s="6">
        <v>2023</v>
      </c>
      <c r="B22">
        <v>43.125970000000002</v>
      </c>
      <c r="C22">
        <v>37.878459999999997</v>
      </c>
      <c r="D22">
        <f t="shared" ref="D22:D49" si="6">C22+B22</f>
        <v>81.004429999999999</v>
      </c>
      <c r="G22" s="7"/>
      <c r="I22" s="6">
        <v>2023</v>
      </c>
      <c r="J22" s="12">
        <f>K14</f>
        <v>439472</v>
      </c>
      <c r="K22" s="12">
        <f>N14</f>
        <v>148203</v>
      </c>
      <c r="L22" s="22">
        <v>156242000</v>
      </c>
      <c r="M22" s="23">
        <f>L22+J22+K22</f>
        <v>156829675</v>
      </c>
      <c r="Q22" s="6"/>
      <c r="R22" t="s">
        <v>18</v>
      </c>
      <c r="S22" s="7" t="s">
        <v>10</v>
      </c>
      <c r="T22" t="s">
        <v>22</v>
      </c>
    </row>
    <row r="23" spans="1:21" x14ac:dyDescent="0.25">
      <c r="A23" s="6">
        <v>2024</v>
      </c>
      <c r="B23">
        <v>47.972569999999997</v>
      </c>
      <c r="C23">
        <v>42.628189999999996</v>
      </c>
      <c r="D23">
        <f t="shared" si="6"/>
        <v>90.600759999999994</v>
      </c>
      <c r="G23" s="7"/>
      <c r="I23" s="6">
        <v>2025</v>
      </c>
      <c r="J23" s="12">
        <f>(K15-K14)/7*(2)+K14</f>
        <v>572535.71428571432</v>
      </c>
      <c r="K23" s="12">
        <f>(N15-N14)/7*2+N14</f>
        <v>187532.14285714284</v>
      </c>
      <c r="L23" s="22">
        <v>156874000</v>
      </c>
      <c r="M23" s="23">
        <f t="shared" ref="M23:M28" si="7">L23+J23+K23</f>
        <v>157634067.85714284</v>
      </c>
      <c r="Q23" s="6">
        <v>2020</v>
      </c>
      <c r="R23" s="12">
        <f>((Q23-$Q$25)*($K$14-$K$13)+$K$13)*$U$21</f>
        <v>190473.58365925492</v>
      </c>
      <c r="S23" s="18">
        <f>((Q23-$Q$25)*($N$14-$N$13)+$N$13)*$U$21</f>
        <v>90733.658581543888</v>
      </c>
      <c r="T23" t="s">
        <v>23</v>
      </c>
    </row>
    <row r="24" spans="1:21" x14ac:dyDescent="0.25">
      <c r="A24" s="6">
        <v>2025</v>
      </c>
      <c r="B24">
        <v>52.8185</v>
      </c>
      <c r="C24">
        <v>46.505920000000003</v>
      </c>
      <c r="D24">
        <f t="shared" si="6"/>
        <v>99.324420000000003</v>
      </c>
      <c r="G24" s="7"/>
      <c r="I24" s="6">
        <v>2030</v>
      </c>
      <c r="J24" s="12">
        <f>K15</f>
        <v>905195</v>
      </c>
      <c r="K24" s="12">
        <f>N15</f>
        <v>285855</v>
      </c>
      <c r="L24" s="22">
        <v>160830000</v>
      </c>
      <c r="M24" s="23">
        <f t="shared" si="7"/>
        <v>162021050</v>
      </c>
      <c r="Q24" s="6">
        <v>2021</v>
      </c>
      <c r="R24" s="12">
        <f>((Q24-$Q$25)*($K$14-$K$13)+$K$13)*$U$21</f>
        <v>262187.75733748701</v>
      </c>
      <c r="S24" s="18">
        <f>((Q24-$Q$25)*($N$14-$N$13)+$N$13)*$U$21</f>
        <v>106084.36819050599</v>
      </c>
      <c r="T24" t="s">
        <v>23</v>
      </c>
    </row>
    <row r="25" spans="1:21" x14ac:dyDescent="0.25">
      <c r="A25" s="6">
        <v>2026</v>
      </c>
      <c r="B25">
        <v>57.647590000000001</v>
      </c>
      <c r="C25">
        <v>48.667230000000004</v>
      </c>
      <c r="D25">
        <f t="shared" si="6"/>
        <v>106.31482</v>
      </c>
      <c r="G25" s="7"/>
      <c r="I25" s="6">
        <v>2035</v>
      </c>
      <c r="J25" s="12">
        <f>(K16-K15)/7*5+K15</f>
        <v>1936165</v>
      </c>
      <c r="K25" s="12">
        <f>(N16-N15)/7*5+N15</f>
        <v>422973.57142857142</v>
      </c>
      <c r="L25" s="22">
        <v>168543000</v>
      </c>
      <c r="M25" s="23">
        <f t="shared" si="7"/>
        <v>170902138.57142857</v>
      </c>
      <c r="Q25" s="6">
        <v>2022</v>
      </c>
      <c r="R25" s="12">
        <f>K13*U21</f>
        <v>333901.93101571908</v>
      </c>
      <c r="S25" s="18">
        <f>N13*U21</f>
        <v>121435.0777994681</v>
      </c>
    </row>
    <row r="26" spans="1:21" x14ac:dyDescent="0.25">
      <c r="A26" s="6">
        <v>2027</v>
      </c>
      <c r="B26">
        <v>62.611159999999998</v>
      </c>
      <c r="C26">
        <v>51.194099999999999</v>
      </c>
      <c r="D26">
        <f t="shared" si="6"/>
        <v>113.80526</v>
      </c>
      <c r="G26" s="7"/>
      <c r="I26" s="6">
        <v>2040</v>
      </c>
      <c r="J26" s="12">
        <f>K16*E39</f>
        <v>2750498.3211041545</v>
      </c>
      <c r="K26" s="12">
        <f>N16*F39</f>
        <v>528969.49267318158</v>
      </c>
      <c r="L26" s="22">
        <f>172160000*(1+0.85/100)^1</f>
        <v>173623360</v>
      </c>
      <c r="M26" s="23">
        <f t="shared" si="7"/>
        <v>176902827.81377736</v>
      </c>
      <c r="Q26" s="6">
        <v>2023</v>
      </c>
      <c r="R26" s="12">
        <f>J34</f>
        <v>405616.10469395114</v>
      </c>
      <c r="S26" s="18">
        <f>K34</f>
        <v>136785.78740843022</v>
      </c>
    </row>
    <row r="27" spans="1:21" x14ac:dyDescent="0.25">
      <c r="A27" s="6">
        <v>2028</v>
      </c>
      <c r="B27">
        <v>67.696830000000006</v>
      </c>
      <c r="C27">
        <v>53.380569999999999</v>
      </c>
      <c r="D27">
        <f t="shared" si="6"/>
        <v>121.07740000000001</v>
      </c>
      <c r="G27" s="7"/>
      <c r="I27" s="6">
        <v>2045</v>
      </c>
      <c r="J27" s="12">
        <f>K16*E44</f>
        <v>3582208.6987873414</v>
      </c>
      <c r="K27" s="12">
        <f>F44*N16</f>
        <v>581331.35316526552</v>
      </c>
      <c r="L27" s="12">
        <f>172160000*(1+0.85/100)^2</f>
        <v>175099158.56</v>
      </c>
      <c r="M27" s="23">
        <f t="shared" si="7"/>
        <v>179262698.6119526</v>
      </c>
      <c r="Q27" s="6">
        <v>2024</v>
      </c>
      <c r="R27" s="12">
        <f>((Q27-$Q$26)*($K$15-$K$14)/7+$K$14)*$U$21</f>
        <v>467022.50312738976</v>
      </c>
      <c r="S27" s="18">
        <f>((Q27-$Q$26)*($N$15-$N$14)/7+$N$14)*$U$21</f>
        <v>154935.44623386869</v>
      </c>
      <c r="T27" t="s">
        <v>28</v>
      </c>
    </row>
    <row r="28" spans="1:21" x14ac:dyDescent="0.25">
      <c r="A28" s="6">
        <v>2029</v>
      </c>
      <c r="B28">
        <v>72.983909999999995</v>
      </c>
      <c r="C28">
        <v>56.781300000000002</v>
      </c>
      <c r="D28">
        <f t="shared" si="6"/>
        <v>129.76521</v>
      </c>
      <c r="G28" s="7"/>
      <c r="I28" s="6">
        <v>2050</v>
      </c>
      <c r="J28" s="12">
        <f>K16*E49</f>
        <v>4593091.0239578793</v>
      </c>
      <c r="K28" s="12">
        <f>F49*N16</f>
        <v>618030.32298623072</v>
      </c>
      <c r="L28" s="12">
        <f>172160000*(1+0.85/100)^3</f>
        <v>176587501.40775999</v>
      </c>
      <c r="M28" s="23">
        <f t="shared" si="7"/>
        <v>181798622.75470412</v>
      </c>
      <c r="Q28" s="6">
        <v>2025</v>
      </c>
      <c r="R28" s="12">
        <f t="shared" ref="R28:R32" si="8">((Q28-$Q$26)*($K$15-$K$14)/7+$K$14)*$U$21</f>
        <v>528428.90156082844</v>
      </c>
      <c r="S28" s="18">
        <f t="shared" ref="S28:S32" si="9">((Q28-$Q$26)*($N$15-$N$14)/7+$N$14)*$U$21</f>
        <v>173085.10505930719</v>
      </c>
      <c r="T28" t="s">
        <v>28</v>
      </c>
    </row>
    <row r="29" spans="1:21" x14ac:dyDescent="0.25">
      <c r="A29" s="6">
        <v>2030</v>
      </c>
      <c r="B29">
        <v>78.436139999999995</v>
      </c>
      <c r="C29">
        <v>59.208069999999999</v>
      </c>
      <c r="D29">
        <f t="shared" si="6"/>
        <v>137.64420999999999</v>
      </c>
      <c r="G29" s="7"/>
      <c r="I29" s="24"/>
      <c r="J29" s="25"/>
      <c r="K29" s="25"/>
      <c r="L29" s="25"/>
      <c r="M29" s="7"/>
      <c r="Q29" s="6">
        <v>2026</v>
      </c>
      <c r="R29" s="12">
        <f t="shared" si="8"/>
        <v>589835.29999426694</v>
      </c>
      <c r="S29" s="18">
        <f t="shared" si="9"/>
        <v>191234.76388474571</v>
      </c>
      <c r="T29" t="s">
        <v>28</v>
      </c>
    </row>
    <row r="30" spans="1:21" x14ac:dyDescent="0.25">
      <c r="A30" s="6">
        <v>2031</v>
      </c>
      <c r="B30">
        <v>84.134569999999997</v>
      </c>
      <c r="C30">
        <v>61.639690000000002</v>
      </c>
      <c r="D30">
        <f t="shared" si="6"/>
        <v>145.77426</v>
      </c>
      <c r="G30" s="7"/>
      <c r="I30" s="6"/>
      <c r="M30" s="7"/>
      <c r="Q30" s="6">
        <v>2027</v>
      </c>
      <c r="R30" s="12">
        <f t="shared" si="8"/>
        <v>651241.69842770568</v>
      </c>
      <c r="S30" s="18">
        <f t="shared" si="9"/>
        <v>209384.42271018421</v>
      </c>
      <c r="T30" t="s">
        <v>28</v>
      </c>
    </row>
    <row r="31" spans="1:21" x14ac:dyDescent="0.25">
      <c r="A31" s="6">
        <v>2032</v>
      </c>
      <c r="B31">
        <v>90.184690000000003</v>
      </c>
      <c r="C31">
        <v>63.799810000000001</v>
      </c>
      <c r="D31">
        <f t="shared" si="6"/>
        <v>153.9845</v>
      </c>
      <c r="G31" s="7"/>
      <c r="I31" s="26" t="s">
        <v>25</v>
      </c>
      <c r="M31" s="7"/>
      <c r="Q31" s="6">
        <v>2028</v>
      </c>
      <c r="R31" s="12">
        <f t="shared" si="8"/>
        <v>712648.09686114429</v>
      </c>
      <c r="S31" s="18">
        <f t="shared" si="9"/>
        <v>227534.08153562271</v>
      </c>
      <c r="T31" t="s">
        <v>28</v>
      </c>
    </row>
    <row r="32" spans="1:21" x14ac:dyDescent="0.25">
      <c r="A32" s="6">
        <v>2033</v>
      </c>
      <c r="B32">
        <v>96.308400000000006</v>
      </c>
      <c r="C32">
        <v>66.962450000000004</v>
      </c>
      <c r="D32">
        <f t="shared" si="6"/>
        <v>163.27085</v>
      </c>
      <c r="G32" s="7"/>
      <c r="I32" s="6" t="s">
        <v>17</v>
      </c>
      <c r="M32" s="7"/>
      <c r="Q32" s="6">
        <v>2029</v>
      </c>
      <c r="R32" s="12">
        <f t="shared" si="8"/>
        <v>774054.49529458291</v>
      </c>
      <c r="S32" s="18">
        <f t="shared" si="9"/>
        <v>245683.74036106121</v>
      </c>
      <c r="T32" t="s">
        <v>28</v>
      </c>
    </row>
    <row r="33" spans="1:20" x14ac:dyDescent="0.25">
      <c r="A33" s="6">
        <v>2034</v>
      </c>
      <c r="B33">
        <v>102.5744</v>
      </c>
      <c r="C33">
        <v>70.303560000000004</v>
      </c>
      <c r="D33">
        <f t="shared" si="6"/>
        <v>172.87796</v>
      </c>
      <c r="G33" s="7"/>
      <c r="I33" s="6"/>
      <c r="J33" t="s">
        <v>18</v>
      </c>
      <c r="K33" t="s">
        <v>10</v>
      </c>
      <c r="L33" t="s">
        <v>19</v>
      </c>
      <c r="M33" s="7" t="s">
        <v>20</v>
      </c>
      <c r="Q33" s="6">
        <v>2030</v>
      </c>
      <c r="R33" s="12">
        <f>J36</f>
        <v>835460.89372802153</v>
      </c>
      <c r="S33" s="18">
        <f>K36</f>
        <v>263833.39918649971</v>
      </c>
    </row>
    <row r="34" spans="1:20" x14ac:dyDescent="0.25">
      <c r="A34" s="6">
        <v>2035</v>
      </c>
      <c r="B34">
        <v>108.0951</v>
      </c>
      <c r="C34">
        <v>72.270660000000007</v>
      </c>
      <c r="D34">
        <f t="shared" si="6"/>
        <v>180.36576000000002</v>
      </c>
      <c r="G34" s="7"/>
      <c r="I34" s="6">
        <v>2023</v>
      </c>
      <c r="J34" s="12">
        <f>J22*$U$21</f>
        <v>405616.10469395114</v>
      </c>
      <c r="K34" s="12">
        <f>K22*$U$21</f>
        <v>136785.78740843022</v>
      </c>
      <c r="L34" s="12">
        <f t="shared" ref="K34:M34" si="10">L22*$U$21</f>
        <v>144205481.64522952</v>
      </c>
      <c r="M34" s="18">
        <f t="shared" si="10"/>
        <v>144747883.53733191</v>
      </c>
      <c r="Q34" s="6">
        <v>2031</v>
      </c>
      <c r="R34" s="12">
        <f>((Q34-$Q$33)*($K$16-$K$15)/7+$K$15)*$U$21</f>
        <v>1025770.1900910767</v>
      </c>
      <c r="S34" s="18">
        <f>((Q34-$Q$33)*($N$16-$N$15)/7+$N$15)*$U$21</f>
        <v>289144.45464580378</v>
      </c>
      <c r="T34" t="s">
        <v>26</v>
      </c>
    </row>
    <row r="35" spans="1:20" x14ac:dyDescent="0.25">
      <c r="A35" s="6">
        <v>2036</v>
      </c>
      <c r="B35">
        <v>113.8832</v>
      </c>
      <c r="C35">
        <v>75.848860000000002</v>
      </c>
      <c r="D35">
        <f t="shared" si="6"/>
        <v>189.73205999999999</v>
      </c>
      <c r="G35" s="7"/>
      <c r="I35" s="6">
        <v>2025</v>
      </c>
      <c r="J35" s="12">
        <f>J23*$U$21</f>
        <v>528428.90156082844</v>
      </c>
      <c r="K35" s="12">
        <f t="shared" ref="J35:M35" si="11">K23*$U$21</f>
        <v>173085.10505930719</v>
      </c>
      <c r="L35" s="12">
        <f t="shared" si="11"/>
        <v>144788793.84297267</v>
      </c>
      <c r="M35" s="18">
        <f t="shared" si="11"/>
        <v>145490307.8495928</v>
      </c>
      <c r="Q35" s="6">
        <v>2032</v>
      </c>
      <c r="R35" s="12">
        <f t="shared" ref="R35:R39" si="12">((Q35-$Q$33)*($K$16-$K$15)/7+$K$15)*$U$21</f>
        <v>1216079.4864541318</v>
      </c>
      <c r="S35" s="18">
        <f t="shared" ref="S35:S39" si="13">((Q35-$Q$33)*($N$16-$N$15)/7+$N$15)*$U$21</f>
        <v>314455.51010510791</v>
      </c>
      <c r="T35" t="s">
        <v>26</v>
      </c>
    </row>
    <row r="36" spans="1:20" x14ac:dyDescent="0.25">
      <c r="A36" s="6">
        <v>2037</v>
      </c>
      <c r="B36">
        <v>119.8854</v>
      </c>
      <c r="C36">
        <v>77.991560000000007</v>
      </c>
      <c r="D36">
        <f t="shared" si="6"/>
        <v>197.87696</v>
      </c>
      <c r="E36" s="13">
        <f>B36/$B$36</f>
        <v>1</v>
      </c>
      <c r="F36" s="13">
        <f>C36/$C$36</f>
        <v>1</v>
      </c>
      <c r="G36" s="7"/>
      <c r="I36" s="6">
        <v>2030</v>
      </c>
      <c r="J36" s="12">
        <f t="shared" ref="J36:M36" si="14">J24*$U$21</f>
        <v>835460.89372802153</v>
      </c>
      <c r="K36" s="12">
        <f t="shared" si="14"/>
        <v>263833.39918649971</v>
      </c>
      <c r="L36" s="12">
        <f t="shared" si="14"/>
        <v>148440032.85289657</v>
      </c>
      <c r="M36" s="18">
        <f t="shared" si="14"/>
        <v>149539327.14581108</v>
      </c>
      <c r="Q36" s="6">
        <v>2033</v>
      </c>
      <c r="R36" s="12">
        <f t="shared" si="12"/>
        <v>1406388.782817187</v>
      </c>
      <c r="S36" s="18">
        <f t="shared" si="13"/>
        <v>339766.56556441198</v>
      </c>
      <c r="T36" t="s">
        <v>26</v>
      </c>
    </row>
    <row r="37" spans="1:20" x14ac:dyDescent="0.25">
      <c r="A37" s="6">
        <v>2038</v>
      </c>
      <c r="B37">
        <v>126.298</v>
      </c>
      <c r="C37">
        <v>81.021460000000005</v>
      </c>
      <c r="D37">
        <f t="shared" si="6"/>
        <v>207.31945999999999</v>
      </c>
      <c r="E37" s="13">
        <f t="shared" ref="E37:E49" si="15">B37/$B$36</f>
        <v>1.0534894157253509</v>
      </c>
      <c r="F37" s="13">
        <f t="shared" ref="F37:F49" si="16">C37/$C$36</f>
        <v>1.0388490754640629</v>
      </c>
      <c r="G37" s="7"/>
      <c r="I37" s="6">
        <v>2035</v>
      </c>
      <c r="J37" s="12">
        <f t="shared" ref="J37:M37" si="17">J25*$U$21</f>
        <v>1787007.3755432973</v>
      </c>
      <c r="K37" s="12">
        <f t="shared" si="17"/>
        <v>390388.67648302019</v>
      </c>
      <c r="L37" s="12">
        <f t="shared" si="17"/>
        <v>155558841.36744231</v>
      </c>
      <c r="M37" s="18">
        <f t="shared" si="17"/>
        <v>157736237.41946861</v>
      </c>
      <c r="Q37" s="6">
        <v>2034</v>
      </c>
      <c r="R37" s="12">
        <f t="shared" si="12"/>
        <v>1596698.079180242</v>
      </c>
      <c r="S37" s="18">
        <f t="shared" si="13"/>
        <v>365077.62102371611</v>
      </c>
      <c r="T37" t="s">
        <v>26</v>
      </c>
    </row>
    <row r="38" spans="1:20" x14ac:dyDescent="0.25">
      <c r="A38" s="6">
        <v>2039</v>
      </c>
      <c r="B38">
        <v>133.13669999999999</v>
      </c>
      <c r="C38">
        <v>83.826830000000001</v>
      </c>
      <c r="D38">
        <f t="shared" si="6"/>
        <v>216.96352999999999</v>
      </c>
      <c r="E38" s="13">
        <f t="shared" si="15"/>
        <v>1.1105330590714131</v>
      </c>
      <c r="F38" s="13">
        <f t="shared" si="16"/>
        <v>1.0748192496726567</v>
      </c>
      <c r="G38" s="7"/>
      <c r="I38" s="6">
        <v>2040</v>
      </c>
      <c r="J38" s="12">
        <f t="shared" ref="J38:M38" si="18">J26*$U$21</f>
        <v>2538606.3616647241</v>
      </c>
      <c r="K38" s="12">
        <f t="shared" si="18"/>
        <v>488218.91979473422</v>
      </c>
      <c r="L38" s="12">
        <f t="shared" si="18"/>
        <v>160247822.31194606</v>
      </c>
      <c r="M38" s="18">
        <f t="shared" si="18"/>
        <v>163274647.59340554</v>
      </c>
      <c r="Q38" s="6">
        <v>2035</v>
      </c>
      <c r="R38" s="12">
        <f t="shared" si="12"/>
        <v>1787007.3755432973</v>
      </c>
      <c r="S38" s="18">
        <f t="shared" si="13"/>
        <v>390388.67648302019</v>
      </c>
      <c r="T38" t="s">
        <v>26</v>
      </c>
    </row>
    <row r="39" spans="1:20" x14ac:dyDescent="0.25">
      <c r="A39" s="6">
        <v>2040</v>
      </c>
      <c r="B39">
        <v>140.4033</v>
      </c>
      <c r="C39">
        <v>86.340190000000007</v>
      </c>
      <c r="D39">
        <f t="shared" si="6"/>
        <v>226.74349000000001</v>
      </c>
      <c r="E39" s="13">
        <f t="shared" si="15"/>
        <v>1.1711459443768799</v>
      </c>
      <c r="F39" s="13">
        <f t="shared" si="16"/>
        <v>1.1070453007992147</v>
      </c>
      <c r="G39" s="7"/>
      <c r="I39" s="6">
        <v>2045</v>
      </c>
      <c r="J39" s="12">
        <f t="shared" ref="J39:M39" si="19">J27*$U$21</f>
        <v>3306243.7165573887</v>
      </c>
      <c r="K39" s="12">
        <f t="shared" si="19"/>
        <v>536546.94498707226</v>
      </c>
      <c r="L39" s="12">
        <f t="shared" si="19"/>
        <v>161609928.80159763</v>
      </c>
      <c r="M39" s="18">
        <f t="shared" si="19"/>
        <v>165452719.46314207</v>
      </c>
      <c r="Q39" s="6">
        <v>2036</v>
      </c>
      <c r="R39" s="12">
        <f t="shared" si="12"/>
        <v>1977316.6719063523</v>
      </c>
      <c r="S39" s="18">
        <f t="shared" si="13"/>
        <v>415699.73194232426</v>
      </c>
      <c r="T39" t="s">
        <v>26</v>
      </c>
    </row>
    <row r="40" spans="1:20" x14ac:dyDescent="0.25">
      <c r="A40" s="6">
        <v>2041</v>
      </c>
      <c r="B40">
        <v>148.07900000000001</v>
      </c>
      <c r="C40">
        <v>88.522999999999996</v>
      </c>
      <c r="D40">
        <f t="shared" si="6"/>
        <v>236.602</v>
      </c>
      <c r="E40" s="13">
        <f t="shared" si="15"/>
        <v>1.2351712552153975</v>
      </c>
      <c r="F40" s="13">
        <f t="shared" si="16"/>
        <v>1.1350330728094167</v>
      </c>
      <c r="G40" s="7"/>
      <c r="I40" s="9">
        <v>2050</v>
      </c>
      <c r="J40" s="19">
        <f t="shared" ref="J40:M40" si="20">J28*$U$21</f>
        <v>4239250.0310430387</v>
      </c>
      <c r="K40" s="19">
        <f t="shared" si="20"/>
        <v>570418.71198260505</v>
      </c>
      <c r="L40" s="19">
        <f t="shared" si="20"/>
        <v>162983613.19641119</v>
      </c>
      <c r="M40" s="20">
        <f t="shared" si="20"/>
        <v>167793281.93943685</v>
      </c>
      <c r="Q40" s="6">
        <v>2037</v>
      </c>
      <c r="R40" s="12">
        <f>K16*U21</f>
        <v>2167625.9682694073</v>
      </c>
      <c r="S40" s="18">
        <f>N16*U21</f>
        <v>441010.78740162839</v>
      </c>
      <c r="T40" t="s">
        <v>27</v>
      </c>
    </row>
    <row r="41" spans="1:20" x14ac:dyDescent="0.25">
      <c r="A41" s="6">
        <v>2042</v>
      </c>
      <c r="B41">
        <v>156.1626</v>
      </c>
      <c r="C41">
        <v>90.352360000000004</v>
      </c>
      <c r="D41">
        <f t="shared" si="6"/>
        <v>246.51496</v>
      </c>
      <c r="E41" s="13">
        <f t="shared" si="15"/>
        <v>1.3025989820278365</v>
      </c>
      <c r="F41" s="13">
        <f t="shared" si="16"/>
        <v>1.1584889441883197</v>
      </c>
      <c r="G41" s="7"/>
      <c r="Q41" s="6">
        <v>2038</v>
      </c>
      <c r="R41" s="12">
        <f>$R$40*E37</f>
        <v>2283571.014823236</v>
      </c>
      <c r="S41" s="18">
        <f>$S$40*F37</f>
        <v>458143.64876186004</v>
      </c>
      <c r="T41" t="s">
        <v>27</v>
      </c>
    </row>
    <row r="42" spans="1:20" x14ac:dyDescent="0.25">
      <c r="A42" s="6">
        <v>2043</v>
      </c>
      <c r="B42">
        <v>164.70760000000001</v>
      </c>
      <c r="C42">
        <v>91.947810000000004</v>
      </c>
      <c r="D42">
        <f t="shared" si="6"/>
        <v>256.65541000000002</v>
      </c>
      <c r="E42" s="13">
        <f t="shared" si="15"/>
        <v>1.3738753843253642</v>
      </c>
      <c r="F42" s="13">
        <f t="shared" si="16"/>
        <v>1.1789456448877289</v>
      </c>
      <c r="G42" s="7"/>
      <c r="Q42" s="6">
        <v>2039</v>
      </c>
      <c r="R42" s="12">
        <f t="shared" ref="R42:R53" si="21">$R$40*E38</f>
        <v>2407220.2974648587</v>
      </c>
      <c r="S42" s="18">
        <f t="shared" ref="S42:S53" si="22">$S$40*F38</f>
        <v>474006.88361256575</v>
      </c>
      <c r="T42" t="s">
        <v>27</v>
      </c>
    </row>
    <row r="43" spans="1:20" x14ac:dyDescent="0.25">
      <c r="A43" s="6">
        <v>2044</v>
      </c>
      <c r="B43">
        <v>173.56129999999999</v>
      </c>
      <c r="C43">
        <v>93.428089999999997</v>
      </c>
      <c r="D43">
        <f t="shared" si="6"/>
        <v>266.98938999999996</v>
      </c>
      <c r="E43" s="13">
        <f t="shared" si="15"/>
        <v>1.4477267457088185</v>
      </c>
      <c r="F43" s="13">
        <f t="shared" si="16"/>
        <v>1.1979256473392761</v>
      </c>
      <c r="G43" s="7"/>
      <c r="Q43" s="6">
        <v>2040</v>
      </c>
      <c r="R43" s="12">
        <f t="shared" si="21"/>
        <v>2538606.3616647236</v>
      </c>
      <c r="S43" s="18">
        <f t="shared" si="22"/>
        <v>488218.91979473422</v>
      </c>
      <c r="T43" t="s">
        <v>27</v>
      </c>
    </row>
    <row r="44" spans="1:20" x14ac:dyDescent="0.25">
      <c r="A44" s="6">
        <v>2045</v>
      </c>
      <c r="B44">
        <v>182.85919999999999</v>
      </c>
      <c r="C44">
        <v>94.886870000000002</v>
      </c>
      <c r="D44">
        <f t="shared" si="6"/>
        <v>277.74606999999997</v>
      </c>
      <c r="E44" s="13">
        <f t="shared" si="15"/>
        <v>1.5252833122298459</v>
      </c>
      <c r="F44" s="13">
        <f t="shared" si="16"/>
        <v>1.2166299789361823</v>
      </c>
      <c r="G44" s="7"/>
      <c r="Q44" s="6">
        <v>2041</v>
      </c>
      <c r="R44" s="12">
        <f t="shared" si="21"/>
        <v>2677389.2880648151</v>
      </c>
      <c r="S44" s="18">
        <f t="shared" si="22"/>
        <v>500561.82916657068</v>
      </c>
      <c r="T44" t="s">
        <v>27</v>
      </c>
    </row>
    <row r="45" spans="1:20" x14ac:dyDescent="0.25">
      <c r="A45" s="6">
        <v>2046</v>
      </c>
      <c r="B45">
        <v>192.4769</v>
      </c>
      <c r="C45">
        <v>97.368359999999996</v>
      </c>
      <c r="D45">
        <f t="shared" si="6"/>
        <v>289.84526</v>
      </c>
      <c r="E45" s="13">
        <f t="shared" si="15"/>
        <v>1.6055074262587437</v>
      </c>
      <c r="F45" s="13">
        <f t="shared" si="16"/>
        <v>1.2484473961028602</v>
      </c>
      <c r="G45" s="7"/>
      <c r="J45" s="1"/>
      <c r="K45" s="1"/>
      <c r="Q45" s="6">
        <v>2042</v>
      </c>
      <c r="R45" s="12">
        <f t="shared" si="21"/>
        <v>2823547.3796848333</v>
      </c>
      <c r="S45" s="18">
        <f t="shared" si="22"/>
        <v>510906.12147257198</v>
      </c>
      <c r="T45" t="s">
        <v>27</v>
      </c>
    </row>
    <row r="46" spans="1:20" x14ac:dyDescent="0.25">
      <c r="A46" s="6">
        <v>2047</v>
      </c>
      <c r="B46">
        <v>202.41139999999999</v>
      </c>
      <c r="C46">
        <v>98.220370000000003</v>
      </c>
      <c r="D46">
        <f t="shared" si="6"/>
        <v>300.63176999999996</v>
      </c>
      <c r="E46" s="13">
        <f t="shared" si="15"/>
        <v>1.6883740638976887</v>
      </c>
      <c r="F46" s="13">
        <f t="shared" si="16"/>
        <v>1.2593717833057834</v>
      </c>
      <c r="G46" s="7"/>
      <c r="J46" s="1"/>
      <c r="K46" s="1"/>
      <c r="Q46" s="6">
        <v>2043</v>
      </c>
      <c r="R46" s="12">
        <f t="shared" si="21"/>
        <v>2978047.9602297717</v>
      </c>
      <c r="S46" s="18">
        <f t="shared" si="22"/>
        <v>519927.74715565791</v>
      </c>
      <c r="T46" t="s">
        <v>27</v>
      </c>
    </row>
    <row r="47" spans="1:20" x14ac:dyDescent="0.25">
      <c r="A47" s="6">
        <v>2048</v>
      </c>
      <c r="B47">
        <v>212.83240000000001</v>
      </c>
      <c r="C47">
        <v>99.644149999999996</v>
      </c>
      <c r="D47">
        <f t="shared" si="6"/>
        <v>312.47654999999997</v>
      </c>
      <c r="E47" s="13">
        <f t="shared" si="15"/>
        <v>1.7752987436335033</v>
      </c>
      <c r="F47" s="13">
        <f t="shared" si="16"/>
        <v>1.2776273483951339</v>
      </c>
      <c r="G47" s="7"/>
      <c r="J47" s="1"/>
      <c r="K47" s="1"/>
      <c r="Q47" s="6">
        <v>2044</v>
      </c>
      <c r="R47" s="12">
        <f t="shared" si="21"/>
        <v>3138130.0889565959</v>
      </c>
      <c r="S47" s="18">
        <f t="shared" si="22"/>
        <v>528298.13298169954</v>
      </c>
      <c r="T47" t="s">
        <v>27</v>
      </c>
    </row>
    <row r="48" spans="1:20" x14ac:dyDescent="0.25">
      <c r="A48" s="6">
        <v>2049</v>
      </c>
      <c r="B48">
        <v>223.47300000000001</v>
      </c>
      <c r="C48">
        <v>100.3745</v>
      </c>
      <c r="D48">
        <f t="shared" si="6"/>
        <v>323.84750000000003</v>
      </c>
      <c r="E48" s="13">
        <f t="shared" si="15"/>
        <v>1.8640551726899188</v>
      </c>
      <c r="F48" s="13">
        <f t="shared" si="16"/>
        <v>1.2869918232177942</v>
      </c>
      <c r="G48" s="7"/>
      <c r="J48" s="1"/>
      <c r="K48" s="1"/>
      <c r="Q48" s="6">
        <v>2045</v>
      </c>
      <c r="R48" s="12">
        <f t="shared" si="21"/>
        <v>3306243.7165573887</v>
      </c>
      <c r="S48" s="18">
        <f t="shared" si="22"/>
        <v>536546.94498707226</v>
      </c>
      <c r="T48" t="s">
        <v>27</v>
      </c>
    </row>
    <row r="49" spans="1:20" x14ac:dyDescent="0.25">
      <c r="A49" s="6">
        <v>2050</v>
      </c>
      <c r="B49">
        <v>234.46119999999999</v>
      </c>
      <c r="C49">
        <v>100.877</v>
      </c>
      <c r="D49">
        <f t="shared" si="6"/>
        <v>335.33819999999997</v>
      </c>
      <c r="E49" s="13">
        <f t="shared" si="15"/>
        <v>1.9557110373740254</v>
      </c>
      <c r="F49" s="13">
        <f t="shared" si="16"/>
        <v>1.2934348280762686</v>
      </c>
      <c r="G49" s="7"/>
      <c r="J49" s="1"/>
      <c r="K49" s="1"/>
      <c r="Q49" s="6">
        <v>2046</v>
      </c>
      <c r="R49" s="12">
        <f t="shared" si="21"/>
        <v>3480139.5894078333</v>
      </c>
      <c r="S49" s="18">
        <f t="shared" si="22"/>
        <v>550578.76918483502</v>
      </c>
      <c r="T49" t="s">
        <v>27</v>
      </c>
    </row>
    <row r="50" spans="1:20" x14ac:dyDescent="0.25">
      <c r="A50" s="9"/>
      <c r="B50" s="10"/>
      <c r="C50" s="10"/>
      <c r="D50" s="10"/>
      <c r="E50" s="10"/>
      <c r="F50" s="10"/>
      <c r="G50" s="11"/>
      <c r="J50" s="1"/>
      <c r="K50" s="1"/>
      <c r="Q50" s="6">
        <v>2047</v>
      </c>
      <c r="R50" s="12">
        <f t="shared" si="21"/>
        <v>3659763.4650571817</v>
      </c>
      <c r="S50" s="18">
        <f t="shared" si="22"/>
        <v>555396.54178707639</v>
      </c>
      <c r="T50" t="s">
        <v>27</v>
      </c>
    </row>
    <row r="51" spans="1:20" x14ac:dyDescent="0.25">
      <c r="J51" s="1"/>
      <c r="K51" s="1"/>
      <c r="Q51" s="6">
        <v>2048</v>
      </c>
      <c r="R51" s="12">
        <f t="shared" si="21"/>
        <v>3848183.6581360349</v>
      </c>
      <c r="S51" s="18">
        <f t="shared" si="22"/>
        <v>563447.44292159262</v>
      </c>
      <c r="T51" t="s">
        <v>27</v>
      </c>
    </row>
    <row r="52" spans="1:20" x14ac:dyDescent="0.25">
      <c r="Q52" s="6">
        <v>2049</v>
      </c>
      <c r="R52" s="12">
        <f>$R$40*E48</f>
        <v>4040574.3986095823</v>
      </c>
      <c r="S52" s="18">
        <f t="shared" si="22"/>
        <v>567577.27733673668</v>
      </c>
      <c r="T52" t="s">
        <v>27</v>
      </c>
    </row>
    <row r="53" spans="1:20" x14ac:dyDescent="0.25">
      <c r="Q53" s="9">
        <v>2050</v>
      </c>
      <c r="R53" s="19">
        <f t="shared" si="21"/>
        <v>4239250.0310430387</v>
      </c>
      <c r="S53" s="20">
        <f t="shared" si="22"/>
        <v>570418.71198260505</v>
      </c>
      <c r="T53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 Duraes</cp:lastModifiedBy>
  <dcterms:created xsi:type="dcterms:W3CDTF">2015-06-05T18:17:20Z</dcterms:created>
  <dcterms:modified xsi:type="dcterms:W3CDTF">2023-09-16T23:02:54Z</dcterms:modified>
</cp:coreProperties>
</file>