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8/"/>
    </mc:Choice>
  </mc:AlternateContent>
  <xr:revisionPtr revIDLastSave="0" documentId="13_ncr:1_{7D4D5CBF-8394-3C40-BB63-590D42FC0CC5}" xr6:coauthVersionLast="47" xr6:coauthVersionMax="47" xr10:uidLastSave="{00000000-0000-0000-0000-000000000000}"/>
  <bookViews>
    <workbookView xWindow="0" yWindow="500" windowWidth="28800" windowHeight="17500" xr2:uid="{D22E498D-71D6-1E44-B93A-E378EBE26199}"/>
  </bookViews>
  <sheets>
    <sheet name="Case 8-1a (TV Spots)" sheetId="12" r:id="rId1"/>
    <sheet name="Case 8-1a (Magazine Ads)" sheetId="13" r:id="rId2"/>
    <sheet name="Case 8-1a (Sunday Supplements)" sheetId="14" r:id="rId3"/>
    <sheet name="Case 8-1b (TV Poly 2)" sheetId="15" r:id="rId4"/>
    <sheet name="Case 8-1b (TV Poly 3)" sheetId="16" r:id="rId5"/>
    <sheet name="Case 8-1b (TV Log)" sheetId="17" r:id="rId6"/>
    <sheet name="Case 8-1b (Magazine Poly 2)" sheetId="18" r:id="rId7"/>
    <sheet name="Case 8-1b (Magazine Poly 3)" sheetId="19" r:id="rId8"/>
    <sheet name="Case 8-1b (Magazine Log)" sheetId="20" r:id="rId9"/>
    <sheet name="Case 8-1b (Sunday Poly 2)" sheetId="21" r:id="rId10"/>
    <sheet name="Case 8-1b (Sunday Poly 3)" sheetId="22" r:id="rId11"/>
    <sheet name="Case 8-1b (Sunday Log)" sheetId="23" r:id="rId12"/>
    <sheet name="case 8-1c" sheetId="24" r:id="rId13"/>
    <sheet name="Case 8-1 d (QP)" sheetId="25" r:id="rId14"/>
    <sheet name="Case 8-1 e (Seperable)" sheetId="26" r:id="rId15"/>
    <sheet name="Case 8-1 f" sheetId="27" r:id="rId16"/>
  </sheets>
  <externalReferences>
    <externalReference r:id="rId17"/>
  </externalReferences>
  <definedNames>
    <definedName name="BudgetAvailable" localSheetId="14">'Case 8-1 e (Seperable)'!$H$12:$H$13</definedName>
    <definedName name="BudgetAvailable">'Case 8-1 d (QP)'!$H$10:$H$11</definedName>
    <definedName name="BudgetSpent" localSheetId="14">'Case 8-1 e (Seperable)'!$F$12:$F$13</definedName>
    <definedName name="BudgetSpent">'Case 8-1 d (QP)'!$F$10:$F$11</definedName>
    <definedName name="CostPerAd" localSheetId="14">'Case 8-1 e (Seperable)'!$C$12:$E$13</definedName>
    <definedName name="CostPerAd">'Case 8-1 d (QP)'!$C$10:$E$11</definedName>
    <definedName name="CouponRedemptionPerAd" localSheetId="14">'Case 8-1 e (Seperable)'!$C$20:$E$20</definedName>
    <definedName name="CouponRedemptionPerAd">'Case 8-1 d (QP)'!$C$18:$E$18</definedName>
    <definedName name="GrossProfitPerSale" localSheetId="14">'Case 8-1 e (Seperable)'!$H$31</definedName>
    <definedName name="GrossProfitPerSale">'Case 8-1 d (QP)'!$H$7</definedName>
    <definedName name="Maximum" localSheetId="13">'Case 8-1 e (Seperable)'!$G$24:$I$28</definedName>
    <definedName name="Maximum" localSheetId="14">'Case 8-1 e (Seperable)'!$G$24:$I$28</definedName>
    <definedName name="Maximum" localSheetId="1">'Case 8-1 e (Seperable)'!$G$24:$I$28</definedName>
    <definedName name="Maximum" localSheetId="2">'Case 8-1 e (Seperable)'!$G$24:$I$28</definedName>
    <definedName name="Maximum" localSheetId="0">'Case 8-1 e (Seperable)'!$G$24:$I$28</definedName>
    <definedName name="Maximum" localSheetId="8">'Case 8-1 e (Seperable)'!$G$24:$I$28</definedName>
    <definedName name="Maximum" localSheetId="6">'Case 8-1 e (Seperable)'!$G$24:$I$28</definedName>
    <definedName name="Maximum" localSheetId="7">'Case 8-1 e (Seperable)'!$G$24:$I$28</definedName>
    <definedName name="Maximum" localSheetId="11">'Case 8-1 e (Seperable)'!$G$24:$I$28</definedName>
    <definedName name="Maximum" localSheetId="9">'Case 8-1 e (Seperable)'!$G$24:$I$28</definedName>
    <definedName name="Maximum" localSheetId="10">'Case 8-1 e (Seperable)'!$G$24:$I$28</definedName>
    <definedName name="Maximum" localSheetId="5">'Case 8-1 e (Seperable)'!$G$24:$I$28</definedName>
    <definedName name="Maximum" localSheetId="3">'Case 8-1 e (Seperable)'!$G$24:$I$28</definedName>
    <definedName name="Maximum" localSheetId="4">'Case 8-1 e (Seperable)'!$G$24:$I$28</definedName>
    <definedName name="Maximum">'[1]NLP a'!$E$5</definedName>
    <definedName name="MaxTVSpots" localSheetId="14">'Case 8-1 e (Seperable)'!$C$31</definedName>
    <definedName name="MaxTVSpots">'Case 8-1 d (QP)'!$C$24</definedName>
    <definedName name="MinimumAcceptable" localSheetId="14">'Case 8-1 e (Seperable)'!$H$16:$H$17</definedName>
    <definedName name="MinimumAcceptable">'Case 8-1 d (QP)'!$H$14:$H$15</definedName>
    <definedName name="NumberOfAds" localSheetId="14">'Case 8-1 e (Seperable)'!$C$24:$E$28</definedName>
    <definedName name="NumberReachedPerAd">'Case 8-1 d (QP)'!$C$14:$E$15</definedName>
    <definedName name="Productivity">#REF!</definedName>
    <definedName name="RequiredAmount" localSheetId="14">'Case 8-1 e (Seperable)'!$H$20</definedName>
    <definedName name="RequiredAmount">'Case 8-1 d (QP)'!$H$18</definedName>
    <definedName name="Sales">#REF!</definedName>
    <definedName name="SalesGenerated">'Case 8-1 d (QP)'!$C$7:$E$7</definedName>
    <definedName name="SalesPerAd">'Case 8-1 e (Seperable)'!$C$4:$E$8</definedName>
    <definedName name="solver_adj" localSheetId="13" hidden="1">'Case 8-1 d (QP)'!$C$22:$E$22</definedName>
    <definedName name="solver_adj" localSheetId="14" hidden="1">'Case 8-1 e (Seperable)'!$C$24:$E$28</definedName>
    <definedName name="solver_cvg" localSheetId="13" hidden="1">0.0001</definedName>
    <definedName name="solver_cvg" localSheetId="14" hidden="1">0.0001</definedName>
    <definedName name="solver_drv" localSheetId="13" hidden="1">1</definedName>
    <definedName name="solver_drv" localSheetId="14" hidden="1">1</definedName>
    <definedName name="solver_eng" localSheetId="13" hidden="1">1</definedName>
    <definedName name="solver_eng" localSheetId="14" hidden="1">2</definedName>
    <definedName name="solver_est" localSheetId="13" hidden="1">1</definedName>
    <definedName name="solver_est" localSheetId="14" hidden="1">1</definedName>
    <definedName name="solver_itr" localSheetId="13" hidden="1">100</definedName>
    <definedName name="solver_itr" localSheetId="14" hidden="1">100</definedName>
    <definedName name="solver_lhs1" localSheetId="13" hidden="1">'Case 8-1 d (QP)'!$C$22</definedName>
    <definedName name="solver_lhs1" localSheetId="14" hidden="1">'Case 8-1 e (Seperable)'!$F$12:$F$13</definedName>
    <definedName name="solver_lhs2" localSheetId="13" hidden="1">'Case 8-1 d (QP)'!$F$10:$F$11</definedName>
    <definedName name="solver_lhs2" localSheetId="14" hidden="1">'Case 8-1 e (Seperable)'!$C$24:$E$28</definedName>
    <definedName name="solver_lhs3" localSheetId="13" hidden="1">'Case 8-1 d (QP)'!$F$14:$F$15</definedName>
    <definedName name="solver_lhs3" localSheetId="14" hidden="1">'Case 8-1 e (Seperable)'!$C$29</definedName>
    <definedName name="solver_lhs4" localSheetId="13" hidden="1">'Case 8-1 d (QP)'!$F$18</definedName>
    <definedName name="solver_lhs4" localSheetId="14" hidden="1">'Case 8-1 e (Seperable)'!$F$16:$F$17</definedName>
    <definedName name="solver_lhs5" localSheetId="14" hidden="1">'Case 8-1 e (Seperable)'!$F$20</definedName>
    <definedName name="solver_lin" localSheetId="13" hidden="1">2</definedName>
    <definedName name="solver_lin" localSheetId="14" hidden="1">1</definedName>
    <definedName name="solver_mip" localSheetId="13" hidden="1">2147483647</definedName>
    <definedName name="solver_mip" localSheetId="14" hidden="1">2147483647</definedName>
    <definedName name="solver_mni" localSheetId="13" hidden="1">30</definedName>
    <definedName name="solver_mni" localSheetId="14" hidden="1">30</definedName>
    <definedName name="solver_mrt" localSheetId="13" hidden="1">0.075</definedName>
    <definedName name="solver_mrt" localSheetId="14" hidden="1">0.075</definedName>
    <definedName name="solver_msl" localSheetId="13" hidden="1">2</definedName>
    <definedName name="solver_msl" localSheetId="14" hidden="1">2</definedName>
    <definedName name="solver_neg" localSheetId="13" hidden="1">1</definedName>
    <definedName name="solver_neg" localSheetId="14" hidden="1">1</definedName>
    <definedName name="solver_nod" localSheetId="13" hidden="1">2147483647</definedName>
    <definedName name="solver_nod" localSheetId="14" hidden="1">2147483647</definedName>
    <definedName name="solver_num" localSheetId="13" hidden="1">4</definedName>
    <definedName name="solver_num" localSheetId="14" hidden="1">5</definedName>
    <definedName name="solver_nwt" localSheetId="13" hidden="1">1</definedName>
    <definedName name="solver_nwt" localSheetId="14" hidden="1">1</definedName>
    <definedName name="solver_opt" localSheetId="13" hidden="1">'Case 8-1 d (QP)'!$H$23</definedName>
    <definedName name="solver_opt" localSheetId="14" hidden="1">'Case 8-1 e (Seperable)'!$H$36</definedName>
    <definedName name="solver_pre" localSheetId="13" hidden="1">0.000001</definedName>
    <definedName name="solver_pre" localSheetId="14" hidden="1">0.000001</definedName>
    <definedName name="solver_rbv" localSheetId="13" hidden="1">1</definedName>
    <definedName name="solver_rbv" localSheetId="14" hidden="1">1</definedName>
    <definedName name="solver_rel1" localSheetId="13" hidden="1">1</definedName>
    <definedName name="solver_rel1" localSheetId="14" hidden="1">1</definedName>
    <definedName name="solver_rel2" localSheetId="13" hidden="1">1</definedName>
    <definedName name="solver_rel2" localSheetId="14" hidden="1">1</definedName>
    <definedName name="solver_rel3" localSheetId="13" hidden="1">3</definedName>
    <definedName name="solver_rel3" localSheetId="14" hidden="1">1</definedName>
    <definedName name="solver_rel4" localSheetId="13" hidden="1">2</definedName>
    <definedName name="solver_rel4" localSheetId="14" hidden="1">3</definedName>
    <definedName name="solver_rel5" localSheetId="14" hidden="1">2</definedName>
    <definedName name="solver_rhs1" localSheetId="13" hidden="1">MaxTVSpots</definedName>
    <definedName name="solver_rhs1" localSheetId="14" hidden="1">'Case 8-1 e (Seperable)'!$H$12:$H$13</definedName>
    <definedName name="solver_rhs2" localSheetId="13" hidden="1">BudgetAvailable</definedName>
    <definedName name="solver_rhs2" localSheetId="14" hidden="1">'Case 8-1 e (Seperable)'!$G$24:$I$28</definedName>
    <definedName name="solver_rhs3" localSheetId="13" hidden="1">MinimumAcceptable</definedName>
    <definedName name="solver_rhs3" localSheetId="14" hidden="1">'Case 8-1 e (Seperable)'!$C$31</definedName>
    <definedName name="solver_rhs4" localSheetId="13" hidden="1">RequiredAmount</definedName>
    <definedName name="solver_rhs4" localSheetId="14" hidden="1">'Case 8-1 e (Seperable)'!$H$16:$H$17</definedName>
    <definedName name="solver_rhs5" localSheetId="14" hidden="1">'Case 8-1 e (Seperable)'!$H$20</definedName>
    <definedName name="solver_rlx" localSheetId="13" hidden="1">2</definedName>
    <definedName name="solver_rlx" localSheetId="14" hidden="1">2</definedName>
    <definedName name="solver_rsd" localSheetId="13" hidden="1">0</definedName>
    <definedName name="solver_rsd" localSheetId="14" hidden="1">0</definedName>
    <definedName name="solver_scl" localSheetId="13" hidden="1">2</definedName>
    <definedName name="solver_scl" localSheetId="14" hidden="1">2</definedName>
    <definedName name="solver_sho" localSheetId="13" hidden="1">2</definedName>
    <definedName name="solver_sho" localSheetId="14" hidden="1">2</definedName>
    <definedName name="solver_ssz" localSheetId="13" hidden="1">100</definedName>
    <definedName name="solver_ssz" localSheetId="14" hidden="1">100</definedName>
    <definedName name="solver_tim" localSheetId="13" hidden="1">100</definedName>
    <definedName name="solver_tim" localSheetId="14" hidden="1">100</definedName>
    <definedName name="solver_tol" localSheetId="13" hidden="1">0</definedName>
    <definedName name="solver_tol" localSheetId="14" hidden="1">0</definedName>
    <definedName name="solver_typ" localSheetId="13" hidden="1">1</definedName>
    <definedName name="solver_typ" localSheetId="14" hidden="1">1</definedName>
    <definedName name="solver_val" localSheetId="13" hidden="1">0</definedName>
    <definedName name="solver_val" localSheetId="14" hidden="1">0</definedName>
    <definedName name="solver_ver" localSheetId="13" hidden="1">2</definedName>
    <definedName name="solver_ver" localSheetId="14" hidden="1">2</definedName>
    <definedName name="TotalAds">'Case 8-1 e (Seperable)'!$C$29:$E$29</definedName>
    <definedName name="TotalProduced">#REF!</definedName>
    <definedName name="TotalProfit" localSheetId="14">'Case 8-1 e (Seperable)'!$H$36</definedName>
    <definedName name="TotalProfit">'Case 8-1 d (QP)'!$H$23</definedName>
    <definedName name="TotalReached" localSheetId="14">'Case 8-1 e (Seperable)'!$F$16:$F$17</definedName>
    <definedName name="TotalReached">'Case 8-1 d (QP)'!$F$14:$F$15</definedName>
    <definedName name="TotalRedeemed" localSheetId="14">'Case 8-1 e (Seperable)'!$F$20</definedName>
    <definedName name="TotalRedeemed">'Case 8-1 d (QP)'!$F$18</definedName>
    <definedName name="TotalSales" localSheetId="14">'Case 8-1 e (Seperable)'!$H$30</definedName>
    <definedName name="TotalSales">'Case 8-1 d (QP)'!$F$7</definedName>
    <definedName name="TVSpots" localSheetId="14">'Case 8-1 e (Seperable)'!$C$29</definedName>
    <definedName name="UnitProfit">#REF!</definedName>
    <definedName name="UnitsProduced">#REF!</definedName>
    <definedName name="x">'[1]NLP a'!$C$5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6" l="1"/>
  <c r="E7" i="26"/>
  <c r="E6" i="26"/>
  <c r="E5" i="26"/>
  <c r="E4" i="26"/>
  <c r="D8" i="26"/>
  <c r="D7" i="26"/>
  <c r="D6" i="26"/>
  <c r="D5" i="26"/>
  <c r="D4" i="26"/>
  <c r="H30" i="26" s="1"/>
  <c r="H33" i="26" s="1"/>
  <c r="F18" i="25"/>
  <c r="F15" i="25"/>
  <c r="F14" i="25"/>
  <c r="F11" i="25"/>
  <c r="H22" i="25" s="1"/>
  <c r="F10" i="25"/>
  <c r="H21" i="25" s="1"/>
  <c r="D7" i="25"/>
  <c r="E7" i="25"/>
  <c r="C7" i="25"/>
  <c r="C29" i="26"/>
  <c r="D29" i="26"/>
  <c r="E29" i="26"/>
  <c r="F7" i="25" l="1"/>
  <c r="H20" i="25" s="1"/>
  <c r="H23" i="25" s="1"/>
  <c r="F13" i="26"/>
  <c r="H35" i="26" s="1"/>
  <c r="F12" i="26"/>
  <c r="H34" i="26" s="1"/>
  <c r="F16" i="26"/>
  <c r="F17" i="26"/>
  <c r="F20" i="26"/>
  <c r="H36" i="26" l="1"/>
</calcChain>
</file>

<file path=xl/sharedStrings.xml><?xml version="1.0" encoding="utf-8"?>
<sst xmlns="http://schemas.openxmlformats.org/spreadsheetml/2006/main" count="185" uniqueCount="90">
  <si>
    <t>Maximum</t>
  </si>
  <si>
    <t>Range Name</t>
  </si>
  <si>
    <t>&lt;=</t>
  </si>
  <si>
    <t>Available</t>
  </si>
  <si>
    <t>Total Profit</t>
  </si>
  <si>
    <t>Total</t>
  </si>
  <si>
    <t>(millions)</t>
  </si>
  <si>
    <t>Supplements</t>
  </si>
  <si>
    <t>Sales</t>
  </si>
  <si>
    <t>Ads in Sunday</t>
  </si>
  <si>
    <t>TV Spots</t>
  </si>
  <si>
    <t>Magazine Ads</t>
  </si>
  <si>
    <t>($million)</t>
  </si>
  <si>
    <t>Maximum TV Spots</t>
  </si>
  <si>
    <t>C21</t>
  </si>
  <si>
    <t>TVSpots</t>
  </si>
  <si>
    <t>Planning Cost</t>
  </si>
  <si>
    <t>Number of Ads</t>
  </si>
  <si>
    <t>F7</t>
  </si>
  <si>
    <t>TotalSales</t>
  </si>
  <si>
    <t>Cost of Ads</t>
  </si>
  <si>
    <t>SS Ads</t>
  </si>
  <si>
    <t>F17</t>
  </si>
  <si>
    <t>TotalRedeemed</t>
  </si>
  <si>
    <t>Gross Profit</t>
  </si>
  <si>
    <t>F13:F14</t>
  </si>
  <si>
    <t>TotalReached</t>
  </si>
  <si>
    <t>($thousands)</t>
  </si>
  <si>
    <t>H21</t>
  </si>
  <si>
    <t>=</t>
  </si>
  <si>
    <t>Coupon Redemption per Ad</t>
  </si>
  <si>
    <t>C7:E7</t>
  </si>
  <si>
    <t>SalesGenerated</t>
  </si>
  <si>
    <t>Required Amount</t>
  </si>
  <si>
    <t>Total Redeemed</t>
  </si>
  <si>
    <t>H17</t>
  </si>
  <si>
    <t>RequiredAmount</t>
  </si>
  <si>
    <t>C13:E14</t>
  </si>
  <si>
    <t>NumberReachedPerAd</t>
  </si>
  <si>
    <t>&gt;=</t>
  </si>
  <si>
    <t>Parents of Young Children</t>
  </si>
  <si>
    <t>C21:E21</t>
  </si>
  <si>
    <t>NumberOfAds</t>
  </si>
  <si>
    <t>Young Children</t>
  </si>
  <si>
    <t>H13:H14</t>
  </si>
  <si>
    <t>MinimumAcceptable</t>
  </si>
  <si>
    <t>Minimum Acceptable</t>
  </si>
  <si>
    <t>Total Reached</t>
  </si>
  <si>
    <t>Number Reached per Ad (millions)</t>
  </si>
  <si>
    <t>C23</t>
  </si>
  <si>
    <t>MaxTVSpots</t>
  </si>
  <si>
    <t>C6:E6</t>
  </si>
  <si>
    <t>k</t>
  </si>
  <si>
    <t>Planning Budget</t>
  </si>
  <si>
    <t>H7</t>
  </si>
  <si>
    <t>GrossProfitPerSale</t>
  </si>
  <si>
    <t>Ad Budget</t>
  </si>
  <si>
    <t>C17:E17</t>
  </si>
  <si>
    <t>CouponRedemptionPerAd</t>
  </si>
  <si>
    <t>Budget Available</t>
  </si>
  <si>
    <t>Budget Spent</t>
  </si>
  <si>
    <t>Cost per Ad ($thousands)</t>
  </si>
  <si>
    <t>C9:E10</t>
  </si>
  <si>
    <t>CostPerAd</t>
  </si>
  <si>
    <t>F9:F10</t>
  </si>
  <si>
    <t>BudgetSpent</t>
  </si>
  <si>
    <t>Sales Generated (millions)</t>
  </si>
  <si>
    <t>H9:H10</t>
  </si>
  <si>
    <t>BudgetAvailable</t>
  </si>
  <si>
    <t>Gross Profit per Sale</t>
  </si>
  <si>
    <t>k =</t>
  </si>
  <si>
    <t>C5:E5</t>
  </si>
  <si>
    <t>b</t>
  </si>
  <si>
    <t>b=</t>
  </si>
  <si>
    <t>C4:E4</t>
  </si>
  <si>
    <t>a</t>
  </si>
  <si>
    <t>a=</t>
  </si>
  <si>
    <t>Cells</t>
  </si>
  <si>
    <t>Sales per Ad = ax^2 + bx + k, where</t>
  </si>
  <si>
    <t>Super Grain Corp. Advertising-Mix Problem</t>
  </si>
  <si>
    <t>Total Sales</t>
  </si>
  <si>
    <t>Group 5</t>
  </si>
  <si>
    <t>Group 4</t>
  </si>
  <si>
    <t>Group 3</t>
  </si>
  <si>
    <t>Group 2</t>
  </si>
  <si>
    <t>Group 1</t>
  </si>
  <si>
    <t>Req. Amount</t>
  </si>
  <si>
    <t>Min. Acceptable</t>
  </si>
  <si>
    <t>Budget</t>
  </si>
  <si>
    <t>Sales per unit of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</si>
</sst>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#,##0.000"/>
    <numFmt numFmtId="166" formatCode="#,##0.0000"/>
  </numFmts>
  <fonts count="8" x14ac:knownFonts="1">
    <font>
      <sz val="12"/>
      <color theme="1"/>
      <name val="Calibri"/>
      <family val="2"/>
      <scheme val="minor"/>
    </font>
    <font>
      <sz val="10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Genev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6" fillId="0" borderId="0"/>
    <xf numFmtId="44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2" applyFont="1"/>
    <xf numFmtId="0" fontId="2" fillId="0" borderId="0" xfId="2" applyFont="1" applyAlignment="1">
      <alignment horizontal="center"/>
    </xf>
    <xf numFmtId="0" fontId="2" fillId="4" borderId="0" xfId="2" applyFont="1" applyFill="1" applyAlignment="1">
      <alignment horizontal="center"/>
    </xf>
    <xf numFmtId="0" fontId="2" fillId="0" borderId="0" xfId="3" applyFont="1"/>
    <xf numFmtId="0" fontId="2" fillId="0" borderId="0" xfId="3" applyFont="1" applyAlignment="1">
      <alignment horizontal="right"/>
    </xf>
    <xf numFmtId="0" fontId="2" fillId="0" borderId="0" xfId="4" applyNumberFormat="1" applyFont="1"/>
    <xf numFmtId="0" fontId="2" fillId="0" borderId="0" xfId="3" applyFont="1" applyAlignment="1">
      <alignment horizontal="center"/>
    </xf>
    <xf numFmtId="0" fontId="2" fillId="4" borderId="0" xfId="3" applyFont="1" applyFill="1" applyAlignment="1">
      <alignment horizontal="center"/>
    </xf>
    <xf numFmtId="165" fontId="2" fillId="3" borderId="3" xfId="4" applyNumberFormat="1" applyFont="1" applyFill="1" applyBorder="1" applyAlignment="1">
      <alignment horizontal="center"/>
    </xf>
    <xf numFmtId="0" fontId="2" fillId="2" borderId="1" xfId="3" applyFont="1" applyFill="1" applyBorder="1"/>
    <xf numFmtId="0" fontId="2" fillId="2" borderId="2" xfId="3" applyFont="1" applyFill="1" applyBorder="1"/>
    <xf numFmtId="165" fontId="2" fillId="0" borderId="0" xfId="3" applyNumberFormat="1" applyFont="1" applyAlignment="1">
      <alignment horizontal="center"/>
    </xf>
    <xf numFmtId="164" fontId="2" fillId="5" borderId="9" xfId="3" applyNumberFormat="1" applyFont="1" applyFill="1" applyBorder="1" applyAlignment="1">
      <alignment horizontal="center"/>
    </xf>
    <xf numFmtId="164" fontId="2" fillId="5" borderId="10" xfId="3" applyNumberFormat="1" applyFont="1" applyFill="1" applyBorder="1" applyAlignment="1">
      <alignment horizontal="center"/>
    </xf>
    <xf numFmtId="164" fontId="2" fillId="5" borderId="11" xfId="3" applyNumberFormat="1" applyFont="1" applyFill="1" applyBorder="1" applyAlignment="1">
      <alignment horizontal="center"/>
    </xf>
    <xf numFmtId="0" fontId="2" fillId="2" borderId="4" xfId="3" applyFont="1" applyFill="1" applyBorder="1"/>
    <xf numFmtId="0" fontId="2" fillId="2" borderId="5" xfId="3" applyFont="1" applyFill="1" applyBorder="1"/>
    <xf numFmtId="164" fontId="2" fillId="0" borderId="0" xfId="3" applyNumberFormat="1" applyFont="1" applyAlignment="1">
      <alignment horizontal="center"/>
    </xf>
    <xf numFmtId="3" fontId="2" fillId="4" borderId="0" xfId="3" applyNumberFormat="1" applyFont="1" applyFill="1" applyAlignment="1">
      <alignment horizontal="center"/>
    </xf>
    <xf numFmtId="3" fontId="2" fillId="0" borderId="0" xfId="3" applyNumberFormat="1" applyFont="1" applyAlignment="1">
      <alignment horizontal="center"/>
    </xf>
    <xf numFmtId="2" fontId="2" fillId="0" borderId="0" xfId="3" applyNumberFormat="1" applyFont="1" applyAlignment="1">
      <alignment horizontal="center"/>
    </xf>
    <xf numFmtId="8" fontId="2" fillId="4" borderId="0" xfId="3" applyNumberFormat="1" applyFont="1" applyFill="1" applyAlignment="1">
      <alignment horizontal="center"/>
    </xf>
    <xf numFmtId="166" fontId="2" fillId="0" borderId="0" xfId="3" applyNumberFormat="1" applyFont="1" applyAlignment="1">
      <alignment horizontal="center"/>
    </xf>
    <xf numFmtId="166" fontId="2" fillId="4" borderId="0" xfId="3" applyNumberFormat="1" applyFont="1" applyFill="1" applyAlignment="1">
      <alignment horizontal="center"/>
    </xf>
    <xf numFmtId="0" fontId="2" fillId="2" borderId="6" xfId="3" applyFont="1" applyFill="1" applyBorder="1"/>
    <xf numFmtId="0" fontId="2" fillId="2" borderId="7" xfId="3" applyFont="1" applyFill="1" applyBorder="1"/>
    <xf numFmtId="0" fontId="3" fillId="2" borderId="6" xfId="3" applyFont="1" applyFill="1" applyBorder="1"/>
    <xf numFmtId="0" fontId="3" fillId="2" borderId="7" xfId="3" applyFont="1" applyFill="1" applyBorder="1"/>
    <xf numFmtId="0" fontId="2" fillId="0" borderId="0" xfId="3" applyFont="1" applyAlignment="1">
      <alignment horizontal="left"/>
    </xf>
    <xf numFmtId="0" fontId="4" fillId="0" borderId="0" xfId="3" applyFont="1"/>
    <xf numFmtId="164" fontId="2" fillId="5" borderId="12" xfId="3" applyNumberFormat="1" applyFont="1" applyFill="1" applyBorder="1" applyAlignment="1">
      <alignment horizontal="center"/>
    </xf>
    <xf numFmtId="164" fontId="2" fillId="5" borderId="8" xfId="3" applyNumberFormat="1" applyFont="1" applyFill="1" applyBorder="1" applyAlignment="1">
      <alignment horizontal="center"/>
    </xf>
    <xf numFmtId="164" fontId="2" fillId="5" borderId="13" xfId="3" applyNumberFormat="1" applyFont="1" applyFill="1" applyBorder="1" applyAlignment="1">
      <alignment horizontal="center"/>
    </xf>
    <xf numFmtId="164" fontId="2" fillId="5" borderId="14" xfId="3" applyNumberFormat="1" applyFont="1" applyFill="1" applyBorder="1" applyAlignment="1">
      <alignment horizontal="center"/>
    </xf>
    <xf numFmtId="164" fontId="2" fillId="5" borderId="0" xfId="3" applyNumberFormat="1" applyFont="1" applyFill="1" applyAlignment="1">
      <alignment horizontal="center"/>
    </xf>
    <xf numFmtId="164" fontId="2" fillId="5" borderId="15" xfId="3" applyNumberFormat="1" applyFont="1" applyFill="1" applyBorder="1" applyAlignment="1">
      <alignment horizontal="center"/>
    </xf>
    <xf numFmtId="164" fontId="2" fillId="5" borderId="16" xfId="3" applyNumberFormat="1" applyFont="1" applyFill="1" applyBorder="1" applyAlignment="1">
      <alignment horizontal="center"/>
    </xf>
    <xf numFmtId="164" fontId="2" fillId="5" borderId="17" xfId="3" applyNumberFormat="1" applyFont="1" applyFill="1" applyBorder="1" applyAlignment="1">
      <alignment horizontal="center"/>
    </xf>
    <xf numFmtId="164" fontId="2" fillId="5" borderId="18" xfId="3" applyNumberFormat="1" applyFont="1" applyFill="1" applyBorder="1" applyAlignment="1">
      <alignment horizontal="center"/>
    </xf>
    <xf numFmtId="0" fontId="2" fillId="6" borderId="0" xfId="3" applyFont="1" applyFill="1" applyAlignment="1">
      <alignment horizontal="right"/>
    </xf>
    <xf numFmtId="0" fontId="7" fillId="6" borderId="0" xfId="3" applyFont="1" applyFill="1" applyAlignment="1">
      <alignment horizontal="left"/>
    </xf>
  </cellXfs>
  <cellStyles count="5">
    <cellStyle name="Currency 2" xfId="4" xr:uid="{1F6F7ACF-5B9D-1C46-9199-472771777D67}"/>
    <cellStyle name="Normal" xfId="0" builtinId="0"/>
    <cellStyle name="Normal 2" xfId="1" xr:uid="{1A6251F5-0207-3F43-A2CF-2411A4C12E55}"/>
    <cellStyle name="Normal 3" xfId="2" xr:uid="{3D49F8E6-E251-AF47-93FA-6F375E7D2ECA}"/>
    <cellStyle name="Normal_Revised Super Grain.xls" xfId="3" xr:uid="{9D67E604-6910-384E-9A32-3FB998DAB4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63790744234999"/>
          <c:y val="9.0252866674305196E-2"/>
          <c:w val="0.68731761418468296"/>
          <c:h val="0.6823116720577480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'Case 8-1a (TV Spots)'!$A$3:$A$7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'Case 8-1a (TV Spots)'!$B$3:$B$7</c:f>
              <c:numCache>
                <c:formatCode>General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7-1E49-AC80-1FAD7BC7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323296"/>
        <c:axId val="-920346624"/>
      </c:scatterChart>
      <c:valAx>
        <c:axId val="-920323296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TV Spots</a:t>
                </a:r>
              </a:p>
            </c:rich>
          </c:tx>
          <c:layout>
            <c:manualLayout>
              <c:xMode val="edge"/>
              <c:yMode val="edge"/>
              <c:x val="0.52802514729906602"/>
              <c:y val="0.87003761713901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0346624"/>
        <c:crosses val="autoZero"/>
        <c:crossBetween val="midCat"/>
        <c:majorUnit val="1"/>
      </c:valAx>
      <c:valAx>
        <c:axId val="-920346624"/>
        <c:scaling>
          <c:orientation val="minMax"/>
          <c:max val="3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71976401179941E-2"/>
              <c:y val="0.3646216966561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0323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067735421893202"/>
          <c:y val="9.7473096008249702E-2"/>
          <c:w val="0.66917457015235904"/>
          <c:h val="0.646210525388026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51702333546349E-2"/>
                  <c:y val="0.30685996942294702"/>
                </c:manualLayout>
              </c:layout>
              <c:tx>
                <c:rich>
                  <a:bodyPr/>
                  <a:lstStyle/>
                  <a:p>
                    <a:pPr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y = -0.0321x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+ 0.706x - 0.09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'Case 8-1b (Sunday Poly 2)'!$A$3:$A$7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'Case 8-1b (Sunday Poly 2)'!$B$3:$B$7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7-CF47-8837-BDDE2F53D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354176"/>
        <c:axId val="-921350784"/>
      </c:scatterChart>
      <c:valAx>
        <c:axId val="-921354176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Ads in Sunday Supplements</a:t>
                </a:r>
              </a:p>
            </c:rich>
          </c:tx>
          <c:layout>
            <c:manualLayout>
              <c:xMode val="edge"/>
              <c:yMode val="edge"/>
              <c:x val="0.378447167788237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50784"/>
        <c:crosses val="autoZero"/>
        <c:crossBetween val="midCat"/>
        <c:majorUnit val="2"/>
        <c:minorUnit val="1"/>
      </c:valAx>
      <c:valAx>
        <c:axId val="-921350784"/>
        <c:scaling>
          <c:orientation val="minMax"/>
          <c:max val="4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01002506265664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541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865736905649701"/>
          <c:y val="9.7473096008249702E-2"/>
          <c:w val="0.67164342264124399"/>
          <c:h val="0.646210525388026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2.5089946842449699E-2"/>
                  <c:y val="0.47292524410366799"/>
                </c:manualLayout>
              </c:layout>
              <c:tx>
                <c:rich>
                  <a:bodyPr/>
                  <a:lstStyle/>
                  <a:p>
                    <a:pPr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y = -0.000521x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- 0.0228x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+ 0.657x - 0.02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'Case 8-1b (Sunday Poly 3)'!$A$3:$A$7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'Case 8-1b (Sunday Poly 3)'!$B$3:$B$7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7-1146-A38B-E86E3DF2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346272"/>
        <c:axId val="-921342880"/>
      </c:scatterChart>
      <c:valAx>
        <c:axId val="-92134627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Ads in Sunday Supplements</a:t>
                </a:r>
              </a:p>
            </c:rich>
          </c:tx>
          <c:layout>
            <c:manualLayout>
              <c:xMode val="edge"/>
              <c:yMode val="edge"/>
              <c:x val="0.38059805957091197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42880"/>
        <c:crosses val="autoZero"/>
        <c:crossBetween val="midCat"/>
        <c:majorUnit val="2"/>
        <c:minorUnit val="1"/>
      </c:valAx>
      <c:valAx>
        <c:axId val="-921342880"/>
        <c:scaling>
          <c:orientation val="minMax"/>
          <c:max val="4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3.98009950248756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46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5356265356265"/>
          <c:y val="9.7473096008249702E-2"/>
          <c:w val="0.67567567567567599"/>
          <c:h val="0.646210525388026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1"/>
            <c:trendlineLbl>
              <c:layout>
                <c:manualLayout>
                  <c:x val="-2.4160395184017299E-2"/>
                  <c:y val="0.2996397400890020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(Sunday Log)'!$A$3:$A$7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'Case 8-1b (Sunday Log)'!$B$3:$B$7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9-CB46-B8C3-03E058C5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308512"/>
        <c:axId val="-1006413008"/>
      </c:scatterChart>
      <c:valAx>
        <c:axId val="-92130851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Ads in Sunday Supplements</a:t>
                </a:r>
              </a:p>
            </c:rich>
          </c:tx>
          <c:layout>
            <c:manualLayout>
              <c:xMode val="edge"/>
              <c:yMode val="edge"/>
              <c:x val="0.38083538083538099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6413008"/>
        <c:crosses val="autoZero"/>
        <c:crossBetween val="midCat"/>
        <c:majorUnit val="2"/>
        <c:minorUnit val="1"/>
      </c:valAx>
      <c:valAx>
        <c:axId val="-1006413008"/>
        <c:scaling>
          <c:orientation val="minMax"/>
          <c:max val="4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3.9312039312039297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308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63790744234999"/>
          <c:y val="9.0252866674305196E-2"/>
          <c:w val="0.67846803116943"/>
          <c:h val="0.6823116720577480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'Case 8-1a (Magazine Ads)'!$A$3:$A$7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'Case 8-1a (Magazine Ads)'!$B$3:$B$7</c:f>
              <c:numCache>
                <c:formatCode>General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6-4F43-94A8-70CCC90B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6223584"/>
        <c:axId val="-926383936"/>
      </c:scatterChart>
      <c:valAx>
        <c:axId val="-100622358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Magazine Ads</a:t>
                </a:r>
              </a:p>
            </c:rich>
          </c:tx>
          <c:layout>
            <c:manualLayout>
              <c:xMode val="edge"/>
              <c:yMode val="edge"/>
              <c:x val="0.489677064703195"/>
              <c:y val="0.87003761713901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6383936"/>
        <c:crosses val="autoZero"/>
        <c:crossBetween val="midCat"/>
        <c:majorUnit val="5"/>
        <c:minorUnit val="1"/>
      </c:valAx>
      <c:valAx>
        <c:axId val="-926383936"/>
        <c:scaling>
          <c:orientation val="minMax"/>
          <c:max val="2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71976401179941E-2"/>
              <c:y val="0.3646216966561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6223584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63790744234999"/>
          <c:y val="9.0252866674305196E-2"/>
          <c:w val="0.67846803116943"/>
          <c:h val="0.6823116720577480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'Case 8-1a (Sunday Supplements)'!$A$3:$A$7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'Case 8-1a (Sunday Supplements)'!$B$3:$B$7</c:f>
              <c:numCache>
                <c:formatCode>General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8-4A48-B4B6-21960BAC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428112"/>
        <c:axId val="-921495232"/>
      </c:scatterChart>
      <c:valAx>
        <c:axId val="-92142811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Ads in Sunday Supplements</a:t>
                </a:r>
              </a:p>
            </c:rich>
          </c:tx>
          <c:layout>
            <c:manualLayout>
              <c:xMode val="edge"/>
              <c:yMode val="edge"/>
              <c:x val="0.389381769756657"/>
              <c:y val="0.87003761713901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495232"/>
        <c:crosses val="autoZero"/>
        <c:crossBetween val="midCat"/>
        <c:majorUnit val="2"/>
        <c:minorUnit val="1"/>
      </c:valAx>
      <c:valAx>
        <c:axId val="-921495232"/>
        <c:scaling>
          <c:orientation val="minMax"/>
          <c:max val="4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71976401179941E-2"/>
              <c:y val="0.36462169665614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4281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984196697763502"/>
          <c:y val="9.3862981341277504E-2"/>
          <c:w val="0.67989593640443202"/>
          <c:h val="0.65704086938894202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3381984637917496E-3"/>
                  <c:y val="0.361011683063806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(TV Poly 2)'!$A$3:$A$7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'Case 8-1b (TV Poly 2)'!$B$3:$B$7</c:f>
              <c:numCache>
                <c:formatCode>General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9-5647-B37A-A73080D51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667344"/>
        <c:axId val="-921663952"/>
      </c:scatterChart>
      <c:valAx>
        <c:axId val="-921667344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TV Spots</a:t>
                </a:r>
              </a:p>
            </c:rich>
          </c:tx>
          <c:layout>
            <c:manualLayout>
              <c:xMode val="edge"/>
              <c:yMode val="edge"/>
              <c:x val="0.53174742046133106"/>
              <c:y val="0.86281740053251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63952"/>
        <c:crosses val="autoZero"/>
        <c:crossBetween val="midCat"/>
      </c:valAx>
      <c:valAx>
        <c:axId val="-921663952"/>
        <c:scaling>
          <c:orientation val="minMax"/>
          <c:max val="3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2328042328042298E-2"/>
              <c:y val="0.35018126344315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67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642349578542003"/>
          <c:y val="9.3862981341277504E-2"/>
          <c:w val="0.67208849955670802"/>
          <c:h val="0.65704086938894202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1750940795100798E-2"/>
                  <c:y val="0.4584847790720569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(TV Poly 3)'!$A$3:$A$7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'Case 8-1b (TV Poly 3)'!$B$3:$B$7</c:f>
              <c:numCache>
                <c:formatCode>General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F-B244-9E53-2632A248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626576"/>
        <c:axId val="-921623184"/>
      </c:scatterChart>
      <c:valAx>
        <c:axId val="-921626576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TV Spots</a:t>
                </a:r>
              </a:p>
            </c:rich>
          </c:tx>
          <c:layout>
            <c:manualLayout>
              <c:xMode val="edge"/>
              <c:yMode val="edge"/>
              <c:x val="0.53387676133979201"/>
              <c:y val="0.86281740053251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23184"/>
        <c:crosses val="autoZero"/>
        <c:crossBetween val="midCat"/>
      </c:valAx>
      <c:valAx>
        <c:axId val="-921623184"/>
        <c:scaling>
          <c:orientation val="minMax"/>
          <c:max val="3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3360433604336099E-2"/>
              <c:y val="0.35018126344315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265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77434699652802"/>
          <c:y val="9.7473096008249702E-2"/>
          <c:w val="0.68856611296312598"/>
          <c:h val="0.64621052538802604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1"/>
            <c:trendlineLbl>
              <c:layout>
                <c:manualLayout>
                  <c:x val="-3.1712184278584001E-2"/>
                  <c:y val="0.2888093960880859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(TV Log)'!$A$3:$A$7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'Case 8-1b (TV Log)'!$B$3:$B$7</c:f>
              <c:numCache>
                <c:formatCode>General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D-8440-80CC-66DDBE16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0392688"/>
        <c:axId val="-920340912"/>
      </c:scatterChart>
      <c:valAx>
        <c:axId val="-920392688"/>
        <c:scaling>
          <c:orientation val="minMax"/>
          <c:max val="5"/>
        </c:scaling>
        <c:delete val="0"/>
        <c:axPos val="b"/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TV Spots</a:t>
                </a:r>
              </a:p>
            </c:rich>
          </c:tx>
          <c:layout>
            <c:manualLayout>
              <c:xMode val="edge"/>
              <c:yMode val="edge"/>
              <c:x val="0.53041490251674706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0340912"/>
        <c:crosses val="autoZero"/>
        <c:crossBetween val="midCat"/>
      </c:valAx>
      <c:valAx>
        <c:axId val="-920340912"/>
        <c:scaling>
          <c:orientation val="minMax"/>
          <c:max val="3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3.8929440389294398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0392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21079691516702"/>
          <c:y val="9.3862981341277504E-2"/>
          <c:w val="0.67866323907454995"/>
          <c:h val="0.657040869388942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3290623376448098E-2"/>
                  <c:y val="0.310470077726196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trendlineType val="poly"/>
            <c:order val="2"/>
            <c:dispRSqr val="0"/>
            <c:dispEq val="0"/>
          </c:trendline>
          <c:xVal>
            <c:numRef>
              <c:f>'Case 8-1b (Magazine Poly 2)'!$A$3:$A$7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'Case 8-1b (Magazine Poly 2)'!$B$3:$B$7</c:f>
              <c:numCache>
                <c:formatCode>General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0-9043-B261-F40CC00A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794848"/>
        <c:axId val="-935823568"/>
      </c:scatterChart>
      <c:valAx>
        <c:axId val="-100579484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Magazine Ads</a:t>
                </a:r>
              </a:p>
            </c:rich>
          </c:tx>
          <c:layout>
            <c:manualLayout>
              <c:xMode val="edge"/>
              <c:yMode val="edge"/>
              <c:x val="0.49100257069408698"/>
              <c:y val="0.86281740053251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5823568"/>
        <c:crosses val="autoZero"/>
        <c:crossBetween val="midCat"/>
        <c:majorUnit val="5"/>
        <c:minorUnit val="1"/>
      </c:valAx>
      <c:valAx>
        <c:axId val="-935823568"/>
        <c:scaling>
          <c:orientation val="minMax"/>
          <c:max val="2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1131105398457601E-2"/>
              <c:y val="0.35018126344315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579484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067735421893202"/>
          <c:y val="9.7473096008249702E-2"/>
          <c:w val="0.66917457015235904"/>
          <c:h val="0.646210525388026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6063620149163403E-2"/>
                  <c:y val="0.36462180409450201"/>
                </c:manualLayout>
              </c:layout>
              <c:tx>
                <c:rich>
                  <a:bodyPr/>
                  <a:lstStyle/>
                  <a:p>
                    <a:pPr>
                      <a:defRPr sz="1025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y = 0.000067x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- 0.0050x</a:t>
                    </a:r>
                    <a:r>
                      <a:rPr lang="en-US" sz="1025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1025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+ 0.1633x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trendline>
            <c:trendlineType val="poly"/>
            <c:order val="3"/>
            <c:dispRSqr val="0"/>
            <c:dispEq val="0"/>
          </c:trendline>
          <c:xVal>
            <c:numRef>
              <c:f>'Case 8-1b (Magazine Poly 3)'!$A$3:$A$7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'Case 8-1b (Magazine Poly 3)'!$B$3:$B$7</c:f>
              <c:numCache>
                <c:formatCode>General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A-AF46-BE62-86A2692B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508288"/>
        <c:axId val="-921504896"/>
      </c:scatterChart>
      <c:valAx>
        <c:axId val="-92150828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Magazine Ads</a:t>
                </a:r>
              </a:p>
            </c:rich>
          </c:tx>
          <c:layout>
            <c:manualLayout>
              <c:xMode val="edge"/>
              <c:yMode val="edge"/>
              <c:x val="0.48872312013629898"/>
              <c:y val="0.85920729222926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504896"/>
        <c:crosses val="autoZero"/>
        <c:crossBetween val="midCat"/>
        <c:majorUnit val="5"/>
        <c:minorUnit val="1"/>
      </c:valAx>
      <c:valAx>
        <c:axId val="-921504896"/>
        <c:scaling>
          <c:orientation val="minMax"/>
          <c:max val="2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01002506265664E-2"/>
              <c:y val="0.34296104683665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50828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92726814299199"/>
          <c:y val="9.4203231867187001E-2"/>
          <c:w val="0.68513938171464395"/>
          <c:h val="0.6557994218446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1"/>
            <c:trendlineLbl>
              <c:layout>
                <c:manualLayout>
                  <c:x val="-5.60910219121976E-3"/>
                  <c:y val="0.2717401474127180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'Case 8-1b (Magazine Log)'!$A$3:$A$7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'Case 8-1b (Magazine Log)'!$B$3:$B$7</c:f>
              <c:numCache>
                <c:formatCode>General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F-4F44-9E44-5D9A7E377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5697808"/>
        <c:axId val="-921698304"/>
      </c:scatterChart>
      <c:valAx>
        <c:axId val="-100569780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Magazine Ads</a:t>
                </a:r>
              </a:p>
            </c:rich>
          </c:tx>
          <c:layout>
            <c:manualLayout>
              <c:xMode val="edge"/>
              <c:yMode val="edge"/>
              <c:x val="0.49118440799434099"/>
              <c:y val="0.862321883677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21698304"/>
        <c:crosses val="autoZero"/>
        <c:crossBetween val="midCat"/>
        <c:majorUnit val="5"/>
        <c:minorUnit val="1"/>
      </c:valAx>
      <c:valAx>
        <c:axId val="-921698304"/>
        <c:scaling>
          <c:orientation val="minMax"/>
          <c:max val="2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 (millions)</a:t>
                </a:r>
              </a:p>
            </c:rich>
          </c:tx>
          <c:layout>
            <c:manualLayout>
              <c:xMode val="edge"/>
              <c:yMode val="edge"/>
              <c:x val="4.0302267002518898E-2"/>
              <c:y val="0.3478272281182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005697808"/>
        <c:crosses val="autoZero"/>
        <c:crossBetween val="midCat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3</xdr:col>
      <xdr:colOff>790575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70765-6E3D-7640-8E6D-C092E7D6E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542925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D8B5F-6EDF-B94E-B71F-FAE51EA9D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571500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A8C2E-CBA9-AE44-896E-5B8376C09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571500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4B57F-7F15-2245-9660-8B2CFD81A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152400</xdr:rowOff>
    </xdr:from>
    <xdr:to>
      <xdr:col>16</xdr:col>
      <xdr:colOff>698500</xdr:colOff>
      <xdr:row>33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75B0E4-98EF-7B45-A9E1-07C84690567C}"/>
            </a:ext>
          </a:extLst>
        </xdr:cNvPr>
        <xdr:cNvSpPr txBox="1"/>
      </xdr:nvSpPr>
      <xdr:spPr>
        <a:xfrm>
          <a:off x="342900" y="152400"/>
          <a:ext cx="13563600" cy="674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all three cases, the </a:t>
          </a:r>
          <a:r>
            <a:rPr lang="en-US" sz="2000" u="sng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quadratic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form is a close fit. </a:t>
          </a: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order-3 </a:t>
          </a:r>
          <a:r>
            <a:rPr lang="en-US" sz="2000" u="sng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polynomial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is also a good fit. </a:t>
          </a: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</a:t>
          </a:r>
          <a:r>
            <a:rPr lang="en-US" sz="2000" u="sng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logarithmic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form is also a good fit, but not as close as the polynomial forms. </a:t>
          </a:r>
        </a:p>
        <a:p>
          <a:endParaRPr lang="en-US" sz="2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20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We will use the quadratic form for the remainder of the case.</a:t>
          </a:r>
        </a:p>
        <a:p>
          <a:endParaRPr lang="en-US" sz="2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	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TV spots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magazine ads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ads in sunday supplements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2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Based on the results in part 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using the quadratic form in each case,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Sales (in millions) = 	</a:t>
          </a:r>
          <a:r>
            <a:rPr lang="en-US" sz="2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–0.1036</a:t>
          </a:r>
          <a:r>
            <a:rPr lang="en-US" sz="2000" i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 baseline="30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2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+ 1.1264</a:t>
          </a:r>
          <a:r>
            <a:rPr lang="en-US" sz="2000" i="1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 0.04 </a:t>
          </a:r>
        </a:p>
        <a:p>
          <a:r>
            <a:rPr lang="en-US" sz="2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			– 0.002</a:t>
          </a:r>
          <a:r>
            <a:rPr lang="en-US" sz="2000" i="1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 baseline="30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2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+ 0.124</a:t>
          </a:r>
          <a:r>
            <a:rPr lang="en-US" sz="2000" i="1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+ 0.14 </a:t>
          </a:r>
        </a:p>
        <a:p>
          <a:r>
            <a:rPr lang="en-US" sz="2000">
              <a:solidFill>
                <a:srgbClr val="00206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			</a:t>
          </a:r>
          <a:r>
            <a:rPr lang="en-US" sz="2000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– 0.0321</a:t>
          </a:r>
          <a:r>
            <a:rPr lang="en-US" sz="2000" i="1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r>
            <a:rPr lang="en-US" sz="2000" baseline="30000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2000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+ 0.706</a:t>
          </a:r>
          <a:r>
            <a:rPr lang="en-US" sz="2000" i="1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r>
            <a:rPr lang="en-US" sz="2000">
              <a:solidFill>
                <a:srgbClr val="00B05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 0.09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Cost of Ads ($million) = 0.3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+ 0.15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+ 0.1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Planning Cost ($million) = 0.09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TV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+ 0.03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</a:t>
          </a: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+ 0.04</a:t>
          </a:r>
          <a:r>
            <a:rPr lang="en-US" sz="2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SS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2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then</a:t>
          </a:r>
          <a:b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r>
            <a:rPr lang="en-US" sz="2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Profit = ($0.75)(Sales) – Cost of Ads – Planning Cost</a:t>
          </a:r>
        </a:p>
        <a:p>
          <a:endParaRPr lang="en-US" sz="2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12938</xdr:colOff>
      <xdr:row>1</xdr:row>
      <xdr:rowOff>52169</xdr:rowOff>
    </xdr:from>
    <xdr:to>
      <xdr:col>12</xdr:col>
      <xdr:colOff>718908</xdr:colOff>
      <xdr:row>8</xdr:row>
      <xdr:rowOff>120749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D839BC-9CFF-E80A-7AF8-9B4004814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8743" y="278433"/>
          <a:ext cx="5800568" cy="124369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133350</xdr:rowOff>
    </xdr:from>
    <xdr:to>
      <xdr:col>4</xdr:col>
      <xdr:colOff>640583</xdr:colOff>
      <xdr:row>15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21A44D-0D9E-EF1A-64EA-80D77B595B42}"/>
            </a:ext>
          </a:extLst>
        </xdr:cNvPr>
        <xdr:cNvSpPr txBox="1"/>
      </xdr:nvSpPr>
      <xdr:spPr>
        <a:xfrm>
          <a:off x="152401" y="133350"/>
          <a:ext cx="3790182" cy="2967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part </a:t>
          </a:r>
          <a:r>
            <a:rPr lang="en-US" sz="8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</a:t>
          </a: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4.075 TV ads, 3.596 magazine ads, and 11.218 ads in Sunday supplements are placed.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part </a:t>
          </a:r>
          <a:r>
            <a:rPr lang="en-US" sz="8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</a:t>
          </a: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3.563 TV ads, 7.25 magazine ads, and 10 ads in Sunday supplements are placed.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In Figure 3.7, 3 TV ads, 14 magazine ads, and 7.75 ads in Sunday supplements are placed.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Unlike the linear programming solution, the nonlinear and separable programs take into account the diminishing returns from repeated advertisements.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Since the solution is fairly different, it certainly appears that it was worthwhile to refine the linear programming model used in Figure 3.7.</a:t>
          </a:r>
        </a:p>
        <a:p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4</xdr:col>
      <xdr:colOff>782607</xdr:colOff>
      <xdr:row>0</xdr:row>
      <xdr:rowOff>145190</xdr:rowOff>
    </xdr:from>
    <xdr:to>
      <xdr:col>10</xdr:col>
      <xdr:colOff>547680</xdr:colOff>
      <xdr:row>18</xdr:row>
      <xdr:rowOff>18190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DD3F20-B0F9-3B94-DE02-90D51FCBF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4607" y="145190"/>
          <a:ext cx="4718073" cy="353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3</xdr:col>
      <xdr:colOff>790575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391F3-9597-2A40-A022-3CBCA094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3</xdr:col>
      <xdr:colOff>790575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A04A-B198-9F46-951F-4C7CCABCB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342900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11646-3CE9-E844-8591-8B1CC30D4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8</xdr:row>
      <xdr:rowOff>38100</xdr:rowOff>
    </xdr:from>
    <xdr:to>
      <xdr:col>4</xdr:col>
      <xdr:colOff>514350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8D49A-61CA-9447-8BD8-35ABC6D9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657225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04530-7D7C-BF40-B3C8-2D0E2CB5F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447675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E5D48-93AC-0041-9E1A-B7762973A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38100</xdr:rowOff>
    </xdr:from>
    <xdr:to>
      <xdr:col>4</xdr:col>
      <xdr:colOff>542925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3B80F-D968-0844-9BB8-D6207FFA8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85725</xdr:rowOff>
    </xdr:from>
    <xdr:to>
      <xdr:col>4</xdr:col>
      <xdr:colOff>581025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80DB8-3708-524F-83D2-2E1F9C098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fasaboori/Downloads/Ch08_Multiple%20Local%20Max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P a"/>
      <sheetName val="NLP b"/>
    </sheetNames>
    <sheetDataSet>
      <sheetData sheetId="0">
        <row r="5">
          <cell r="C5">
            <v>0.37101279965482176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539D-3678-DF49-97B7-4A075099FE1A}">
  <dimension ref="A1:B7"/>
  <sheetViews>
    <sheetView tabSelected="1" zoomScale="161" workbookViewId="0">
      <selection activeCell="D6" sqref="D6"/>
    </sheetView>
  </sheetViews>
  <sheetFormatPr baseColWidth="10" defaultColWidth="10.6640625" defaultRowHeight="13" x14ac:dyDescent="0.15"/>
  <cols>
    <col min="1" max="1" width="8.33203125" style="2" bestFit="1" customWidth="1"/>
    <col min="2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10</v>
      </c>
      <c r="B2" s="2" t="s">
        <v>6</v>
      </c>
    </row>
    <row r="3" spans="1:2" x14ac:dyDescent="0.15">
      <c r="A3" s="3">
        <v>1</v>
      </c>
      <c r="B3" s="3">
        <v>1</v>
      </c>
    </row>
    <row r="4" spans="1:2" x14ac:dyDescent="0.15">
      <c r="A4" s="3">
        <v>2</v>
      </c>
      <c r="B4" s="3">
        <v>1.75</v>
      </c>
    </row>
    <row r="5" spans="1:2" x14ac:dyDescent="0.15">
      <c r="A5" s="3">
        <v>3</v>
      </c>
      <c r="B5" s="3">
        <v>2.4500000000000002</v>
      </c>
    </row>
    <row r="6" spans="1:2" x14ac:dyDescent="0.15">
      <c r="A6" s="3">
        <v>4</v>
      </c>
      <c r="B6" s="3">
        <v>2.8</v>
      </c>
    </row>
    <row r="7" spans="1:2" x14ac:dyDescent="0.15">
      <c r="A7" s="3">
        <v>5</v>
      </c>
      <c r="B7" s="3">
        <v>3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8A28-E9CD-5246-986C-7DD33838486F}">
  <dimension ref="A1:B7"/>
  <sheetViews>
    <sheetView zoomScale="191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A1" s="2" t="s">
        <v>9</v>
      </c>
      <c r="B1" s="2" t="s">
        <v>8</v>
      </c>
    </row>
    <row r="2" spans="1:2" x14ac:dyDescent="0.15">
      <c r="A2" s="2" t="s">
        <v>7</v>
      </c>
      <c r="B2" s="2" t="s">
        <v>6</v>
      </c>
    </row>
    <row r="3" spans="1:2" x14ac:dyDescent="0.15">
      <c r="A3" s="3">
        <v>2</v>
      </c>
      <c r="B3" s="3">
        <v>1.2</v>
      </c>
    </row>
    <row r="4" spans="1:2" x14ac:dyDescent="0.15">
      <c r="A4" s="3">
        <v>4</v>
      </c>
      <c r="B4" s="3">
        <v>2.2000000000000002</v>
      </c>
    </row>
    <row r="5" spans="1:2" x14ac:dyDescent="0.15">
      <c r="A5" s="3">
        <v>6</v>
      </c>
      <c r="B5" s="3">
        <v>3</v>
      </c>
    </row>
    <row r="6" spans="1:2" x14ac:dyDescent="0.15">
      <c r="A6" s="3">
        <v>8</v>
      </c>
      <c r="B6" s="3">
        <v>3.5</v>
      </c>
    </row>
    <row r="7" spans="1:2" x14ac:dyDescent="0.15">
      <c r="A7" s="3">
        <v>10</v>
      </c>
      <c r="B7" s="3">
        <v>3.75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A633-F272-4C44-A201-7F5FE8A5DBF9}">
  <dimension ref="A1:B7"/>
  <sheetViews>
    <sheetView zoomScale="187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A1" s="2" t="s">
        <v>9</v>
      </c>
      <c r="B1" s="2" t="s">
        <v>8</v>
      </c>
    </row>
    <row r="2" spans="1:2" x14ac:dyDescent="0.15">
      <c r="A2" s="2" t="s">
        <v>7</v>
      </c>
      <c r="B2" s="2" t="s">
        <v>6</v>
      </c>
    </row>
    <row r="3" spans="1:2" x14ac:dyDescent="0.15">
      <c r="A3" s="3">
        <v>2</v>
      </c>
      <c r="B3" s="3">
        <v>1.2</v>
      </c>
    </row>
    <row r="4" spans="1:2" x14ac:dyDescent="0.15">
      <c r="A4" s="3">
        <v>4</v>
      </c>
      <c r="B4" s="3">
        <v>2.2000000000000002</v>
      </c>
    </row>
    <row r="5" spans="1:2" x14ac:dyDescent="0.15">
      <c r="A5" s="3">
        <v>6</v>
      </c>
      <c r="B5" s="3">
        <v>3</v>
      </c>
    </row>
    <row r="6" spans="1:2" x14ac:dyDescent="0.15">
      <c r="A6" s="3">
        <v>8</v>
      </c>
      <c r="B6" s="3">
        <v>3.5</v>
      </c>
    </row>
    <row r="7" spans="1:2" x14ac:dyDescent="0.15">
      <c r="A7" s="3">
        <v>10</v>
      </c>
      <c r="B7" s="3">
        <v>3.75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84A6-8103-F64F-A504-564BF3A88E09}">
  <dimension ref="A1:B7"/>
  <sheetViews>
    <sheetView zoomScale="178" workbookViewId="0"/>
  </sheetViews>
  <sheetFormatPr baseColWidth="10" defaultColWidth="10.6640625" defaultRowHeight="13" x14ac:dyDescent="0.15"/>
  <cols>
    <col min="1" max="1" width="11.33203125" style="2" customWidth="1"/>
    <col min="2" max="2" width="10.6640625" style="2" customWidth="1"/>
    <col min="3" max="16384" width="10.6640625" style="1"/>
  </cols>
  <sheetData>
    <row r="1" spans="1:2" x14ac:dyDescent="0.15">
      <c r="A1" s="2" t="s">
        <v>9</v>
      </c>
      <c r="B1" s="2" t="s">
        <v>8</v>
      </c>
    </row>
    <row r="2" spans="1:2" x14ac:dyDescent="0.15">
      <c r="A2" s="2" t="s">
        <v>7</v>
      </c>
      <c r="B2" s="2" t="s">
        <v>6</v>
      </c>
    </row>
    <row r="3" spans="1:2" x14ac:dyDescent="0.15">
      <c r="A3" s="3">
        <v>2</v>
      </c>
      <c r="B3" s="3">
        <v>1.2</v>
      </c>
    </row>
    <row r="4" spans="1:2" x14ac:dyDescent="0.15">
      <c r="A4" s="3">
        <v>4</v>
      </c>
      <c r="B4" s="3">
        <v>2.2000000000000002</v>
      </c>
    </row>
    <row r="5" spans="1:2" x14ac:dyDescent="0.15">
      <c r="A5" s="3">
        <v>6</v>
      </c>
      <c r="B5" s="3">
        <v>3</v>
      </c>
    </row>
    <row r="6" spans="1:2" x14ac:dyDescent="0.15">
      <c r="A6" s="3">
        <v>8</v>
      </c>
      <c r="B6" s="3">
        <v>3.5</v>
      </c>
    </row>
    <row r="7" spans="1:2" x14ac:dyDescent="0.15">
      <c r="A7" s="3">
        <v>10</v>
      </c>
      <c r="B7" s="3">
        <v>3.75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59A5-CE1A-C54C-97CE-FE7C04A54A88}">
  <dimension ref="A1"/>
  <sheetViews>
    <sheetView workbookViewId="0">
      <selection activeCell="S9" sqref="S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AEC7-E790-354D-921F-B3E8A30A27E3}">
  <sheetPr>
    <pageSetUpPr fitToPage="1"/>
  </sheetPr>
  <dimension ref="A1:K25"/>
  <sheetViews>
    <sheetView zoomScale="172" workbookViewId="0">
      <selection activeCell="H23" sqref="H23"/>
    </sheetView>
  </sheetViews>
  <sheetFormatPr baseColWidth="10" defaultColWidth="10.6640625" defaultRowHeight="13" x14ac:dyDescent="0.15"/>
  <cols>
    <col min="1" max="1" width="2.6640625" style="4" customWidth="1"/>
    <col min="2" max="2" width="29.33203125" style="5" customWidth="1"/>
    <col min="3" max="3" width="11.1640625" style="4" customWidth="1"/>
    <col min="4" max="4" width="12" style="4" customWidth="1"/>
    <col min="5" max="5" width="11.1640625" style="4" customWidth="1"/>
    <col min="6" max="6" width="13.33203125" style="4" customWidth="1"/>
    <col min="7" max="7" width="2.6640625" style="4" customWidth="1"/>
    <col min="8" max="8" width="16.1640625" style="4" bestFit="1" customWidth="1"/>
    <col min="9" max="9" width="5.6640625" style="4" customWidth="1"/>
    <col min="10" max="10" width="19.6640625" style="4" bestFit="1" customWidth="1"/>
    <col min="11" max="11" width="8" style="4" bestFit="1" customWidth="1"/>
    <col min="12" max="16384" width="10.6640625" style="4"/>
  </cols>
  <sheetData>
    <row r="1" spans="1:11" ht="18" x14ac:dyDescent="0.2">
      <c r="A1" s="30" t="s">
        <v>79</v>
      </c>
      <c r="B1" s="29"/>
    </row>
    <row r="2" spans="1:11" ht="14" thickBot="1" x14ac:dyDescent="0.2"/>
    <row r="3" spans="1:11" ht="14" thickBot="1" x14ac:dyDescent="0.2">
      <c r="B3" s="40" t="s">
        <v>78</v>
      </c>
      <c r="C3" s="7" t="s">
        <v>10</v>
      </c>
      <c r="D3" s="7" t="s">
        <v>11</v>
      </c>
      <c r="E3" s="7" t="s">
        <v>21</v>
      </c>
      <c r="J3" s="28" t="s">
        <v>1</v>
      </c>
      <c r="K3" s="27" t="s">
        <v>77</v>
      </c>
    </row>
    <row r="4" spans="1:11" x14ac:dyDescent="0.15">
      <c r="B4" s="5" t="s">
        <v>76</v>
      </c>
      <c r="C4" s="24">
        <v>-0.1036</v>
      </c>
      <c r="D4" s="8">
        <v>-2E-3</v>
      </c>
      <c r="E4" s="8">
        <v>-3.2099999999999997E-2</v>
      </c>
      <c r="J4" s="26" t="s">
        <v>75</v>
      </c>
      <c r="K4" s="25" t="s">
        <v>74</v>
      </c>
    </row>
    <row r="5" spans="1:11" x14ac:dyDescent="0.15">
      <c r="B5" s="5" t="s">
        <v>73</v>
      </c>
      <c r="C5" s="24">
        <v>1.1264000000000001</v>
      </c>
      <c r="D5" s="8">
        <v>0.124</v>
      </c>
      <c r="E5" s="8">
        <v>0.70599999999999996</v>
      </c>
      <c r="J5" s="17" t="s">
        <v>72</v>
      </c>
      <c r="K5" s="16" t="s">
        <v>71</v>
      </c>
    </row>
    <row r="6" spans="1:11" x14ac:dyDescent="0.15">
      <c r="B6" s="5" t="s">
        <v>70</v>
      </c>
      <c r="C6" s="24">
        <v>-0.04</v>
      </c>
      <c r="D6" s="8">
        <v>0.14000000000000001</v>
      </c>
      <c r="E6" s="8">
        <v>-0.09</v>
      </c>
      <c r="F6" s="7" t="s">
        <v>5</v>
      </c>
      <c r="H6" s="4" t="s">
        <v>69</v>
      </c>
      <c r="J6" s="17" t="s">
        <v>68</v>
      </c>
      <c r="K6" s="16" t="s">
        <v>67</v>
      </c>
    </row>
    <row r="7" spans="1:11" x14ac:dyDescent="0.15">
      <c r="B7" s="5" t="s">
        <v>66</v>
      </c>
      <c r="C7" s="23">
        <f>C4*C22^2+C5*C22+C6</f>
        <v>2.8296040324297707</v>
      </c>
      <c r="D7" s="23">
        <f>D4*D22^2+D5*D22+D6</f>
        <v>0.55998904151157758</v>
      </c>
      <c r="E7" s="23">
        <f>E4*E22^2+E5*E22+E6</f>
        <v>3.7903286113550543</v>
      </c>
      <c r="F7" s="23">
        <f>SUM(SalesGenerated)</f>
        <v>7.179921685296403</v>
      </c>
      <c r="H7" s="22">
        <v>0.75</v>
      </c>
      <c r="J7" s="17" t="s">
        <v>65</v>
      </c>
      <c r="K7" s="16" t="s">
        <v>64</v>
      </c>
    </row>
    <row r="8" spans="1:11" x14ac:dyDescent="0.15">
      <c r="C8" s="7"/>
      <c r="D8" s="7"/>
      <c r="E8" s="7"/>
      <c r="F8" s="7"/>
      <c r="G8" s="7"/>
      <c r="H8" s="7"/>
      <c r="J8" s="17" t="s">
        <v>63</v>
      </c>
      <c r="K8" s="16" t="s">
        <v>62</v>
      </c>
    </row>
    <row r="9" spans="1:11" x14ac:dyDescent="0.15">
      <c r="C9" s="7"/>
      <c r="D9" s="7" t="s">
        <v>61</v>
      </c>
      <c r="E9" s="7"/>
      <c r="F9" s="7" t="s">
        <v>60</v>
      </c>
      <c r="G9" s="7"/>
      <c r="H9" s="7" t="s">
        <v>59</v>
      </c>
      <c r="J9" s="17" t="s">
        <v>58</v>
      </c>
      <c r="K9" s="16" t="s">
        <v>57</v>
      </c>
    </row>
    <row r="10" spans="1:11" x14ac:dyDescent="0.15">
      <c r="B10" s="5" t="s">
        <v>56</v>
      </c>
      <c r="C10" s="8">
        <v>300</v>
      </c>
      <c r="D10" s="8">
        <v>150</v>
      </c>
      <c r="E10" s="8">
        <v>100</v>
      </c>
      <c r="F10" s="20">
        <f>SUMPRODUCT(C10:E10,C22:E22)</f>
        <v>2883.5024293161846</v>
      </c>
      <c r="G10" s="7" t="s">
        <v>2</v>
      </c>
      <c r="H10" s="19">
        <v>4000</v>
      </c>
      <c r="J10" s="17" t="s">
        <v>55</v>
      </c>
      <c r="K10" s="16" t="s">
        <v>54</v>
      </c>
    </row>
    <row r="11" spans="1:11" x14ac:dyDescent="0.15">
      <c r="B11" s="5" t="s">
        <v>53</v>
      </c>
      <c r="C11" s="8">
        <v>90</v>
      </c>
      <c r="D11" s="8">
        <v>30</v>
      </c>
      <c r="E11" s="8">
        <v>40</v>
      </c>
      <c r="F11" s="20">
        <f>SUMPRODUCT(C11:E11,C22:E22)</f>
        <v>923.29951380071077</v>
      </c>
      <c r="G11" s="7" t="s">
        <v>2</v>
      </c>
      <c r="H11" s="19">
        <v>1000</v>
      </c>
      <c r="J11" s="17" t="s">
        <v>52</v>
      </c>
      <c r="K11" s="16" t="s">
        <v>51</v>
      </c>
    </row>
    <row r="12" spans="1:11" x14ac:dyDescent="0.15">
      <c r="C12" s="7"/>
      <c r="D12" s="7"/>
      <c r="E12" s="7"/>
      <c r="F12" s="7"/>
      <c r="G12" s="7"/>
      <c r="H12" s="7"/>
      <c r="J12" s="17" t="s">
        <v>50</v>
      </c>
      <c r="K12" s="16" t="s">
        <v>49</v>
      </c>
    </row>
    <row r="13" spans="1:11" x14ac:dyDescent="0.15">
      <c r="C13" s="7"/>
      <c r="D13" s="7" t="s">
        <v>48</v>
      </c>
      <c r="E13" s="7"/>
      <c r="F13" s="7" t="s">
        <v>47</v>
      </c>
      <c r="G13" s="7"/>
      <c r="H13" s="7" t="s">
        <v>46</v>
      </c>
      <c r="J13" s="17" t="s">
        <v>45</v>
      </c>
      <c r="K13" s="16" t="s">
        <v>44</v>
      </c>
    </row>
    <row r="14" spans="1:11" x14ac:dyDescent="0.15">
      <c r="B14" s="5" t="s">
        <v>43</v>
      </c>
      <c r="C14" s="8">
        <v>1.2</v>
      </c>
      <c r="D14" s="8">
        <v>0.1</v>
      </c>
      <c r="E14" s="8">
        <v>0</v>
      </c>
      <c r="F14" s="21">
        <f>SUMPRODUCT(C14:E14,C22:E22)</f>
        <v>5.2489854173818449</v>
      </c>
      <c r="G14" s="7" t="s">
        <v>39</v>
      </c>
      <c r="H14" s="8">
        <v>5</v>
      </c>
      <c r="J14" s="17" t="s">
        <v>42</v>
      </c>
      <c r="K14" s="16" t="s">
        <v>41</v>
      </c>
    </row>
    <row r="15" spans="1:11" x14ac:dyDescent="0.15">
      <c r="B15" s="5" t="s">
        <v>40</v>
      </c>
      <c r="C15" s="8">
        <v>0.5</v>
      </c>
      <c r="D15" s="8">
        <v>0.2</v>
      </c>
      <c r="E15" s="8">
        <v>0.2</v>
      </c>
      <c r="F15" s="21">
        <f>SUMPRODUCT(C15:E15,C22:E22)</f>
        <v>4.9999999988798258</v>
      </c>
      <c r="G15" s="7" t="s">
        <v>39</v>
      </c>
      <c r="H15" s="8">
        <v>5</v>
      </c>
      <c r="J15" s="17" t="s">
        <v>38</v>
      </c>
      <c r="K15" s="16" t="s">
        <v>37</v>
      </c>
    </row>
    <row r="16" spans="1:11" x14ac:dyDescent="0.15">
      <c r="C16" s="7"/>
      <c r="D16" s="7"/>
      <c r="E16" s="7"/>
      <c r="F16" s="7"/>
      <c r="G16" s="7"/>
      <c r="H16" s="7"/>
      <c r="J16" s="17" t="s">
        <v>36</v>
      </c>
      <c r="K16" s="16" t="s">
        <v>35</v>
      </c>
    </row>
    <row r="17" spans="2:11" x14ac:dyDescent="0.15">
      <c r="C17" s="7" t="s">
        <v>10</v>
      </c>
      <c r="D17" s="7" t="s">
        <v>11</v>
      </c>
      <c r="E17" s="7" t="s">
        <v>21</v>
      </c>
      <c r="F17" s="7" t="s">
        <v>34</v>
      </c>
      <c r="G17" s="7"/>
      <c r="H17" s="7" t="s">
        <v>33</v>
      </c>
      <c r="J17" s="17" t="s">
        <v>32</v>
      </c>
      <c r="K17" s="16" t="s">
        <v>31</v>
      </c>
    </row>
    <row r="18" spans="2:11" x14ac:dyDescent="0.15">
      <c r="B18" s="5" t="s">
        <v>30</v>
      </c>
      <c r="C18" s="8">
        <v>0</v>
      </c>
      <c r="D18" s="8">
        <v>40</v>
      </c>
      <c r="E18" s="8">
        <v>120</v>
      </c>
      <c r="F18" s="20">
        <f>SUMPRODUCT(CouponRedemptionPerAd,C22:E22)</f>
        <v>1490.0000000000002</v>
      </c>
      <c r="G18" s="7" t="s">
        <v>29</v>
      </c>
      <c r="H18" s="19">
        <v>1490</v>
      </c>
      <c r="J18" s="17" t="s">
        <v>4</v>
      </c>
      <c r="K18" s="16" t="s">
        <v>28</v>
      </c>
    </row>
    <row r="19" spans="2:11" x14ac:dyDescent="0.15">
      <c r="B19" s="5" t="s">
        <v>27</v>
      </c>
      <c r="C19" s="7"/>
      <c r="D19" s="7"/>
      <c r="E19" s="7"/>
      <c r="F19" s="7"/>
      <c r="G19" s="7"/>
      <c r="H19" s="7"/>
      <c r="J19" s="17" t="s">
        <v>26</v>
      </c>
      <c r="K19" s="16" t="s">
        <v>25</v>
      </c>
    </row>
    <row r="20" spans="2:11" x14ac:dyDescent="0.15">
      <c r="G20" s="5" t="s">
        <v>24</v>
      </c>
      <c r="H20" s="18">
        <f>GrossProfitPerSale*TotalSales</f>
        <v>5.3849412639723022</v>
      </c>
      <c r="J20" s="17" t="s">
        <v>23</v>
      </c>
      <c r="K20" s="16" t="s">
        <v>22</v>
      </c>
    </row>
    <row r="21" spans="2:11" x14ac:dyDescent="0.15">
      <c r="C21" s="7" t="s">
        <v>10</v>
      </c>
      <c r="D21" s="7" t="s">
        <v>11</v>
      </c>
      <c r="E21" s="7" t="s">
        <v>21</v>
      </c>
      <c r="G21" s="5" t="s">
        <v>20</v>
      </c>
      <c r="H21" s="12">
        <f>F10/1000</f>
        <v>2.8835024293161844</v>
      </c>
      <c r="J21" s="17" t="s">
        <v>19</v>
      </c>
      <c r="K21" s="16" t="s">
        <v>18</v>
      </c>
    </row>
    <row r="22" spans="2:11" ht="14" thickBot="1" x14ac:dyDescent="0.2">
      <c r="B22" s="5" t="s">
        <v>17</v>
      </c>
      <c r="C22" s="15">
        <v>4.0745277796630015</v>
      </c>
      <c r="D22" s="14">
        <v>3.5955208178624343</v>
      </c>
      <c r="E22" s="13">
        <v>11.218159727379192</v>
      </c>
      <c r="G22" s="5" t="s">
        <v>16</v>
      </c>
      <c r="H22" s="12">
        <f>F11/1000</f>
        <v>0.92329951380071074</v>
      </c>
      <c r="J22" s="11" t="s">
        <v>15</v>
      </c>
      <c r="K22" s="10" t="s">
        <v>14</v>
      </c>
    </row>
    <row r="23" spans="2:11" ht="14" thickBot="1" x14ac:dyDescent="0.2">
      <c r="C23" s="7" t="s">
        <v>2</v>
      </c>
      <c r="G23" s="5" t="s">
        <v>4</v>
      </c>
      <c r="H23" s="9">
        <f>H20-H21-H22</f>
        <v>1.5781393208554071</v>
      </c>
    </row>
    <row r="24" spans="2:11" x14ac:dyDescent="0.15">
      <c r="B24" s="5" t="s">
        <v>13</v>
      </c>
      <c r="C24" s="8">
        <v>5</v>
      </c>
      <c r="H24" s="7" t="s">
        <v>12</v>
      </c>
    </row>
    <row r="25" spans="2:11" x14ac:dyDescent="0.15">
      <c r="H25" s="6"/>
    </row>
  </sheetData>
  <printOptions headings="1" gridLines="1"/>
  <pageMargins left="0.75" right="0.75" top="1" bottom="1" header="0.5" footer="0.5"/>
  <pageSetup paperSize="0" scale="78" orientation="landscape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F805-B269-E848-A3B3-20C35A0503FF}">
  <sheetPr>
    <pageSetUpPr fitToPage="1"/>
  </sheetPr>
  <dimension ref="A1:I37"/>
  <sheetViews>
    <sheetView zoomScale="125" workbookViewId="0">
      <selection activeCell="H30" sqref="H30"/>
    </sheetView>
  </sheetViews>
  <sheetFormatPr baseColWidth="10" defaultColWidth="10.6640625" defaultRowHeight="13" x14ac:dyDescent="0.15"/>
  <cols>
    <col min="1" max="1" width="2.6640625" style="4" customWidth="1"/>
    <col min="2" max="2" width="21" style="5" bestFit="1" customWidth="1"/>
    <col min="3" max="3" width="11.1640625" style="4" customWidth="1"/>
    <col min="4" max="4" width="11.83203125" style="4" customWidth="1"/>
    <col min="5" max="5" width="10.6640625" style="4" customWidth="1"/>
    <col min="6" max="6" width="13.1640625" style="4" customWidth="1"/>
    <col min="7" max="7" width="7.1640625" style="4" customWidth="1"/>
    <col min="8" max="8" width="12.83203125" style="4" customWidth="1"/>
    <col min="9" max="9" width="6.83203125" style="4" customWidth="1"/>
    <col min="10" max="10" width="5.6640625" style="4" customWidth="1"/>
    <col min="11" max="16384" width="10.6640625" style="4"/>
  </cols>
  <sheetData>
    <row r="1" spans="1:8" ht="18" x14ac:dyDescent="0.2">
      <c r="A1" s="30" t="s">
        <v>79</v>
      </c>
      <c r="B1" s="29"/>
    </row>
    <row r="3" spans="1:8" x14ac:dyDescent="0.15">
      <c r="B3" s="41" t="s">
        <v>89</v>
      </c>
      <c r="C3" s="7" t="s">
        <v>10</v>
      </c>
      <c r="D3" s="7" t="s">
        <v>11</v>
      </c>
      <c r="E3" s="7" t="s">
        <v>21</v>
      </c>
    </row>
    <row r="4" spans="1:8" x14ac:dyDescent="0.15">
      <c r="B4" s="5" t="s">
        <v>85</v>
      </c>
      <c r="C4" s="8">
        <v>1</v>
      </c>
      <c r="D4" s="8">
        <f>0.7/5</f>
        <v>0.13999999999999999</v>
      </c>
      <c r="E4" s="8">
        <f>1.2/2</f>
        <v>0.6</v>
      </c>
    </row>
    <row r="5" spans="1:8" x14ac:dyDescent="0.15">
      <c r="B5" s="5" t="s">
        <v>84</v>
      </c>
      <c r="C5" s="8">
        <v>0.75</v>
      </c>
      <c r="D5" s="8">
        <f>0.5/5</f>
        <v>0.1</v>
      </c>
      <c r="E5" s="8">
        <f>1/2</f>
        <v>0.5</v>
      </c>
    </row>
    <row r="6" spans="1:8" x14ac:dyDescent="0.15">
      <c r="B6" s="5" t="s">
        <v>83</v>
      </c>
      <c r="C6" s="8">
        <v>0.7</v>
      </c>
      <c r="D6" s="8">
        <f>0.35/5</f>
        <v>6.9999999999999993E-2</v>
      </c>
      <c r="E6" s="8">
        <f>0.8/2</f>
        <v>0.4</v>
      </c>
    </row>
    <row r="7" spans="1:8" x14ac:dyDescent="0.15">
      <c r="B7" s="5" t="s">
        <v>82</v>
      </c>
      <c r="C7" s="8">
        <v>0.35</v>
      </c>
      <c r="D7" s="8">
        <f>0.25/5</f>
        <v>0.05</v>
      </c>
      <c r="E7" s="8">
        <f>0.5/2</f>
        <v>0.25</v>
      </c>
    </row>
    <row r="8" spans="1:8" x14ac:dyDescent="0.15">
      <c r="B8" s="5" t="s">
        <v>81</v>
      </c>
      <c r="C8" s="8">
        <v>0.2</v>
      </c>
      <c r="D8" s="8">
        <f>0.2/5</f>
        <v>0.04</v>
      </c>
      <c r="E8" s="8">
        <f>0.25/2</f>
        <v>0.125</v>
      </c>
    </row>
    <row r="9" spans="1:8" x14ac:dyDescent="0.15">
      <c r="C9" s="23"/>
      <c r="D9" s="23"/>
      <c r="E9" s="23"/>
    </row>
    <row r="10" spans="1:8" x14ac:dyDescent="0.15">
      <c r="C10" s="7"/>
      <c r="D10" s="7"/>
      <c r="E10" s="7"/>
      <c r="F10" s="7"/>
      <c r="G10" s="7"/>
      <c r="H10" s="7" t="s">
        <v>88</v>
      </c>
    </row>
    <row r="11" spans="1:8" x14ac:dyDescent="0.15">
      <c r="C11" s="7"/>
      <c r="D11" s="7" t="s">
        <v>61</v>
      </c>
      <c r="E11" s="7"/>
      <c r="F11" s="7" t="s">
        <v>60</v>
      </c>
      <c r="G11" s="7"/>
      <c r="H11" s="7" t="s">
        <v>3</v>
      </c>
    </row>
    <row r="12" spans="1:8" x14ac:dyDescent="0.15">
      <c r="B12" s="5" t="s">
        <v>56</v>
      </c>
      <c r="C12" s="8">
        <v>300</v>
      </c>
      <c r="D12" s="8">
        <v>150</v>
      </c>
      <c r="E12" s="8">
        <v>100</v>
      </c>
      <c r="F12" s="20">
        <f>SUMPRODUCT(C12:E12,TotalAds)</f>
        <v>3156.25</v>
      </c>
      <c r="G12" s="7" t="s">
        <v>2</v>
      </c>
      <c r="H12" s="19">
        <v>4000</v>
      </c>
    </row>
    <row r="13" spans="1:8" x14ac:dyDescent="0.15">
      <c r="B13" s="5" t="s">
        <v>53</v>
      </c>
      <c r="C13" s="8">
        <v>90</v>
      </c>
      <c r="D13" s="8">
        <v>30</v>
      </c>
      <c r="E13" s="8">
        <v>40</v>
      </c>
      <c r="F13" s="20">
        <f>SUMPRODUCT(C13:E13,TotalAds)</f>
        <v>938.125</v>
      </c>
      <c r="G13" s="7" t="s">
        <v>2</v>
      </c>
      <c r="H13" s="19">
        <v>1000</v>
      </c>
    </row>
    <row r="14" spans="1:8" x14ac:dyDescent="0.15">
      <c r="C14" s="7"/>
      <c r="D14" s="7"/>
      <c r="E14" s="7"/>
      <c r="F14" s="7"/>
      <c r="G14" s="7"/>
      <c r="H14" s="7"/>
    </row>
    <row r="15" spans="1:8" x14ac:dyDescent="0.15">
      <c r="C15" s="7"/>
      <c r="D15" s="7" t="s">
        <v>48</v>
      </c>
      <c r="E15" s="7"/>
      <c r="F15" s="7" t="s">
        <v>47</v>
      </c>
      <c r="G15" s="7"/>
      <c r="H15" s="7" t="s">
        <v>87</v>
      </c>
    </row>
    <row r="16" spans="1:8" x14ac:dyDescent="0.15">
      <c r="B16" s="5" t="s">
        <v>43</v>
      </c>
      <c r="C16" s="8">
        <v>1.2</v>
      </c>
      <c r="D16" s="8">
        <v>0.1</v>
      </c>
      <c r="E16" s="8">
        <v>0</v>
      </c>
      <c r="F16" s="21">
        <f>SUMPRODUCT(C16:E16,TotalAds)</f>
        <v>4.9999999999999982</v>
      </c>
      <c r="G16" s="7" t="s">
        <v>39</v>
      </c>
      <c r="H16" s="8">
        <v>5</v>
      </c>
    </row>
    <row r="17" spans="2:9" x14ac:dyDescent="0.15">
      <c r="B17" s="5" t="s">
        <v>40</v>
      </c>
      <c r="C17" s="8">
        <v>0.5</v>
      </c>
      <c r="D17" s="8">
        <v>0.2</v>
      </c>
      <c r="E17" s="8">
        <v>0.2</v>
      </c>
      <c r="F17" s="21">
        <f>SUMPRODUCT(C17:E17,TotalAds)</f>
        <v>5.2312499999999993</v>
      </c>
      <c r="G17" s="7" t="s">
        <v>39</v>
      </c>
      <c r="H17" s="8">
        <v>5</v>
      </c>
    </row>
    <row r="18" spans="2:9" x14ac:dyDescent="0.15">
      <c r="C18" s="7"/>
      <c r="D18" s="7"/>
      <c r="E18" s="7"/>
      <c r="F18" s="7"/>
      <c r="G18" s="7"/>
      <c r="H18" s="7"/>
    </row>
    <row r="19" spans="2:9" x14ac:dyDescent="0.15">
      <c r="C19" s="7" t="s">
        <v>10</v>
      </c>
      <c r="D19" s="7" t="s">
        <v>11</v>
      </c>
      <c r="E19" s="7" t="s">
        <v>21</v>
      </c>
      <c r="F19" s="7" t="s">
        <v>34</v>
      </c>
      <c r="G19" s="7"/>
      <c r="H19" s="7" t="s">
        <v>86</v>
      </c>
    </row>
    <row r="20" spans="2:9" x14ac:dyDescent="0.15">
      <c r="B20" s="5" t="s">
        <v>30</v>
      </c>
      <c r="C20" s="8">
        <v>0</v>
      </c>
      <c r="D20" s="8">
        <v>40</v>
      </c>
      <c r="E20" s="8">
        <v>120</v>
      </c>
      <c r="F20" s="20">
        <f>SUMPRODUCT(CouponRedemptionPerAd,TotalAds)</f>
        <v>1490</v>
      </c>
      <c r="G20" s="7" t="s">
        <v>29</v>
      </c>
      <c r="H20" s="19">
        <v>1490</v>
      </c>
    </row>
    <row r="21" spans="2:9" x14ac:dyDescent="0.15">
      <c r="B21" s="5" t="s">
        <v>27</v>
      </c>
      <c r="C21" s="7"/>
      <c r="D21" s="7"/>
      <c r="E21" s="7"/>
      <c r="F21" s="7"/>
      <c r="G21" s="7"/>
      <c r="H21" s="7"/>
    </row>
    <row r="22" spans="2:9" x14ac:dyDescent="0.15">
      <c r="G22" s="7"/>
      <c r="H22" s="7" t="s">
        <v>0</v>
      </c>
      <c r="I22" s="7"/>
    </row>
    <row r="23" spans="2:9" x14ac:dyDescent="0.15">
      <c r="B23" s="29" t="s">
        <v>17</v>
      </c>
      <c r="C23" s="7" t="s">
        <v>10</v>
      </c>
      <c r="D23" s="7" t="s">
        <v>11</v>
      </c>
      <c r="E23" s="7" t="s">
        <v>21</v>
      </c>
      <c r="G23" s="7" t="s">
        <v>10</v>
      </c>
      <c r="H23" s="7" t="s">
        <v>11</v>
      </c>
      <c r="I23" s="7" t="s">
        <v>21</v>
      </c>
    </row>
    <row r="24" spans="2:9" x14ac:dyDescent="0.15">
      <c r="B24" s="5" t="s">
        <v>85</v>
      </c>
      <c r="C24" s="39">
        <v>1</v>
      </c>
      <c r="D24" s="38">
        <v>5</v>
      </c>
      <c r="E24" s="37">
        <v>2</v>
      </c>
      <c r="F24" s="7" t="s">
        <v>2</v>
      </c>
      <c r="G24" s="8">
        <v>1</v>
      </c>
      <c r="H24" s="8">
        <v>5</v>
      </c>
      <c r="I24" s="8">
        <v>2</v>
      </c>
    </row>
    <row r="25" spans="2:9" x14ac:dyDescent="0.15">
      <c r="B25" s="5" t="s">
        <v>84</v>
      </c>
      <c r="C25" s="36">
        <v>1</v>
      </c>
      <c r="D25" s="35">
        <v>2.25</v>
      </c>
      <c r="E25" s="34">
        <v>2</v>
      </c>
      <c r="F25" s="7" t="s">
        <v>2</v>
      </c>
      <c r="G25" s="8">
        <v>1</v>
      </c>
      <c r="H25" s="8">
        <v>5</v>
      </c>
      <c r="I25" s="8">
        <v>2</v>
      </c>
    </row>
    <row r="26" spans="2:9" x14ac:dyDescent="0.15">
      <c r="B26" s="5" t="s">
        <v>83</v>
      </c>
      <c r="C26" s="36">
        <v>1</v>
      </c>
      <c r="D26" s="35">
        <v>0</v>
      </c>
      <c r="E26" s="34">
        <v>2</v>
      </c>
      <c r="F26" s="7" t="s">
        <v>2</v>
      </c>
      <c r="G26" s="8">
        <v>1</v>
      </c>
      <c r="H26" s="8">
        <v>5</v>
      </c>
      <c r="I26" s="8">
        <v>2</v>
      </c>
    </row>
    <row r="27" spans="2:9" x14ac:dyDescent="0.15">
      <c r="B27" s="5" t="s">
        <v>82</v>
      </c>
      <c r="C27" s="36">
        <v>0.56249999999999933</v>
      </c>
      <c r="D27" s="35">
        <v>0</v>
      </c>
      <c r="E27" s="34">
        <v>2</v>
      </c>
      <c r="F27" s="7" t="s">
        <v>2</v>
      </c>
      <c r="G27" s="8">
        <v>1</v>
      </c>
      <c r="H27" s="8">
        <v>5</v>
      </c>
      <c r="I27" s="8">
        <v>2</v>
      </c>
    </row>
    <row r="28" spans="2:9" x14ac:dyDescent="0.15">
      <c r="B28" s="5" t="s">
        <v>81</v>
      </c>
      <c r="C28" s="33">
        <v>0</v>
      </c>
      <c r="D28" s="32">
        <v>0</v>
      </c>
      <c r="E28" s="31">
        <v>2</v>
      </c>
      <c r="F28" s="7" t="s">
        <v>2</v>
      </c>
      <c r="G28" s="8">
        <v>1</v>
      </c>
      <c r="H28" s="8">
        <v>5</v>
      </c>
      <c r="I28" s="8">
        <v>2</v>
      </c>
    </row>
    <row r="29" spans="2:9" x14ac:dyDescent="0.15">
      <c r="B29" s="5" t="s">
        <v>5</v>
      </c>
      <c r="C29" s="18">
        <f>SUM(C24:C28)</f>
        <v>3.5624999999999991</v>
      </c>
      <c r="D29" s="18">
        <f>SUM(D24:D28)</f>
        <v>7.25</v>
      </c>
      <c r="E29" s="18">
        <f>SUM(E24:E28)</f>
        <v>10</v>
      </c>
    </row>
    <row r="30" spans="2:9" x14ac:dyDescent="0.15">
      <c r="C30" s="7" t="s">
        <v>2</v>
      </c>
      <c r="G30" s="5" t="s">
        <v>80</v>
      </c>
      <c r="H30" s="23">
        <f>SUMPRODUCT(SalesPerAd,NumberOfAds)</f>
        <v>7.3218749999999995</v>
      </c>
    </row>
    <row r="31" spans="2:9" x14ac:dyDescent="0.15">
      <c r="B31" s="5" t="s">
        <v>13</v>
      </c>
      <c r="C31" s="8">
        <v>5</v>
      </c>
      <c r="G31" s="5" t="s">
        <v>69</v>
      </c>
      <c r="H31" s="22">
        <v>0.75</v>
      </c>
    </row>
    <row r="33" spans="7:8" x14ac:dyDescent="0.15">
      <c r="G33" s="5" t="s">
        <v>24</v>
      </c>
      <c r="H33" s="18">
        <f>GrossProfitPerSale*TotalSales</f>
        <v>5.4914062499999998</v>
      </c>
    </row>
    <row r="34" spans="7:8" x14ac:dyDescent="0.15">
      <c r="G34" s="5" t="s">
        <v>20</v>
      </c>
      <c r="H34" s="12">
        <f>F12/1000</f>
        <v>3.15625</v>
      </c>
    </row>
    <row r="35" spans="7:8" ht="14" thickBot="1" x14ac:dyDescent="0.2">
      <c r="G35" s="5" t="s">
        <v>16</v>
      </c>
      <c r="H35" s="12">
        <f>F13/1000</f>
        <v>0.93812499999999999</v>
      </c>
    </row>
    <row r="36" spans="7:8" ht="14" thickBot="1" x14ac:dyDescent="0.2">
      <c r="G36" s="5" t="s">
        <v>4</v>
      </c>
      <c r="H36" s="9">
        <f>H33-H34-H35</f>
        <v>1.3970312499999999</v>
      </c>
    </row>
    <row r="37" spans="7:8" x14ac:dyDescent="0.15">
      <c r="H37" s="7" t="s">
        <v>12</v>
      </c>
    </row>
  </sheetData>
  <printOptions headings="1" gridLines="1"/>
  <pageMargins left="0.75" right="0.75" top="1" bottom="1" header="0.5" footer="0.5"/>
  <pageSetup paperSize="0" scale="76" orientation="landscape" horizontalDpi="4294967292" verticalDpi="4294967292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EB31-4A22-8944-A087-CA247DFAA683}">
  <dimension ref="A1"/>
  <sheetViews>
    <sheetView zoomScale="200" workbookViewId="0">
      <selection activeCell="C16" sqref="C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A638-7916-244E-9166-1844417F80AC}">
  <dimension ref="A1:B7"/>
  <sheetViews>
    <sheetView zoomScale="163" workbookViewId="0">
      <selection activeCell="I17" sqref="I17"/>
    </sheetView>
  </sheetViews>
  <sheetFormatPr baseColWidth="10" defaultColWidth="10.6640625" defaultRowHeight="13" x14ac:dyDescent="0.15"/>
  <cols>
    <col min="1" max="1" width="12.1640625" style="2" bestFit="1" customWidth="1"/>
    <col min="2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11</v>
      </c>
      <c r="B2" s="2" t="s">
        <v>6</v>
      </c>
    </row>
    <row r="3" spans="1:2" x14ac:dyDescent="0.15">
      <c r="A3" s="3">
        <v>5</v>
      </c>
      <c r="B3" s="3">
        <v>0.7</v>
      </c>
    </row>
    <row r="4" spans="1:2" x14ac:dyDescent="0.15">
      <c r="A4" s="3">
        <v>10</v>
      </c>
      <c r="B4" s="3">
        <v>1.2</v>
      </c>
    </row>
    <row r="5" spans="1:2" x14ac:dyDescent="0.15">
      <c r="A5" s="3">
        <v>15</v>
      </c>
      <c r="B5" s="3">
        <v>1.55</v>
      </c>
    </row>
    <row r="6" spans="1:2" x14ac:dyDescent="0.15">
      <c r="A6" s="3">
        <v>20</v>
      </c>
      <c r="B6" s="3">
        <v>1.8</v>
      </c>
    </row>
    <row r="7" spans="1:2" x14ac:dyDescent="0.15">
      <c r="A7" s="3">
        <v>25</v>
      </c>
      <c r="B7" s="3">
        <v>2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613C8-B6D1-174F-9417-C5AC5291050D}">
  <dimension ref="A1:B7"/>
  <sheetViews>
    <sheetView zoomScale="181" workbookViewId="0">
      <selection activeCell="C6" sqref="C6"/>
    </sheetView>
  </sheetViews>
  <sheetFormatPr baseColWidth="10" defaultColWidth="10.6640625" defaultRowHeight="13" x14ac:dyDescent="0.15"/>
  <cols>
    <col min="1" max="1" width="12.5" style="2" bestFit="1" customWidth="1"/>
    <col min="2" max="2" width="8.6640625" style="2" customWidth="1"/>
    <col min="3" max="16384" width="10.6640625" style="1"/>
  </cols>
  <sheetData>
    <row r="1" spans="1:2" x14ac:dyDescent="0.15">
      <c r="A1" s="2" t="s">
        <v>9</v>
      </c>
      <c r="B1" s="2" t="s">
        <v>8</v>
      </c>
    </row>
    <row r="2" spans="1:2" x14ac:dyDescent="0.15">
      <c r="A2" s="2" t="s">
        <v>7</v>
      </c>
      <c r="B2" s="2" t="s">
        <v>6</v>
      </c>
    </row>
    <row r="3" spans="1:2" x14ac:dyDescent="0.15">
      <c r="A3" s="3">
        <v>2</v>
      </c>
      <c r="B3" s="3">
        <v>1.2</v>
      </c>
    </row>
    <row r="4" spans="1:2" x14ac:dyDescent="0.15">
      <c r="A4" s="3">
        <v>4</v>
      </c>
      <c r="B4" s="3">
        <v>2.2000000000000002</v>
      </c>
    </row>
    <row r="5" spans="1:2" x14ac:dyDescent="0.15">
      <c r="A5" s="3">
        <v>6</v>
      </c>
      <c r="B5" s="3">
        <v>3</v>
      </c>
    </row>
    <row r="6" spans="1:2" x14ac:dyDescent="0.15">
      <c r="A6" s="3">
        <v>8</v>
      </c>
      <c r="B6" s="3">
        <v>3.5</v>
      </c>
    </row>
    <row r="7" spans="1:2" x14ac:dyDescent="0.15">
      <c r="A7" s="3">
        <v>10</v>
      </c>
      <c r="B7" s="3">
        <v>3.75</v>
      </c>
    </row>
  </sheetData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E6B9-0CAF-244F-BE12-DAB77369617A}">
  <dimension ref="A1:B7"/>
  <sheetViews>
    <sheetView zoomScale="171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10</v>
      </c>
      <c r="B2" s="2" t="s">
        <v>6</v>
      </c>
    </row>
    <row r="3" spans="1:2" x14ac:dyDescent="0.15">
      <c r="A3" s="3">
        <v>1</v>
      </c>
      <c r="B3" s="3">
        <v>1</v>
      </c>
    </row>
    <row r="4" spans="1:2" x14ac:dyDescent="0.15">
      <c r="A4" s="3">
        <v>2</v>
      </c>
      <c r="B4" s="3">
        <v>1.75</v>
      </c>
    </row>
    <row r="5" spans="1:2" x14ac:dyDescent="0.15">
      <c r="A5" s="3">
        <v>3</v>
      </c>
      <c r="B5" s="3">
        <v>2.4500000000000002</v>
      </c>
    </row>
    <row r="6" spans="1:2" x14ac:dyDescent="0.15">
      <c r="A6" s="3">
        <v>4</v>
      </c>
      <c r="B6" s="3">
        <v>2.8</v>
      </c>
    </row>
    <row r="7" spans="1:2" x14ac:dyDescent="0.15">
      <c r="A7" s="3">
        <v>5</v>
      </c>
      <c r="B7" s="3">
        <v>3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B82D-2719-8C4B-8106-6ED5A8CFE435}">
  <dimension ref="A1:B7"/>
  <sheetViews>
    <sheetView zoomScale="161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10</v>
      </c>
      <c r="B2" s="2" t="s">
        <v>6</v>
      </c>
    </row>
    <row r="3" spans="1:2" x14ac:dyDescent="0.15">
      <c r="A3" s="3">
        <v>1</v>
      </c>
      <c r="B3" s="3">
        <v>1</v>
      </c>
    </row>
    <row r="4" spans="1:2" x14ac:dyDescent="0.15">
      <c r="A4" s="3">
        <v>2</v>
      </c>
      <c r="B4" s="3">
        <v>1.75</v>
      </c>
    </row>
    <row r="5" spans="1:2" x14ac:dyDescent="0.15">
      <c r="A5" s="3">
        <v>3</v>
      </c>
      <c r="B5" s="3">
        <v>2.4500000000000002</v>
      </c>
    </row>
    <row r="6" spans="1:2" x14ac:dyDescent="0.15">
      <c r="A6" s="3">
        <v>4</v>
      </c>
      <c r="B6" s="3">
        <v>2.8</v>
      </c>
    </row>
    <row r="7" spans="1:2" x14ac:dyDescent="0.15">
      <c r="A7" s="3">
        <v>5</v>
      </c>
      <c r="B7" s="3">
        <v>3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7C2D-BEB8-9644-B0FD-23A4FE9CD9A4}">
  <dimension ref="A1:B7"/>
  <sheetViews>
    <sheetView zoomScale="184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10</v>
      </c>
      <c r="B2" s="2" t="s">
        <v>6</v>
      </c>
    </row>
    <row r="3" spans="1:2" x14ac:dyDescent="0.15">
      <c r="A3" s="3">
        <v>1</v>
      </c>
      <c r="B3" s="3">
        <v>1</v>
      </c>
    </row>
    <row r="4" spans="1:2" x14ac:dyDescent="0.15">
      <c r="A4" s="3">
        <v>2</v>
      </c>
      <c r="B4" s="3">
        <v>1.75</v>
      </c>
    </row>
    <row r="5" spans="1:2" x14ac:dyDescent="0.15">
      <c r="A5" s="3">
        <v>3</v>
      </c>
      <c r="B5" s="3">
        <v>2.4500000000000002</v>
      </c>
    </row>
    <row r="6" spans="1:2" x14ac:dyDescent="0.15">
      <c r="A6" s="3">
        <v>4</v>
      </c>
      <c r="B6" s="3">
        <v>2.8</v>
      </c>
    </row>
    <row r="7" spans="1:2" x14ac:dyDescent="0.15">
      <c r="A7" s="3">
        <v>5</v>
      </c>
      <c r="B7" s="3">
        <v>3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5C42-CD5D-794E-9F36-C1EB48BEE850}">
  <dimension ref="A1:B7"/>
  <sheetViews>
    <sheetView zoomScale="162" workbookViewId="0">
      <selection activeCell="F16" sqref="F16"/>
    </sheetView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11</v>
      </c>
      <c r="B2" s="2" t="s">
        <v>6</v>
      </c>
    </row>
    <row r="3" spans="1:2" x14ac:dyDescent="0.15">
      <c r="A3" s="3">
        <v>5</v>
      </c>
      <c r="B3" s="3">
        <v>0.7</v>
      </c>
    </row>
    <row r="4" spans="1:2" x14ac:dyDescent="0.15">
      <c r="A4" s="3">
        <v>10</v>
      </c>
      <c r="B4" s="3">
        <v>1.2</v>
      </c>
    </row>
    <row r="5" spans="1:2" x14ac:dyDescent="0.15">
      <c r="A5" s="3">
        <v>15</v>
      </c>
      <c r="B5" s="3">
        <v>1.55</v>
      </c>
    </row>
    <row r="6" spans="1:2" x14ac:dyDescent="0.15">
      <c r="A6" s="3">
        <v>20</v>
      </c>
      <c r="B6" s="3">
        <v>1.8</v>
      </c>
    </row>
    <row r="7" spans="1:2" x14ac:dyDescent="0.15">
      <c r="A7" s="3">
        <v>25</v>
      </c>
      <c r="B7" s="3">
        <v>2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0ED6-0643-2F4E-8426-F993065D3863}">
  <dimension ref="A1:B7"/>
  <sheetViews>
    <sheetView zoomScale="165" workbookViewId="0">
      <selection activeCell="F21" sqref="F21"/>
    </sheetView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11</v>
      </c>
      <c r="B2" s="2" t="s">
        <v>6</v>
      </c>
    </row>
    <row r="3" spans="1:2" x14ac:dyDescent="0.15">
      <c r="A3" s="3">
        <v>5</v>
      </c>
      <c r="B3" s="3">
        <v>0.7</v>
      </c>
    </row>
    <row r="4" spans="1:2" x14ac:dyDescent="0.15">
      <c r="A4" s="3">
        <v>10</v>
      </c>
      <c r="B4" s="3">
        <v>1.2</v>
      </c>
    </row>
    <row r="5" spans="1:2" x14ac:dyDescent="0.15">
      <c r="A5" s="3">
        <v>15</v>
      </c>
      <c r="B5" s="3">
        <v>1.55</v>
      </c>
    </row>
    <row r="6" spans="1:2" x14ac:dyDescent="0.15">
      <c r="A6" s="3">
        <v>20</v>
      </c>
      <c r="B6" s="3">
        <v>1.8</v>
      </c>
    </row>
    <row r="7" spans="1:2" x14ac:dyDescent="0.15">
      <c r="A7" s="3">
        <v>25</v>
      </c>
      <c r="B7" s="3">
        <v>2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6D6E-0F8B-E54F-B521-A5CADDAD1599}">
  <dimension ref="A1:B7"/>
  <sheetViews>
    <sheetView zoomScale="182" workbookViewId="0"/>
  </sheetViews>
  <sheetFormatPr baseColWidth="10" defaultColWidth="10.6640625" defaultRowHeight="13" x14ac:dyDescent="0.15"/>
  <cols>
    <col min="1" max="2" width="10.6640625" style="2" customWidth="1"/>
    <col min="3" max="16384" width="10.6640625" style="1"/>
  </cols>
  <sheetData>
    <row r="1" spans="1:2" x14ac:dyDescent="0.15">
      <c r="B1" s="2" t="s">
        <v>8</v>
      </c>
    </row>
    <row r="2" spans="1:2" x14ac:dyDescent="0.15">
      <c r="A2" s="2" t="s">
        <v>11</v>
      </c>
      <c r="B2" s="2" t="s">
        <v>6</v>
      </c>
    </row>
    <row r="3" spans="1:2" x14ac:dyDescent="0.15">
      <c r="A3" s="3">
        <v>5</v>
      </c>
      <c r="B3" s="3">
        <v>0.7</v>
      </c>
    </row>
    <row r="4" spans="1:2" x14ac:dyDescent="0.15">
      <c r="A4" s="3">
        <v>10</v>
      </c>
      <c r="B4" s="3">
        <v>1.2</v>
      </c>
    </row>
    <row r="5" spans="1:2" x14ac:dyDescent="0.15">
      <c r="A5" s="3">
        <v>15</v>
      </c>
      <c r="B5" s="3">
        <v>1.55</v>
      </c>
    </row>
    <row r="6" spans="1:2" x14ac:dyDescent="0.15">
      <c r="A6" s="3">
        <v>20</v>
      </c>
      <c r="B6" s="3">
        <v>1.8</v>
      </c>
    </row>
    <row r="7" spans="1:2" x14ac:dyDescent="0.15">
      <c r="A7" s="3">
        <v>25</v>
      </c>
      <c r="B7" s="3">
        <v>2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44</vt:i4>
      </vt:variant>
    </vt:vector>
  </HeadingPairs>
  <TitlesOfParts>
    <vt:vector size="60" baseType="lpstr">
      <vt:lpstr>Case 8-1a (TV Spots)</vt:lpstr>
      <vt:lpstr>Case 8-1a (Magazine Ads)</vt:lpstr>
      <vt:lpstr>Case 8-1a (Sunday Supplements)</vt:lpstr>
      <vt:lpstr>Case 8-1b (TV Poly 2)</vt:lpstr>
      <vt:lpstr>Case 8-1b (TV Poly 3)</vt:lpstr>
      <vt:lpstr>Case 8-1b (TV Log)</vt:lpstr>
      <vt:lpstr>Case 8-1b (Magazine Poly 2)</vt:lpstr>
      <vt:lpstr>Case 8-1b (Magazine Poly 3)</vt:lpstr>
      <vt:lpstr>Case 8-1b (Magazine Log)</vt:lpstr>
      <vt:lpstr>Case 8-1b (Sunday Poly 2)</vt:lpstr>
      <vt:lpstr>Case 8-1b (Sunday Poly 3)</vt:lpstr>
      <vt:lpstr>Case 8-1b (Sunday Log)</vt:lpstr>
      <vt:lpstr>case 8-1c</vt:lpstr>
      <vt:lpstr>Case 8-1 d (QP)</vt:lpstr>
      <vt:lpstr>Case 8-1 e (Seperable)</vt:lpstr>
      <vt:lpstr>Case 8-1 f</vt:lpstr>
      <vt:lpstr>'Case 8-1 e (Seperable)'!BudgetAvailable</vt:lpstr>
      <vt:lpstr>BudgetAvailable</vt:lpstr>
      <vt:lpstr>'Case 8-1 e (Seperable)'!BudgetSpent</vt:lpstr>
      <vt:lpstr>BudgetSpent</vt:lpstr>
      <vt:lpstr>'Case 8-1 e (Seperable)'!CostPerAd</vt:lpstr>
      <vt:lpstr>CostPerAd</vt:lpstr>
      <vt:lpstr>'Case 8-1 e (Seperable)'!CouponRedemptionPerAd</vt:lpstr>
      <vt:lpstr>CouponRedemptionPerAd</vt:lpstr>
      <vt:lpstr>'Case 8-1 e (Seperable)'!GrossProfitPerSale</vt:lpstr>
      <vt:lpstr>GrossProfitPerSale</vt:lpstr>
      <vt:lpstr>'Case 8-1 d (QP)'!Maximum</vt:lpstr>
      <vt:lpstr>'Case 8-1 e (Seperable)'!Maximum</vt:lpstr>
      <vt:lpstr>'Case 8-1a (Magazine Ads)'!Maximum</vt:lpstr>
      <vt:lpstr>'Case 8-1a (Sunday Supplements)'!Maximum</vt:lpstr>
      <vt:lpstr>'Case 8-1a (TV Spots)'!Maximum</vt:lpstr>
      <vt:lpstr>'Case 8-1b (Magazine Log)'!Maximum</vt:lpstr>
      <vt:lpstr>'Case 8-1b (Magazine Poly 2)'!Maximum</vt:lpstr>
      <vt:lpstr>'Case 8-1b (Magazine Poly 3)'!Maximum</vt:lpstr>
      <vt:lpstr>'Case 8-1b (Sunday Log)'!Maximum</vt:lpstr>
      <vt:lpstr>'Case 8-1b (Sunday Poly 2)'!Maximum</vt:lpstr>
      <vt:lpstr>'Case 8-1b (Sunday Poly 3)'!Maximum</vt:lpstr>
      <vt:lpstr>'Case 8-1b (TV Log)'!Maximum</vt:lpstr>
      <vt:lpstr>'Case 8-1b (TV Poly 2)'!Maximum</vt:lpstr>
      <vt:lpstr>'Case 8-1b (TV Poly 3)'!Maximum</vt:lpstr>
      <vt:lpstr>'Case 8-1 e (Seperable)'!MaxTVSpots</vt:lpstr>
      <vt:lpstr>MaxTVSpots</vt:lpstr>
      <vt:lpstr>'Case 8-1 e (Seperable)'!MinimumAcceptable</vt:lpstr>
      <vt:lpstr>MinimumAcceptable</vt:lpstr>
      <vt:lpstr>'Case 8-1 e (Seperable)'!NumberOfAds</vt:lpstr>
      <vt:lpstr>NumberReachedPerAd</vt:lpstr>
      <vt:lpstr>'Case 8-1 e (Seperable)'!RequiredAmount</vt:lpstr>
      <vt:lpstr>RequiredAmount</vt:lpstr>
      <vt:lpstr>SalesGenerated</vt:lpstr>
      <vt:lpstr>SalesPerAd</vt:lpstr>
      <vt:lpstr>TotalAds</vt:lpstr>
      <vt:lpstr>'Case 8-1 e (Seperable)'!TotalProfit</vt:lpstr>
      <vt:lpstr>TotalProfit</vt:lpstr>
      <vt:lpstr>'Case 8-1 e (Seperable)'!TotalReached</vt:lpstr>
      <vt:lpstr>TotalReached</vt:lpstr>
      <vt:lpstr>'Case 8-1 e (Seperable)'!TotalRedeemed</vt:lpstr>
      <vt:lpstr>TotalRedeemed</vt:lpstr>
      <vt:lpstr>'Case 8-1 e (Seperable)'!TotalSales</vt:lpstr>
      <vt:lpstr>TotalSales</vt:lpstr>
      <vt:lpstr>'Case 8-1 e (Seperable)'!TVSpots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Saboorideilami, Vafa</cp:lastModifiedBy>
  <dcterms:created xsi:type="dcterms:W3CDTF">2021-06-09T23:16:10Z</dcterms:created>
  <dcterms:modified xsi:type="dcterms:W3CDTF">2024-06-13T01:49:01Z</dcterms:modified>
</cp:coreProperties>
</file>