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8/"/>
    </mc:Choice>
  </mc:AlternateContent>
  <xr:revisionPtr revIDLastSave="0" documentId="13_ncr:1_{242BF3CD-DA2C-3F49-93BD-90B58EA2D905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8.4" sheetId="48" r:id="rId1"/>
    <sheet name="8.9" sheetId="2" r:id="rId2"/>
    <sheet name="8.12a" sheetId="49" r:id="rId3"/>
    <sheet name="8.12b" sheetId="20" r:id="rId4"/>
    <sheet name="8.19a" sheetId="41" r:id="rId5"/>
    <sheet name="8.20a" sheetId="43" r:id="rId6"/>
    <sheet name="8.20b" sheetId="44" r:id="rId7"/>
  </sheets>
  <definedNames>
    <definedName name="____SD1">#REF!</definedName>
    <definedName name="____SD2">#REF!</definedName>
    <definedName name="____SD3">#REF!</definedName>
    <definedName name="_SD4">#REF!</definedName>
    <definedName name="anscount" hidden="1">1</definedName>
    <definedName name="BeatMarket?" localSheetId="4">'8.19a'!$J$4:$J$27</definedName>
    <definedName name="BeatMarket?" localSheetId="5">'8.20a'!$J$4:$J$27</definedName>
    <definedName name="BeatMarket?" localSheetId="6">'8.20b'!$J$4:$J$27</definedName>
    <definedName name="BeatMarket?">#REF!</definedName>
    <definedName name="Covar12">#REF!</definedName>
    <definedName name="Covar13">#REF!</definedName>
    <definedName name="Covar14">#REF!</definedName>
    <definedName name="Covar23">#REF!</definedName>
    <definedName name="Covar24">#REF!</definedName>
    <definedName name="Covar34">#REF!</definedName>
    <definedName name="Covariance">#REF!</definedName>
    <definedName name="ExpectedReturn">#REF!</definedName>
    <definedName name="HoursAvailable">#REF!</definedName>
    <definedName name="HoursUsed">#REF!</definedName>
    <definedName name="HoursUsedPerUnitProduced">#REF!</definedName>
    <definedName name="Market" localSheetId="4">'8.19a'!$K$4:$K$27</definedName>
    <definedName name="Market" localSheetId="5">'8.20a'!$K$4:$K$27</definedName>
    <definedName name="Market" localSheetId="6">'8.20b'!$K$4:$K$27</definedName>
    <definedName name="Market">#REF!</definedName>
    <definedName name="MinExpectedReturn">#REF!</definedName>
    <definedName name="NumberBeatingTheMarket" localSheetId="4">'8.19a'!$J$36</definedName>
    <definedName name="NumberBeatingTheMarket" localSheetId="5">'8.20a'!$J$36</definedName>
    <definedName name="NumberBeatingTheMarket" localSheetId="6">'8.20b'!$J$36</definedName>
    <definedName name="NumberBeatingTheMarket">#REF!</definedName>
    <definedName name="OneHundredPercent" localSheetId="4">'8.19a'!$D$33:$H$33</definedName>
    <definedName name="OneHundredPercent" localSheetId="5">'8.20a'!$D$33:$H$33</definedName>
    <definedName name="OneHundredPercent" localSheetId="6">'8.20b'!$D$33:$H$33</definedName>
    <definedName name="OneHundredPercent">#REF!</definedName>
    <definedName name="OneHundredPercent2" localSheetId="4">'8.19a'!$K$31</definedName>
    <definedName name="OneHundredPercent2" localSheetId="5">'8.20a'!$K$31</definedName>
    <definedName name="OneHundredPercent2" localSheetId="6">'8.20b'!$K$31</definedName>
    <definedName name="OneHundredPercent2">#REF!</definedName>
    <definedName name="Portfolio" localSheetId="4">'8.19a'!$D$31:$H$31</definedName>
    <definedName name="Portfolio" localSheetId="5">'8.20a'!$D$31:$H$31</definedName>
    <definedName name="Portfolio" localSheetId="6">'8.20b'!$D$31:$H$31</definedName>
    <definedName name="Portfolio">#REF!</definedName>
    <definedName name="Return" localSheetId="4">'8.19a'!$I$4:$I$27</definedName>
    <definedName name="Return" localSheetId="5">'8.20a'!$I$4:$I$27</definedName>
    <definedName name="Return" localSheetId="6">'8.20b'!$I$4:$I$27</definedName>
    <definedName name="Return">#REF!</definedName>
    <definedName name="sencount" hidden="1">3</definedName>
    <definedName name="solver_adj" localSheetId="3" hidden="1">'8.12b'!$B$13:$D$14,'8.12b'!$C$15:$D$15</definedName>
    <definedName name="solver_adj" localSheetId="4" hidden="1">'8.19a'!$D$31:$H$31</definedName>
    <definedName name="solver_adj" localSheetId="5" hidden="1">'8.20a'!$D$31:$H$31</definedName>
    <definedName name="solver_adj" localSheetId="6" hidden="1">'8.20b'!$D$31:$H$31</definedName>
    <definedName name="solver_adj" localSheetId="1" hidden="1">'8.9'!$B$17:$C$17</definedName>
    <definedName name="solver_adj_ob" localSheetId="1" hidden="1">1</definedName>
    <definedName name="solver_cha" localSheetId="1" hidden="1">0</definedName>
    <definedName name="solver_chc1" localSheetId="1" hidden="1">0</definedName>
    <definedName name="solver_chn" localSheetId="1" hidden="1">4</definedName>
    <definedName name="solver_chp1" localSheetId="1" hidden="1">0</definedName>
    <definedName name="solver_cht" localSheetId="1" hidden="1">0</definedName>
    <definedName name="solver_cir1" localSheetId="1" hidden="1">1</definedName>
    <definedName name="solver_con" localSheetId="1" hidden="1">" "</definedName>
    <definedName name="solver_con1" localSheetId="1" hidden="1">" "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dia" localSheetId="1" hidden="1">5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eng" localSheetId="3" hidden="1">2</definedName>
    <definedName name="solver_eng" localSheetId="4" hidden="1">3</definedName>
    <definedName name="solver_eng" localSheetId="5" hidden="1">3</definedName>
    <definedName name="solver_eng" localSheetId="6" hidden="1">3</definedName>
    <definedName name="solver_eng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iao" localSheetId="1" hidden="1">0</definedName>
    <definedName name="solver_ibd" localSheetId="4" hidden="1">2</definedName>
    <definedName name="solver_ibd" localSheetId="5" hidden="1">2</definedName>
    <definedName name="solver_ibd" localSheetId="6" hidden="1">2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itr" localSheetId="3" hidden="1">100</definedName>
    <definedName name="solver_itr" localSheetId="4" hidden="1">10000</definedName>
    <definedName name="solver_itr" localSheetId="5" hidden="1">10000</definedName>
    <definedName name="solver_itr" localSheetId="6" hidden="1">10000</definedName>
    <definedName name="solver_itr" localSheetId="1" hidden="1">100</definedName>
    <definedName name="solver_lhs_ob1" localSheetId="1" hidden="1">0</definedName>
    <definedName name="solver_lhs1" localSheetId="3" hidden="1">'8.12b'!$B$13:$D$14</definedName>
    <definedName name="solver_lhs1" localSheetId="4" hidden="1">'8.19a'!$D$31:$H$31</definedName>
    <definedName name="solver_lhs1" localSheetId="5" hidden="1">'8.20a'!$D$31:$H$31</definedName>
    <definedName name="solver_lhs1" localSheetId="6" hidden="1">'8.20b'!$D$31:$H$31</definedName>
    <definedName name="solver_lhs1" localSheetId="1" hidden="1">'8.9'!$D$17</definedName>
    <definedName name="solver_lhs2" localSheetId="3" hidden="1">'8.12b'!$E$7:$E$9</definedName>
    <definedName name="solver_lhs2" localSheetId="4" hidden="1">'8.19a'!$D$31:$H$31</definedName>
    <definedName name="solver_lhs2" localSheetId="5" hidden="1">'8.20a'!$D$31:$H$31</definedName>
    <definedName name="solver_lhs2" localSheetId="6" hidden="1">'8.20b'!$D$31:$H$31</definedName>
    <definedName name="solver_lhs3" localSheetId="4" hidden="1">'8.19a'!$I$31</definedName>
    <definedName name="solver_lhs3" localSheetId="5" hidden="1">'8.20a'!$I$31</definedName>
    <definedName name="solver_lhs3" localSheetId="6" hidden="1">'8.20b'!$I$31</definedName>
    <definedName name="solver_lhs4" localSheetId="4" hidden="1">'8.19a'!$H$31</definedName>
    <definedName name="solver_lhs4" localSheetId="5" hidden="1">'8.20a'!$H$31</definedName>
    <definedName name="solver_lhs4" localSheetId="6" hidden="1">'8.20b'!$H$31</definedName>
    <definedName name="solver_lin" localSheetId="3" hidden="1">1</definedName>
    <definedName name="solver_lin" localSheetId="4" hidden="1">2</definedName>
    <definedName name="solver_lin" localSheetId="5" hidden="1">2</definedName>
    <definedName name="solver_lin" localSheetId="6" hidden="1">2</definedName>
    <definedName name="solver_lin" localSheetId="1" hidden="1">2</definedName>
    <definedName name="solver_loc" localSheetId="4" hidden="1">1</definedName>
    <definedName name="solver_loc" localSheetId="5" hidden="1">1</definedName>
    <definedName name="solver_loc" localSheetId="6" hidden="1">1</definedName>
    <definedName name="solver_lva" localSheetId="4" hidden="1">2</definedName>
    <definedName name="solver_lva" localSheetId="5" hidden="1">2</definedName>
    <definedName name="solver_lva" localSheetId="6" hidden="1">2</definedName>
    <definedName name="solver_mda" localSheetId="1" hidden="1">4</definedName>
    <definedName name="solver_mip" localSheetId="3" hidden="1">2147483647</definedName>
    <definedName name="solver_mip" localSheetId="4" hidden="1">50000</definedName>
    <definedName name="solver_mip" localSheetId="5" hidden="1">5000</definedName>
    <definedName name="solver_mip" localSheetId="6" hidden="1">5000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od" localSheetId="1" hidden="1">3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od" localSheetId="3" hidden="1">2147483647</definedName>
    <definedName name="solver_nod" localSheetId="4" hidden="1">50000</definedName>
    <definedName name="solver_nod" localSheetId="5" hidden="1">5000</definedName>
    <definedName name="solver_nod" localSheetId="6" hidden="1">5000</definedName>
    <definedName name="solver_nod" localSheetId="1" hidden="1">2147483647</definedName>
    <definedName name="solver_ntr" localSheetId="1" hidden="1">0</definedName>
    <definedName name="solver_ntri" hidden="1">1000</definedName>
    <definedName name="solver_num" localSheetId="3" hidden="1">2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obc" localSheetId="1" hidden="1">0</definedName>
    <definedName name="solver_obp" localSheetId="1" hidden="1">0</definedName>
    <definedName name="solver_ofx" localSheetId="4" hidden="1">2</definedName>
    <definedName name="solver_ofx" localSheetId="5" hidden="1">2</definedName>
    <definedName name="solver_ofx" localSheetId="6" hidden="1">2</definedName>
    <definedName name="solver_opt" localSheetId="3" hidden="1">'8.12b'!$H$17</definedName>
    <definedName name="solver_opt" localSheetId="4" hidden="1">'8.19a'!$J$36</definedName>
    <definedName name="solver_opt" localSheetId="5" hidden="1">'8.20a'!$J$36</definedName>
    <definedName name="solver_opt" localSheetId="6" hidden="1">'8.20b'!$J$36</definedName>
    <definedName name="solver_opt" localSheetId="1" hidden="1">'8.9'!$F$17</definedName>
    <definedName name="solver_opt_ob" localSheetId="1" hidden="1">1</definedName>
    <definedName name="solver_piv" localSheetId="4" hidden="1">0.000001</definedName>
    <definedName name="solver_piv" localSheetId="5" hidden="1">0.000001</definedName>
    <definedName name="solver_piv" localSheetId="6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o" localSheetId="4" hidden="1">2</definedName>
    <definedName name="solver_pro" localSheetId="5" hidden="1">2</definedName>
    <definedName name="solver_pro" localSheetId="6" hidden="1">2</definedName>
    <definedName name="solver_psi" localSheetId="1" hidden="1">0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dp" localSheetId="1" hidden="1">0</definedName>
    <definedName name="solver_red" localSheetId="4" hidden="1">0.000001</definedName>
    <definedName name="solver_red" localSheetId="5" hidden="1">0.000001</definedName>
    <definedName name="solver_red" localSheetId="6" hidden="1">0.000001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1" hidden="1">1</definedName>
    <definedName name="solver_rel2" localSheetId="3" hidden="1">1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4" localSheetId="4" hidden="1">3</definedName>
    <definedName name="solver_rel4" localSheetId="5" hidden="1">3</definedName>
    <definedName name="solver_rel4" localSheetId="6" hidden="1">3</definedName>
    <definedName name="solver_reo" localSheetId="4" hidden="1">2</definedName>
    <definedName name="solver_reo" localSheetId="5" hidden="1">2</definedName>
    <definedName name="solver_reo" localSheetId="6" hidden="1">2</definedName>
    <definedName name="solver_rep" localSheetId="4" hidden="1">2</definedName>
    <definedName name="solver_rep" localSheetId="5" hidden="1">2</definedName>
    <definedName name="solver_rep" localSheetId="6" hidden="1">2</definedName>
    <definedName name="solver_rhs1" localSheetId="3" hidden="1">'8.12b'!$F$13:$H$14</definedName>
    <definedName name="solver_rhs1" localSheetId="4" hidden="1">'8.19a'!$D$33:$H$33</definedName>
    <definedName name="solver_rhs1" localSheetId="5" hidden="1">'8.20a'!$D$33:$H$33</definedName>
    <definedName name="solver_rhs1" localSheetId="6" hidden="1">'8.20b'!$D$33:$H$33</definedName>
    <definedName name="solver_rhs1" localSheetId="1" hidden="1">'8.9'!$D$19</definedName>
    <definedName name="solver_rhs2" localSheetId="3" hidden="1">'8.12b'!$G$7:$G$9</definedName>
    <definedName name="solver_rhs2" localSheetId="4" hidden="1">'8.19a'!$D$29:$H$29</definedName>
    <definedName name="solver_rhs2" localSheetId="5" hidden="1">'8.20a'!$D$29:$H$29</definedName>
    <definedName name="solver_rhs2" localSheetId="6" hidden="1">'8.20b'!$D$29:$H$29</definedName>
    <definedName name="solver_rhs3" localSheetId="4" hidden="1">'8.19a'!$K$31</definedName>
    <definedName name="solver_rhs3" localSheetId="5" hidden="1">'8.20a'!$K$31</definedName>
    <definedName name="solver_rhs3" localSheetId="6" hidden="1">'8.20b'!$K$31</definedName>
    <definedName name="solver_rhs4" localSheetId="4" hidden="1">0</definedName>
    <definedName name="solver_rhs4" localSheetId="5" hidden="1">0</definedName>
    <definedName name="solver_rhs4" localSheetId="6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v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1" hidden="1">2</definedName>
    <definedName name="solver_seed" hidden="1">0</definedName>
    <definedName name="solver_sel" localSheetId="1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sz" localSheetId="3" hidden="1">100</definedName>
    <definedName name="solver_ssz" localSheetId="4" hidden="1">150</definedName>
    <definedName name="solver_ssz" localSheetId="5" hidden="1">150</definedName>
    <definedName name="solver_ssz" localSheetId="6" hidden="1">150</definedName>
    <definedName name="solver_ssz" localSheetId="1" hidden="1">100</definedName>
    <definedName name="solver_std" localSheetId="4" hidden="1">0</definedName>
    <definedName name="solver_std" localSheetId="5" hidden="1">0</definedName>
    <definedName name="solver_std" localSheetId="6" hidden="1">0</definedName>
    <definedName name="solver_tim" localSheetId="3" hidden="1">100</definedName>
    <definedName name="solver_tim" localSheetId="4" hidden="1">300</definedName>
    <definedName name="solver_tim" localSheetId="5" hidden="1">300</definedName>
    <definedName name="solver_tim" localSheetId="6" hidden="1">300</definedName>
    <definedName name="solver_tim" localSheetId="1" hidden="1">100</definedName>
    <definedName name="solver_tmp" localSheetId="4" hidden="1">0</definedName>
    <definedName name="solver_tmp" localSheetId="5" hidden="1">0</definedName>
    <definedName name="solver_tmp" localSheetId="6" hidden="1">0</definedName>
    <definedName name="solver_tol" localSheetId="3" hidden="1">0</definedName>
    <definedName name="solver_tol" localSheetId="4" hidden="1">0</definedName>
    <definedName name="solver_tol" localSheetId="5" hidden="1">0</definedName>
    <definedName name="solver_tol" localSheetId="6" hidden="1">0</definedName>
    <definedName name="solver_tol" localSheetId="1" hidden="1">0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1" hidden="1">1</definedName>
    <definedName name="solver_umod" localSheetId="1" hidden="1">1</definedName>
    <definedName name="solver_urs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r" localSheetId="1" hidden="1">" "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6" hidden="1">2</definedName>
    <definedName name="solver_ver" localSheetId="1" hidden="1">2</definedName>
    <definedName name="solver_vir" localSheetId="1" hidden="1">1</definedName>
    <definedName name="solver_vol" localSheetId="1" hidden="1">0</definedName>
    <definedName name="solver_vst" localSheetId="1" hidden="1">0</definedName>
    <definedName name="StandDev">#REF!</definedName>
    <definedName name="Stock1">#REF!</definedName>
    <definedName name="Stock2">#REF!</definedName>
    <definedName name="Stock3">#REF!</definedName>
    <definedName name="Stock4">#REF!</definedName>
    <definedName name="StockData" localSheetId="4">'8.19a'!$D$4:$H$27</definedName>
    <definedName name="StockData" localSheetId="5">'8.20a'!$D$4:$H$27</definedName>
    <definedName name="StockData" localSheetId="6">'8.20b'!$D$4:$H$27</definedName>
    <definedName name="StockData">#REF!</definedName>
    <definedName name="StockExpectedReturn">#REF!</definedName>
    <definedName name="StockStandDev">#REF!</definedName>
    <definedName name="Sum" localSheetId="4">'8.19a'!$I$31</definedName>
    <definedName name="Sum" localSheetId="5">'8.20a'!$I$31</definedName>
    <definedName name="Sum" localSheetId="6">'8.20b'!$I$31</definedName>
    <definedName name="Sum">#REF!</definedName>
    <definedName name="Total">#REF!</definedName>
    <definedName name="TotalProfit">#REF!</definedName>
    <definedName name="UnitProfit">#REF!</definedName>
    <definedName name="UnitsProduced">#REF!</definedName>
    <definedName name="Variance">#REF!</definedName>
    <definedName name="ZeroPercent" localSheetId="4">'8.19a'!$D$29:$H$29</definedName>
    <definedName name="ZeroPercent" localSheetId="5">'8.20a'!$D$29:$H$29</definedName>
    <definedName name="ZeroPercent" localSheetId="6">'8.20b'!$D$29:$H$29</definedName>
    <definedName name="ZeroPercen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48" l="1"/>
  <c r="D17" i="48"/>
  <c r="F17" i="2"/>
  <c r="C13" i="48"/>
  <c r="D13" i="48" s="1"/>
  <c r="C14" i="48"/>
  <c r="D14" i="48" s="1"/>
  <c r="C15" i="48"/>
  <c r="D15" i="48" s="1"/>
  <c r="C16" i="48"/>
  <c r="D16" i="48" s="1"/>
  <c r="C12" i="48"/>
  <c r="D12" i="48" s="1"/>
  <c r="C4" i="48"/>
  <c r="D4" i="48" s="1"/>
  <c r="C5" i="48"/>
  <c r="D5" i="48" s="1"/>
  <c r="C6" i="48"/>
  <c r="D6" i="48" s="1"/>
  <c r="C7" i="48"/>
  <c r="D7" i="48" s="1"/>
  <c r="C3" i="48"/>
  <c r="D3" i="48" s="1"/>
  <c r="D17" i="2"/>
  <c r="B16" i="20"/>
  <c r="C16" i="20"/>
  <c r="D16" i="20"/>
  <c r="H17" i="20"/>
  <c r="I4" i="41"/>
  <c r="J4" i="41" s="1"/>
  <c r="I5" i="41"/>
  <c r="J5" i="41" s="1"/>
  <c r="I6" i="41"/>
  <c r="J6" i="41" s="1"/>
  <c r="I7" i="41"/>
  <c r="J7" i="41" s="1"/>
  <c r="I8" i="41"/>
  <c r="J8" i="41" s="1"/>
  <c r="I9" i="41"/>
  <c r="J9" i="41" s="1"/>
  <c r="I10" i="41"/>
  <c r="J10" i="41" s="1"/>
  <c r="I11" i="41"/>
  <c r="J11" i="41" s="1"/>
  <c r="I12" i="41"/>
  <c r="J12" i="41" s="1"/>
  <c r="I13" i="41"/>
  <c r="J13" i="41" s="1"/>
  <c r="I14" i="41"/>
  <c r="J14" i="41" s="1"/>
  <c r="I15" i="41"/>
  <c r="J15" i="41" s="1"/>
  <c r="I16" i="41"/>
  <c r="J16" i="41" s="1"/>
  <c r="I17" i="41"/>
  <c r="J17" i="41" s="1"/>
  <c r="I18" i="41"/>
  <c r="J18" i="41" s="1"/>
  <c r="I19" i="41"/>
  <c r="J19" i="41" s="1"/>
  <c r="I20" i="41"/>
  <c r="J20" i="41" s="1"/>
  <c r="I21" i="41"/>
  <c r="J21" i="41" s="1"/>
  <c r="I22" i="41"/>
  <c r="J22" i="41" s="1"/>
  <c r="I23" i="41"/>
  <c r="J23" i="41" s="1"/>
  <c r="I24" i="41"/>
  <c r="J24" i="41" s="1"/>
  <c r="I25" i="41"/>
  <c r="J25" i="41" s="1"/>
  <c r="I26" i="41"/>
  <c r="J26" i="41" s="1"/>
  <c r="I27" i="41"/>
  <c r="J27" i="41" s="1"/>
  <c r="I31" i="41"/>
  <c r="I4" i="43"/>
  <c r="J4" i="43" s="1"/>
  <c r="I5" i="43"/>
  <c r="J5" i="43" s="1"/>
  <c r="I6" i="43"/>
  <c r="J6" i="43" s="1"/>
  <c r="I7" i="43"/>
  <c r="J7" i="43" s="1"/>
  <c r="I8" i="43"/>
  <c r="J8" i="43" s="1"/>
  <c r="I9" i="43"/>
  <c r="J9" i="43" s="1"/>
  <c r="I10" i="43"/>
  <c r="J10" i="43" s="1"/>
  <c r="I11" i="43"/>
  <c r="J11" i="43" s="1"/>
  <c r="I12" i="43"/>
  <c r="J12" i="43" s="1"/>
  <c r="I13" i="43"/>
  <c r="J13" i="43" s="1"/>
  <c r="I14" i="43"/>
  <c r="J14" i="43" s="1"/>
  <c r="I15" i="43"/>
  <c r="J15" i="43" s="1"/>
  <c r="I16" i="43"/>
  <c r="J16" i="43" s="1"/>
  <c r="I17" i="43"/>
  <c r="J17" i="43" s="1"/>
  <c r="I18" i="43"/>
  <c r="J18" i="43" s="1"/>
  <c r="I19" i="43"/>
  <c r="J19" i="43" s="1"/>
  <c r="I20" i="43"/>
  <c r="J20" i="43" s="1"/>
  <c r="I21" i="43"/>
  <c r="J21" i="43" s="1"/>
  <c r="I22" i="43"/>
  <c r="J22" i="43" s="1"/>
  <c r="I23" i="43"/>
  <c r="J23" i="43" s="1"/>
  <c r="I24" i="43"/>
  <c r="J24" i="43" s="1"/>
  <c r="I25" i="43"/>
  <c r="J25" i="43" s="1"/>
  <c r="I26" i="43"/>
  <c r="J26" i="43" s="1"/>
  <c r="I27" i="43"/>
  <c r="J27" i="43" s="1"/>
  <c r="I31" i="43"/>
  <c r="I4" i="44"/>
  <c r="J4" i="44"/>
  <c r="I5" i="44"/>
  <c r="J5" i="44" s="1"/>
  <c r="J36" i="44" s="1"/>
  <c r="I6" i="44"/>
  <c r="J6" i="44"/>
  <c r="I7" i="44"/>
  <c r="J7" i="44"/>
  <c r="I8" i="44"/>
  <c r="J8" i="44"/>
  <c r="I9" i="44"/>
  <c r="J9" i="44" s="1"/>
  <c r="I10" i="44"/>
  <c r="J10" i="44"/>
  <c r="I11" i="44"/>
  <c r="J11" i="44"/>
  <c r="I12" i="44"/>
  <c r="J12" i="44"/>
  <c r="I13" i="44"/>
  <c r="J13" i="44" s="1"/>
  <c r="I14" i="44"/>
  <c r="J14" i="44"/>
  <c r="I15" i="44"/>
  <c r="J15" i="44"/>
  <c r="I16" i="44"/>
  <c r="J16" i="44"/>
  <c r="I17" i="44"/>
  <c r="J17" i="44" s="1"/>
  <c r="I18" i="44"/>
  <c r="J18" i="44"/>
  <c r="I19" i="44"/>
  <c r="J19" i="44"/>
  <c r="I20" i="44"/>
  <c r="J20" i="44"/>
  <c r="I21" i="44"/>
  <c r="J21" i="44" s="1"/>
  <c r="I22" i="44"/>
  <c r="J22" i="44"/>
  <c r="I23" i="44"/>
  <c r="J23" i="44"/>
  <c r="I24" i="44"/>
  <c r="J24" i="44"/>
  <c r="I25" i="44"/>
  <c r="J25" i="44" s="1"/>
  <c r="I26" i="44"/>
  <c r="J26" i="44"/>
  <c r="I27" i="44"/>
  <c r="J27" i="44"/>
  <c r="I31" i="44"/>
  <c r="E17" i="48"/>
  <c r="E8" i="48"/>
  <c r="G17" i="2"/>
  <c r="J36" i="41" l="1"/>
  <c r="E9" i="20"/>
  <c r="E7" i="20"/>
  <c r="E8" i="20"/>
  <c r="J36" i="43"/>
</calcChain>
</file>

<file path=xl/sharedStrings.xml><?xml version="1.0" encoding="utf-8"?>
<sst xmlns="http://schemas.openxmlformats.org/spreadsheetml/2006/main" count="263" uniqueCount="84">
  <si>
    <t>Resource 1</t>
  </si>
  <si>
    <t>Resource 2</t>
  </si>
  <si>
    <t>Resource</t>
  </si>
  <si>
    <t>Product 3</t>
  </si>
  <si>
    <t>First Group</t>
  </si>
  <si>
    <t>Second Group</t>
  </si>
  <si>
    <t>Third Group</t>
  </si>
  <si>
    <t>–</t>
  </si>
  <si>
    <t>Resource 3</t>
  </si>
  <si>
    <t>Resource Used per Unit Produced</t>
  </si>
  <si>
    <t>&lt;=</t>
  </si>
  <si>
    <t>Beating the Market (Evolutionary Solver)</t>
  </si>
  <si>
    <t>Beat</t>
  </si>
  <si>
    <t>Market</t>
  </si>
  <si>
    <t>Quarter</t>
  </si>
  <si>
    <t>Year</t>
  </si>
  <si>
    <t>BA</t>
  </si>
  <si>
    <t>PG</t>
  </si>
  <si>
    <t>MCD</t>
  </si>
  <si>
    <t>Market?</t>
  </si>
  <si>
    <t>(NYSE)</t>
  </si>
  <si>
    <t>Q4</t>
  </si>
  <si>
    <t>BeatMarket?</t>
  </si>
  <si>
    <t>J4:J27</t>
  </si>
  <si>
    <t>Q3</t>
  </si>
  <si>
    <t>K4:K27</t>
  </si>
  <si>
    <t>Q2</t>
  </si>
  <si>
    <t>NumberBeatingTheMarket</t>
  </si>
  <si>
    <t>J36</t>
  </si>
  <si>
    <t>Q1</t>
  </si>
  <si>
    <t>D33:H33</t>
  </si>
  <si>
    <t>OneHundredPercent2</t>
  </si>
  <si>
    <t>K31</t>
  </si>
  <si>
    <t>D31:H31</t>
  </si>
  <si>
    <t>I4:I27</t>
  </si>
  <si>
    <t>StockData</t>
  </si>
  <si>
    <t>D4:H27</t>
  </si>
  <si>
    <t>Sum</t>
  </si>
  <si>
    <t>I31</t>
  </si>
  <si>
    <t>ZeroPercent</t>
  </si>
  <si>
    <t>D29:H29</t>
  </si>
  <si>
    <t>Number of Quarters</t>
  </si>
  <si>
    <t>DIS</t>
  </si>
  <si>
    <t>GE</t>
  </si>
  <si>
    <t>Beating the Market</t>
  </si>
  <si>
    <t>Ten?</t>
  </si>
  <si>
    <t>Beat 10% Return</t>
  </si>
  <si>
    <t>Zero</t>
  </si>
  <si>
    <t>Zero?</t>
  </si>
  <si>
    <t>Beat Zero Return</t>
  </si>
  <si>
    <t>Ten</t>
  </si>
  <si>
    <t>Production Rate</t>
  </si>
  <si>
    <t>Range Name</t>
  </si>
  <si>
    <t>Cells</t>
  </si>
  <si>
    <t>OneHundredPercent</t>
  </si>
  <si>
    <t>Portfolio</t>
  </si>
  <si>
    <t>Total</t>
  </si>
  <si>
    <t>=</t>
  </si>
  <si>
    <t>Return</t>
  </si>
  <si>
    <t>a</t>
  </si>
  <si>
    <t>b</t>
  </si>
  <si>
    <t>Product 1</t>
  </si>
  <si>
    <t>Product 2</t>
  </si>
  <si>
    <t>Total Profit</t>
  </si>
  <si>
    <t>Unit Profit</t>
  </si>
  <si>
    <t>Units Produced</t>
  </si>
  <si>
    <t>Maximum</t>
  </si>
  <si>
    <t>Used</t>
  </si>
  <si>
    <t>Available</t>
  </si>
  <si>
    <t>(2011-2013)</t>
  </si>
  <si>
    <t>a)</t>
  </si>
  <si>
    <t>Actual Profit/Day</t>
  </si>
  <si>
    <t>Estimated Profit/Day</t>
  </si>
  <si>
    <t>Error</t>
  </si>
  <si>
    <t>b)</t>
  </si>
  <si>
    <t xml:space="preserve">Estimated Profit/Day </t>
  </si>
  <si>
    <t>(P = $100R - $5R^2)</t>
  </si>
  <si>
    <t>(P = $104R - $6R^2)</t>
  </si>
  <si>
    <t>Prod</t>
  </si>
  <si>
    <t>R Squared</t>
  </si>
  <si>
    <t>c) The first  quadratic function $100R – 5R^2 provides a slightly better fit to all the data.</t>
  </si>
  <si>
    <r>
      <t>Unit Profit = a(Rate) + b(Rate)</t>
    </r>
    <r>
      <rPr>
        <vertAlign val="superscript"/>
        <sz val="10"/>
        <color rgb="FFFF0000"/>
        <rFont val="Consolas"/>
        <family val="2"/>
      </rPr>
      <t>2</t>
    </r>
    <r>
      <rPr>
        <sz val="10"/>
        <color rgb="FFFF0000"/>
        <rFont val="Consolas"/>
        <family val="2"/>
      </rPr>
      <t>, where</t>
    </r>
  </si>
  <si>
    <t>&lt;- Why is this row empty?</t>
  </si>
  <si>
    <t>Why 30?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</si>
</sst>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%"/>
    <numFmt numFmtId="168" formatCode="0.0000000"/>
  </numFmts>
  <fonts count="12" x14ac:knownFonts="1">
    <font>
      <sz val="10"/>
      <name val="Verdana"/>
    </font>
    <font>
      <sz val="10"/>
      <name val="Verdana"/>
      <family val="2"/>
    </font>
    <font>
      <sz val="10"/>
      <name val="Genev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Consolas"/>
      <family val="2"/>
    </font>
    <font>
      <b/>
      <sz val="10"/>
      <name val="Consolas"/>
      <family val="2"/>
    </font>
    <font>
      <b/>
      <sz val="14"/>
      <name val="Consolas"/>
      <family val="2"/>
    </font>
    <font>
      <sz val="10"/>
      <color rgb="FFFF0000"/>
      <name val="Consolas"/>
      <family val="2"/>
    </font>
    <font>
      <i/>
      <sz val="10"/>
      <name val="Consolas"/>
      <family val="2"/>
    </font>
    <font>
      <vertAlign val="superscript"/>
      <sz val="10"/>
      <color rgb="FFFF0000"/>
      <name val="Consolas"/>
      <family val="2"/>
    </font>
    <font>
      <b/>
      <sz val="10"/>
      <color rgb="FFFF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5" fillId="3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6" borderId="0" xfId="0" applyFont="1" applyFill="1"/>
    <xf numFmtId="0" fontId="5" fillId="5" borderId="11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7" fillId="0" borderId="0" xfId="1" applyFont="1"/>
    <xf numFmtId="0" fontId="5" fillId="0" borderId="0" xfId="1" applyFont="1"/>
    <xf numFmtId="0" fontId="5" fillId="0" borderId="0" xfId="1" applyFont="1" applyAlignment="1">
      <alignment horizontal="center"/>
    </xf>
    <xf numFmtId="10" fontId="5" fillId="3" borderId="0" xfId="2" applyNumberFormat="1" applyFont="1" applyFill="1" applyBorder="1" applyAlignment="1">
      <alignment horizontal="center"/>
    </xf>
    <xf numFmtId="10" fontId="5" fillId="3" borderId="0" xfId="2" applyNumberFormat="1" applyFont="1" applyFill="1" applyAlignment="1">
      <alignment horizontal="center"/>
    </xf>
    <xf numFmtId="10" fontId="5" fillId="0" borderId="0" xfId="2" applyNumberFormat="1" applyFont="1" applyAlignment="1">
      <alignment horizontal="center"/>
    </xf>
    <xf numFmtId="10" fontId="5" fillId="0" borderId="0" xfId="2" applyNumberFormat="1" applyFont="1"/>
    <xf numFmtId="10" fontId="5" fillId="3" borderId="0" xfId="0" applyNumberFormat="1" applyFont="1" applyFill="1" applyAlignment="1">
      <alignment horizontal="center"/>
    </xf>
    <xf numFmtId="0" fontId="5" fillId="0" borderId="20" xfId="1" applyFont="1" applyBorder="1" applyAlignment="1">
      <alignment horizontal="center"/>
    </xf>
    <xf numFmtId="0" fontId="5" fillId="0" borderId="21" xfId="1" applyFont="1" applyBorder="1" applyAlignment="1">
      <alignment horizontal="center"/>
    </xf>
    <xf numFmtId="0" fontId="5" fillId="0" borderId="22" xfId="1" applyFont="1" applyBorder="1" applyAlignment="1">
      <alignment horizontal="center"/>
    </xf>
    <xf numFmtId="9" fontId="5" fillId="3" borderId="0" xfId="2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165" fontId="5" fillId="5" borderId="5" xfId="2" applyNumberFormat="1" applyFont="1" applyFill="1" applyBorder="1" applyAlignment="1">
      <alignment horizontal="center"/>
    </xf>
    <xf numFmtId="165" fontId="5" fillId="5" borderId="6" xfId="2" applyNumberFormat="1" applyFont="1" applyFill="1" applyBorder="1" applyAlignment="1">
      <alignment horizontal="center"/>
    </xf>
    <xf numFmtId="165" fontId="5" fillId="5" borderId="7" xfId="2" applyNumberFormat="1" applyFont="1" applyFill="1" applyBorder="1" applyAlignment="1">
      <alignment horizontal="center"/>
    </xf>
    <xf numFmtId="9" fontId="5" fillId="0" borderId="0" xfId="2" applyFont="1" applyAlignment="1">
      <alignment horizontal="center"/>
    </xf>
    <xf numFmtId="0" fontId="5" fillId="4" borderId="8" xfId="2" applyNumberFormat="1" applyFont="1" applyFill="1" applyBorder="1" applyAlignment="1">
      <alignment horizontal="center"/>
    </xf>
    <xf numFmtId="0" fontId="6" fillId="2" borderId="1" xfId="1" applyFont="1" applyFill="1" applyBorder="1"/>
    <xf numFmtId="0" fontId="6" fillId="2" borderId="2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5" fillId="2" borderId="3" xfId="1" applyFont="1" applyFill="1" applyBorder="1"/>
    <xf numFmtId="0" fontId="5" fillId="2" borderId="4" xfId="1" applyFont="1" applyFill="1" applyBorder="1"/>
    <xf numFmtId="0" fontId="5" fillId="2" borderId="9" xfId="1" applyFont="1" applyFill="1" applyBorder="1"/>
    <xf numFmtId="0" fontId="5" fillId="2" borderId="10" xfId="1" applyFont="1" applyFill="1" applyBorder="1"/>
    <xf numFmtId="0" fontId="8" fillId="7" borderId="0" xfId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indent="4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 wrapText="1"/>
    </xf>
    <xf numFmtId="6" fontId="5" fillId="0" borderId="18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  <xf numFmtId="0" fontId="8" fillId="0" borderId="0" xfId="0" applyFont="1"/>
    <xf numFmtId="0" fontId="8" fillId="0" borderId="19" xfId="0" applyFont="1" applyBorder="1" applyAlignment="1">
      <alignment horizontal="center" vertical="center" wrapText="1"/>
    </xf>
    <xf numFmtId="6" fontId="8" fillId="0" borderId="0" xfId="0" applyNumberFormat="1" applyFont="1" applyAlignment="1">
      <alignment horizontal="center" vertical="center" wrapText="1"/>
    </xf>
    <xf numFmtId="6" fontId="8" fillId="0" borderId="18" xfId="0" applyNumberFormat="1" applyFont="1" applyBorder="1" applyAlignment="1">
      <alignment horizontal="center" vertical="center" wrapText="1"/>
    </xf>
    <xf numFmtId="0" fontId="5" fillId="7" borderId="0" xfId="0" applyFont="1" applyFill="1"/>
    <xf numFmtId="168" fontId="8" fillId="0" borderId="0" xfId="0" applyNumberFormat="1" applyFont="1"/>
    <xf numFmtId="0" fontId="8" fillId="0" borderId="0" xfId="0" applyFont="1" applyAlignment="1">
      <alignment horizontal="center"/>
    </xf>
    <xf numFmtId="0" fontId="11" fillId="0" borderId="0" xfId="0" applyFont="1"/>
    <xf numFmtId="0" fontId="8" fillId="3" borderId="0" xfId="0" applyFont="1" applyFill="1" applyAlignment="1">
      <alignment horizontal="center"/>
    </xf>
  </cellXfs>
  <cellStyles count="7"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Normal_Beating the Market" xfId="1" xr:uid="{00000000-0005-0000-0000-000006000000}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'8.4'!$B$2</c:f>
              <c:strCache>
                <c:ptCount val="1"/>
                <c:pt idx="0">
                  <c:v>Actual Profit/Day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7035433070866143E-2"/>
                  <c:y val="2.4044911052785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-5.5714x</a:t>
                    </a:r>
                    <a:r>
                      <a:rPr lang="en-US" sz="1050" b="1" baseline="30000"/>
                      <a:t>2</a:t>
                    </a:r>
                    <a:r>
                      <a:rPr lang="en-US" sz="1050" b="1" baseline="0"/>
                      <a:t> + 102.29x - 0.3429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'8.4'!$A$3:$A$7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'8.4'!$B$3:$B$7</c:f>
              <c:numCache>
                <c:formatCode>"$"#,##0_);[Red]\("$"#,##0\)</c:formatCode>
                <c:ptCount val="5"/>
                <c:pt idx="0">
                  <c:v>0</c:v>
                </c:pt>
                <c:pt idx="1">
                  <c:v>95</c:v>
                </c:pt>
                <c:pt idx="2">
                  <c:v>184</c:v>
                </c:pt>
                <c:pt idx="3">
                  <c:v>255</c:v>
                </c:pt>
                <c:pt idx="4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3-B44C-8049-4B1ECA316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575007"/>
        <c:axId val="651633759"/>
      </c:scatterChart>
      <c:valAx>
        <c:axId val="6515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33759"/>
        <c:crosses val="autoZero"/>
        <c:crossBetween val="midCat"/>
      </c:valAx>
      <c:valAx>
        <c:axId val="6516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7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186051</xdr:colOff>
      <xdr:row>1</xdr:row>
      <xdr:rowOff>72315</xdr:rowOff>
    </xdr:from>
    <xdr:to>
      <xdr:col>10</xdr:col>
      <xdr:colOff>372102</xdr:colOff>
      <xdr:row>15</xdr:row>
      <xdr:rowOff>169872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31B57-7840-1D77-56B1-D6360DBF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101971</xdr:colOff>
      <xdr:row>0</xdr:row>
      <xdr:rowOff>111241</xdr:rowOff>
    </xdr:from>
    <xdr:to>
      <xdr:col>6</xdr:col>
      <xdr:colOff>370803</xdr:colOff>
      <xdr:row>8</xdr:row>
      <xdr:rowOff>157591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BB6386-3F3D-B3C4-34E1-AE679249FC3B}"/>
            </a:ext>
          </a:extLst>
        </xdr:cNvPr>
        <xdr:cNvSpPr txBox="1"/>
      </xdr:nvSpPr>
      <xdr:spPr>
        <a:xfrm>
          <a:off x="101971" y="111241"/>
          <a:ext cx="4152993" cy="1455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Let	</a:t>
          </a:r>
        </a:p>
        <a:p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the production rate of product 1 per hour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= the production rate of product 2 per hour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Maximize Profit = $200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 $100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 baseline="30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$300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– $100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 baseline="30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subject to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+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≤ 2  (maximum total production rate)</a:t>
          </a:r>
          <a:b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0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and	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1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0, </a:t>
          </a:r>
          <a:r>
            <a:rPr lang="en-US" sz="1000" i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R</a:t>
          </a:r>
          <a:r>
            <a:rPr lang="en-US" sz="1000" baseline="-25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2</a:t>
          </a:r>
          <a:r>
            <a:rPr lang="en-US" sz="10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≥ 0.</a:t>
          </a:r>
          <a:r>
            <a:rPr lang="en-US" sz="1000">
              <a:effectLst/>
              <a:latin typeface="Consolas" panose="020B0609020204030204" pitchFamily="49" charset="0"/>
              <a:cs typeface="Consolas" panose="020B0609020204030204" pitchFamily="49" charset="0"/>
            </a:rPr>
            <a:t> </a:t>
          </a:r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</xdr:txBody>
    </xdr:sp>
    <xdr:clientData/>
  </xdr:twoCellAnchor>
  <xdr:twoCellAnchor>
    <xdr:from>
      <xdr:col>0</xdr:col>
      <xdr:colOff>218696</xdr:colOff>
      <xdr:row>20</xdr:row>
      <xdr:rowOff>21058</xdr:rowOff>
    </xdr:from>
    <xdr:to>
      <xdr:col>6</xdr:col>
      <xdr:colOff>556516</xdr:colOff>
      <xdr:row>30</xdr:row>
      <xdr:rowOff>46691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A5BCE08-7575-1244-B79B-B7791E89B973}"/>
            </a:ext>
          </a:extLst>
        </xdr:cNvPr>
        <xdr:cNvSpPr txBox="1"/>
      </xdr:nvSpPr>
      <xdr:spPr>
        <a:xfrm>
          <a:off x="218696" y="3625617"/>
          <a:ext cx="4922894" cy="17998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Consolas" panose="020B0609020204030204" pitchFamily="49" charset="0"/>
              <a:cs typeface="Consolas" panose="020B0609020204030204" pitchFamily="49" charset="0"/>
            </a:rPr>
            <a:t>c. QP Convex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For minimization problems, a convex objective function would resemble a </a:t>
          </a:r>
          <a:r>
            <a:rPr lang="en-US" sz="100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"bowl,"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 where the function curves upwards. The global minimum would be at the bottom of the bowl.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For maximization problems, a convex objective function would resemble an </a:t>
          </a:r>
          <a:r>
            <a:rPr lang="en-US" sz="1000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"upside-down bowl," </a:t>
          </a:r>
          <a:r>
            <a:rPr lang="en-US" sz="1000">
              <a:latin typeface="Consolas" panose="020B0609020204030204" pitchFamily="49" charset="0"/>
              <a:cs typeface="Consolas" panose="020B0609020204030204" pitchFamily="49" charset="0"/>
            </a:rPr>
            <a:t>where the function curves downwards. The global maximum would be at the peak of the bowl.</a:t>
          </a:r>
        </a:p>
        <a:p>
          <a:endParaRPr lang="en-US" sz="1000">
            <a:latin typeface="Consolas" panose="020B0609020204030204" pitchFamily="49" charset="0"/>
            <a:cs typeface="Consolas" panose="020B0609020204030204" pitchFamily="49" charset="0"/>
          </a:endParaRPr>
        </a:p>
        <a:p>
          <a:r>
            <a:rPr lang="en-US" sz="1000" b="1">
              <a:solidFill>
                <a:srgbClr val="FF0000"/>
              </a:solidFill>
              <a:latin typeface="Consolas" panose="020B0609020204030204" pitchFamily="49" charset="0"/>
              <a:cs typeface="Consolas" panose="020B0609020204030204" pitchFamily="49" charset="0"/>
            </a:rPr>
            <a:t>This can be visualized in R.</a:t>
          </a:r>
        </a:p>
      </xdr:txBody>
    </xdr:sp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127000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AE6C556E-A999-9F57-81AD-8D226B7DE58D}"/>
            </a:ext>
          </a:extLst>
        </xdr:cNvPr>
        <xdr:cNvSpPr>
          <a:spLocks noChangeAspect="1" noChangeArrowheads="1"/>
        </xdr:cNvSpPr>
      </xdr:nvSpPr>
      <xdr:spPr bwMode="auto">
        <a:xfrm>
          <a:off x="2070100" y="504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127000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71995C5-4BAD-6A4E-A479-573C02948553}"/>
            </a:ext>
          </a:extLst>
        </xdr:cNvPr>
        <xdr:cNvSpPr>
          <a:spLocks noChangeAspect="1" noChangeArrowheads="1"/>
        </xdr:cNvSpPr>
      </xdr:nvSpPr>
      <xdr:spPr bwMode="auto">
        <a:xfrm>
          <a:off x="4584700" y="415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127000</xdr:rowOff>
    </xdr:to>
    <xdr:sp macro="" textlink="">
      <xdr:nvSpPr>
        <xdr:cNvPr id="2051" name="AutoShape 3">
          <a:extLst>
            <a:ext uri="{FF2B5EF4-FFF2-40B4-BE49-F238E27FC236}">
              <a16:creationId xmlns:a16="http://schemas.microsoft.com/office/drawing/2014/main" id="{C830B9A4-E612-D01C-ECEE-F6F4C6D27CD5}"/>
            </a:ext>
          </a:extLst>
        </xdr:cNvPr>
        <xdr:cNvSpPr>
          <a:spLocks noChangeAspect="1" noChangeArrowheads="1"/>
        </xdr:cNvSpPr>
      </xdr:nvSpPr>
      <xdr:spPr bwMode="auto">
        <a:xfrm>
          <a:off x="4584700" y="397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866961</xdr:colOff>
      <xdr:row>17</xdr:row>
      <xdr:rowOff>153939</xdr:rowOff>
    </xdr:from>
    <xdr:to>
      <xdr:col>8</xdr:col>
      <xdr:colOff>680050</xdr:colOff>
      <xdr:row>34</xdr:row>
      <xdr:rowOff>175159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FEF646-3C41-42F8-6E6E-E85085E88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4355" y="3232727"/>
          <a:ext cx="3728130" cy="30307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6</xdr:row>
      <xdr:rowOff>139700</xdr:rowOff>
    </xdr:from>
    <xdr:to>
      <xdr:col>2</xdr:col>
      <xdr:colOff>774700</xdr:colOff>
      <xdr:row>19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9FEED-ABF1-7E4B-AA2B-DCC4F9260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155700"/>
          <a:ext cx="2307167" cy="21124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304800</xdr:colOff>
      <xdr:row>3</xdr:row>
      <xdr:rowOff>101600</xdr:rowOff>
    </xdr:from>
    <xdr:to>
      <xdr:col>5</xdr:col>
      <xdr:colOff>774700</xdr:colOff>
      <xdr:row>19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A1D77A-EA71-1C45-ACD7-4BA543B9C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0" y="609600"/>
          <a:ext cx="2129367" cy="263313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270933</xdr:colOff>
      <xdr:row>3</xdr:row>
      <xdr:rowOff>114300</xdr:rowOff>
    </xdr:from>
    <xdr:to>
      <xdr:col>8</xdr:col>
      <xdr:colOff>347133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53437A-A828-9D42-B247-537806D32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333" y="622300"/>
          <a:ext cx="1735667" cy="2633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525752</xdr:colOff>
      <xdr:row>1</xdr:row>
      <xdr:rowOff>176690</xdr:rowOff>
    </xdr:from>
    <xdr:to>
      <xdr:col>9</xdr:col>
      <xdr:colOff>2995</xdr:colOff>
      <xdr:row>8</xdr:row>
      <xdr:rowOff>9286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A28BD5-A73B-F045-BAB5-D7DD4B9FA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795" y="354217"/>
          <a:ext cx="1174409" cy="10752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812090</xdr:colOff>
      <xdr:row>0</xdr:row>
      <xdr:rowOff>176051</xdr:rowOff>
    </xdr:from>
    <xdr:to>
      <xdr:col>10</xdr:col>
      <xdr:colOff>191183</xdr:colOff>
      <xdr:row>7</xdr:row>
      <xdr:rowOff>175070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A44DE-C203-A242-B3E1-DEBD676BB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6767" y="176051"/>
          <a:ext cx="1004147" cy="12417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232317</xdr:colOff>
      <xdr:row>0</xdr:row>
      <xdr:rowOff>129069</xdr:rowOff>
    </xdr:from>
    <xdr:to>
      <xdr:col>11</xdr:col>
      <xdr:colOff>274796</xdr:colOff>
      <xdr:row>8</xdr:row>
      <xdr:rowOff>5689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18C9-8C0F-BE45-8181-F0E6E72E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8574" y="129069"/>
          <a:ext cx="852011" cy="13025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274795</xdr:colOff>
      <xdr:row>9</xdr:row>
      <xdr:rowOff>56795</xdr:rowOff>
    </xdr:from>
    <xdr:to>
      <xdr:col>10</xdr:col>
      <xdr:colOff>195987</xdr:colOff>
      <xdr:row>12</xdr:row>
      <xdr:rowOff>90137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1C1CFC-BEEB-95E6-1176-22F3169A4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97449" y="1679573"/>
          <a:ext cx="1551810" cy="5742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380621</xdr:colOff>
      <xdr:row>12</xdr:row>
      <xdr:rowOff>30482</xdr:rowOff>
    </xdr:from>
    <xdr:to>
      <xdr:col>17</xdr:col>
      <xdr:colOff>335867</xdr:colOff>
      <xdr:row>26</xdr:row>
      <xdr:rowOff>31489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1BE30A-E3BF-303C-770E-B57F3970F654}"/>
            </a:ext>
          </a:extLst>
        </xdr:cNvPr>
        <xdr:cNvSpPr txBox="1"/>
      </xdr:nvSpPr>
      <xdr:spPr>
        <a:xfrm>
          <a:off x="6457728" y="2234614"/>
          <a:ext cx="3670784" cy="2509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a)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Answers may vary since Evolutionary Solver is based on randomness. The solution here beat the NYSE in 10 of the 12 quarters for 2011-2013.</a:t>
          </a:r>
          <a:b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</a:br>
          <a:endParaRPr lang="en-US" sz="1100">
            <a:solidFill>
              <a:schemeClr val="dk1"/>
            </a:solidFill>
            <a:effectLst/>
            <a:latin typeface="Consolas" panose="020B0609020204030204" pitchFamily="49" charset="0"/>
            <a:ea typeface="+mn-ea"/>
            <a:cs typeface="Consolas" panose="020B0609020204030204" pitchFamily="49" charset="0"/>
          </a:endParaRPr>
        </a:p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b)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This solution beats the market in only 6 quarters for the next three years (half of the 12 quarters).</a:t>
          </a:r>
        </a:p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	</a:t>
          </a:r>
        </a:p>
        <a:p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c)</a:t>
          </a:r>
          <a:r>
            <a:rPr lang="en-US" sz="1100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Consolas" panose="020B0609020204030204" pitchFamily="49" charset="0"/>
            </a:rPr>
            <a:t>The optimized solution for years 2011 through 2013 is not necessarily a great solution for the years 2014 through 2016. (Past performance is no guarantee of future earnings.)</a:t>
          </a:r>
        </a:p>
      </xdr:txBody>
    </xdr:sp>
    <xdr:clientData/>
  </xdr:twoCellAnchor>
  <xdr:twoCellAnchor editAs="oneCell">
    <xdr:from>
      <xdr:col>11</xdr:col>
      <xdr:colOff>367355</xdr:colOff>
      <xdr:row>0</xdr:row>
      <xdr:rowOff>94464</xdr:rowOff>
    </xdr:from>
    <xdr:to>
      <xdr:col>17</xdr:col>
      <xdr:colOff>281411</xdr:colOff>
      <xdr:row>11</xdr:row>
      <xdr:rowOff>104960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A56AEC-7A9D-B41C-6F2F-59B06E4FE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4462" y="94464"/>
          <a:ext cx="3629594" cy="2036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F590-2B01-484D-BF26-760DE9199635}">
  <dimension ref="A1:E19"/>
  <sheetViews>
    <sheetView tabSelected="1" zoomScale="157" workbookViewId="0">
      <selection activeCell="A20" sqref="A20"/>
    </sheetView>
  </sheetViews>
  <sheetFormatPr baseColWidth="10" defaultRowHeight="14" x14ac:dyDescent="0.2"/>
  <cols>
    <col min="1" max="1" width="7.6640625" style="1" customWidth="1"/>
    <col min="2" max="2" width="21.1640625" style="1" bestFit="1" customWidth="1"/>
    <col min="3" max="3" width="24.83203125" style="1" bestFit="1" customWidth="1"/>
    <col min="4" max="4" width="10.5" style="1" bestFit="1" customWidth="1"/>
    <col min="5" max="5" width="21.1640625" style="1" bestFit="1" customWidth="1"/>
    <col min="6" max="16384" width="10.83203125" style="1"/>
  </cols>
  <sheetData>
    <row r="1" spans="1:5" ht="15" x14ac:dyDescent="0.2">
      <c r="A1" s="46" t="s">
        <v>70</v>
      </c>
      <c r="C1" s="47" t="s">
        <v>75</v>
      </c>
    </row>
    <row r="2" spans="1:5" ht="16" thickBot="1" x14ac:dyDescent="0.25">
      <c r="A2" s="50" t="s">
        <v>78</v>
      </c>
      <c r="B2" s="50" t="s">
        <v>71</v>
      </c>
      <c r="C2" s="51" t="s">
        <v>76</v>
      </c>
      <c r="D2" s="58" t="s">
        <v>73</v>
      </c>
    </row>
    <row r="3" spans="1:5" x14ac:dyDescent="0.2">
      <c r="A3" s="47">
        <v>0</v>
      </c>
      <c r="B3" s="48">
        <v>0</v>
      </c>
      <c r="C3" s="48">
        <f>100*A3-5*A3^2</f>
        <v>0</v>
      </c>
      <c r="D3" s="59">
        <f>ABS(B3-C3)</f>
        <v>0</v>
      </c>
    </row>
    <row r="4" spans="1:5" x14ac:dyDescent="0.2">
      <c r="A4" s="47">
        <v>1</v>
      </c>
      <c r="B4" s="48">
        <v>95</v>
      </c>
      <c r="C4" s="48">
        <f t="shared" ref="C4:C7" si="0">100*A4-5*A4^2</f>
        <v>95</v>
      </c>
      <c r="D4" s="59">
        <f t="shared" ref="D4:D7" si="1">ABS(B4-C4)</f>
        <v>0</v>
      </c>
    </row>
    <row r="5" spans="1:5" x14ac:dyDescent="0.2">
      <c r="A5" s="47">
        <v>2</v>
      </c>
      <c r="B5" s="48">
        <v>184</v>
      </c>
      <c r="C5" s="48">
        <f t="shared" si="0"/>
        <v>180</v>
      </c>
      <c r="D5" s="59">
        <f t="shared" si="1"/>
        <v>4</v>
      </c>
    </row>
    <row r="6" spans="1:5" x14ac:dyDescent="0.2">
      <c r="A6" s="47">
        <v>3</v>
      </c>
      <c r="B6" s="48">
        <v>255</v>
      </c>
      <c r="C6" s="48">
        <f t="shared" si="0"/>
        <v>255</v>
      </c>
      <c r="D6" s="59">
        <f t="shared" si="1"/>
        <v>0</v>
      </c>
    </row>
    <row r="7" spans="1:5" x14ac:dyDescent="0.2">
      <c r="A7" s="54">
        <v>4</v>
      </c>
      <c r="B7" s="55">
        <v>320</v>
      </c>
      <c r="C7" s="55">
        <f t="shared" si="0"/>
        <v>320</v>
      </c>
      <c r="D7" s="60">
        <f t="shared" si="1"/>
        <v>0</v>
      </c>
    </row>
    <row r="8" spans="1:5" x14ac:dyDescent="0.2">
      <c r="A8" s="49"/>
      <c r="C8" s="56" t="s">
        <v>79</v>
      </c>
      <c r="D8" s="62">
        <f>RSQ(C3:C7,A3:A7)</f>
        <v>0.99456099456099456</v>
      </c>
      <c r="E8" s="61" t="str">
        <f ca="1">_xlfn.FORMULATEXT(D8)</f>
        <v>=RSQ(C3:C7,A3:A7)</v>
      </c>
    </row>
    <row r="9" spans="1:5" x14ac:dyDescent="0.2">
      <c r="A9" s="49"/>
    </row>
    <row r="10" spans="1:5" ht="15" x14ac:dyDescent="0.2">
      <c r="A10" s="46" t="s">
        <v>74</v>
      </c>
      <c r="B10" s="47"/>
      <c r="C10" s="47" t="s">
        <v>72</v>
      </c>
      <c r="D10" s="47"/>
    </row>
    <row r="11" spans="1:5" ht="16" thickBot="1" x14ac:dyDescent="0.25">
      <c r="A11" s="50" t="s">
        <v>78</v>
      </c>
      <c r="B11" s="50" t="s">
        <v>71</v>
      </c>
      <c r="C11" s="51" t="s">
        <v>77</v>
      </c>
      <c r="D11" s="50" t="s">
        <v>73</v>
      </c>
    </row>
    <row r="12" spans="1:5" x14ac:dyDescent="0.2">
      <c r="A12" s="47">
        <v>0</v>
      </c>
      <c r="B12" s="48">
        <v>0</v>
      </c>
      <c r="C12" s="48">
        <f>104*A12-6*A12^2</f>
        <v>0</v>
      </c>
      <c r="D12" s="48">
        <f>ABS(B12-C12)</f>
        <v>0</v>
      </c>
    </row>
    <row r="13" spans="1:5" x14ac:dyDescent="0.2">
      <c r="A13" s="47">
        <v>1</v>
      </c>
      <c r="B13" s="48">
        <v>95</v>
      </c>
      <c r="C13" s="48">
        <f t="shared" ref="C13:C16" si="2">104*A13-6*A13^2</f>
        <v>98</v>
      </c>
      <c r="D13" s="48">
        <f t="shared" ref="D13:D16" si="3">ABS(B13-C13)</f>
        <v>3</v>
      </c>
    </row>
    <row r="14" spans="1:5" x14ac:dyDescent="0.2">
      <c r="A14" s="47">
        <v>2</v>
      </c>
      <c r="B14" s="48">
        <v>184</v>
      </c>
      <c r="C14" s="48">
        <f t="shared" si="2"/>
        <v>184</v>
      </c>
      <c r="D14" s="48">
        <f t="shared" si="3"/>
        <v>0</v>
      </c>
    </row>
    <row r="15" spans="1:5" x14ac:dyDescent="0.2">
      <c r="A15" s="47">
        <v>3</v>
      </c>
      <c r="B15" s="48">
        <v>255</v>
      </c>
      <c r="C15" s="48">
        <f t="shared" si="2"/>
        <v>258</v>
      </c>
      <c r="D15" s="48">
        <f t="shared" si="3"/>
        <v>3</v>
      </c>
    </row>
    <row r="16" spans="1:5" x14ac:dyDescent="0.2">
      <c r="A16" s="47">
        <v>4</v>
      </c>
      <c r="B16" s="48">
        <v>320</v>
      </c>
      <c r="C16" s="48">
        <f t="shared" si="2"/>
        <v>320</v>
      </c>
      <c r="D16" s="48">
        <f t="shared" si="3"/>
        <v>0</v>
      </c>
    </row>
    <row r="17" spans="1:5" x14ac:dyDescent="0.2">
      <c r="A17" s="47"/>
      <c r="B17" s="48"/>
      <c r="C17" s="56" t="s">
        <v>79</v>
      </c>
      <c r="D17" s="62">
        <f>RSQ(C12:C16,A12:A16)</f>
        <v>0.9921865310678406</v>
      </c>
      <c r="E17" s="61" t="str">
        <f ca="1">_xlfn.FORMULATEXT(D17)</f>
        <v>=RSQ(C12:C16,A12:A16)</v>
      </c>
    </row>
    <row r="18" spans="1:5" x14ac:dyDescent="0.2">
      <c r="A18" s="49"/>
    </row>
    <row r="19" spans="1:5" x14ac:dyDescent="0.2">
      <c r="A19" s="1" t="s">
        <v>80</v>
      </c>
      <c r="B19" s="49"/>
      <c r="C19" s="4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1"/>
  <sheetViews>
    <sheetView zoomScale="136" workbookViewId="0">
      <selection activeCell="A20" sqref="A20"/>
    </sheetView>
  </sheetViews>
  <sheetFormatPr baseColWidth="10" defaultColWidth="10.6640625" defaultRowHeight="14" x14ac:dyDescent="0.2"/>
  <cols>
    <col min="1" max="1" width="17.5" style="1" customWidth="1"/>
    <col min="2" max="3" width="9.6640625" style="2" customWidth="1"/>
    <col min="4" max="4" width="5.1640625" style="2" customWidth="1"/>
    <col min="5" max="5" width="5.6640625" style="1" customWidth="1"/>
    <col min="6" max="6" width="12.5" style="1" bestFit="1" customWidth="1"/>
    <col min="7" max="7" width="40.6640625" style="1" bestFit="1" customWidth="1"/>
    <col min="8" max="16384" width="10.6640625" style="1"/>
  </cols>
  <sheetData>
    <row r="1" spans="1:6" x14ac:dyDescent="0.2">
      <c r="B1" s="1"/>
      <c r="C1" s="1"/>
      <c r="D1" s="1"/>
    </row>
    <row r="2" spans="1:6" x14ac:dyDescent="0.2">
      <c r="B2" s="1"/>
      <c r="C2" s="1"/>
      <c r="D2" s="1"/>
    </row>
    <row r="3" spans="1:6" x14ac:dyDescent="0.2">
      <c r="B3" s="1"/>
      <c r="C3" s="1"/>
      <c r="D3" s="1"/>
    </row>
    <row r="4" spans="1:6" x14ac:dyDescent="0.2">
      <c r="B4" s="1"/>
      <c r="C4" s="1"/>
      <c r="D4" s="1"/>
    </row>
    <row r="6" spans="1:6" x14ac:dyDescent="0.2">
      <c r="B6" s="1"/>
      <c r="C6" s="1"/>
      <c r="D6" s="1"/>
    </row>
    <row r="7" spans="1:6" x14ac:dyDescent="0.2">
      <c r="B7" s="1"/>
      <c r="C7" s="1"/>
      <c r="D7" s="1"/>
    </row>
    <row r="8" spans="1:6" x14ac:dyDescent="0.2">
      <c r="B8" s="1"/>
      <c r="C8" s="1"/>
      <c r="D8" s="1"/>
    </row>
    <row r="9" spans="1:6" x14ac:dyDescent="0.2">
      <c r="B9" s="1"/>
      <c r="C9" s="1"/>
      <c r="D9" s="1"/>
    </row>
    <row r="11" spans="1:6" ht="17" x14ac:dyDescent="0.2">
      <c r="A11" s="57" t="s">
        <v>81</v>
      </c>
      <c r="B11" s="63"/>
      <c r="C11" s="63"/>
    </row>
    <row r="12" spans="1:6" x14ac:dyDescent="0.2">
      <c r="B12" s="2" t="s">
        <v>61</v>
      </c>
      <c r="C12" s="2" t="s">
        <v>62</v>
      </c>
    </row>
    <row r="13" spans="1:6" x14ac:dyDescent="0.2">
      <c r="A13" s="3" t="s">
        <v>59</v>
      </c>
      <c r="B13" s="4">
        <v>200</v>
      </c>
      <c r="C13" s="4">
        <v>300</v>
      </c>
      <c r="D13" s="5"/>
    </row>
    <row r="14" spans="1:6" x14ac:dyDescent="0.2">
      <c r="A14" s="3" t="s">
        <v>60</v>
      </c>
      <c r="B14" s="4">
        <v>-100</v>
      </c>
      <c r="C14" s="4">
        <v>-100</v>
      </c>
      <c r="D14" s="5"/>
    </row>
    <row r="16" spans="1:6" ht="15" thickBot="1" x14ac:dyDescent="0.25">
      <c r="B16" s="2" t="s">
        <v>61</v>
      </c>
      <c r="C16" s="2" t="s">
        <v>62</v>
      </c>
      <c r="D16" s="2" t="s">
        <v>56</v>
      </c>
      <c r="F16" s="2" t="s">
        <v>63</v>
      </c>
    </row>
    <row r="17" spans="1:7" ht="15" thickBot="1" x14ac:dyDescent="0.25">
      <c r="A17" s="3" t="s">
        <v>51</v>
      </c>
      <c r="B17" s="6">
        <v>0.75</v>
      </c>
      <c r="C17" s="7">
        <v>1.25</v>
      </c>
      <c r="D17" s="2">
        <f>SUM(B17:C17)</f>
        <v>2</v>
      </c>
      <c r="F17" s="8">
        <f>(B13*B17+B14*B17^2)+(C13*C17+C14*C17^2)</f>
        <v>312.5</v>
      </c>
      <c r="G17" s="10" t="str">
        <f ca="1">_xlfn.FORMULATEXT(F17)</f>
        <v>=(B13*B17+B14*B17^2)+(C13*C17+C14*C17^2)</v>
      </c>
    </row>
    <row r="18" spans="1:7" x14ac:dyDescent="0.2">
      <c r="D18" s="2" t="s">
        <v>10</v>
      </c>
    </row>
    <row r="19" spans="1:7" x14ac:dyDescent="0.2">
      <c r="D19" s="9">
        <v>2</v>
      </c>
    </row>
    <row r="23" spans="1:7" x14ac:dyDescent="0.2">
      <c r="G23"/>
    </row>
    <row r="24" spans="1:7" x14ac:dyDescent="0.2">
      <c r="G24"/>
    </row>
    <row r="29" spans="1:7" x14ac:dyDescent="0.2">
      <c r="C29"/>
    </row>
    <row r="31" spans="1:7" x14ac:dyDescent="0.2">
      <c r="D31"/>
    </row>
  </sheetData>
  <phoneticPr fontId="0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FD3D8-F550-FF47-9AC5-8AC591CE023E}">
  <dimension ref="A1"/>
  <sheetViews>
    <sheetView zoomScale="150" workbookViewId="0">
      <selection activeCell="E25" sqref="E25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7"/>
  <sheetViews>
    <sheetView zoomScale="162" workbookViewId="0">
      <selection activeCell="E18" sqref="E18"/>
    </sheetView>
  </sheetViews>
  <sheetFormatPr baseColWidth="10" defaultColWidth="10.6640625" defaultRowHeight="14" x14ac:dyDescent="0.2"/>
  <cols>
    <col min="1" max="1" width="12.5" style="1" customWidth="1"/>
    <col min="2" max="2" width="9" style="2" bestFit="1" customWidth="1"/>
    <col min="3" max="3" width="15" style="2" customWidth="1"/>
    <col min="4" max="4" width="9" style="2" bestFit="1" customWidth="1"/>
    <col min="5" max="5" width="5.33203125" style="2" bestFit="1" customWidth="1"/>
    <col min="6" max="7" width="9" style="1" bestFit="1" customWidth="1"/>
    <col min="8" max="8" width="11.6640625" style="1" bestFit="1" customWidth="1"/>
    <col min="9" max="16384" width="10.6640625" style="1"/>
  </cols>
  <sheetData>
    <row r="1" spans="1:9" x14ac:dyDescent="0.2">
      <c r="A1" s="1" t="s">
        <v>64</v>
      </c>
      <c r="B1" s="2" t="s">
        <v>61</v>
      </c>
      <c r="C1" s="2" t="s">
        <v>62</v>
      </c>
      <c r="D1" s="2" t="s">
        <v>3</v>
      </c>
    </row>
    <row r="2" spans="1:9" x14ac:dyDescent="0.2">
      <c r="A2" s="3" t="s">
        <v>4</v>
      </c>
      <c r="B2" s="4">
        <v>360</v>
      </c>
      <c r="C2" s="4">
        <v>240</v>
      </c>
      <c r="D2" s="4">
        <v>450</v>
      </c>
    </row>
    <row r="3" spans="1:9" x14ac:dyDescent="0.2">
      <c r="A3" s="3" t="s">
        <v>5</v>
      </c>
      <c r="B3" s="4">
        <v>30</v>
      </c>
      <c r="C3" s="4">
        <v>120</v>
      </c>
      <c r="D3" s="4">
        <v>300</v>
      </c>
    </row>
    <row r="4" spans="1:9" x14ac:dyDescent="0.2">
      <c r="A4" s="3" t="s">
        <v>6</v>
      </c>
      <c r="B4" s="4" t="s">
        <v>7</v>
      </c>
      <c r="C4" s="4">
        <v>90</v>
      </c>
      <c r="D4" s="4">
        <v>180</v>
      </c>
    </row>
    <row r="5" spans="1:9" x14ac:dyDescent="0.2">
      <c r="E5" s="2" t="s">
        <v>56</v>
      </c>
      <c r="G5" s="2" t="s">
        <v>2</v>
      </c>
    </row>
    <row r="6" spans="1:9" x14ac:dyDescent="0.2">
      <c r="C6" s="2" t="s">
        <v>9</v>
      </c>
      <c r="E6" s="2" t="s">
        <v>67</v>
      </c>
      <c r="G6" s="2" t="s">
        <v>68</v>
      </c>
    </row>
    <row r="7" spans="1:9" x14ac:dyDescent="0.2">
      <c r="A7" s="3" t="s">
        <v>0</v>
      </c>
      <c r="B7" s="9">
        <v>1</v>
      </c>
      <c r="C7" s="9">
        <v>1</v>
      </c>
      <c r="D7" s="9">
        <v>1</v>
      </c>
      <c r="E7" s="2">
        <f>SUMPRODUCT(B7:D7,$B$16:$D$16)</f>
        <v>60</v>
      </c>
      <c r="F7" s="2" t="s">
        <v>10</v>
      </c>
      <c r="G7" s="9">
        <v>60</v>
      </c>
    </row>
    <row r="8" spans="1:9" x14ac:dyDescent="0.2">
      <c r="A8" s="3" t="s">
        <v>1</v>
      </c>
      <c r="B8" s="9">
        <v>3</v>
      </c>
      <c r="C8" s="9">
        <v>2</v>
      </c>
      <c r="D8" s="9">
        <v>0</v>
      </c>
      <c r="E8" s="2">
        <f>SUMPRODUCT(B8:D8,$B$16:$D$16)</f>
        <v>85</v>
      </c>
      <c r="F8" s="2" t="s">
        <v>10</v>
      </c>
      <c r="G8" s="9">
        <v>200</v>
      </c>
    </row>
    <row r="9" spans="1:9" x14ac:dyDescent="0.2">
      <c r="A9" s="3" t="s">
        <v>8</v>
      </c>
      <c r="B9" s="9">
        <v>1</v>
      </c>
      <c r="C9" s="9">
        <v>0</v>
      </c>
      <c r="D9" s="9">
        <v>2</v>
      </c>
      <c r="E9" s="2">
        <f>SUMPRODUCT(B9:D9,$B$16:$D$16)</f>
        <v>65</v>
      </c>
      <c r="F9" s="2" t="s">
        <v>10</v>
      </c>
      <c r="G9" s="9">
        <v>70</v>
      </c>
    </row>
    <row r="11" spans="1:9" x14ac:dyDescent="0.2">
      <c r="B11" s="1"/>
      <c r="C11" s="2" t="s">
        <v>65</v>
      </c>
      <c r="G11" s="52" t="s">
        <v>66</v>
      </c>
    </row>
    <row r="12" spans="1:9" x14ac:dyDescent="0.2">
      <c r="B12" s="2" t="s">
        <v>61</v>
      </c>
      <c r="C12" s="2" t="s">
        <v>62</v>
      </c>
      <c r="D12" s="2" t="s">
        <v>3</v>
      </c>
      <c r="F12" s="2" t="s">
        <v>61</v>
      </c>
      <c r="G12" s="2" t="s">
        <v>62</v>
      </c>
      <c r="H12" s="2" t="s">
        <v>3</v>
      </c>
    </row>
    <row r="13" spans="1:9" x14ac:dyDescent="0.2">
      <c r="A13" s="3" t="s">
        <v>4</v>
      </c>
      <c r="B13" s="11">
        <v>15</v>
      </c>
      <c r="C13" s="12">
        <v>20</v>
      </c>
      <c r="D13" s="13">
        <v>10</v>
      </c>
      <c r="E13" s="2" t="s">
        <v>10</v>
      </c>
      <c r="F13" s="9">
        <v>15</v>
      </c>
      <c r="G13" s="9">
        <v>20</v>
      </c>
      <c r="H13" s="9">
        <v>10</v>
      </c>
    </row>
    <row r="14" spans="1:9" x14ac:dyDescent="0.2">
      <c r="A14" s="3" t="s">
        <v>5</v>
      </c>
      <c r="B14" s="14">
        <v>0</v>
      </c>
      <c r="C14" s="15">
        <v>0</v>
      </c>
      <c r="D14" s="16">
        <v>5</v>
      </c>
      <c r="E14" s="2" t="s">
        <v>10</v>
      </c>
      <c r="F14" s="65">
        <v>30</v>
      </c>
      <c r="G14" s="9">
        <v>20</v>
      </c>
      <c r="H14" s="9">
        <v>5</v>
      </c>
    </row>
    <row r="15" spans="1:9" x14ac:dyDescent="0.2">
      <c r="A15" s="3" t="s">
        <v>6</v>
      </c>
      <c r="B15" s="53"/>
      <c r="C15" s="17">
        <v>0</v>
      </c>
      <c r="D15" s="18">
        <v>10</v>
      </c>
      <c r="F15" s="63" t="s">
        <v>83</v>
      </c>
      <c r="G15" s="2"/>
      <c r="H15" s="2"/>
      <c r="I15" s="64" t="s">
        <v>82</v>
      </c>
    </row>
    <row r="16" spans="1:9" ht="15" thickBot="1" x14ac:dyDescent="0.25">
      <c r="A16" s="3" t="s">
        <v>56</v>
      </c>
      <c r="B16" s="2">
        <f>SUM(B13:B15)</f>
        <v>15</v>
      </c>
      <c r="C16" s="2">
        <f>SUM(C13:C15)</f>
        <v>20</v>
      </c>
      <c r="D16" s="2">
        <f>SUM(D13:D15)</f>
        <v>25</v>
      </c>
      <c r="H16" s="2" t="s">
        <v>63</v>
      </c>
    </row>
    <row r="17" spans="8:8" ht="15" thickBot="1" x14ac:dyDescent="0.25">
      <c r="H17" s="8">
        <f>SUMPRODUCT(B2:D4,B13:D15)</f>
        <v>18000</v>
      </c>
    </row>
  </sheetData>
  <phoneticPr fontId="0"/>
  <printOptions headings="1" gridLines="1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L36"/>
  <sheetViews>
    <sheetView zoomScale="121" workbookViewId="0">
      <selection activeCell="K4" sqref="K4"/>
    </sheetView>
  </sheetViews>
  <sheetFormatPr baseColWidth="10" defaultColWidth="9.33203125" defaultRowHeight="14" x14ac:dyDescent="0.2"/>
  <cols>
    <col min="1" max="1" width="2.33203125" style="20" customWidth="1"/>
    <col min="2" max="2" width="6.1640625" style="20" bestFit="1" customWidth="1"/>
    <col min="3" max="3" width="6.6640625" style="20" bestFit="1" customWidth="1"/>
    <col min="4" max="8" width="8.33203125" style="20" customWidth="1"/>
    <col min="9" max="9" width="7.33203125" style="21" customWidth="1"/>
    <col min="10" max="10" width="7.1640625" style="21" customWidth="1"/>
    <col min="11" max="11" width="8.1640625" style="20" customWidth="1"/>
    <col min="12" max="12" width="6.33203125" style="20" customWidth="1"/>
    <col min="13" max="13" width="5" style="20" customWidth="1"/>
    <col min="14" max="16384" width="9.33203125" style="20"/>
  </cols>
  <sheetData>
    <row r="1" spans="1:12" ht="19" x14ac:dyDescent="0.25">
      <c r="A1" s="19" t="s">
        <v>11</v>
      </c>
    </row>
    <row r="2" spans="1:12" x14ac:dyDescent="0.2">
      <c r="J2" s="21" t="s">
        <v>12</v>
      </c>
      <c r="K2" s="21" t="s">
        <v>13</v>
      </c>
    </row>
    <row r="3" spans="1:12" x14ac:dyDescent="0.2">
      <c r="B3" s="21" t="s">
        <v>14</v>
      </c>
      <c r="C3" s="21" t="s">
        <v>15</v>
      </c>
      <c r="D3" s="21" t="s">
        <v>42</v>
      </c>
      <c r="E3" s="21" t="s">
        <v>16</v>
      </c>
      <c r="F3" s="21" t="s">
        <v>43</v>
      </c>
      <c r="G3" s="21" t="s">
        <v>17</v>
      </c>
      <c r="H3" s="21" t="s">
        <v>18</v>
      </c>
      <c r="I3" s="21" t="s">
        <v>58</v>
      </c>
      <c r="J3" s="21" t="s">
        <v>19</v>
      </c>
      <c r="K3" s="21" t="s">
        <v>20</v>
      </c>
    </row>
    <row r="4" spans="1:12" x14ac:dyDescent="0.2">
      <c r="B4" s="2" t="s">
        <v>21</v>
      </c>
      <c r="C4" s="2">
        <v>2016</v>
      </c>
      <c r="D4" s="22">
        <v>0.13098209441128583</v>
      </c>
      <c r="E4" s="22">
        <v>0.19078845857120807</v>
      </c>
      <c r="F4" s="22">
        <v>7.4734316078162388E-2</v>
      </c>
      <c r="G4" s="23">
        <v>-5.590765052059754E-2</v>
      </c>
      <c r="H4" s="22">
        <v>6.3363548358708055E-2</v>
      </c>
      <c r="I4" s="24">
        <f t="shared" ref="I4:I27" si="0">SUMPRODUCT(Portfolio,D4:H4)</f>
        <v>0.12034884192714573</v>
      </c>
      <c r="J4" s="21" t="str">
        <f t="shared" ref="J4:J27" si="1">IF(Return&gt;Market,"Yes","No")</f>
        <v>Yes</v>
      </c>
      <c r="K4" s="22">
        <v>3.1260813320238334E-2</v>
      </c>
      <c r="L4" s="25"/>
    </row>
    <row r="5" spans="1:12" x14ac:dyDescent="0.2">
      <c r="B5" s="2" t="s">
        <v>24</v>
      </c>
      <c r="C5" s="2">
        <v>2016</v>
      </c>
      <c r="D5" s="22">
        <v>-4.3789561066722049E-2</v>
      </c>
      <c r="E5" s="22">
        <v>2.2804387280044303E-2</v>
      </c>
      <c r="F5" s="22">
        <v>-5.1690507152145626E-2</v>
      </c>
      <c r="G5" s="23">
        <v>1.3186561174177269E-2</v>
      </c>
      <c r="H5" s="22">
        <v>-3.392280224451627E-2</v>
      </c>
      <c r="I5" s="24">
        <f t="shared" si="0"/>
        <v>-5.662901201159188E-3</v>
      </c>
      <c r="J5" s="21" t="str">
        <f t="shared" si="1"/>
        <v>No</v>
      </c>
      <c r="K5" s="22">
        <v>2.2110049762626538E-2</v>
      </c>
      <c r="L5" s="25"/>
    </row>
    <row r="6" spans="1:12" x14ac:dyDescent="0.2">
      <c r="B6" s="2" t="s">
        <v>26</v>
      </c>
      <c r="C6" s="2">
        <v>2016</v>
      </c>
      <c r="D6" s="22">
        <v>-1.5024529844644308E-2</v>
      </c>
      <c r="E6" s="22">
        <v>3.1415317001709075E-2</v>
      </c>
      <c r="F6" s="22">
        <v>-2.2705157314303337E-3</v>
      </c>
      <c r="G6" s="23">
        <v>9.3542319749216229E-2</v>
      </c>
      <c r="H6" s="22">
        <v>-3.5506355063550599E-2</v>
      </c>
      <c r="I6" s="24">
        <f t="shared" si="0"/>
        <v>4.4649921829051781E-3</v>
      </c>
      <c r="J6" s="21" t="str">
        <f t="shared" si="1"/>
        <v>No</v>
      </c>
      <c r="K6" s="22">
        <v>2.7669223316094005E-2</v>
      </c>
      <c r="L6" s="25"/>
    </row>
    <row r="7" spans="1:12" x14ac:dyDescent="0.2">
      <c r="B7" s="2" t="s">
        <v>29</v>
      </c>
      <c r="C7" s="2">
        <v>2016</v>
      </c>
      <c r="D7" s="22">
        <v>-5.4868624420401746E-2</v>
      </c>
      <c r="E7" s="22">
        <v>-0.11393956876036626</v>
      </c>
      <c r="F7" s="22">
        <v>2.8695362028695381E-2</v>
      </c>
      <c r="G7" s="23">
        <v>4.5490298898793968E-2</v>
      </c>
      <c r="H7" s="22">
        <v>7.1899446251208587E-2</v>
      </c>
      <c r="I7" s="24">
        <f t="shared" si="0"/>
        <v>-2.3007780183012656E-2</v>
      </c>
      <c r="J7" s="21" t="str">
        <f t="shared" si="1"/>
        <v>No</v>
      </c>
      <c r="K7" s="22">
        <v>6.3045797176890517E-3</v>
      </c>
      <c r="L7" s="25"/>
    </row>
    <row r="8" spans="1:12" x14ac:dyDescent="0.2">
      <c r="B8" s="2" t="s">
        <v>21</v>
      </c>
      <c r="C8" s="2">
        <v>2015</v>
      </c>
      <c r="D8" s="22">
        <v>3.4682658670664557E-2</v>
      </c>
      <c r="E8" s="22">
        <v>0.11095978208620405</v>
      </c>
      <c r="F8" s="22">
        <v>0.2446013289036546</v>
      </c>
      <c r="G8" s="23">
        <v>0.1137392320046724</v>
      </c>
      <c r="H8" s="22">
        <v>0.20839086563993625</v>
      </c>
      <c r="I8" s="24">
        <f t="shared" si="0"/>
        <v>0.15342966397972083</v>
      </c>
      <c r="J8" s="21" t="str">
        <f t="shared" si="1"/>
        <v>Yes</v>
      </c>
      <c r="K8" s="22">
        <v>3.5075599330182783E-2</v>
      </c>
      <c r="L8" s="25"/>
    </row>
    <row r="9" spans="1:12" x14ac:dyDescent="0.2">
      <c r="B9" s="2" t="s">
        <v>24</v>
      </c>
      <c r="C9" s="2">
        <v>2015</v>
      </c>
      <c r="D9" s="22">
        <v>-9.9378881987577716E-2</v>
      </c>
      <c r="E9" s="22">
        <v>-4.9931496422590982E-2</v>
      </c>
      <c r="F9" s="22">
        <v>-4.2544731610338005E-2</v>
      </c>
      <c r="G9" s="23">
        <v>-7.2956145100162462E-2</v>
      </c>
      <c r="H9" s="22">
        <v>4.5530260966130109E-2</v>
      </c>
      <c r="I9" s="24">
        <f t="shared" si="0"/>
        <v>-1.3330465975016696E-2</v>
      </c>
      <c r="J9" s="21" t="str">
        <f t="shared" si="1"/>
        <v>Yes</v>
      </c>
      <c r="K9" s="22">
        <v>-9.305797208751343E-2</v>
      </c>
      <c r="L9" s="25"/>
    </row>
    <row r="10" spans="1:12" x14ac:dyDescent="0.2">
      <c r="B10" s="2" t="s">
        <v>26</v>
      </c>
      <c r="C10" s="2">
        <v>2015</v>
      </c>
      <c r="D10" s="22">
        <v>8.8157508081105007E-2</v>
      </c>
      <c r="E10" s="22">
        <v>-6.9810252053242761E-2</v>
      </c>
      <c r="F10" s="22">
        <v>8.0326460481099593E-2</v>
      </c>
      <c r="G10" s="23">
        <v>-3.7519541427827097E-2</v>
      </c>
      <c r="H10" s="22">
        <v>-1.5846994535519188E-2</v>
      </c>
      <c r="I10" s="24">
        <f t="shared" si="0"/>
        <v>-3.5726388768548556E-2</v>
      </c>
      <c r="J10" s="21" t="str">
        <f t="shared" si="1"/>
        <v>No</v>
      </c>
      <c r="K10" s="22">
        <v>-8.6235766144089343E-3</v>
      </c>
      <c r="L10" s="25"/>
    </row>
    <row r="11" spans="1:12" x14ac:dyDescent="0.2">
      <c r="B11" s="2" t="s">
        <v>29</v>
      </c>
      <c r="C11" s="2">
        <v>2015</v>
      </c>
      <c r="D11" s="22">
        <v>0.11366859386931383</v>
      </c>
      <c r="E11" s="22">
        <v>0.16179978613144708</v>
      </c>
      <c r="F11" s="22">
        <v>-9.3617021276595214E-3</v>
      </c>
      <c r="G11" s="23">
        <v>-9.4063495810220665E-2</v>
      </c>
      <c r="H11" s="22">
        <v>4.8951048951048959E-2</v>
      </c>
      <c r="I11" s="24">
        <f t="shared" si="0"/>
        <v>9.5209477827039452E-2</v>
      </c>
      <c r="J11" s="21" t="str">
        <f t="shared" si="1"/>
        <v>Yes</v>
      </c>
      <c r="K11" s="22">
        <v>5.5308305748373865E-3</v>
      </c>
      <c r="L11" s="25"/>
    </row>
    <row r="12" spans="1:12" x14ac:dyDescent="0.2">
      <c r="B12" s="2" t="s">
        <v>21</v>
      </c>
      <c r="C12" s="2">
        <v>2014</v>
      </c>
      <c r="D12" s="22">
        <v>7.141187470780741E-2</v>
      </c>
      <c r="E12" s="22">
        <v>2.6340227944280148E-2</v>
      </c>
      <c r="F12" s="22">
        <v>-4.2372881355933201E-3</v>
      </c>
      <c r="G12" s="23">
        <v>9.6119016817593828E-2</v>
      </c>
      <c r="H12" s="22">
        <v>-2.9717682020801162E-3</v>
      </c>
      <c r="I12" s="24">
        <f t="shared" si="0"/>
        <v>1.8109710843864847E-2</v>
      </c>
      <c r="J12" s="21" t="str">
        <f t="shared" si="1"/>
        <v>Yes</v>
      </c>
      <c r="K12" s="22">
        <v>1.2735764879336697E-2</v>
      </c>
    </row>
    <row r="13" spans="1:12" x14ac:dyDescent="0.2">
      <c r="B13" s="2" t="s">
        <v>24</v>
      </c>
      <c r="C13" s="2">
        <v>2014</v>
      </c>
      <c r="D13" s="22">
        <v>3.8349514563106757E-2</v>
      </c>
      <c r="E13" s="22">
        <v>7.227891156462718E-3</v>
      </c>
      <c r="F13" s="22">
        <v>-1.6666666666666607E-2</v>
      </c>
      <c r="G13" s="23">
        <v>7.4058635542587181E-2</v>
      </c>
      <c r="H13" s="22">
        <v>-5.067274305555558E-2</v>
      </c>
      <c r="I13" s="24">
        <f t="shared" si="0"/>
        <v>-1.3023405071434666E-2</v>
      </c>
      <c r="J13" s="21" t="str">
        <f t="shared" si="1"/>
        <v>Yes</v>
      </c>
      <c r="K13" s="22">
        <v>-2.5182568842434305E-2</v>
      </c>
    </row>
    <row r="14" spans="1:12" x14ac:dyDescent="0.2">
      <c r="B14" s="2" t="s">
        <v>26</v>
      </c>
      <c r="C14" s="2">
        <v>2014</v>
      </c>
      <c r="D14" s="22">
        <v>7.082521117608831E-2</v>
      </c>
      <c r="E14" s="22">
        <v>1.9594243107334819E-2</v>
      </c>
      <c r="F14" s="22">
        <v>2.3017902813299296E-2</v>
      </c>
      <c r="G14" s="23">
        <v>-1.7071838295547703E-2</v>
      </c>
      <c r="H14" s="22">
        <v>3.5854782510958749E-2</v>
      </c>
      <c r="I14" s="24">
        <f t="shared" si="0"/>
        <v>2.614368538880598E-2</v>
      </c>
      <c r="J14" s="21" t="str">
        <f t="shared" si="1"/>
        <v>No</v>
      </c>
      <c r="K14" s="22">
        <v>4.2900823251267761E-2</v>
      </c>
    </row>
    <row r="15" spans="1:12" ht="15" thickBot="1" x14ac:dyDescent="0.25">
      <c r="B15" s="2" t="s">
        <v>29</v>
      </c>
      <c r="C15" s="2">
        <v>2014</v>
      </c>
      <c r="D15" s="22">
        <v>4.8079542359030336E-2</v>
      </c>
      <c r="E15" s="22">
        <v>-7.5430861723446818E-2</v>
      </c>
      <c r="F15" s="22">
        <v>-6.8308181096107923E-2</v>
      </c>
      <c r="G15" s="23">
        <v>-2.4523160762943697E-3</v>
      </c>
      <c r="H15" s="22">
        <v>1.8896014658726479E-2</v>
      </c>
      <c r="I15" s="24">
        <f t="shared" si="0"/>
        <v>-2.9142309060121895E-2</v>
      </c>
      <c r="J15" s="21" t="str">
        <f t="shared" si="1"/>
        <v>No</v>
      </c>
      <c r="K15" s="22">
        <v>1.2254430632903768E-2</v>
      </c>
    </row>
    <row r="16" spans="1:12" x14ac:dyDescent="0.2">
      <c r="B16" s="2" t="s">
        <v>21</v>
      </c>
      <c r="C16" s="2">
        <v>2013</v>
      </c>
      <c r="D16" s="22">
        <v>0.19928128062724615</v>
      </c>
      <c r="E16" s="22">
        <v>0.16588785046728982</v>
      </c>
      <c r="F16" s="22">
        <v>0.18327067669172914</v>
      </c>
      <c r="G16" s="26">
        <v>8.5317166937749711E-2</v>
      </c>
      <c r="H16" s="22">
        <v>1.7004425809457269E-2</v>
      </c>
      <c r="I16" s="24">
        <f t="shared" si="0"/>
        <v>0.1027164609033147</v>
      </c>
      <c r="J16" s="27" t="str">
        <f t="shared" si="1"/>
        <v>Yes</v>
      </c>
      <c r="K16" s="22">
        <v>8.097500945824021E-2</v>
      </c>
    </row>
    <row r="17" spans="2:11" x14ac:dyDescent="0.2">
      <c r="B17" s="2" t="s">
        <v>24</v>
      </c>
      <c r="C17" s="2">
        <v>2013</v>
      </c>
      <c r="D17" s="22">
        <v>2.1184320266889101E-2</v>
      </c>
      <c r="E17" s="22">
        <v>0.15227223777729915</v>
      </c>
      <c r="F17" s="22">
        <v>3.8048780487804912E-2</v>
      </c>
      <c r="G17" s="26">
        <v>-1.0823460582126798E-2</v>
      </c>
      <c r="H17" s="22">
        <v>-2.0422133485453631E-2</v>
      </c>
      <c r="I17" s="24">
        <f t="shared" si="0"/>
        <v>6.5323591832649006E-2</v>
      </c>
      <c r="J17" s="28" t="str">
        <f t="shared" si="1"/>
        <v>Yes</v>
      </c>
      <c r="K17" s="22">
        <v>5.5806792505835201E-2</v>
      </c>
    </row>
    <row r="18" spans="2:11" x14ac:dyDescent="0.2">
      <c r="B18" s="2" t="s">
        <v>26</v>
      </c>
      <c r="C18" s="2">
        <v>2013</v>
      </c>
      <c r="D18" s="22">
        <v>0.11183234421364996</v>
      </c>
      <c r="E18" s="22">
        <v>0.19927676611132616</v>
      </c>
      <c r="F18" s="22">
        <v>1.0848126232741562E-2</v>
      </c>
      <c r="G18" s="26">
        <v>6.4772559988222067E-3</v>
      </c>
      <c r="H18" s="22">
        <v>9.1355487038957683E-4</v>
      </c>
      <c r="I18" s="24">
        <f t="shared" si="0"/>
        <v>9.9007142542825818E-2</v>
      </c>
      <c r="J18" s="28" t="str">
        <f t="shared" si="1"/>
        <v>Yes</v>
      </c>
      <c r="K18" s="22">
        <v>6.2039916372391701E-4</v>
      </c>
    </row>
    <row r="19" spans="2:11" x14ac:dyDescent="0.2">
      <c r="B19" s="2" t="s">
        <v>29</v>
      </c>
      <c r="C19" s="2">
        <v>2013</v>
      </c>
      <c r="D19" s="22">
        <v>0.14068119314575833</v>
      </c>
      <c r="E19" s="22">
        <v>0.14660151043980463</v>
      </c>
      <c r="F19" s="22">
        <v>0.11062431544359241</v>
      </c>
      <c r="G19" s="26">
        <v>0.1441805625736905</v>
      </c>
      <c r="H19" s="22">
        <v>0.13919604527123708</v>
      </c>
      <c r="I19" s="24">
        <f t="shared" si="0"/>
        <v>0.14195074039665931</v>
      </c>
      <c r="J19" s="28" t="str">
        <f t="shared" si="1"/>
        <v>Yes</v>
      </c>
      <c r="K19" s="22">
        <v>7.8584617060914352E-2</v>
      </c>
    </row>
    <row r="20" spans="2:11" x14ac:dyDescent="0.2">
      <c r="B20" s="2" t="s">
        <v>21</v>
      </c>
      <c r="C20" s="2">
        <v>2012</v>
      </c>
      <c r="D20" s="22">
        <v>-3.2937806873977071E-2</v>
      </c>
      <c r="E20" s="22">
        <v>8.9369253105339608E-2</v>
      </c>
      <c r="F20" s="22">
        <v>-6.7415730337078483E-2</v>
      </c>
      <c r="G20" s="26">
        <v>-1.3131648936170248E-2</v>
      </c>
      <c r="H20" s="22">
        <v>-2.9909136799596059E-2</v>
      </c>
      <c r="I20" s="24">
        <f t="shared" si="0"/>
        <v>2.5975496041393868E-2</v>
      </c>
      <c r="J20" s="28" t="str">
        <f t="shared" si="1"/>
        <v>Yes</v>
      </c>
      <c r="K20" s="22">
        <v>2.3331717367591764E-2</v>
      </c>
    </row>
    <row r="21" spans="2:11" x14ac:dyDescent="0.2">
      <c r="B21" s="2" t="s">
        <v>24</v>
      </c>
      <c r="C21" s="2">
        <v>2012</v>
      </c>
      <c r="D21" s="22">
        <v>7.783902976846746E-2</v>
      </c>
      <c r="E21" s="22">
        <v>-5.7616296746731521E-2</v>
      </c>
      <c r="F21" s="22">
        <v>9.8149186763881069E-2</v>
      </c>
      <c r="G21" s="26">
        <v>0.14220618948167818</v>
      </c>
      <c r="H21" s="22">
        <v>4.4555760611652895E-2</v>
      </c>
      <c r="I21" s="24">
        <f t="shared" si="0"/>
        <v>3.9884942336472426E-3</v>
      </c>
      <c r="J21" s="28" t="str">
        <f t="shared" si="1"/>
        <v>No</v>
      </c>
      <c r="K21" s="22">
        <v>5.7572390067458512E-2</v>
      </c>
    </row>
    <row r="22" spans="2:11" x14ac:dyDescent="0.2">
      <c r="B22" s="2" t="s">
        <v>26</v>
      </c>
      <c r="C22" s="2">
        <v>2012</v>
      </c>
      <c r="D22" s="22">
        <v>0.10798924993892012</v>
      </c>
      <c r="E22" s="22">
        <v>4.8884815154293104E-3</v>
      </c>
      <c r="F22" s="22">
        <v>5.0058892815076472E-2</v>
      </c>
      <c r="G22" s="26">
        <v>-8.0963182690629965E-2</v>
      </c>
      <c r="H22" s="22">
        <v>-9.0516724613355692E-2</v>
      </c>
      <c r="I22" s="24">
        <f t="shared" si="0"/>
        <v>-3.3493961813783224E-2</v>
      </c>
      <c r="J22" s="28" t="str">
        <f t="shared" si="1"/>
        <v>Yes</v>
      </c>
      <c r="K22" s="22">
        <v>-4.9359564855024796E-2</v>
      </c>
    </row>
    <row r="23" spans="2:11" x14ac:dyDescent="0.2">
      <c r="B23" s="2" t="s">
        <v>29</v>
      </c>
      <c r="C23" s="2">
        <v>2012</v>
      </c>
      <c r="D23" s="22">
        <v>0.16742726754135751</v>
      </c>
      <c r="E23" s="22">
        <v>1.9943907759426338E-2</v>
      </c>
      <c r="F23" s="22">
        <v>0.13049267643142493</v>
      </c>
      <c r="G23" s="26">
        <v>1.5594541910331383E-2</v>
      </c>
      <c r="H23" s="22">
        <v>-1.5346476212961813E-2</v>
      </c>
      <c r="I23" s="24">
        <f t="shared" si="0"/>
        <v>1.3953531895241518E-2</v>
      </c>
      <c r="J23" s="28" t="str">
        <f t="shared" si="1"/>
        <v>No</v>
      </c>
      <c r="K23" s="22">
        <v>9.7617636949430597E-2</v>
      </c>
    </row>
    <row r="24" spans="2:11" x14ac:dyDescent="0.2">
      <c r="B24" s="2" t="s">
        <v>21</v>
      </c>
      <c r="C24" s="2">
        <v>2011</v>
      </c>
      <c r="D24" s="22">
        <v>0.26433465560764513</v>
      </c>
      <c r="E24" s="22">
        <v>0.21992016726858021</v>
      </c>
      <c r="F24" s="22">
        <v>0.18829113924050622</v>
      </c>
      <c r="G24" s="26">
        <v>6.4516129032258007E-2</v>
      </c>
      <c r="H24" s="22">
        <v>0.15110748743035729</v>
      </c>
      <c r="I24" s="24">
        <f t="shared" si="0"/>
        <v>0.18430844342805086</v>
      </c>
      <c r="J24" s="28" t="str">
        <f t="shared" si="1"/>
        <v>Yes</v>
      </c>
      <c r="K24" s="22">
        <v>0.10091509427016998</v>
      </c>
    </row>
    <row r="25" spans="2:11" x14ac:dyDescent="0.2">
      <c r="B25" s="2" t="s">
        <v>24</v>
      </c>
      <c r="C25" s="2">
        <v>2011</v>
      </c>
      <c r="D25" s="22">
        <v>-0.22757660167130911</v>
      </c>
      <c r="E25" s="22">
        <v>-0.17603758809710257</v>
      </c>
      <c r="F25" s="22">
        <v>-0.18556701030927825</v>
      </c>
      <c r="G25" s="26">
        <v>1.89000189000188E-3</v>
      </c>
      <c r="H25" s="22">
        <v>4.8439948710642611E-2</v>
      </c>
      <c r="I25" s="24">
        <f t="shared" si="0"/>
        <v>-7.7417568325181457E-2</v>
      </c>
      <c r="J25" s="28" t="str">
        <f t="shared" si="1"/>
        <v>Yes</v>
      </c>
      <c r="K25" s="22">
        <v>-0.18360760178384694</v>
      </c>
    </row>
    <row r="26" spans="2:11" x14ac:dyDescent="0.2">
      <c r="B26" s="2" t="s">
        <v>26</v>
      </c>
      <c r="C26" s="2">
        <v>2011</v>
      </c>
      <c r="D26" s="22">
        <v>-9.3891973750630964E-2</v>
      </c>
      <c r="E26" s="22">
        <v>5.3534876397418607E-3</v>
      </c>
      <c r="F26" s="22">
        <v>-5.1344743276283578E-2</v>
      </c>
      <c r="G26" s="26">
        <v>4.0715971675845619E-2</v>
      </c>
      <c r="H26" s="22">
        <v>0.11643073007793858</v>
      </c>
      <c r="I26" s="24">
        <f t="shared" si="0"/>
        <v>4.7333447163786839E-2</v>
      </c>
      <c r="J26" s="28" t="str">
        <f t="shared" si="1"/>
        <v>Yes</v>
      </c>
      <c r="K26" s="22">
        <v>-1.0217751856637314E-2</v>
      </c>
    </row>
    <row r="27" spans="2:11" ht="15" thickBot="1" x14ac:dyDescent="0.25">
      <c r="B27" s="2" t="s">
        <v>29</v>
      </c>
      <c r="C27" s="2">
        <v>2011</v>
      </c>
      <c r="D27" s="22">
        <v>0.14873876485937942</v>
      </c>
      <c r="E27" s="22">
        <v>0.13939720129171151</v>
      </c>
      <c r="F27" s="22">
        <v>0.10391363022941968</v>
      </c>
      <c r="G27" s="26">
        <v>-3.547713906279637E-2</v>
      </c>
      <c r="H27" s="22">
        <v>-6.3582896200919947E-4</v>
      </c>
      <c r="I27" s="24">
        <f t="shared" si="0"/>
        <v>7.2477127217096912E-2</v>
      </c>
      <c r="J27" s="29" t="str">
        <f t="shared" si="1"/>
        <v>Yes</v>
      </c>
      <c r="K27" s="22">
        <v>5.5369022177242044E-2</v>
      </c>
    </row>
    <row r="29" spans="2:11" x14ac:dyDescent="0.2">
      <c r="D29" s="30">
        <v>0</v>
      </c>
      <c r="E29" s="30">
        <v>0</v>
      </c>
      <c r="F29" s="30">
        <v>0</v>
      </c>
      <c r="G29" s="30">
        <v>0</v>
      </c>
      <c r="H29" s="30">
        <v>0</v>
      </c>
    </row>
    <row r="30" spans="2:11" x14ac:dyDescent="0.2">
      <c r="D30" s="21" t="s">
        <v>10</v>
      </c>
      <c r="E30" s="21" t="s">
        <v>10</v>
      </c>
      <c r="F30" s="21" t="s">
        <v>10</v>
      </c>
      <c r="G30" s="21" t="s">
        <v>10</v>
      </c>
      <c r="H30" s="21" t="s">
        <v>10</v>
      </c>
      <c r="I30" s="21" t="s">
        <v>37</v>
      </c>
    </row>
    <row r="31" spans="2:11" x14ac:dyDescent="0.2">
      <c r="C31" s="31" t="s">
        <v>55</v>
      </c>
      <c r="D31" s="32">
        <v>3.1199156793982403E-2</v>
      </c>
      <c r="E31" s="33">
        <v>0.47384374058253015</v>
      </c>
      <c r="F31" s="33">
        <v>3.661372165992649E-2</v>
      </c>
      <c r="G31" s="33">
        <v>4.9628836391694027E-2</v>
      </c>
      <c r="H31" s="34">
        <v>0.40870066499185326</v>
      </c>
      <c r="I31" s="35">
        <f>SUM(Portfolio)</f>
        <v>0.99998612041998625</v>
      </c>
      <c r="J31" s="21" t="s">
        <v>57</v>
      </c>
      <c r="K31" s="30">
        <v>1</v>
      </c>
    </row>
    <row r="32" spans="2:11" x14ac:dyDescent="0.2">
      <c r="D32" s="21" t="s">
        <v>10</v>
      </c>
      <c r="E32" s="21" t="s">
        <v>10</v>
      </c>
      <c r="F32" s="21" t="s">
        <v>10</v>
      </c>
      <c r="G32" s="21" t="s">
        <v>10</v>
      </c>
      <c r="H32" s="21" t="s">
        <v>10</v>
      </c>
    </row>
    <row r="33" spans="4:10" x14ac:dyDescent="0.2">
      <c r="D33" s="30">
        <v>1</v>
      </c>
      <c r="E33" s="30">
        <v>1</v>
      </c>
      <c r="F33" s="30">
        <v>1</v>
      </c>
      <c r="G33" s="30">
        <v>1</v>
      </c>
      <c r="H33" s="30">
        <v>1</v>
      </c>
      <c r="J33" s="21" t="s">
        <v>41</v>
      </c>
    </row>
    <row r="34" spans="4:10" x14ac:dyDescent="0.2">
      <c r="H34" s="31"/>
      <c r="I34" s="20"/>
      <c r="J34" s="21" t="s">
        <v>44</v>
      </c>
    </row>
    <row r="35" spans="4:10" ht="15" thickBot="1" x14ac:dyDescent="0.25">
      <c r="J35" s="21" t="s">
        <v>69</v>
      </c>
    </row>
    <row r="36" spans="4:10" ht="15" thickBot="1" x14ac:dyDescent="0.25">
      <c r="J36" s="36">
        <f>COUNTIF(J16:J27,"Yes")</f>
        <v>10</v>
      </c>
    </row>
  </sheetData>
  <phoneticPr fontId="2"/>
  <conditionalFormatting sqref="J4:J15">
    <cfRule type="containsText" dxfId="0" priority="1" stopIfTrue="1" operator="containsText" text="Yes">
      <formula>NOT(ISERROR(SEARCH("Yes",J4)))</formula>
    </cfRule>
  </conditionalFormatting>
  <printOptions headings="1" gridLines="1"/>
  <pageMargins left="0.75" right="0.75" top="1" bottom="1" header="0.5" footer="0.5"/>
  <pageSetup orientation="landscape" horizontalDpi="4294967292" verticalDpi="4294967292"/>
  <headerFooter alignWithMargins="0"/>
  <ignoredErrors>
    <ignoredError sqref="I4:I27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O36"/>
  <sheetViews>
    <sheetView zoomScale="114" workbookViewId="0">
      <selection activeCell="M22" sqref="M22"/>
    </sheetView>
  </sheetViews>
  <sheetFormatPr baseColWidth="10" defaultColWidth="9.33203125" defaultRowHeight="14" x14ac:dyDescent="0.2"/>
  <cols>
    <col min="1" max="1" width="2.33203125" style="20" customWidth="1"/>
    <col min="2" max="2" width="6.1640625" style="20" bestFit="1" customWidth="1"/>
    <col min="3" max="3" width="6.6640625" style="20" bestFit="1" customWidth="1"/>
    <col min="4" max="8" width="8.33203125" style="20" customWidth="1"/>
    <col min="9" max="9" width="7.33203125" style="21" customWidth="1"/>
    <col min="10" max="10" width="7.1640625" style="21" customWidth="1"/>
    <col min="11" max="11" width="6.83203125" style="20" bestFit="1" customWidth="1"/>
    <col min="12" max="12" width="6.33203125" style="20" customWidth="1"/>
    <col min="13" max="13" width="5" style="20" customWidth="1"/>
    <col min="14" max="14" width="20" style="20" bestFit="1" customWidth="1"/>
    <col min="15" max="15" width="7" style="20" bestFit="1" customWidth="1"/>
    <col min="16" max="16384" width="9.33203125" style="20"/>
  </cols>
  <sheetData>
    <row r="1" spans="1:15" ht="19" x14ac:dyDescent="0.25">
      <c r="A1" s="19" t="s">
        <v>11</v>
      </c>
    </row>
    <row r="2" spans="1:15" ht="15" thickBot="1" x14ac:dyDescent="0.25">
      <c r="J2" s="45" t="s">
        <v>12</v>
      </c>
      <c r="K2" s="21" t="s">
        <v>47</v>
      </c>
    </row>
    <row r="3" spans="1:15" ht="15" thickBot="1" x14ac:dyDescent="0.25">
      <c r="B3" s="21" t="s">
        <v>14</v>
      </c>
      <c r="C3" s="21" t="s">
        <v>15</v>
      </c>
      <c r="D3" s="21" t="s">
        <v>42</v>
      </c>
      <c r="E3" s="21" t="s">
        <v>16</v>
      </c>
      <c r="F3" s="21" t="s">
        <v>43</v>
      </c>
      <c r="G3" s="21" t="s">
        <v>17</v>
      </c>
      <c r="H3" s="21" t="s">
        <v>18</v>
      </c>
      <c r="I3" s="21" t="s">
        <v>58</v>
      </c>
      <c r="J3" s="45" t="s">
        <v>48</v>
      </c>
      <c r="K3" s="21" t="s">
        <v>58</v>
      </c>
      <c r="N3" s="37" t="s">
        <v>52</v>
      </c>
      <c r="O3" s="38" t="s">
        <v>53</v>
      </c>
    </row>
    <row r="4" spans="1:15" x14ac:dyDescent="0.2">
      <c r="B4" s="2" t="s">
        <v>21</v>
      </c>
      <c r="C4" s="2">
        <v>2016</v>
      </c>
      <c r="D4" s="22">
        <v>0.13098209441128583</v>
      </c>
      <c r="E4" s="22">
        <v>0.19078845857120807</v>
      </c>
      <c r="F4" s="22">
        <v>7.4734316078162388E-2</v>
      </c>
      <c r="G4" s="23">
        <v>-5.590765052059754E-2</v>
      </c>
      <c r="H4" s="22">
        <v>6.3363548358708055E-2</v>
      </c>
      <c r="I4" s="24">
        <f t="shared" ref="I4:I27" si="0">SUMPRODUCT(Portfolio,D4:H4)</f>
        <v>6.1870429238717155E-2</v>
      </c>
      <c r="J4" s="21" t="str">
        <f t="shared" ref="J4:J27" si="1">IF(Return&gt;Market,"Yes","No")</f>
        <v>Yes</v>
      </c>
      <c r="K4" s="22">
        <v>0</v>
      </c>
      <c r="L4" s="25"/>
      <c r="N4" s="39" t="s">
        <v>22</v>
      </c>
      <c r="O4" s="40" t="s">
        <v>23</v>
      </c>
    </row>
    <row r="5" spans="1:15" x14ac:dyDescent="0.2">
      <c r="B5" s="2" t="s">
        <v>24</v>
      </c>
      <c r="C5" s="2">
        <v>2016</v>
      </c>
      <c r="D5" s="22">
        <v>-4.3789561066722049E-2</v>
      </c>
      <c r="E5" s="22">
        <v>2.2804387280044303E-2</v>
      </c>
      <c r="F5" s="22">
        <v>-5.1690507152145626E-2</v>
      </c>
      <c r="G5" s="23">
        <v>1.3186561174177269E-2</v>
      </c>
      <c r="H5" s="22">
        <v>-3.392280224451627E-2</v>
      </c>
      <c r="I5" s="24">
        <f t="shared" si="0"/>
        <v>-1.9303551470059785E-2</v>
      </c>
      <c r="J5" s="21" t="str">
        <f t="shared" si="1"/>
        <v>No</v>
      </c>
      <c r="K5" s="22">
        <v>0</v>
      </c>
      <c r="L5" s="25"/>
      <c r="N5" s="41" t="s">
        <v>13</v>
      </c>
      <c r="O5" s="42" t="s">
        <v>25</v>
      </c>
    </row>
    <row r="6" spans="1:15" x14ac:dyDescent="0.2">
      <c r="B6" s="2" t="s">
        <v>26</v>
      </c>
      <c r="C6" s="2">
        <v>2016</v>
      </c>
      <c r="D6" s="22">
        <v>-1.5024529844644308E-2</v>
      </c>
      <c r="E6" s="22">
        <v>3.1415317001709075E-2</v>
      </c>
      <c r="F6" s="22">
        <v>-2.2705157314303337E-3</v>
      </c>
      <c r="G6" s="23">
        <v>9.3542319749216229E-2</v>
      </c>
      <c r="H6" s="22">
        <v>-3.5506355063550599E-2</v>
      </c>
      <c r="I6" s="24">
        <f t="shared" si="0"/>
        <v>1.702722383539336E-2</v>
      </c>
      <c r="J6" s="21" t="str">
        <f t="shared" si="1"/>
        <v>Yes</v>
      </c>
      <c r="K6" s="22">
        <v>0</v>
      </c>
      <c r="L6" s="25"/>
      <c r="N6" s="41" t="s">
        <v>27</v>
      </c>
      <c r="O6" s="42" t="s">
        <v>28</v>
      </c>
    </row>
    <row r="7" spans="1:15" x14ac:dyDescent="0.2">
      <c r="B7" s="2" t="s">
        <v>29</v>
      </c>
      <c r="C7" s="2">
        <v>2016</v>
      </c>
      <c r="D7" s="22">
        <v>-5.4868624420401746E-2</v>
      </c>
      <c r="E7" s="22">
        <v>-0.11393956876036626</v>
      </c>
      <c r="F7" s="22">
        <v>2.8695362028695381E-2</v>
      </c>
      <c r="G7" s="23">
        <v>4.5490298898793968E-2</v>
      </c>
      <c r="H7" s="22">
        <v>7.1899446251208587E-2</v>
      </c>
      <c r="I7" s="24">
        <f t="shared" si="0"/>
        <v>6.4386810800528254E-3</v>
      </c>
      <c r="J7" s="21" t="str">
        <f t="shared" si="1"/>
        <v>Yes</v>
      </c>
      <c r="K7" s="22">
        <v>0</v>
      </c>
      <c r="L7" s="25"/>
      <c r="N7" s="41" t="s">
        <v>54</v>
      </c>
      <c r="O7" s="42" t="s">
        <v>30</v>
      </c>
    </row>
    <row r="8" spans="1:15" x14ac:dyDescent="0.2">
      <c r="B8" s="2" t="s">
        <v>21</v>
      </c>
      <c r="C8" s="2">
        <v>2015</v>
      </c>
      <c r="D8" s="22">
        <v>3.4682658670664557E-2</v>
      </c>
      <c r="E8" s="22">
        <v>0.11095978208620405</v>
      </c>
      <c r="F8" s="22">
        <v>0.2446013289036546</v>
      </c>
      <c r="G8" s="23">
        <v>0.1137392320046724</v>
      </c>
      <c r="H8" s="22">
        <v>0.20839086563993625</v>
      </c>
      <c r="I8" s="24">
        <f t="shared" si="0"/>
        <v>0.12728003148671685</v>
      </c>
      <c r="J8" s="21" t="str">
        <f t="shared" si="1"/>
        <v>Yes</v>
      </c>
      <c r="K8" s="22">
        <v>0</v>
      </c>
      <c r="L8" s="25"/>
      <c r="N8" s="41" t="s">
        <v>31</v>
      </c>
      <c r="O8" s="42" t="s">
        <v>32</v>
      </c>
    </row>
    <row r="9" spans="1:15" x14ac:dyDescent="0.2">
      <c r="B9" s="2" t="s">
        <v>24</v>
      </c>
      <c r="C9" s="2">
        <v>2015</v>
      </c>
      <c r="D9" s="22">
        <v>-9.9378881987577716E-2</v>
      </c>
      <c r="E9" s="22">
        <v>-4.9931496422590982E-2</v>
      </c>
      <c r="F9" s="22">
        <v>-4.2544731610338005E-2</v>
      </c>
      <c r="G9" s="23">
        <v>-7.2956145100162462E-2</v>
      </c>
      <c r="H9" s="22">
        <v>4.5530260966130109E-2</v>
      </c>
      <c r="I9" s="24">
        <f t="shared" si="0"/>
        <v>-4.6704369596082047E-2</v>
      </c>
      <c r="J9" s="21" t="str">
        <f t="shared" si="1"/>
        <v>No</v>
      </c>
      <c r="K9" s="22">
        <v>0</v>
      </c>
      <c r="L9" s="25"/>
      <c r="N9" s="41" t="s">
        <v>55</v>
      </c>
      <c r="O9" s="42" t="s">
        <v>33</v>
      </c>
    </row>
    <row r="10" spans="1:15" x14ac:dyDescent="0.2">
      <c r="B10" s="2" t="s">
        <v>26</v>
      </c>
      <c r="C10" s="2">
        <v>2015</v>
      </c>
      <c r="D10" s="22">
        <v>8.8157508081105007E-2</v>
      </c>
      <c r="E10" s="22">
        <v>-6.9810252053242761E-2</v>
      </c>
      <c r="F10" s="22">
        <v>8.0326460481099593E-2</v>
      </c>
      <c r="G10" s="23">
        <v>-3.7519541427827097E-2</v>
      </c>
      <c r="H10" s="22">
        <v>-1.5846994535519188E-2</v>
      </c>
      <c r="I10" s="24">
        <f t="shared" si="0"/>
        <v>1.0918211103316222E-2</v>
      </c>
      <c r="J10" s="21" t="str">
        <f t="shared" si="1"/>
        <v>Yes</v>
      </c>
      <c r="K10" s="22">
        <v>0</v>
      </c>
      <c r="L10" s="25"/>
      <c r="N10" s="41" t="s">
        <v>58</v>
      </c>
      <c r="O10" s="42" t="s">
        <v>34</v>
      </c>
    </row>
    <row r="11" spans="1:15" x14ac:dyDescent="0.2">
      <c r="B11" s="2" t="s">
        <v>29</v>
      </c>
      <c r="C11" s="2">
        <v>2015</v>
      </c>
      <c r="D11" s="22">
        <v>0.11366859386931383</v>
      </c>
      <c r="E11" s="22">
        <v>0.16179978613144708</v>
      </c>
      <c r="F11" s="22">
        <v>-9.3617021276595214E-3</v>
      </c>
      <c r="G11" s="23">
        <v>-9.4063495810220665E-2</v>
      </c>
      <c r="H11" s="22">
        <v>4.8951048951048959E-2</v>
      </c>
      <c r="I11" s="24">
        <f t="shared" si="0"/>
        <v>3.144361877332752E-2</v>
      </c>
      <c r="J11" s="21" t="str">
        <f t="shared" si="1"/>
        <v>Yes</v>
      </c>
      <c r="K11" s="22">
        <v>0</v>
      </c>
      <c r="L11" s="25"/>
      <c r="N11" s="41" t="s">
        <v>35</v>
      </c>
      <c r="O11" s="42" t="s">
        <v>36</v>
      </c>
    </row>
    <row r="12" spans="1:15" x14ac:dyDescent="0.2">
      <c r="B12" s="2" t="s">
        <v>21</v>
      </c>
      <c r="C12" s="2">
        <v>2014</v>
      </c>
      <c r="D12" s="22">
        <v>7.141187470780741E-2</v>
      </c>
      <c r="E12" s="22">
        <v>2.6340227944280148E-2</v>
      </c>
      <c r="F12" s="22">
        <v>-4.2372881355933201E-3</v>
      </c>
      <c r="G12" s="23">
        <v>9.6119016817593828E-2</v>
      </c>
      <c r="H12" s="22">
        <v>-2.9717682020801162E-3</v>
      </c>
      <c r="I12" s="24">
        <f t="shared" si="0"/>
        <v>4.86951888829079E-2</v>
      </c>
      <c r="J12" s="21" t="str">
        <f t="shared" si="1"/>
        <v>Yes</v>
      </c>
      <c r="K12" s="22">
        <v>0</v>
      </c>
      <c r="N12" s="41" t="s">
        <v>37</v>
      </c>
      <c r="O12" s="42" t="s">
        <v>38</v>
      </c>
    </row>
    <row r="13" spans="1:15" ht="15" thickBot="1" x14ac:dyDescent="0.25">
      <c r="B13" s="2" t="s">
        <v>24</v>
      </c>
      <c r="C13" s="2">
        <v>2014</v>
      </c>
      <c r="D13" s="22">
        <v>3.8349514563106757E-2</v>
      </c>
      <c r="E13" s="22">
        <v>7.227891156462718E-3</v>
      </c>
      <c r="F13" s="22">
        <v>-1.6666666666666607E-2</v>
      </c>
      <c r="G13" s="23">
        <v>7.4058635542587181E-2</v>
      </c>
      <c r="H13" s="22">
        <v>-5.067274305555558E-2</v>
      </c>
      <c r="I13" s="24">
        <f t="shared" si="0"/>
        <v>1.8738394675425318E-2</v>
      </c>
      <c r="J13" s="21" t="str">
        <f t="shared" si="1"/>
        <v>Yes</v>
      </c>
      <c r="K13" s="22">
        <v>0</v>
      </c>
      <c r="N13" s="43" t="s">
        <v>39</v>
      </c>
      <c r="O13" s="44" t="s">
        <v>40</v>
      </c>
    </row>
    <row r="14" spans="1:15" x14ac:dyDescent="0.2">
      <c r="B14" s="2" t="s">
        <v>26</v>
      </c>
      <c r="C14" s="2">
        <v>2014</v>
      </c>
      <c r="D14" s="22">
        <v>7.082521117608831E-2</v>
      </c>
      <c r="E14" s="22">
        <v>1.9594243107334819E-2</v>
      </c>
      <c r="F14" s="22">
        <v>2.3017902813299296E-2</v>
      </c>
      <c r="G14" s="23">
        <v>-1.7071838295547703E-2</v>
      </c>
      <c r="H14" s="22">
        <v>3.5854782510958749E-2</v>
      </c>
      <c r="I14" s="24">
        <f t="shared" si="0"/>
        <v>2.7497254050810806E-2</v>
      </c>
      <c r="J14" s="21" t="str">
        <f t="shared" si="1"/>
        <v>Yes</v>
      </c>
      <c r="K14" s="22">
        <v>0</v>
      </c>
    </row>
    <row r="15" spans="1:15" x14ac:dyDescent="0.2">
      <c r="B15" s="2" t="s">
        <v>29</v>
      </c>
      <c r="C15" s="2">
        <v>2014</v>
      </c>
      <c r="D15" s="22">
        <v>4.8079542359030336E-2</v>
      </c>
      <c r="E15" s="22">
        <v>-7.5430861723446818E-2</v>
      </c>
      <c r="F15" s="22">
        <v>-6.8308181096107923E-2</v>
      </c>
      <c r="G15" s="23">
        <v>-2.4523160762943697E-3</v>
      </c>
      <c r="H15" s="22">
        <v>1.8896014658726479E-2</v>
      </c>
      <c r="I15" s="24">
        <f t="shared" si="0"/>
        <v>2.713127207916955E-3</v>
      </c>
      <c r="J15" s="21" t="str">
        <f t="shared" si="1"/>
        <v>Yes</v>
      </c>
      <c r="K15" s="22">
        <v>0</v>
      </c>
    </row>
    <row r="16" spans="1:15" x14ac:dyDescent="0.2">
      <c r="B16" s="2" t="s">
        <v>21</v>
      </c>
      <c r="C16" s="2">
        <v>2013</v>
      </c>
      <c r="D16" s="22">
        <v>0.19928128062724615</v>
      </c>
      <c r="E16" s="22">
        <v>0.16588785046728982</v>
      </c>
      <c r="F16" s="22">
        <v>0.18327067669172914</v>
      </c>
      <c r="G16" s="26">
        <v>8.5317166937749711E-2</v>
      </c>
      <c r="H16" s="22">
        <v>1.7004425809457269E-2</v>
      </c>
      <c r="I16" s="24">
        <f t="shared" si="0"/>
        <v>0.11840820601236142</v>
      </c>
      <c r="J16" s="21" t="str">
        <f t="shared" si="1"/>
        <v>Yes</v>
      </c>
      <c r="K16" s="22">
        <v>0</v>
      </c>
    </row>
    <row r="17" spans="2:11" x14ac:dyDescent="0.2">
      <c r="B17" s="2" t="s">
        <v>24</v>
      </c>
      <c r="C17" s="2">
        <v>2013</v>
      </c>
      <c r="D17" s="22">
        <v>2.1184320266889101E-2</v>
      </c>
      <c r="E17" s="22">
        <v>0.15227223777729915</v>
      </c>
      <c r="F17" s="22">
        <v>3.8048780487804912E-2</v>
      </c>
      <c r="G17" s="26">
        <v>-1.0823460582126798E-2</v>
      </c>
      <c r="H17" s="22">
        <v>-2.0422133485453631E-2</v>
      </c>
      <c r="I17" s="24">
        <f t="shared" si="0"/>
        <v>1.6928573824960429E-2</v>
      </c>
      <c r="J17" s="21" t="str">
        <f t="shared" si="1"/>
        <v>Yes</v>
      </c>
      <c r="K17" s="22">
        <v>0</v>
      </c>
    </row>
    <row r="18" spans="2:11" x14ac:dyDescent="0.2">
      <c r="B18" s="2" t="s">
        <v>26</v>
      </c>
      <c r="C18" s="2">
        <v>2013</v>
      </c>
      <c r="D18" s="22">
        <v>0.11183234421364996</v>
      </c>
      <c r="E18" s="22">
        <v>0.19927676611132616</v>
      </c>
      <c r="F18" s="22">
        <v>1.0848126232741562E-2</v>
      </c>
      <c r="G18" s="26">
        <v>6.4772559988222067E-3</v>
      </c>
      <c r="H18" s="22">
        <v>9.1355487038957683E-4</v>
      </c>
      <c r="I18" s="24">
        <f t="shared" si="0"/>
        <v>5.3983310825399485E-2</v>
      </c>
      <c r="J18" s="21" t="str">
        <f t="shared" si="1"/>
        <v>Yes</v>
      </c>
      <c r="K18" s="22">
        <v>0</v>
      </c>
    </row>
    <row r="19" spans="2:11" x14ac:dyDescent="0.2">
      <c r="B19" s="2" t="s">
        <v>29</v>
      </c>
      <c r="C19" s="2">
        <v>2013</v>
      </c>
      <c r="D19" s="22">
        <v>0.14068119314575833</v>
      </c>
      <c r="E19" s="22">
        <v>0.14660151043980463</v>
      </c>
      <c r="F19" s="22">
        <v>0.11062431544359241</v>
      </c>
      <c r="G19" s="26">
        <v>0.1441805625736905</v>
      </c>
      <c r="H19" s="22">
        <v>0.13919604527123708</v>
      </c>
      <c r="I19" s="24">
        <f t="shared" si="0"/>
        <v>0.13894890134370425</v>
      </c>
      <c r="J19" s="21" t="str">
        <f t="shared" si="1"/>
        <v>Yes</v>
      </c>
      <c r="K19" s="22">
        <v>0</v>
      </c>
    </row>
    <row r="20" spans="2:11" x14ac:dyDescent="0.2">
      <c r="B20" s="2" t="s">
        <v>21</v>
      </c>
      <c r="C20" s="2">
        <v>2012</v>
      </c>
      <c r="D20" s="22">
        <v>-3.2937806873977071E-2</v>
      </c>
      <c r="E20" s="22">
        <v>8.9369253105339608E-2</v>
      </c>
      <c r="F20" s="22">
        <v>-6.7415730337078483E-2</v>
      </c>
      <c r="G20" s="26">
        <v>-1.3131648936170248E-2</v>
      </c>
      <c r="H20" s="22">
        <v>-2.9909136799596059E-2</v>
      </c>
      <c r="I20" s="24">
        <f t="shared" si="0"/>
        <v>-1.7783370061100645E-2</v>
      </c>
      <c r="J20" s="21" t="str">
        <f t="shared" si="1"/>
        <v>No</v>
      </c>
      <c r="K20" s="22">
        <v>0</v>
      </c>
    </row>
    <row r="21" spans="2:11" x14ac:dyDescent="0.2">
      <c r="B21" s="2" t="s">
        <v>24</v>
      </c>
      <c r="C21" s="2">
        <v>2012</v>
      </c>
      <c r="D21" s="22">
        <v>7.783902976846746E-2</v>
      </c>
      <c r="E21" s="22">
        <v>-5.7616296746731521E-2</v>
      </c>
      <c r="F21" s="22">
        <v>9.8149186763881069E-2</v>
      </c>
      <c r="G21" s="26">
        <v>0.14220618948167818</v>
      </c>
      <c r="H21" s="22">
        <v>4.4555760611652895E-2</v>
      </c>
      <c r="I21" s="24">
        <f t="shared" si="0"/>
        <v>7.6803401125156157E-2</v>
      </c>
      <c r="J21" s="21" t="str">
        <f t="shared" si="1"/>
        <v>Yes</v>
      </c>
      <c r="K21" s="22">
        <v>0</v>
      </c>
    </row>
    <row r="22" spans="2:11" x14ac:dyDescent="0.2">
      <c r="B22" s="2" t="s">
        <v>26</v>
      </c>
      <c r="C22" s="2">
        <v>2012</v>
      </c>
      <c r="D22" s="22">
        <v>0.10798924993892012</v>
      </c>
      <c r="E22" s="22">
        <v>4.8884815154293104E-3</v>
      </c>
      <c r="F22" s="22">
        <v>5.0058892815076472E-2</v>
      </c>
      <c r="G22" s="26">
        <v>-8.0963182690629965E-2</v>
      </c>
      <c r="H22" s="22">
        <v>-9.0516724613355692E-2</v>
      </c>
      <c r="I22" s="24">
        <f t="shared" si="0"/>
        <v>-9.3588403685807668E-3</v>
      </c>
      <c r="J22" s="21" t="str">
        <f t="shared" si="1"/>
        <v>No</v>
      </c>
      <c r="K22" s="22">
        <v>0</v>
      </c>
    </row>
    <row r="23" spans="2:11" x14ac:dyDescent="0.2">
      <c r="B23" s="2" t="s">
        <v>29</v>
      </c>
      <c r="C23" s="2">
        <v>2012</v>
      </c>
      <c r="D23" s="22">
        <v>0.16742726754135751</v>
      </c>
      <c r="E23" s="22">
        <v>1.9943907759426338E-2</v>
      </c>
      <c r="F23" s="22">
        <v>0.13049267643142493</v>
      </c>
      <c r="G23" s="26">
        <v>1.5594541910331383E-2</v>
      </c>
      <c r="H23" s="22">
        <v>-1.5346476212961813E-2</v>
      </c>
      <c r="I23" s="24">
        <f t="shared" si="0"/>
        <v>6.2107970872849763E-2</v>
      </c>
      <c r="J23" s="21" t="str">
        <f t="shared" si="1"/>
        <v>Yes</v>
      </c>
      <c r="K23" s="22">
        <v>0</v>
      </c>
    </row>
    <row r="24" spans="2:11" x14ac:dyDescent="0.2">
      <c r="B24" s="2" t="s">
        <v>21</v>
      </c>
      <c r="C24" s="2">
        <v>2011</v>
      </c>
      <c r="D24" s="22">
        <v>0.26433465560764513</v>
      </c>
      <c r="E24" s="22">
        <v>0.21992016726858021</v>
      </c>
      <c r="F24" s="22">
        <v>0.18829113924050622</v>
      </c>
      <c r="G24" s="26">
        <v>6.4516129032258007E-2</v>
      </c>
      <c r="H24" s="22">
        <v>0.15110748743035729</v>
      </c>
      <c r="I24" s="24">
        <f t="shared" si="0"/>
        <v>0.1682957076654813</v>
      </c>
      <c r="J24" s="21" t="str">
        <f t="shared" si="1"/>
        <v>Yes</v>
      </c>
      <c r="K24" s="22">
        <v>0</v>
      </c>
    </row>
    <row r="25" spans="2:11" x14ac:dyDescent="0.2">
      <c r="B25" s="2" t="s">
        <v>24</v>
      </c>
      <c r="C25" s="2">
        <v>2011</v>
      </c>
      <c r="D25" s="22">
        <v>-0.22757660167130911</v>
      </c>
      <c r="E25" s="22">
        <v>-0.17603758809710257</v>
      </c>
      <c r="F25" s="22">
        <v>-0.18556701030927825</v>
      </c>
      <c r="G25" s="26">
        <v>1.89000189000188E-3</v>
      </c>
      <c r="H25" s="22">
        <v>4.8439948710642611E-2</v>
      </c>
      <c r="I25" s="24">
        <f t="shared" si="0"/>
        <v>-8.6966727640831076E-2</v>
      </c>
      <c r="J25" s="21" t="str">
        <f t="shared" si="1"/>
        <v>No</v>
      </c>
      <c r="K25" s="22">
        <v>0</v>
      </c>
    </row>
    <row r="26" spans="2:11" x14ac:dyDescent="0.2">
      <c r="B26" s="2" t="s">
        <v>26</v>
      </c>
      <c r="C26" s="2">
        <v>2011</v>
      </c>
      <c r="D26" s="22">
        <v>-9.3891973750630964E-2</v>
      </c>
      <c r="E26" s="22">
        <v>5.3534876397418607E-3</v>
      </c>
      <c r="F26" s="22">
        <v>-5.1344743276283578E-2</v>
      </c>
      <c r="G26" s="26">
        <v>4.0715971675845619E-2</v>
      </c>
      <c r="H26" s="22">
        <v>0.11643073007793858</v>
      </c>
      <c r="I26" s="24">
        <f t="shared" si="0"/>
        <v>8.8257249855836668E-3</v>
      </c>
      <c r="J26" s="21" t="str">
        <f t="shared" si="1"/>
        <v>Yes</v>
      </c>
      <c r="K26" s="22">
        <v>0</v>
      </c>
    </row>
    <row r="27" spans="2:11" x14ac:dyDescent="0.2">
      <c r="B27" s="2" t="s">
        <v>29</v>
      </c>
      <c r="C27" s="2">
        <v>2011</v>
      </c>
      <c r="D27" s="22">
        <v>0.14873876485937942</v>
      </c>
      <c r="E27" s="22">
        <v>0.13939720129171151</v>
      </c>
      <c r="F27" s="22">
        <v>0.10391363022941968</v>
      </c>
      <c r="G27" s="26">
        <v>-3.547713906279637E-2</v>
      </c>
      <c r="H27" s="22">
        <v>-6.3582896200919947E-4</v>
      </c>
      <c r="I27" s="24">
        <f t="shared" si="0"/>
        <v>5.5145508441265603E-2</v>
      </c>
      <c r="J27" s="21" t="str">
        <f t="shared" si="1"/>
        <v>Yes</v>
      </c>
      <c r="K27" s="22">
        <v>0</v>
      </c>
    </row>
    <row r="29" spans="2:11" x14ac:dyDescent="0.2">
      <c r="D29" s="30">
        <v>0</v>
      </c>
      <c r="E29" s="30">
        <v>0</v>
      </c>
      <c r="F29" s="30">
        <v>0</v>
      </c>
      <c r="G29" s="30">
        <v>0</v>
      </c>
      <c r="H29" s="30">
        <v>0</v>
      </c>
    </row>
    <row r="30" spans="2:11" x14ac:dyDescent="0.2">
      <c r="D30" s="21" t="s">
        <v>10</v>
      </c>
      <c r="E30" s="21" t="s">
        <v>10</v>
      </c>
      <c r="F30" s="21" t="s">
        <v>10</v>
      </c>
      <c r="G30" s="21" t="s">
        <v>10</v>
      </c>
      <c r="H30" s="21" t="s">
        <v>10</v>
      </c>
      <c r="I30" s="21" t="s">
        <v>37</v>
      </c>
    </row>
    <row r="31" spans="2:11" x14ac:dyDescent="0.2">
      <c r="C31" s="31" t="s">
        <v>55</v>
      </c>
      <c r="D31" s="32">
        <v>0.2763309302639122</v>
      </c>
      <c r="E31" s="33">
        <v>0.10000000000000002</v>
      </c>
      <c r="F31" s="33">
        <v>0.10000000000000002</v>
      </c>
      <c r="G31" s="33">
        <v>0.28568304857818583</v>
      </c>
      <c r="H31" s="34">
        <v>0.23823817017481491</v>
      </c>
      <c r="I31" s="35">
        <f>SUM(Portfolio)</f>
        <v>1.000252149016913</v>
      </c>
      <c r="J31" s="21" t="s">
        <v>57</v>
      </c>
      <c r="K31" s="30">
        <v>1</v>
      </c>
    </row>
    <row r="32" spans="2:11" x14ac:dyDescent="0.2">
      <c r="D32" s="21" t="s">
        <v>10</v>
      </c>
      <c r="E32" s="21" t="s">
        <v>10</v>
      </c>
      <c r="F32" s="21" t="s">
        <v>10</v>
      </c>
      <c r="G32" s="21" t="s">
        <v>10</v>
      </c>
      <c r="H32" s="21" t="s">
        <v>10</v>
      </c>
    </row>
    <row r="33" spans="4:10" x14ac:dyDescent="0.2">
      <c r="D33" s="30">
        <v>1</v>
      </c>
      <c r="E33" s="30">
        <v>1</v>
      </c>
      <c r="F33" s="30">
        <v>1</v>
      </c>
      <c r="G33" s="30">
        <v>1</v>
      </c>
      <c r="H33" s="30">
        <v>1</v>
      </c>
    </row>
    <row r="34" spans="4:10" x14ac:dyDescent="0.2">
      <c r="H34" s="31"/>
      <c r="I34" s="20"/>
      <c r="J34" s="21" t="s">
        <v>41</v>
      </c>
    </row>
    <row r="35" spans="4:10" ht="15" thickBot="1" x14ac:dyDescent="0.25">
      <c r="J35" s="21" t="s">
        <v>49</v>
      </c>
    </row>
    <row r="36" spans="4:10" ht="15" thickBot="1" x14ac:dyDescent="0.25">
      <c r="J36" s="36">
        <f>COUNTIF(J4:J27,"Yes")</f>
        <v>19</v>
      </c>
    </row>
  </sheetData>
  <phoneticPr fontId="2"/>
  <printOptions headings="1" gridLines="1"/>
  <pageMargins left="0.75" right="0.75" top="1" bottom="1" header="0.5" footer="0.5"/>
  <pageSetup orientation="landscape" horizontalDpi="4294967292" verticalDpi="4294967292"/>
  <headerFooter alignWithMargins="0"/>
  <ignoredErrors>
    <ignoredError sqref="I4:I2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36"/>
  <sheetViews>
    <sheetView zoomScale="115" workbookViewId="0">
      <selection activeCell="G9" sqref="G9"/>
    </sheetView>
  </sheetViews>
  <sheetFormatPr baseColWidth="10" defaultColWidth="9.33203125" defaultRowHeight="14" x14ac:dyDescent="0.2"/>
  <cols>
    <col min="1" max="1" width="2.33203125" style="20" customWidth="1"/>
    <col min="2" max="2" width="6.1640625" style="20" bestFit="1" customWidth="1"/>
    <col min="3" max="3" width="6.6640625" style="20" bestFit="1" customWidth="1"/>
    <col min="4" max="8" width="8.33203125" style="20" customWidth="1"/>
    <col min="9" max="9" width="8.1640625" style="21" bestFit="1" customWidth="1"/>
    <col min="10" max="10" width="7.1640625" style="21" customWidth="1"/>
    <col min="11" max="11" width="6.83203125" style="20" bestFit="1" customWidth="1"/>
    <col min="12" max="12" width="6.33203125" style="20" customWidth="1"/>
    <col min="13" max="13" width="5" style="20" customWidth="1"/>
    <col min="14" max="14" width="20" style="20" bestFit="1" customWidth="1"/>
    <col min="15" max="15" width="7" style="20" bestFit="1" customWidth="1"/>
    <col min="16" max="16384" width="9.33203125" style="20"/>
  </cols>
  <sheetData>
    <row r="1" spans="1:15" ht="19" x14ac:dyDescent="0.25">
      <c r="A1" s="19" t="s">
        <v>11</v>
      </c>
    </row>
    <row r="2" spans="1:15" ht="15" thickBot="1" x14ac:dyDescent="0.25">
      <c r="J2" s="45" t="s">
        <v>12</v>
      </c>
      <c r="K2" s="21" t="s">
        <v>50</v>
      </c>
    </row>
    <row r="3" spans="1:15" ht="15" thickBot="1" x14ac:dyDescent="0.25">
      <c r="B3" s="21" t="s">
        <v>14</v>
      </c>
      <c r="C3" s="21" t="s">
        <v>15</v>
      </c>
      <c r="D3" s="21" t="s">
        <v>42</v>
      </c>
      <c r="E3" s="21" t="s">
        <v>16</v>
      </c>
      <c r="F3" s="21" t="s">
        <v>43</v>
      </c>
      <c r="G3" s="21" t="s">
        <v>17</v>
      </c>
      <c r="H3" s="21" t="s">
        <v>18</v>
      </c>
      <c r="I3" s="21" t="s">
        <v>58</v>
      </c>
      <c r="J3" s="45" t="s">
        <v>45</v>
      </c>
      <c r="K3" s="21" t="s">
        <v>58</v>
      </c>
      <c r="N3" s="37" t="s">
        <v>52</v>
      </c>
      <c r="O3" s="38" t="s">
        <v>53</v>
      </c>
    </row>
    <row r="4" spans="1:15" x14ac:dyDescent="0.2">
      <c r="B4" s="2" t="s">
        <v>21</v>
      </c>
      <c r="C4" s="2">
        <v>2016</v>
      </c>
      <c r="D4" s="22">
        <v>0.13098209441128583</v>
      </c>
      <c r="E4" s="22">
        <v>0.19078845857120807</v>
      </c>
      <c r="F4" s="22">
        <v>7.4734316078162388E-2</v>
      </c>
      <c r="G4" s="23">
        <v>-5.590765052059754E-2</v>
      </c>
      <c r="H4" s="22">
        <v>6.3363548358708055E-2</v>
      </c>
      <c r="I4" s="24">
        <f t="shared" ref="I4:I27" si="0">SUMPRODUCT(Portfolio,D4:H4)</f>
        <v>0.15070148744114664</v>
      </c>
      <c r="J4" s="21" t="str">
        <f t="shared" ref="J4:J27" si="1">IF(Return&gt;Market,"Yes","No")</f>
        <v>Yes</v>
      </c>
      <c r="K4" s="22">
        <v>0.1</v>
      </c>
      <c r="L4" s="25"/>
      <c r="N4" s="39" t="s">
        <v>22</v>
      </c>
      <c r="O4" s="40" t="s">
        <v>23</v>
      </c>
    </row>
    <row r="5" spans="1:15" x14ac:dyDescent="0.2">
      <c r="B5" s="2" t="s">
        <v>24</v>
      </c>
      <c r="C5" s="2">
        <v>2016</v>
      </c>
      <c r="D5" s="22">
        <v>-4.3789561066722049E-2</v>
      </c>
      <c r="E5" s="22">
        <v>2.2804387280044303E-2</v>
      </c>
      <c r="F5" s="22">
        <v>-5.1690507152145626E-2</v>
      </c>
      <c r="G5" s="23">
        <v>1.3186561174177269E-2</v>
      </c>
      <c r="H5" s="22">
        <v>-3.392280224451627E-2</v>
      </c>
      <c r="I5" s="24">
        <f t="shared" si="0"/>
        <v>-2.6270303637442177E-3</v>
      </c>
      <c r="J5" s="21" t="str">
        <f t="shared" si="1"/>
        <v>No</v>
      </c>
      <c r="K5" s="22">
        <v>0.1</v>
      </c>
      <c r="L5" s="25"/>
      <c r="N5" s="41" t="s">
        <v>13</v>
      </c>
      <c r="O5" s="42" t="s">
        <v>25</v>
      </c>
    </row>
    <row r="6" spans="1:15" x14ac:dyDescent="0.2">
      <c r="B6" s="2" t="s">
        <v>26</v>
      </c>
      <c r="C6" s="2">
        <v>2016</v>
      </c>
      <c r="D6" s="22">
        <v>-1.5024529844644308E-2</v>
      </c>
      <c r="E6" s="22">
        <v>3.1415317001709075E-2</v>
      </c>
      <c r="F6" s="22">
        <v>-2.2705157314303337E-3</v>
      </c>
      <c r="G6" s="23">
        <v>9.3542319749216229E-2</v>
      </c>
      <c r="H6" s="22">
        <v>-3.5506355063550599E-2</v>
      </c>
      <c r="I6" s="24">
        <f t="shared" si="0"/>
        <v>1.6742344990992076E-2</v>
      </c>
      <c r="J6" s="21" t="str">
        <f t="shared" si="1"/>
        <v>No</v>
      </c>
      <c r="K6" s="22">
        <v>0.1</v>
      </c>
      <c r="L6" s="25"/>
      <c r="N6" s="41" t="s">
        <v>27</v>
      </c>
      <c r="O6" s="42" t="s">
        <v>28</v>
      </c>
    </row>
    <row r="7" spans="1:15" x14ac:dyDescent="0.2">
      <c r="B7" s="2" t="s">
        <v>29</v>
      </c>
      <c r="C7" s="2">
        <v>2016</v>
      </c>
      <c r="D7" s="22">
        <v>-5.4868624420401746E-2</v>
      </c>
      <c r="E7" s="22">
        <v>-0.11393956876036626</v>
      </c>
      <c r="F7" s="22">
        <v>2.8695362028695381E-2</v>
      </c>
      <c r="G7" s="23">
        <v>4.5490298898793968E-2</v>
      </c>
      <c r="H7" s="22">
        <v>7.1899446251208587E-2</v>
      </c>
      <c r="I7" s="24">
        <f t="shared" si="0"/>
        <v>-6.3257826373793458E-2</v>
      </c>
      <c r="J7" s="21" t="str">
        <f t="shared" si="1"/>
        <v>No</v>
      </c>
      <c r="K7" s="22">
        <v>0.1</v>
      </c>
      <c r="L7" s="25"/>
      <c r="N7" s="41" t="s">
        <v>54</v>
      </c>
      <c r="O7" s="42" t="s">
        <v>30</v>
      </c>
    </row>
    <row r="8" spans="1:15" x14ac:dyDescent="0.2">
      <c r="B8" s="2" t="s">
        <v>21</v>
      </c>
      <c r="C8" s="2">
        <v>2015</v>
      </c>
      <c r="D8" s="22">
        <v>3.4682658670664557E-2</v>
      </c>
      <c r="E8" s="22">
        <v>0.11095978208620405</v>
      </c>
      <c r="F8" s="22">
        <v>0.2446013289036546</v>
      </c>
      <c r="G8" s="23">
        <v>0.1137392320046724</v>
      </c>
      <c r="H8" s="22">
        <v>0.20839086563993625</v>
      </c>
      <c r="I8" s="24">
        <f t="shared" si="0"/>
        <v>0.1488057713932712</v>
      </c>
      <c r="J8" s="21" t="str">
        <f t="shared" si="1"/>
        <v>Yes</v>
      </c>
      <c r="K8" s="22">
        <v>0.1</v>
      </c>
      <c r="L8" s="25"/>
      <c r="N8" s="41" t="s">
        <v>31</v>
      </c>
      <c r="O8" s="42" t="s">
        <v>32</v>
      </c>
    </row>
    <row r="9" spans="1:15" x14ac:dyDescent="0.2">
      <c r="B9" s="2" t="s">
        <v>24</v>
      </c>
      <c r="C9" s="2">
        <v>2015</v>
      </c>
      <c r="D9" s="22">
        <v>-9.9378881987577716E-2</v>
      </c>
      <c r="E9" s="22">
        <v>-4.9931496422590982E-2</v>
      </c>
      <c r="F9" s="22">
        <v>-4.2544731610338005E-2</v>
      </c>
      <c r="G9" s="23">
        <v>-7.2956145100162462E-2</v>
      </c>
      <c r="H9" s="22">
        <v>4.5530260966130109E-2</v>
      </c>
      <c r="I9" s="24">
        <f t="shared" si="0"/>
        <v>-4.4118720211646111E-2</v>
      </c>
      <c r="J9" s="21" t="str">
        <f t="shared" si="1"/>
        <v>No</v>
      </c>
      <c r="K9" s="22">
        <v>0.1</v>
      </c>
      <c r="L9" s="25"/>
      <c r="N9" s="41" t="s">
        <v>55</v>
      </c>
      <c r="O9" s="42" t="s">
        <v>33</v>
      </c>
    </row>
    <row r="10" spans="1:15" x14ac:dyDescent="0.2">
      <c r="B10" s="2" t="s">
        <v>26</v>
      </c>
      <c r="C10" s="2">
        <v>2015</v>
      </c>
      <c r="D10" s="22">
        <v>8.8157508081105007E-2</v>
      </c>
      <c r="E10" s="22">
        <v>-6.9810252053242761E-2</v>
      </c>
      <c r="F10" s="22">
        <v>8.0326460481099593E-2</v>
      </c>
      <c r="G10" s="23">
        <v>-3.7519541427827097E-2</v>
      </c>
      <c r="H10" s="22">
        <v>-1.5846994535519188E-2</v>
      </c>
      <c r="I10" s="24">
        <f t="shared" si="0"/>
        <v>-2.1395062980343573E-2</v>
      </c>
      <c r="J10" s="21" t="str">
        <f t="shared" si="1"/>
        <v>No</v>
      </c>
      <c r="K10" s="22">
        <v>0.1</v>
      </c>
      <c r="L10" s="25"/>
      <c r="N10" s="41" t="s">
        <v>58</v>
      </c>
      <c r="O10" s="42" t="s">
        <v>34</v>
      </c>
    </row>
    <row r="11" spans="1:15" x14ac:dyDescent="0.2">
      <c r="B11" s="2" t="s">
        <v>29</v>
      </c>
      <c r="C11" s="2">
        <v>2015</v>
      </c>
      <c r="D11" s="22">
        <v>0.11366859386931383</v>
      </c>
      <c r="E11" s="22">
        <v>0.16179978613144708</v>
      </c>
      <c r="F11" s="22">
        <v>-9.3617021276595214E-3</v>
      </c>
      <c r="G11" s="23">
        <v>-9.4063495810220665E-2</v>
      </c>
      <c r="H11" s="22">
        <v>4.8951048951048959E-2</v>
      </c>
      <c r="I11" s="24">
        <f t="shared" si="0"/>
        <v>0.10874503892628382</v>
      </c>
      <c r="J11" s="21" t="str">
        <f t="shared" si="1"/>
        <v>Yes</v>
      </c>
      <c r="K11" s="22">
        <v>0.1</v>
      </c>
      <c r="L11" s="25"/>
      <c r="N11" s="41" t="s">
        <v>35</v>
      </c>
      <c r="O11" s="42" t="s">
        <v>36</v>
      </c>
    </row>
    <row r="12" spans="1:15" x14ac:dyDescent="0.2">
      <c r="B12" s="2" t="s">
        <v>21</v>
      </c>
      <c r="C12" s="2">
        <v>2014</v>
      </c>
      <c r="D12" s="22">
        <v>7.141187470780741E-2</v>
      </c>
      <c r="E12" s="22">
        <v>2.6340227944280148E-2</v>
      </c>
      <c r="F12" s="22">
        <v>-4.2372881355933201E-3</v>
      </c>
      <c r="G12" s="23">
        <v>9.6119016817593828E-2</v>
      </c>
      <c r="H12" s="22">
        <v>-2.9717682020801162E-3</v>
      </c>
      <c r="I12" s="24">
        <f t="shared" si="0"/>
        <v>1.8408685686290328E-2</v>
      </c>
      <c r="J12" s="21" t="str">
        <f t="shared" si="1"/>
        <v>No</v>
      </c>
      <c r="K12" s="22">
        <v>0.1</v>
      </c>
      <c r="N12" s="41" t="s">
        <v>37</v>
      </c>
      <c r="O12" s="42" t="s">
        <v>38</v>
      </c>
    </row>
    <row r="13" spans="1:15" ht="15" thickBot="1" x14ac:dyDescent="0.25">
      <c r="B13" s="2" t="s">
        <v>24</v>
      </c>
      <c r="C13" s="2">
        <v>2014</v>
      </c>
      <c r="D13" s="22">
        <v>3.8349514563106757E-2</v>
      </c>
      <c r="E13" s="22">
        <v>7.227891156462718E-3</v>
      </c>
      <c r="F13" s="22">
        <v>-1.6666666666666607E-2</v>
      </c>
      <c r="G13" s="23">
        <v>7.4058635542587181E-2</v>
      </c>
      <c r="H13" s="22">
        <v>-5.067274305555558E-2</v>
      </c>
      <c r="I13" s="24">
        <f t="shared" si="0"/>
        <v>-1.3205345483724438E-3</v>
      </c>
      <c r="J13" s="21" t="str">
        <f t="shared" si="1"/>
        <v>No</v>
      </c>
      <c r="K13" s="22">
        <v>0.1</v>
      </c>
      <c r="N13" s="43" t="s">
        <v>39</v>
      </c>
      <c r="O13" s="44" t="s">
        <v>40</v>
      </c>
    </row>
    <row r="14" spans="1:15" x14ac:dyDescent="0.2">
      <c r="B14" s="2" t="s">
        <v>26</v>
      </c>
      <c r="C14" s="2">
        <v>2014</v>
      </c>
      <c r="D14" s="22">
        <v>7.082521117608831E-2</v>
      </c>
      <c r="E14" s="22">
        <v>1.9594243107334819E-2</v>
      </c>
      <c r="F14" s="22">
        <v>2.3017902813299296E-2</v>
      </c>
      <c r="G14" s="23">
        <v>-1.7071838295547703E-2</v>
      </c>
      <c r="H14" s="22">
        <v>3.5854782510958749E-2</v>
      </c>
      <c r="I14" s="24">
        <f t="shared" si="0"/>
        <v>2.3539376681238584E-2</v>
      </c>
      <c r="J14" s="21" t="str">
        <f t="shared" si="1"/>
        <v>No</v>
      </c>
      <c r="K14" s="22">
        <v>0.1</v>
      </c>
    </row>
    <row r="15" spans="1:15" x14ac:dyDescent="0.2">
      <c r="B15" s="2" t="s">
        <v>29</v>
      </c>
      <c r="C15" s="2">
        <v>2014</v>
      </c>
      <c r="D15" s="22">
        <v>4.8079542359030336E-2</v>
      </c>
      <c r="E15" s="22">
        <v>-7.5430861723446818E-2</v>
      </c>
      <c r="F15" s="22">
        <v>-6.8308181096107923E-2</v>
      </c>
      <c r="G15" s="23">
        <v>-2.4523160762943697E-3</v>
      </c>
      <c r="H15" s="22">
        <v>1.8896014658726479E-2</v>
      </c>
      <c r="I15" s="24">
        <f t="shared" si="0"/>
        <v>-6.2968826428351846E-2</v>
      </c>
      <c r="J15" s="21" t="str">
        <f t="shared" si="1"/>
        <v>No</v>
      </c>
      <c r="K15" s="22">
        <v>0.1</v>
      </c>
    </row>
    <row r="16" spans="1:15" x14ac:dyDescent="0.2">
      <c r="B16" s="2" t="s">
        <v>21</v>
      </c>
      <c r="C16" s="2">
        <v>2013</v>
      </c>
      <c r="D16" s="22">
        <v>0.19928128062724615</v>
      </c>
      <c r="E16" s="22">
        <v>0.16588785046728982</v>
      </c>
      <c r="F16" s="22">
        <v>0.18327067669172914</v>
      </c>
      <c r="G16" s="26">
        <v>8.5317166937749711E-2</v>
      </c>
      <c r="H16" s="22">
        <v>1.7004425809457269E-2</v>
      </c>
      <c r="I16" s="24">
        <f t="shared" si="0"/>
        <v>0.16271707449000355</v>
      </c>
      <c r="J16" s="21" t="str">
        <f t="shared" si="1"/>
        <v>Yes</v>
      </c>
      <c r="K16" s="22">
        <v>0.1</v>
      </c>
    </row>
    <row r="17" spans="2:11" x14ac:dyDescent="0.2">
      <c r="B17" s="2" t="s">
        <v>24</v>
      </c>
      <c r="C17" s="2">
        <v>2013</v>
      </c>
      <c r="D17" s="22">
        <v>2.1184320266889101E-2</v>
      </c>
      <c r="E17" s="22">
        <v>0.15227223777729915</v>
      </c>
      <c r="F17" s="22">
        <v>3.8048780487804912E-2</v>
      </c>
      <c r="G17" s="26">
        <v>-1.0823460582126798E-2</v>
      </c>
      <c r="H17" s="22">
        <v>-2.0422133485453631E-2</v>
      </c>
      <c r="I17" s="24">
        <f t="shared" si="0"/>
        <v>0.10698627138531984</v>
      </c>
      <c r="J17" s="21" t="str">
        <f t="shared" si="1"/>
        <v>Yes</v>
      </c>
      <c r="K17" s="22">
        <v>0.1</v>
      </c>
    </row>
    <row r="18" spans="2:11" x14ac:dyDescent="0.2">
      <c r="B18" s="2" t="s">
        <v>26</v>
      </c>
      <c r="C18" s="2">
        <v>2013</v>
      </c>
      <c r="D18" s="22">
        <v>0.11183234421364996</v>
      </c>
      <c r="E18" s="22">
        <v>0.19927676611132616</v>
      </c>
      <c r="F18" s="22">
        <v>1.0848126232741562E-2</v>
      </c>
      <c r="G18" s="26">
        <v>6.4772559988222067E-3</v>
      </c>
      <c r="H18" s="22">
        <v>9.1355487038957683E-4</v>
      </c>
      <c r="I18" s="24">
        <f t="shared" si="0"/>
        <v>0.13494393366112348</v>
      </c>
      <c r="J18" s="21" t="str">
        <f t="shared" si="1"/>
        <v>Yes</v>
      </c>
      <c r="K18" s="22">
        <v>0.1</v>
      </c>
    </row>
    <row r="19" spans="2:11" x14ac:dyDescent="0.2">
      <c r="B19" s="2" t="s">
        <v>29</v>
      </c>
      <c r="C19" s="2">
        <v>2013</v>
      </c>
      <c r="D19" s="22">
        <v>0.14068119314575833</v>
      </c>
      <c r="E19" s="22">
        <v>0.14660151043980463</v>
      </c>
      <c r="F19" s="22">
        <v>0.11062431544359241</v>
      </c>
      <c r="G19" s="26">
        <v>0.1441805625736905</v>
      </c>
      <c r="H19" s="22">
        <v>0.13919604527123708</v>
      </c>
      <c r="I19" s="24">
        <f t="shared" si="0"/>
        <v>0.13678613351140848</v>
      </c>
      <c r="J19" s="21" t="str">
        <f t="shared" si="1"/>
        <v>Yes</v>
      </c>
      <c r="K19" s="22">
        <v>0.1</v>
      </c>
    </row>
    <row r="20" spans="2:11" x14ac:dyDescent="0.2">
      <c r="B20" s="2" t="s">
        <v>21</v>
      </c>
      <c r="C20" s="2">
        <v>2012</v>
      </c>
      <c r="D20" s="22">
        <v>-3.2937806873977071E-2</v>
      </c>
      <c r="E20" s="22">
        <v>8.9369253105339608E-2</v>
      </c>
      <c r="F20" s="22">
        <v>-6.7415730337078483E-2</v>
      </c>
      <c r="G20" s="26">
        <v>-1.3131648936170248E-2</v>
      </c>
      <c r="H20" s="22">
        <v>-2.9909136799596059E-2</v>
      </c>
      <c r="I20" s="24">
        <f t="shared" si="0"/>
        <v>3.6615001371986859E-2</v>
      </c>
      <c r="J20" s="21" t="str">
        <f t="shared" si="1"/>
        <v>No</v>
      </c>
      <c r="K20" s="22">
        <v>0.1</v>
      </c>
    </row>
    <row r="21" spans="2:11" x14ac:dyDescent="0.2">
      <c r="B21" s="2" t="s">
        <v>24</v>
      </c>
      <c r="C21" s="2">
        <v>2012</v>
      </c>
      <c r="D21" s="22">
        <v>7.783902976846746E-2</v>
      </c>
      <c r="E21" s="22">
        <v>-5.7616296746731521E-2</v>
      </c>
      <c r="F21" s="22">
        <v>9.8149186763881069E-2</v>
      </c>
      <c r="G21" s="26">
        <v>0.14220618948167818</v>
      </c>
      <c r="H21" s="22">
        <v>4.4555760611652895E-2</v>
      </c>
      <c r="I21" s="24">
        <f t="shared" si="0"/>
        <v>-5.6233494030503168E-3</v>
      </c>
      <c r="J21" s="21" t="str">
        <f t="shared" si="1"/>
        <v>No</v>
      </c>
      <c r="K21" s="22">
        <v>0.1</v>
      </c>
    </row>
    <row r="22" spans="2:11" x14ac:dyDescent="0.2">
      <c r="B22" s="2" t="s">
        <v>26</v>
      </c>
      <c r="C22" s="2">
        <v>2012</v>
      </c>
      <c r="D22" s="22">
        <v>0.10798924993892012</v>
      </c>
      <c r="E22" s="22">
        <v>4.8884815154293104E-3</v>
      </c>
      <c r="F22" s="22">
        <v>5.0058892815076472E-2</v>
      </c>
      <c r="G22" s="26">
        <v>-8.0963182690629965E-2</v>
      </c>
      <c r="H22" s="22">
        <v>-9.0516724613355692E-2</v>
      </c>
      <c r="I22" s="24">
        <f t="shared" si="0"/>
        <v>1.4762227378408817E-2</v>
      </c>
      <c r="J22" s="21" t="str">
        <f t="shared" si="1"/>
        <v>No</v>
      </c>
      <c r="K22" s="22">
        <v>0.1</v>
      </c>
    </row>
    <row r="23" spans="2:11" x14ac:dyDescent="0.2">
      <c r="B23" s="2" t="s">
        <v>29</v>
      </c>
      <c r="C23" s="2">
        <v>2012</v>
      </c>
      <c r="D23" s="22">
        <v>0.16742726754135751</v>
      </c>
      <c r="E23" s="22">
        <v>1.9943907759426338E-2</v>
      </c>
      <c r="F23" s="22">
        <v>0.13049267643142493</v>
      </c>
      <c r="G23" s="26">
        <v>1.5594541910331383E-2</v>
      </c>
      <c r="H23" s="22">
        <v>-1.5346476212961813E-2</v>
      </c>
      <c r="I23" s="24">
        <f t="shared" si="0"/>
        <v>5.2272094888065425E-2</v>
      </c>
      <c r="J23" s="21" t="str">
        <f t="shared" si="1"/>
        <v>No</v>
      </c>
      <c r="K23" s="22">
        <v>0.1</v>
      </c>
    </row>
    <row r="24" spans="2:11" x14ac:dyDescent="0.2">
      <c r="B24" s="2" t="s">
        <v>21</v>
      </c>
      <c r="C24" s="2">
        <v>2011</v>
      </c>
      <c r="D24" s="22">
        <v>0.26433465560764513</v>
      </c>
      <c r="E24" s="22">
        <v>0.21992016726858021</v>
      </c>
      <c r="F24" s="22">
        <v>0.18829113924050622</v>
      </c>
      <c r="G24" s="26">
        <v>6.4516129032258007E-2</v>
      </c>
      <c r="H24" s="22">
        <v>0.15110748743035729</v>
      </c>
      <c r="I24" s="24">
        <f t="shared" si="0"/>
        <v>0.20951481361938068</v>
      </c>
      <c r="J24" s="21" t="str">
        <f t="shared" si="1"/>
        <v>Yes</v>
      </c>
      <c r="K24" s="22">
        <v>0.1</v>
      </c>
    </row>
    <row r="25" spans="2:11" x14ac:dyDescent="0.2">
      <c r="B25" s="2" t="s">
        <v>24</v>
      </c>
      <c r="C25" s="2">
        <v>2011</v>
      </c>
      <c r="D25" s="22">
        <v>-0.22757660167130911</v>
      </c>
      <c r="E25" s="22">
        <v>-0.17603758809710257</v>
      </c>
      <c r="F25" s="22">
        <v>-0.18556701030927825</v>
      </c>
      <c r="G25" s="26">
        <v>1.89000189000188E-3</v>
      </c>
      <c r="H25" s="22">
        <v>4.8439948710642611E-2</v>
      </c>
      <c r="I25" s="24">
        <f t="shared" si="0"/>
        <v>-0.16687351781180718</v>
      </c>
      <c r="J25" s="21" t="str">
        <f t="shared" si="1"/>
        <v>No</v>
      </c>
      <c r="K25" s="22">
        <v>0.1</v>
      </c>
    </row>
    <row r="26" spans="2:11" x14ac:dyDescent="0.2">
      <c r="B26" s="2" t="s">
        <v>26</v>
      </c>
      <c r="C26" s="2">
        <v>2011</v>
      </c>
      <c r="D26" s="22">
        <v>-9.3891973750630964E-2</v>
      </c>
      <c r="E26" s="22">
        <v>5.3534876397418607E-3</v>
      </c>
      <c r="F26" s="22">
        <v>-5.1344743276283578E-2</v>
      </c>
      <c r="G26" s="26">
        <v>4.0715971675845619E-2</v>
      </c>
      <c r="H26" s="22">
        <v>0.11643073007793858</v>
      </c>
      <c r="I26" s="24">
        <f t="shared" si="0"/>
        <v>-6.3715046575605278E-3</v>
      </c>
      <c r="J26" s="21" t="str">
        <f t="shared" si="1"/>
        <v>No</v>
      </c>
      <c r="K26" s="22">
        <v>0.1</v>
      </c>
    </row>
    <row r="27" spans="2:11" x14ac:dyDescent="0.2">
      <c r="B27" s="2" t="s">
        <v>29</v>
      </c>
      <c r="C27" s="2">
        <v>2011</v>
      </c>
      <c r="D27" s="22">
        <v>0.14873876485937942</v>
      </c>
      <c r="E27" s="22">
        <v>0.13939720129171151</v>
      </c>
      <c r="F27" s="22">
        <v>0.10391363022941968</v>
      </c>
      <c r="G27" s="26">
        <v>-3.547713906279637E-2</v>
      </c>
      <c r="H27" s="22">
        <v>-6.3582896200919947E-4</v>
      </c>
      <c r="I27" s="24">
        <f t="shared" si="0"/>
        <v>0.12207868891572557</v>
      </c>
      <c r="J27" s="21" t="str">
        <f t="shared" si="1"/>
        <v>Yes</v>
      </c>
      <c r="K27" s="22">
        <v>0.1</v>
      </c>
    </row>
    <row r="29" spans="2:11" x14ac:dyDescent="0.2">
      <c r="D29" s="30">
        <v>0</v>
      </c>
      <c r="E29" s="30">
        <v>0</v>
      </c>
      <c r="F29" s="30">
        <v>0</v>
      </c>
      <c r="G29" s="30">
        <v>0</v>
      </c>
      <c r="H29" s="30">
        <v>0</v>
      </c>
    </row>
    <row r="30" spans="2:11" x14ac:dyDescent="0.2">
      <c r="D30" s="21" t="s">
        <v>10</v>
      </c>
      <c r="E30" s="21" t="s">
        <v>10</v>
      </c>
      <c r="F30" s="21" t="s">
        <v>10</v>
      </c>
      <c r="G30" s="21" t="s">
        <v>10</v>
      </c>
      <c r="H30" s="21" t="s">
        <v>10</v>
      </c>
      <c r="I30" s="21" t="s">
        <v>37</v>
      </c>
    </row>
    <row r="31" spans="2:11" x14ac:dyDescent="0.2">
      <c r="C31" s="31" t="s">
        <v>55</v>
      </c>
      <c r="D31" s="32">
        <v>3.9455817123008795E-2</v>
      </c>
      <c r="E31" s="33">
        <v>0.64062449381225806</v>
      </c>
      <c r="F31" s="33">
        <v>0.25933306595398337</v>
      </c>
      <c r="G31" s="33">
        <v>0</v>
      </c>
      <c r="H31" s="34">
        <v>6.2001623354499061E-2</v>
      </c>
      <c r="I31" s="35">
        <f>SUM(Portfolio)</f>
        <v>1.0014150002437494</v>
      </c>
      <c r="J31" s="21" t="s">
        <v>57</v>
      </c>
      <c r="K31" s="30">
        <v>1</v>
      </c>
    </row>
    <row r="32" spans="2:11" x14ac:dyDescent="0.2">
      <c r="D32" s="21" t="s">
        <v>10</v>
      </c>
      <c r="E32" s="21" t="s">
        <v>10</v>
      </c>
      <c r="F32" s="21" t="s">
        <v>10</v>
      </c>
      <c r="G32" s="21" t="s">
        <v>10</v>
      </c>
      <c r="H32" s="21" t="s">
        <v>10</v>
      </c>
    </row>
    <row r="33" spans="4:10" x14ac:dyDescent="0.2">
      <c r="D33" s="30">
        <v>1</v>
      </c>
      <c r="E33" s="30">
        <v>1</v>
      </c>
      <c r="F33" s="30">
        <v>1</v>
      </c>
      <c r="G33" s="30">
        <v>1</v>
      </c>
      <c r="H33" s="30">
        <v>1</v>
      </c>
    </row>
    <row r="34" spans="4:10" x14ac:dyDescent="0.2">
      <c r="H34" s="31"/>
      <c r="I34" s="20"/>
      <c r="J34" s="21" t="s">
        <v>41</v>
      </c>
    </row>
    <row r="35" spans="4:10" ht="15" thickBot="1" x14ac:dyDescent="0.25">
      <c r="J35" s="21" t="s">
        <v>46</v>
      </c>
    </row>
    <row r="36" spans="4:10" ht="15" thickBot="1" x14ac:dyDescent="0.25">
      <c r="J36" s="36">
        <f>COUNTIF(J4:J27,"Yes")</f>
        <v>9</v>
      </c>
    </row>
  </sheetData>
  <phoneticPr fontId="2"/>
  <printOptions headings="1" gridLines="1"/>
  <pageMargins left="0.75" right="0.75" top="1" bottom="1" header="0.5" footer="0.5"/>
  <pageSetup orientation="landscape" horizontalDpi="4294967292" verticalDpi="4294967292"/>
  <headerFooter alignWithMargins="0"/>
  <ignoredErrors>
    <ignoredError sqref="I4:I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30</vt:i4>
      </vt:variant>
    </vt:vector>
  </HeadingPairs>
  <TitlesOfParts>
    <vt:vector size="37" baseType="lpstr">
      <vt:lpstr>8.4</vt:lpstr>
      <vt:lpstr>8.9</vt:lpstr>
      <vt:lpstr>8.12a</vt:lpstr>
      <vt:lpstr>8.12b</vt:lpstr>
      <vt:lpstr>8.19a</vt:lpstr>
      <vt:lpstr>8.20a</vt:lpstr>
      <vt:lpstr>8.20b</vt:lpstr>
      <vt:lpstr>'8.19a'!BeatMarket?</vt:lpstr>
      <vt:lpstr>'8.20a'!BeatMarket?</vt:lpstr>
      <vt:lpstr>'8.20b'!BeatMarket?</vt:lpstr>
      <vt:lpstr>'8.19a'!Market</vt:lpstr>
      <vt:lpstr>'8.20a'!Market</vt:lpstr>
      <vt:lpstr>'8.20b'!Market</vt:lpstr>
      <vt:lpstr>'8.19a'!NumberBeatingTheMarket</vt:lpstr>
      <vt:lpstr>'8.20a'!NumberBeatingTheMarket</vt:lpstr>
      <vt:lpstr>'8.20b'!NumberBeatingTheMarket</vt:lpstr>
      <vt:lpstr>'8.19a'!OneHundredPercent</vt:lpstr>
      <vt:lpstr>'8.20a'!OneHundredPercent</vt:lpstr>
      <vt:lpstr>'8.20b'!OneHundredPercent</vt:lpstr>
      <vt:lpstr>'8.19a'!OneHundredPercent2</vt:lpstr>
      <vt:lpstr>'8.20a'!OneHundredPercent2</vt:lpstr>
      <vt:lpstr>'8.20b'!OneHundredPercent2</vt:lpstr>
      <vt:lpstr>'8.19a'!Portfolio</vt:lpstr>
      <vt:lpstr>'8.20a'!Portfolio</vt:lpstr>
      <vt:lpstr>'8.20b'!Portfolio</vt:lpstr>
      <vt:lpstr>'8.19a'!Return</vt:lpstr>
      <vt:lpstr>'8.20a'!Return</vt:lpstr>
      <vt:lpstr>'8.20b'!Return</vt:lpstr>
      <vt:lpstr>'8.19a'!StockData</vt:lpstr>
      <vt:lpstr>'8.20a'!StockData</vt:lpstr>
      <vt:lpstr>'8.20b'!StockData</vt:lpstr>
      <vt:lpstr>'8.19a'!Sum</vt:lpstr>
      <vt:lpstr>'8.20a'!Sum</vt:lpstr>
      <vt:lpstr>'8.20b'!Sum</vt:lpstr>
      <vt:lpstr>'8.19a'!ZeroPercent</vt:lpstr>
      <vt:lpstr>'8.20a'!ZeroPercent</vt:lpstr>
      <vt:lpstr>'8.20b'!ZeroPercent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dcterms:created xsi:type="dcterms:W3CDTF">2002-07-08T19:53:32Z</dcterms:created>
  <dcterms:modified xsi:type="dcterms:W3CDTF">2024-06-13T01:45:25Z</dcterms:modified>
</cp:coreProperties>
</file>