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3/"/>
    </mc:Choice>
  </mc:AlternateContent>
  <xr:revisionPtr revIDLastSave="0" documentId="13_ncr:1_{0D896E1C-A780-454B-A2B3-114540622A40}" xr6:coauthVersionLast="47" xr6:coauthVersionMax="47" xr10:uidLastSave="{00000000-0000-0000-0000-000000000000}"/>
  <bookViews>
    <workbookView xWindow="0" yWindow="500" windowWidth="28800" windowHeight="17500" tabRatio="754" activeTab="7" xr2:uid="{00000000-000D-0000-FFFF-FFFF00000000}"/>
  </bookViews>
  <sheets>
    <sheet name="3.7" sheetId="19" r:id="rId1"/>
    <sheet name="3.11" sheetId="22" r:id="rId2"/>
    <sheet name="3.12" sheetId="24" r:id="rId3"/>
    <sheet name="3.18" sheetId="29" r:id="rId4"/>
    <sheet name="3.24" sheetId="35" r:id="rId5"/>
    <sheet name="Case 3-1 (Option 1)" sheetId="36" r:id="rId6"/>
    <sheet name="Case 3-1 (Option 2)" sheetId="37" r:id="rId7"/>
    <sheet name="Case 3-1 (Option 3)" sheetId="38" r:id="rId8"/>
  </sheets>
  <externalReferences>
    <externalReference r:id="rId9"/>
  </externalReferences>
  <definedNames>
    <definedName name="anscount" localSheetId="5" hidden="1">1</definedName>
    <definedName name="anscount" localSheetId="6" hidden="1">1</definedName>
    <definedName name="anscount" localSheetId="7" hidden="1">1</definedName>
    <definedName name="anscount" hidden="1">12</definedName>
    <definedName name="Assignment">[1]HW5!$D$12:$F$14</definedName>
    <definedName name="BestAnnualCost">'Case 3-1 (Option 3)'!$B$27:$F$29</definedName>
    <definedName name="Cost">[1]HW5!$D$4:$F$6</definedName>
    <definedName name="CostFactor" localSheetId="7">'Case 3-1 (Option 3)'!$I$21</definedName>
    <definedName name="CostFactor">'Case 3-1 (Option 2)'!$I$15</definedName>
    <definedName name="Demand">[1]HW5!$D$17:$F$17</definedName>
    <definedName name="EquivalentCost" localSheetId="7">'Case 3-1 (Option 3)'!$B$21:$F$23</definedName>
    <definedName name="EquivalentCost">'Case 3-1 (Option 2)'!$B$15:$F$17</definedName>
    <definedName name="HourlyWage">[1]HW5!#REF!</definedName>
    <definedName name="MethodOfShipment">'Case 3-1 (Option 3)'!$B$42:$F$44</definedName>
    <definedName name="RailShippingCost">'Case 3-1 (Option 3)'!$B$3:$F$5</definedName>
    <definedName name="RequiredTime">[1]HW5!#REF!</definedName>
    <definedName name="sencount" localSheetId="5" hidden="1">3</definedName>
    <definedName name="sencount" localSheetId="6" hidden="1">3</definedName>
    <definedName name="sencount" localSheetId="7" hidden="1">3</definedName>
    <definedName name="sencount" hidden="1">4</definedName>
    <definedName name="sencount2" hidden="1">3</definedName>
    <definedName name="ShipInvestment" localSheetId="7">'Case 3-1 (Option 3)'!$B$15:$F$17</definedName>
    <definedName name="ShipInvestment">'Case 3-1 (Option 2)'!$B$9:$F$11</definedName>
    <definedName name="ShipmentQuantity" localSheetId="6">'Case 3-1 (Option 2)'!$B$21:$F$23</definedName>
    <definedName name="ShipmentQuantity" localSheetId="7">'Case 3-1 (Option 3)'!$B$33:$F$35</definedName>
    <definedName name="ShipmentQuantity">'Case 3-1 (Option 1)'!$B$10:$F$12</definedName>
    <definedName name="ShippingCost" localSheetId="6">'Case 3-1 (Option 2)'!$B$3:$F$5</definedName>
    <definedName name="ShippingCost">'Case 3-1 (Option 1)'!$B$3:$F$5</definedName>
    <definedName name="ShipShippingCost">'Case 3-1 (Option 3)'!$B$9:$F$11</definedName>
    <definedName name="solver_adj" localSheetId="1" hidden="1">'3.11'!$C$12:$E$12</definedName>
    <definedName name="solver_adj" localSheetId="2" hidden="1">'3.12'!$C$10:$E$10</definedName>
    <definedName name="solver_adj" localSheetId="3" hidden="1">'3.18'!$B$21:$C$22,'3.18'!$B$26:$C$26</definedName>
    <definedName name="solver_adj" localSheetId="4" hidden="1">'3.24'!$C$12:$G$17</definedName>
    <definedName name="solver_adj" localSheetId="0" hidden="1">'3.7'!$C$15:$E$15</definedName>
    <definedName name="solver_adj" localSheetId="5" hidden="1">'Case 3-1 (Option 1)'!$B$10:$F$12</definedName>
    <definedName name="solver_adj" localSheetId="6" hidden="1">'Case 3-1 (Option 2)'!$B$21:$F$23</definedName>
    <definedName name="solver_adj" localSheetId="7" hidden="1">'Case 3-1 (Option 3)'!$B$33:$F$35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0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0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0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0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itr" localSheetId="0" hidden="1">100</definedName>
    <definedName name="solver_itr" localSheetId="5" hidden="1">100</definedName>
    <definedName name="solver_itr" localSheetId="6" hidden="1">100</definedName>
    <definedName name="solver_itr" localSheetId="7" hidden="1">100</definedName>
    <definedName name="solver_lhs1" localSheetId="1" hidden="1">'3.11'!$F$7:$F$9</definedName>
    <definedName name="solver_lhs1" localSheetId="2" hidden="1">'3.12'!$F$4:$F$6</definedName>
    <definedName name="solver_lhs1" localSheetId="3" hidden="1">'3.18'!$B$21:$C$22</definedName>
    <definedName name="solver_lhs1" localSheetId="4" hidden="1">'3.24'!$C$12:$G$17</definedName>
    <definedName name="solver_lhs1" localSheetId="0" hidden="1">'3.7'!$C$15:$E$15</definedName>
    <definedName name="solver_lhs1" localSheetId="5" hidden="1">'Case 3-1 (Option 1)'!$B$13:$F$13</definedName>
    <definedName name="solver_lhs1" localSheetId="6" hidden="1">'Case 3-1 (Option 2)'!$B$24:$F$24</definedName>
    <definedName name="solver_lhs1" localSheetId="7" hidden="1">'Case 3-1 (Option 3)'!$B$36:$F$36</definedName>
    <definedName name="solver_lhs2" localSheetId="1" hidden="1">'3.11'!$C$12</definedName>
    <definedName name="solver_lhs2" localSheetId="2" hidden="1">'3.12'!$C$10</definedName>
    <definedName name="solver_lhs2" localSheetId="3" hidden="1">'3.18'!$B$23:$C$23</definedName>
    <definedName name="solver_lhs2" localSheetId="4" hidden="1">'3.24'!$C$18:$G$18</definedName>
    <definedName name="solver_lhs2" localSheetId="0" hidden="1">'3.7'!$F$11:$F$12</definedName>
    <definedName name="solver_lhs2" localSheetId="5" hidden="1">'Case 3-1 (Option 1)'!$G$10:$G$12</definedName>
    <definedName name="solver_lhs2" localSheetId="6" hidden="1">'Case 3-1 (Option 2)'!$G$21:$G$23</definedName>
    <definedName name="solver_lhs2" localSheetId="7" hidden="1">'Case 3-1 (Option 3)'!$G$33:$G$35</definedName>
    <definedName name="solver_lhs3" localSheetId="1" hidden="1">'3.11'!#REF!</definedName>
    <definedName name="solver_lhs3" localSheetId="2" hidden="1">'3.12'!#REF!</definedName>
    <definedName name="solver_lhs3" localSheetId="3" hidden="1">'3.18'!$B$26:$C$26</definedName>
    <definedName name="solver_lhs3" localSheetId="4" hidden="1">'3.24'!$H$12:$H$17</definedName>
    <definedName name="solver_lhs3" localSheetId="0" hidden="1">'3.7'!#REF!</definedName>
    <definedName name="solver_lhs4" localSheetId="3" hidden="1">'3.18'!$D$21:$D$22</definedName>
    <definedName name="solver_lhs5" localSheetId="3" hidden="1">'3.18'!$D$26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0" hidden="1">1</definedName>
    <definedName name="solver_lin" localSheetId="5" hidden="1">1</definedName>
    <definedName name="solver_lin" localSheetId="6" hidden="1">1</definedName>
    <definedName name="solver_lin" localSheetId="7" hidden="1">1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0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0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0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0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0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0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1" hidden="1">1</definedName>
    <definedName name="solver_num" localSheetId="2" hidden="1">1</definedName>
    <definedName name="solver_num" localSheetId="3" hidden="1">5</definedName>
    <definedName name="solver_num" localSheetId="4" hidden="1">3</definedName>
    <definedName name="solver_num" localSheetId="0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0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1" hidden="1">'3.11'!$H$12</definedName>
    <definedName name="solver_opt" localSheetId="2" hidden="1">'3.12'!$H$10</definedName>
    <definedName name="solver_opt" localSheetId="3" hidden="1">'3.18'!$F$29</definedName>
    <definedName name="solver_opt" localSheetId="4" hidden="1">'3.24'!$J$20</definedName>
    <definedName name="solver_opt" localSheetId="0" hidden="1">'3.7'!$H$15</definedName>
    <definedName name="solver_opt" localSheetId="5" hidden="1">'Case 3-1 (Option 1)'!$I$15</definedName>
    <definedName name="solver_opt" localSheetId="6" hidden="1">'Case 3-1 (Option 2)'!$I$26</definedName>
    <definedName name="solver_opt" localSheetId="7" hidden="1">'Case 3-1 (Option 3)'!$I$38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0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0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1" hidden="1">3</definedName>
    <definedName name="solver_rel1" localSheetId="2" hidden="1">3</definedName>
    <definedName name="solver_rel1" localSheetId="3" hidden="1">1</definedName>
    <definedName name="solver_rel1" localSheetId="4" hidden="1">1</definedName>
    <definedName name="solver_rel1" localSheetId="0" hidden="1">4</definedName>
    <definedName name="solver_rel1" localSheetId="5" hidden="1">2</definedName>
    <definedName name="solver_rel1" localSheetId="6" hidden="1">2</definedName>
    <definedName name="solver_rel1" localSheetId="7" hidden="1">2</definedName>
    <definedName name="solver_rel2" localSheetId="1" hidden="1">1</definedName>
    <definedName name="solver_rel2" localSheetId="2" hidden="1">1</definedName>
    <definedName name="solver_rel2" localSheetId="3" hidden="1">2</definedName>
    <definedName name="solver_rel2" localSheetId="4" hidden="1">2</definedName>
    <definedName name="solver_rel2" localSheetId="0" hidden="1">1</definedName>
    <definedName name="solver_rel2" localSheetId="5" hidden="1">2</definedName>
    <definedName name="solver_rel2" localSheetId="6" hidden="1">2</definedName>
    <definedName name="solver_rel2" localSheetId="7" hidden="1">2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3</definedName>
    <definedName name="solver_rel3" localSheetId="0" hidden="1">1</definedName>
    <definedName name="solver_rel4" localSheetId="3" hidden="1">2</definedName>
    <definedName name="solver_rel5" localSheetId="3" hidden="1">2</definedName>
    <definedName name="solver_rhs1" localSheetId="1" hidden="1">'3.11'!$H$7:$H$9</definedName>
    <definedName name="solver_rhs1" localSheetId="2" hidden="1">'3.12'!$H$4:$H$6</definedName>
    <definedName name="solver_rhs1" localSheetId="3" hidden="1">'3.18'!$B$15:$C$16</definedName>
    <definedName name="solver_rhs1" localSheetId="4" hidden="1">'3.24'!$C$3:$G$8</definedName>
    <definedName name="solver_rhs1" localSheetId="0" hidden="1">"integer"</definedName>
    <definedName name="solver_rhs1" localSheetId="5" hidden="1">TotalToSell</definedName>
    <definedName name="solver_rhs1" localSheetId="6" hidden="1">'Case 3-1 (Option 2)'!$B$26:$F$26</definedName>
    <definedName name="solver_rhs1" localSheetId="7" hidden="1">'Case 3-1 (Option 3)'!$B$38:$F$38</definedName>
    <definedName name="solver_rhs2" localSheetId="1" hidden="1">'3.11'!#REF!</definedName>
    <definedName name="solver_rhs2" localSheetId="2" hidden="1">'3.12'!#REF!</definedName>
    <definedName name="solver_rhs2" localSheetId="3" hidden="1">'3.18'!$B$25:$C$25</definedName>
    <definedName name="solver_rhs2" localSheetId="4" hidden="1">'3.24'!$C$20:$G$20</definedName>
    <definedName name="solver_rhs2" localSheetId="0" hidden="1">'3.7'!$H$11:$H$12</definedName>
    <definedName name="solver_rhs2" localSheetId="5" hidden="1">TotalAvailable</definedName>
    <definedName name="solver_rhs2" localSheetId="6" hidden="1">'Case 3-1 (Option 2)'!$I$21:$I$23</definedName>
    <definedName name="solver_rhs2" localSheetId="7" hidden="1">'Case 3-1 (Option 3)'!$I$33:$I$35</definedName>
    <definedName name="solver_rhs3" localSheetId="1" hidden="1">'3.11'!#REF!</definedName>
    <definedName name="solver_rhs3" localSheetId="2" hidden="1">'3.12'!#REF!</definedName>
    <definedName name="solver_rhs3" localSheetId="3" hidden="1">'3.18'!$B$17:$C$17</definedName>
    <definedName name="solver_rhs3" localSheetId="4" hidden="1">'3.24'!$J$12:$J$17</definedName>
    <definedName name="solver_rhs3" localSheetId="0" hidden="1">'3.7'!#REF!</definedName>
    <definedName name="solver_rhs4" localSheetId="3" hidden="1">'3.18'!$F$21:$F$22</definedName>
    <definedName name="solver_rhs5" localSheetId="3" hidden="1">'3.18'!$F$26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0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0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0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0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0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4" hidden="1">100</definedName>
    <definedName name="solver_tim" localSheetId="0" hidden="1">100</definedName>
    <definedName name="solver_tim" localSheetId="5" hidden="1">100</definedName>
    <definedName name="solver_tim" localSheetId="6" hidden="1">100</definedName>
    <definedName name="solver_tim" localSheetId="7" hidden="1">100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ol" localSheetId="0" hidden="1">0.05</definedName>
    <definedName name="solver_tol" localSheetId="5" hidden="1">0.05</definedName>
    <definedName name="solver_tol" localSheetId="6" hidden="1">0.05</definedName>
    <definedName name="solver_tol" localSheetId="7" hidden="1">0.05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0" hidden="1">1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0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0" hidden="1">2</definedName>
    <definedName name="solver_ver" localSheetId="5" hidden="1">2</definedName>
    <definedName name="solver_ver" localSheetId="6" hidden="1">2</definedName>
    <definedName name="solver_ver" localSheetId="7" hidden="1">2</definedName>
    <definedName name="Supply">[1]HW5!$I$12:$I$14</definedName>
    <definedName name="TotalAvailable" localSheetId="6">'Case 3-1 (Option 2)'!$I$21:$I$23</definedName>
    <definedName name="TotalAvailable" localSheetId="7">'Case 3-1 (Option 3)'!$I$33:$I$35</definedName>
    <definedName name="TotalAvailable">'Case 3-1 (Option 1)'!$I$10:$I$12</definedName>
    <definedName name="TotalCost" localSheetId="7">'Case 3-1 (Option 3)'!$I$38</definedName>
    <definedName name="TotalCost">'Case 3-1 (Option 1)'!$I$15</definedName>
    <definedName name="TotalReceived" localSheetId="6">'Case 3-1 (Option 2)'!$B$24:$F$24</definedName>
    <definedName name="TotalReceived" localSheetId="7">'Case 3-1 (Option 3)'!$B$36:$F$36</definedName>
    <definedName name="TotalReceived">'Case 3-1 (Option 1)'!$B$13:$F$13</definedName>
    <definedName name="TotalShipped" localSheetId="6">'Case 3-1 (Option 2)'!$G$21:$G$23</definedName>
    <definedName name="TotalShipped" localSheetId="7">'Case 3-1 (Option 3)'!$G$33:$G$35</definedName>
    <definedName name="TotalShipped">'Case 3-1 (Option 1)'!$G$10:$G$12</definedName>
    <definedName name="TotalToSell" localSheetId="6">'Case 3-1 (Option 2)'!$B$26:$F$26</definedName>
    <definedName name="TotalToSell" localSheetId="7">'Case 3-1 (Option 3)'!$B$38:$F$38</definedName>
    <definedName name="TotalToSell">'Case 3-1 (Option 1)'!$B$15:$F$15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35" l="1"/>
  <c r="D26" i="29"/>
  <c r="D21" i="29"/>
  <c r="F29" i="29"/>
  <c r="H10" i="24"/>
  <c r="B42" i="38"/>
  <c r="E18" i="35"/>
  <c r="B15" i="37"/>
  <c r="D22" i="29"/>
  <c r="B13" i="36"/>
  <c r="B21" i="38"/>
  <c r="C21" i="38"/>
  <c r="C27" i="38" s="1"/>
  <c r="D21" i="38"/>
  <c r="D27" i="38" s="1"/>
  <c r="D42" i="38" s="1"/>
  <c r="E21" i="38"/>
  <c r="E27" i="38" s="1"/>
  <c r="F21" i="38"/>
  <c r="F27" i="38" s="1"/>
  <c r="B22" i="38"/>
  <c r="B28" i="38" s="1"/>
  <c r="B43" i="38" s="1"/>
  <c r="C22" i="38"/>
  <c r="C28" i="38" s="1"/>
  <c r="D22" i="38"/>
  <c r="E22" i="38"/>
  <c r="F22" i="38"/>
  <c r="F28" i="38" s="1"/>
  <c r="F43" i="38" s="1"/>
  <c r="B23" i="38"/>
  <c r="C23" i="38"/>
  <c r="D23" i="38"/>
  <c r="E23" i="38"/>
  <c r="E29" i="38" s="1"/>
  <c r="F23" i="38"/>
  <c r="F29" i="38" s="1"/>
  <c r="F44" i="38" s="1"/>
  <c r="B27" i="38"/>
  <c r="D28" i="38"/>
  <c r="E28" i="38"/>
  <c r="B29" i="38"/>
  <c r="C29" i="38"/>
  <c r="C44" i="38" s="1"/>
  <c r="D29" i="38"/>
  <c r="G33" i="38"/>
  <c r="G34" i="38"/>
  <c r="G35" i="38"/>
  <c r="B36" i="38"/>
  <c r="C36" i="38"/>
  <c r="D36" i="38"/>
  <c r="E36" i="38"/>
  <c r="F36" i="38"/>
  <c r="C42" i="38"/>
  <c r="E42" i="38"/>
  <c r="F42" i="38"/>
  <c r="C43" i="38"/>
  <c r="D43" i="38"/>
  <c r="E43" i="38"/>
  <c r="B44" i="38"/>
  <c r="D44" i="38"/>
  <c r="E44" i="38"/>
  <c r="I26" i="37"/>
  <c r="C15" i="37"/>
  <c r="D15" i="37"/>
  <c r="E15" i="37"/>
  <c r="F15" i="37"/>
  <c r="B16" i="37"/>
  <c r="C16" i="37"/>
  <c r="D16" i="37"/>
  <c r="E16" i="37"/>
  <c r="F16" i="37"/>
  <c r="B17" i="37"/>
  <c r="C17" i="37"/>
  <c r="D17" i="37"/>
  <c r="E17" i="37"/>
  <c r="F17" i="37"/>
  <c r="G21" i="37"/>
  <c r="G22" i="37"/>
  <c r="G23" i="37"/>
  <c r="B24" i="37"/>
  <c r="C24" i="37"/>
  <c r="D24" i="37"/>
  <c r="E24" i="37"/>
  <c r="F24" i="37"/>
  <c r="G10" i="36"/>
  <c r="G11" i="36"/>
  <c r="G12" i="36"/>
  <c r="C13" i="36"/>
  <c r="D13" i="36"/>
  <c r="E13" i="36"/>
  <c r="F13" i="36"/>
  <c r="I15" i="36"/>
  <c r="F11" i="19"/>
  <c r="F12" i="19"/>
  <c r="H15" i="19"/>
  <c r="F7" i="22"/>
  <c r="F8" i="22"/>
  <c r="F9" i="22"/>
  <c r="H12" i="22"/>
  <c r="F4" i="24"/>
  <c r="F5" i="24"/>
  <c r="F6" i="24"/>
  <c r="B23" i="29"/>
  <c r="C23" i="29"/>
  <c r="B25" i="29"/>
  <c r="C25" i="29"/>
  <c r="H13" i="35"/>
  <c r="H14" i="35"/>
  <c r="H15" i="35"/>
  <c r="H16" i="35"/>
  <c r="H17" i="35"/>
  <c r="C18" i="35"/>
  <c r="D18" i="35"/>
  <c r="F18" i="35"/>
  <c r="G18" i="35"/>
  <c r="I38" i="38" l="1"/>
  <c r="J20" i="35"/>
</calcChain>
</file>

<file path=xl/sharedStrings.xml><?xml version="1.0" encoding="utf-8"?>
<sst xmlns="http://schemas.openxmlformats.org/spreadsheetml/2006/main" count="379" uniqueCount="147">
  <si>
    <t>Vitamins</t>
  </si>
  <si>
    <t>Nutritional Contents (per kg)</t>
  </si>
  <si>
    <t>Asset 1</t>
  </si>
  <si>
    <t>Asset 2</t>
  </si>
  <si>
    <t>Asset 3</t>
  </si>
  <si>
    <t>Cash Flow</t>
  </si>
  <si>
    <t>Required</t>
  </si>
  <si>
    <t>Income per Unit of Asset ($million)</t>
  </si>
  <si>
    <t>Units Purchased</t>
  </si>
  <si>
    <t>Year 5</t>
  </si>
  <si>
    <t>Year 10</t>
  </si>
  <si>
    <t>Year 20</t>
  </si>
  <si>
    <t>($million)</t>
  </si>
  <si>
    <t>Available</t>
  </si>
  <si>
    <t>Used</t>
  </si>
  <si>
    <t>Hours</t>
  </si>
  <si>
    <t>Total Profit</t>
  </si>
  <si>
    <t>Unit Profit</t>
  </si>
  <si>
    <t>Part A</t>
  </si>
  <si>
    <t>Part B</t>
  </si>
  <si>
    <t>Part C</t>
  </si>
  <si>
    <t>Processing Time (hours per unit)</t>
  </si>
  <si>
    <t>Machine 1</t>
  </si>
  <si>
    <t>Machine 2</t>
  </si>
  <si>
    <t>Production</t>
  </si>
  <si>
    <t>Minimum</t>
  </si>
  <si>
    <t>Level</t>
  </si>
  <si>
    <t>Total Cost</t>
  </si>
  <si>
    <t>Unit Cost</t>
  </si>
  <si>
    <t>Achieved</t>
  </si>
  <si>
    <t>Corn</t>
  </si>
  <si>
    <t>Tankage</t>
  </si>
  <si>
    <t>Alfalfa</t>
  </si>
  <si>
    <t>(per kg)</t>
  </si>
  <si>
    <t>Diet (kg)</t>
  </si>
  <si>
    <t>Daily</t>
  </si>
  <si>
    <t>Requirement</t>
  </si>
  <si>
    <t>Carbohydrates</t>
  </si>
  <si>
    <t>Protein</t>
  </si>
  <si>
    <t>&gt;=</t>
  </si>
  <si>
    <t>&lt;=</t>
  </si>
  <si>
    <t>Needed</t>
  </si>
  <si>
    <t>K.C.</t>
  </si>
  <si>
    <t>D.H.</t>
  </si>
  <si>
    <t>H.B.</t>
  </si>
  <si>
    <t>S.C.</t>
  </si>
  <si>
    <t>K.S.</t>
  </si>
  <si>
    <t>N.K.</t>
  </si>
  <si>
    <t>Wage Rate</t>
  </si>
  <si>
    <t>Monday</t>
  </si>
  <si>
    <t>Tuesday</t>
  </si>
  <si>
    <t>Wednesday</t>
  </si>
  <si>
    <t>Thursday</t>
  </si>
  <si>
    <t>Friday</t>
  </si>
  <si>
    <t>Hours Worked</t>
  </si>
  <si>
    <t>Worked</t>
  </si>
  <si>
    <t>Hours Needed</t>
  </si>
  <si>
    <t>Hours Available</t>
  </si>
  <si>
    <t>Shipping Cost</t>
  </si>
  <si>
    <t>Output</t>
  </si>
  <si>
    <t>Units Shipped</t>
  </si>
  <si>
    <t>=</t>
  </si>
  <si>
    <t>M1</t>
  </si>
  <si>
    <t>M2</t>
  </si>
  <si>
    <t>S1</t>
  </si>
  <si>
    <t>S2</t>
  </si>
  <si>
    <t>P</t>
  </si>
  <si>
    <t>Capacity</t>
  </si>
  <si>
    <t>Total Into S1,S2</t>
  </si>
  <si>
    <t>Total Out of S1,S2</t>
  </si>
  <si>
    <t>Total Shipped</t>
  </si>
  <si>
    <t>Into P</t>
  </si>
  <si>
    <t>Out of M1,M2</t>
  </si>
  <si>
    <t>b)</t>
  </si>
  <si>
    <t>b, d)</t>
  </si>
  <si>
    <t>a, d)</t>
  </si>
  <si>
    <t>Shipping Capacity</t>
  </si>
  <si>
    <t>Total To Sell</t>
  </si>
  <si>
    <t>Total Cost ($thousands)</t>
  </si>
  <si>
    <t>Total Received</t>
  </si>
  <si>
    <t>Source 3</t>
  </si>
  <si>
    <t>Source 2</t>
  </si>
  <si>
    <t>B15:F15</t>
  </si>
  <si>
    <t>TotalToSell</t>
  </si>
  <si>
    <t>Source 1</t>
  </si>
  <si>
    <t>G10:G12</t>
  </si>
  <si>
    <t>TotalShipped</t>
  </si>
  <si>
    <t>Shipped</t>
  </si>
  <si>
    <t>Market 5</t>
  </si>
  <si>
    <t>Market 4</t>
  </si>
  <si>
    <t>Market 3</t>
  </si>
  <si>
    <t>Market 2</t>
  </si>
  <si>
    <t>Market 1</t>
  </si>
  <si>
    <t>B13:F13</t>
  </si>
  <si>
    <t>TotalReceived</t>
  </si>
  <si>
    <t>Total</t>
  </si>
  <si>
    <t>Shipment Quantity (million board feet)</t>
  </si>
  <si>
    <t>I15</t>
  </si>
  <si>
    <t>TotalCost</t>
  </si>
  <si>
    <t>I10:I12</t>
  </si>
  <si>
    <t>TotalAvailable</t>
  </si>
  <si>
    <t>B3:F5</t>
  </si>
  <si>
    <t>ShippingCost</t>
  </si>
  <si>
    <t>B10:F12</t>
  </si>
  <si>
    <t>ShipmentQuantity</t>
  </si>
  <si>
    <t>Cells</t>
  </si>
  <si>
    <t>Range Name</t>
  </si>
  <si>
    <t>Shipping Cost ($thousands)</t>
  </si>
  <si>
    <t>Shipment Quantity (million board-feet)</t>
  </si>
  <si>
    <t>Investment Cost Factor</t>
  </si>
  <si>
    <t>Equivalent Annual</t>
  </si>
  <si>
    <t>Equivalent Annual Cost ($thousands)</t>
  </si>
  <si>
    <t>B26:F26</t>
  </si>
  <si>
    <t>G21:G23</t>
  </si>
  <si>
    <t>B24:F24</t>
  </si>
  <si>
    <t>I21:I23</t>
  </si>
  <si>
    <t>B21:F23</t>
  </si>
  <si>
    <t>Ship Investment ($thousand)</t>
  </si>
  <si>
    <t>B9:F11</t>
  </si>
  <si>
    <t>ShipInvestment</t>
  </si>
  <si>
    <t>B15:F17</t>
  </si>
  <si>
    <t>EquivalentCost</t>
  </si>
  <si>
    <t>CostFactor</t>
  </si>
  <si>
    <t>(only rail feasible)</t>
  </si>
  <si>
    <t>Method of Shipment</t>
  </si>
  <si>
    <t>Total Cost ($000)</t>
  </si>
  <si>
    <t>Annual Cost (Best Method) ($thousands)</t>
  </si>
  <si>
    <t>B38:F38</t>
  </si>
  <si>
    <t>G33:G35</t>
  </si>
  <si>
    <t>B36:F36</t>
  </si>
  <si>
    <t>I38</t>
  </si>
  <si>
    <t>Ship Investment ($thousands)</t>
  </si>
  <si>
    <t>I33:I35</t>
  </si>
  <si>
    <t>ShipShippingCost</t>
  </si>
  <si>
    <t>B33:F35</t>
  </si>
  <si>
    <t>RailShippingCost</t>
  </si>
  <si>
    <t>B42:F44</t>
  </si>
  <si>
    <t>MethodOfShipment</t>
  </si>
  <si>
    <t>Shipping Cost (Ship) ($thousands)</t>
  </si>
  <si>
    <t>I21</t>
  </si>
  <si>
    <t>B27:F29</t>
  </si>
  <si>
    <t>BestAnnualCost</t>
  </si>
  <si>
    <t>Shipping Cost (Rail) ($thousands)</t>
  </si>
  <si>
    <t>Option 1: Continue shipping exclusively by rail.</t>
  </si>
  <si>
    <r>
      <t>Option 3:</t>
    </r>
    <r>
      <rPr>
        <sz val="9"/>
        <color rgb="FFFF0000"/>
        <rFont val="Consolas"/>
        <family val="2"/>
      </rPr>
      <t xml:space="preserve"> Ship by either rail or water, depending on which is less expensive for the particular route.</t>
    </r>
  </si>
  <si>
    <r>
      <t>Option 2:</t>
    </r>
    <r>
      <rPr>
        <b/>
        <sz val="9"/>
        <color rgb="FFFF0000"/>
        <rFont val="Consolas"/>
        <family val="2"/>
      </rPr>
      <t xml:space="preserve"> Switch to shipping exclusively by water (except where only rail is feasible).</t>
    </r>
  </si>
  <si>
    <r>
      <t>bold</t>
    </r>
    <r>
      <rPr>
        <sz val="10"/>
        <color rgb="FFFF0000"/>
        <rFont val="Consolas"/>
        <family val="2"/>
      </rPr>
      <t xml:space="preserve"> = rail cost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</si>
</sst>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&quot;$&quot;#,##0"/>
    <numFmt numFmtId="166" formatCode="&quot;$&quot;#,##0.00"/>
  </numFmts>
  <fonts count="13">
    <font>
      <sz val="10"/>
      <name val="Geneva"/>
    </font>
    <font>
      <sz val="10"/>
      <name val="Geneva"/>
      <family val="2"/>
    </font>
    <font>
      <sz val="9"/>
      <name val="Geneva"/>
      <family val="2"/>
    </font>
    <font>
      <sz val="10"/>
      <name val="Consolas"/>
      <family val="2"/>
    </font>
    <font>
      <b/>
      <sz val="10"/>
      <name val="Consolas"/>
      <family val="2"/>
    </font>
    <font>
      <sz val="10"/>
      <color rgb="FFFF0000"/>
      <name val="Consolas"/>
      <family val="2"/>
    </font>
    <font>
      <sz val="9"/>
      <color rgb="FF141413"/>
      <name val="STIXGeneral"/>
    </font>
    <font>
      <sz val="9"/>
      <color rgb="FF141413"/>
      <name val="Consolas"/>
      <family val="2"/>
    </font>
    <font>
      <i/>
      <sz val="9"/>
      <color rgb="FFFF0000"/>
      <name val="Consolas"/>
      <family val="2"/>
    </font>
    <font>
      <sz val="9"/>
      <color rgb="FFFF0000"/>
      <name val="Consolas"/>
      <family val="2"/>
    </font>
    <font>
      <b/>
      <sz val="10"/>
      <color rgb="FFFF0000"/>
      <name val="Consolas"/>
      <family val="2"/>
    </font>
    <font>
      <b/>
      <i/>
      <sz val="9"/>
      <color rgb="FFFF0000"/>
      <name val="Consolas"/>
      <family val="2"/>
    </font>
    <font>
      <b/>
      <sz val="9"/>
      <color rgb="FFFF0000"/>
      <name val="Consolas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4" fontId="3" fillId="0" borderId="0" xfId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6" fontId="3" fillId="4" borderId="4" xfId="1" applyNumberFormat="1" applyFont="1" applyFill="1" applyBorder="1" applyAlignment="1">
      <alignment horizontal="center"/>
    </xf>
    <xf numFmtId="0" fontId="4" fillId="0" borderId="0" xfId="0" applyFont="1"/>
    <xf numFmtId="166" fontId="3" fillId="2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65" fontId="3" fillId="2" borderId="11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2" borderId="0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3" fillId="4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4" fillId="0" borderId="0" xfId="2" applyFont="1"/>
    <xf numFmtId="0" fontId="3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3" fillId="2" borderId="0" xfId="2" applyFont="1" applyFill="1" applyAlignment="1">
      <alignment horizontal="center"/>
    </xf>
    <xf numFmtId="0" fontId="4" fillId="5" borderId="20" xfId="2" applyFont="1" applyFill="1" applyBorder="1" applyAlignment="1">
      <alignment horizontal="left"/>
    </xf>
    <xf numFmtId="0" fontId="4" fillId="5" borderId="19" xfId="2" applyFont="1" applyFill="1" applyBorder="1" applyAlignment="1">
      <alignment horizontal="left"/>
    </xf>
    <xf numFmtId="0" fontId="3" fillId="5" borderId="18" xfId="2" applyFont="1" applyFill="1" applyBorder="1" applyAlignment="1">
      <alignment horizontal="left"/>
    </xf>
    <xf numFmtId="0" fontId="3" fillId="5" borderId="17" xfId="2" applyFont="1" applyFill="1" applyBorder="1" applyAlignment="1">
      <alignment horizontal="left"/>
    </xf>
    <xf numFmtId="0" fontId="3" fillId="5" borderId="16" xfId="2" applyFont="1" applyFill="1" applyBorder="1" applyAlignment="1">
      <alignment horizontal="left"/>
    </xf>
    <xf numFmtId="0" fontId="3" fillId="5" borderId="15" xfId="2" applyFont="1" applyFill="1" applyBorder="1" applyAlignment="1">
      <alignment horizontal="left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3" fillId="3" borderId="5" xfId="2" applyFont="1" applyFill="1" applyBorder="1" applyAlignment="1">
      <alignment horizontal="center"/>
    </xf>
    <xf numFmtId="0" fontId="3" fillId="3" borderId="6" xfId="2" applyFont="1" applyFill="1" applyBorder="1" applyAlignment="1">
      <alignment horizontal="center"/>
    </xf>
    <xf numFmtId="0" fontId="3" fillId="3" borderId="7" xfId="2" applyFont="1" applyFill="1" applyBorder="1" applyAlignment="1">
      <alignment horizontal="center"/>
    </xf>
    <xf numFmtId="0" fontId="3" fillId="5" borderId="14" xfId="2" applyFont="1" applyFill="1" applyBorder="1" applyAlignment="1">
      <alignment horizontal="left"/>
    </xf>
    <xf numFmtId="0" fontId="3" fillId="5" borderId="13" xfId="2" applyFont="1" applyFill="1" applyBorder="1" applyAlignment="1">
      <alignment horizontal="left"/>
    </xf>
    <xf numFmtId="0" fontId="3" fillId="3" borderId="8" xfId="2" applyFont="1" applyFill="1" applyBorder="1" applyAlignment="1">
      <alignment horizontal="center"/>
    </xf>
    <xf numFmtId="0" fontId="3" fillId="3" borderId="0" xfId="2" applyFont="1" applyFill="1" applyAlignment="1">
      <alignment horizontal="center"/>
    </xf>
    <xf numFmtId="0" fontId="3" fillId="3" borderId="9" xfId="2" applyFont="1" applyFill="1" applyBorder="1" applyAlignment="1">
      <alignment horizontal="center"/>
    </xf>
    <xf numFmtId="0" fontId="3" fillId="3" borderId="10" xfId="2" applyFont="1" applyFill="1" applyBorder="1" applyAlignment="1">
      <alignment horizontal="center"/>
    </xf>
    <xf numFmtId="0" fontId="3" fillId="3" borderId="11" xfId="2" applyFont="1" applyFill="1" applyBorder="1" applyAlignment="1">
      <alignment horizontal="center"/>
    </xf>
    <xf numFmtId="0" fontId="3" fillId="3" borderId="12" xfId="2" applyFont="1" applyFill="1" applyBorder="1" applyAlignment="1">
      <alignment horizontal="center"/>
    </xf>
    <xf numFmtId="0" fontId="3" fillId="4" borderId="4" xfId="2" applyFont="1" applyFill="1" applyBorder="1" applyAlignment="1">
      <alignment horizontal="center"/>
    </xf>
    <xf numFmtId="0" fontId="3" fillId="0" borderId="0" xfId="2" applyFont="1"/>
    <xf numFmtId="0" fontId="3" fillId="0" borderId="5" xfId="2" applyFont="1" applyBorder="1" applyAlignment="1">
      <alignment horizontal="center"/>
    </xf>
    <xf numFmtId="0" fontId="3" fillId="0" borderId="6" xfId="2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9" fontId="3" fillId="2" borderId="0" xfId="3" applyFont="1" applyFill="1" applyBorder="1" applyAlignment="1">
      <alignment horizontal="center"/>
    </xf>
    <xf numFmtId="0" fontId="3" fillId="0" borderId="8" xfId="2" applyFont="1" applyBorder="1" applyAlignment="1">
      <alignment horizontal="center"/>
    </xf>
    <xf numFmtId="0" fontId="3" fillId="0" borderId="9" xfId="2" applyFont="1" applyBorder="1" applyAlignment="1">
      <alignment horizontal="center"/>
    </xf>
    <xf numFmtId="0" fontId="3" fillId="0" borderId="10" xfId="2" applyFont="1" applyBorder="1" applyAlignment="1">
      <alignment horizontal="center"/>
    </xf>
    <xf numFmtId="0" fontId="3" fillId="0" borderId="11" xfId="2" applyFont="1" applyBorder="1" applyAlignment="1">
      <alignment horizontal="center"/>
    </xf>
    <xf numFmtId="0" fontId="3" fillId="0" borderId="12" xfId="2" applyFont="1" applyBorder="1" applyAlignment="1">
      <alignment horizontal="center"/>
    </xf>
    <xf numFmtId="0" fontId="3" fillId="0" borderId="18" xfId="2" applyFont="1" applyBorder="1" applyAlignment="1">
      <alignment horizontal="center"/>
    </xf>
    <xf numFmtId="0" fontId="3" fillId="0" borderId="22" xfId="2" applyFont="1" applyBorder="1" applyAlignment="1">
      <alignment horizontal="center"/>
    </xf>
    <xf numFmtId="0" fontId="3" fillId="0" borderId="17" xfId="2" applyFont="1" applyBorder="1" applyAlignment="1">
      <alignment horizontal="center"/>
    </xf>
    <xf numFmtId="0" fontId="3" fillId="0" borderId="16" xfId="2" applyFont="1" applyBorder="1" applyAlignment="1">
      <alignment horizontal="center"/>
    </xf>
    <xf numFmtId="0" fontId="3" fillId="0" borderId="15" xfId="2" applyFont="1" applyBorder="1" applyAlignment="1">
      <alignment horizontal="center"/>
    </xf>
    <xf numFmtId="0" fontId="3" fillId="0" borderId="14" xfId="2" applyFont="1" applyBorder="1" applyAlignment="1">
      <alignment horizontal="center"/>
    </xf>
    <xf numFmtId="0" fontId="3" fillId="0" borderId="21" xfId="2" applyFont="1" applyBorder="1" applyAlignment="1">
      <alignment horizontal="center"/>
    </xf>
    <xf numFmtId="0" fontId="3" fillId="0" borderId="13" xfId="2" applyFont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7" fillId="0" borderId="0" xfId="0" applyFont="1"/>
    <xf numFmtId="0" fontId="10" fillId="0" borderId="0" xfId="2" applyFont="1" applyAlignment="1">
      <alignment horizontal="left"/>
    </xf>
    <xf numFmtId="0" fontId="11" fillId="0" borderId="0" xfId="0" applyFont="1"/>
    <xf numFmtId="0" fontId="10" fillId="2" borderId="0" xfId="2" applyFont="1" applyFill="1" applyAlignment="1">
      <alignment horizontal="center"/>
    </xf>
    <xf numFmtId="0" fontId="10" fillId="0" borderId="0" xfId="2" applyFont="1" applyAlignment="1">
      <alignment horizontal="center"/>
    </xf>
    <xf numFmtId="0" fontId="5" fillId="0" borderId="0" xfId="2" applyFont="1" applyAlignment="1">
      <alignment horizontal="center"/>
    </xf>
  </cellXfs>
  <cellStyles count="4">
    <cellStyle name="Currency" xfId="1" builtinId="4"/>
    <cellStyle name="Normal" xfId="0" builtinId="0"/>
    <cellStyle name="Normal 2" xfId="2" xr:uid="{BAEF6A0D-5F34-B548-9F10-732458E3B67A}"/>
    <cellStyle name="Percent 2" xfId="3" xr:uid="{5F5D08AA-DD75-594E-A4A4-A7A5260BC6BC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30418</xdr:colOff>
      <xdr:row>0</xdr:row>
      <xdr:rowOff>68443</xdr:rowOff>
    </xdr:from>
    <xdr:to>
      <xdr:col>7</xdr:col>
      <xdr:colOff>524731</xdr:colOff>
      <xdr:row>4</xdr:row>
      <xdr:rowOff>30419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B83C6CF-CCDD-6E97-D07A-E1CD939EB76E}"/>
            </a:ext>
          </a:extLst>
        </xdr:cNvPr>
        <xdr:cNvSpPr txBox="1"/>
      </xdr:nvSpPr>
      <xdr:spPr>
        <a:xfrm>
          <a:off x="30418" y="68443"/>
          <a:ext cx="5300541" cy="6616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a)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The activities are the production quantities of parts A, B, and C. The limited resources are the hours available on machine 1 and machine 2.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br>
            <a:rPr lang="en-US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0</xdr:col>
      <xdr:colOff>76048</xdr:colOff>
      <xdr:row>15</xdr:row>
      <xdr:rowOff>106466</xdr:rowOff>
    </xdr:from>
    <xdr:to>
      <xdr:col>7</xdr:col>
      <xdr:colOff>501916</xdr:colOff>
      <xdr:row>34</xdr:row>
      <xdr:rowOff>7605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0CE69E-DF7D-6C1E-DD8C-D586D0591B66}"/>
            </a:ext>
          </a:extLst>
        </xdr:cNvPr>
        <xdr:cNvSpPr txBox="1"/>
      </xdr:nvSpPr>
      <xdr:spPr>
        <a:xfrm>
          <a:off x="76048" y="2760538"/>
          <a:ext cx="4783413" cy="32244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c)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Below are three possible guesses (many answers are possible).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rtl="0" fontAlgn="t"/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(x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)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(500,500,300),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Not feasible</a:t>
          </a:r>
        </a:p>
        <a:p>
          <a:pPr rtl="0" fontAlgn="t"/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(x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)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(350,1000,0), Feasible, </a:t>
          </a:r>
          <a:r>
            <a:rPr lang="en-US" b="0">
              <a:effectLst/>
              <a:latin typeface="Consolas" panose="020B0609020204030204" pitchFamily="49" charset="0"/>
              <a:cs typeface="Consolas" panose="020B0609020204030204" pitchFamily="49" charset="0"/>
            </a:rPr>
            <a:t>P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$57,500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marL="0" marR="0" lvl="0" indent="0" defTabSz="914400" rtl="0" eaLnBrk="1" fontAlgn="t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(x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)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(400,1000,0), Feasible, P = $60,000</a:t>
          </a:r>
        </a:p>
        <a:p>
          <a:pPr marL="0" marR="0" lvl="0" indent="0" defTabSz="914400" rtl="0" eaLnBrk="1" fontAlgn="t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e)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</a:t>
          </a:r>
        </a:p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number of part A produced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number of part B produced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number of part C produced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Maximize 	Profit = $50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$40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$30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Subject to: 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0.02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+ 0.03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+ 0.05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 40 hours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0.05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+ 0.02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+ 0.04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 40 hours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≥ 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≥ 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≥ 0</a:t>
          </a:r>
          <a:endParaRPr lang="en-US" b="0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93277</xdr:colOff>
      <xdr:row>13</xdr:row>
      <xdr:rowOff>14350</xdr:rowOff>
    </xdr:from>
    <xdr:to>
      <xdr:col>7</xdr:col>
      <xdr:colOff>1090622</xdr:colOff>
      <xdr:row>32</xdr:row>
      <xdr:rowOff>57401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1E9D53-0E5B-B775-FC9E-C8C7063D032D}"/>
            </a:ext>
          </a:extLst>
        </xdr:cNvPr>
        <xdr:cNvSpPr txBox="1"/>
      </xdr:nvSpPr>
      <xdr:spPr>
        <a:xfrm>
          <a:off x="93277" y="2374971"/>
          <a:ext cx="5991243" cy="34512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b) 	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(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) = (1,2,2) is a feasible solution 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with a daily cost of $3.48.  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This diet will provide 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210 kg of carbohydrates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310 kg of protein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170 kg of vitamins daily.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c)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Answers will vary.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rtl="0"/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e)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Let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kg of corn to feed each pig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kg of tankage to feed each pig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kg of alfalfa to feed each pig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Minimize 	Cost = $0.84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$0.72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$0.60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Subject to: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90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+ 40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200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30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+ 80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+ 40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180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10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+ 60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150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br>
            <a:rPr lang="en-US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71751</xdr:colOff>
      <xdr:row>10</xdr:row>
      <xdr:rowOff>78926</xdr:rowOff>
    </xdr:from>
    <xdr:to>
      <xdr:col>7</xdr:col>
      <xdr:colOff>351582</xdr:colOff>
      <xdr:row>29</xdr:row>
      <xdr:rowOff>50226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B277D3-1FB9-D98C-6B8C-FF19A2FF2F47}"/>
            </a:ext>
          </a:extLst>
        </xdr:cNvPr>
        <xdr:cNvSpPr txBox="1"/>
      </xdr:nvSpPr>
      <xdr:spPr>
        <a:xfrm>
          <a:off x="71751" y="1901412"/>
          <a:ext cx="6106046" cy="33794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c) 	(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) = (100,100,200) is a feasible solution.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This would generate 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$1.6 billion in 5 years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$1.2 billion in 10 years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$2.2 billion in 20 years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The total invested will be $400 million.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rtl="0"/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e) Let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units of Asset 1 purchased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units of Asset 2 purchased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units of Asset 3 purchased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Minimize 	Cost =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($millions)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Subject to: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8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+ 4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1600 ($millions)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2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+ 4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400 ($millions)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6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+ 8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1200 ($millions)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br>
            <a:rPr lang="en-US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81280</xdr:rowOff>
    </xdr:from>
    <xdr:to>
      <xdr:col>7</xdr:col>
      <xdr:colOff>787400</xdr:colOff>
      <xdr:row>6</xdr:row>
      <xdr:rowOff>10160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5A3553-2770-64E4-8A49-A70C8327AE82}"/>
            </a:ext>
          </a:extLst>
        </xdr:cNvPr>
        <xdr:cNvSpPr txBox="1"/>
      </xdr:nvSpPr>
      <xdr:spPr>
        <a:xfrm>
          <a:off x="60960" y="81280"/>
          <a:ext cx="6771640" cy="995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a)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Requirement 1: The total amount shipped from Mine 1 must be 40 tons.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Requirement 2: The total amount shipped from Mine 2 must be 60 tons.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Requirement 3: The total amount shipped to the Plant must be 100 tons.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Requirement 4: For Storage 1, the amount shipped out = the amount in.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Requirement 5: For Storage 2, the amount shipped out = the amount in.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br>
            <a:rPr lang="en-US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0</xdr:col>
      <xdr:colOff>182880</xdr:colOff>
      <xdr:row>30</xdr:row>
      <xdr:rowOff>30479</xdr:rowOff>
    </xdr:from>
    <xdr:to>
      <xdr:col>11</xdr:col>
      <xdr:colOff>25400</xdr:colOff>
      <xdr:row>54</xdr:row>
      <xdr:rowOff>16932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AFF705D-7EF7-5309-544B-1534420F84FA}"/>
            </a:ext>
          </a:extLst>
        </xdr:cNvPr>
        <xdr:cNvSpPr txBox="1"/>
      </xdr:nvSpPr>
      <xdr:spPr>
        <a:xfrm>
          <a:off x="182880" y="5398346"/>
          <a:ext cx="9714653" cy="42536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c) Let 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number of units shipped from Mine 1 to Storage 1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number of units shipped from Mine 1 to Storage 2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number of units shipped from Mine 2 to Storage 1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number of units shipped from Mine 2 to Storage 2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S1P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number of units shipped from Storage 1 to the Plant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S2P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number of units shipped from Storage 2 to the Plant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Minimize 	Cost = 	$2,000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M1S1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+ $1,700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M1S2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</a:p>
        <a:p>
          <a:pPr rtl="0"/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        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+ $1,600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M2S1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	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+ $1,100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M2S2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</a:p>
        <a:p>
          <a:pPr rtl="0"/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        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+ $  400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S1P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	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+ $  800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S2P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Subject to: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40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60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S1P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S2P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S1P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S2P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100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 30,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 30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 50,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50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S1P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 70,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S2P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 70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and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0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0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S1P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S2P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0.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br>
            <a:rPr lang="en-US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 editAs="oneCell">
    <xdr:from>
      <xdr:col>6</xdr:col>
      <xdr:colOff>349684</xdr:colOff>
      <xdr:row>7</xdr:row>
      <xdr:rowOff>59266</xdr:rowOff>
    </xdr:from>
    <xdr:to>
      <xdr:col>11</xdr:col>
      <xdr:colOff>578274</xdr:colOff>
      <xdr:row>20</xdr:row>
      <xdr:rowOff>100753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650510-243F-2B3A-516C-F057C2864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1551" y="1303866"/>
          <a:ext cx="4478856" cy="23528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afa.saboorideilami/Downloads/Ch03%20HW.xlsx" TargetMode="External"/><Relationship Id="rId1" Type="http://schemas.openxmlformats.org/officeDocument/2006/relationships/externalLinkPath" Target="/Users/vafa.saboorideilami/Downloads/Ch03%20H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W1"/>
      <sheetName val="HW2"/>
      <sheetName val="HW3"/>
      <sheetName val="HW4"/>
      <sheetName val="HW5"/>
      <sheetName val="Case 3-1 R Scrip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D4">
            <v>50</v>
          </cell>
          <cell r="E4">
            <v>45</v>
          </cell>
          <cell r="F4">
            <v>47</v>
          </cell>
        </row>
        <row r="5">
          <cell r="D5">
            <v>47</v>
          </cell>
          <cell r="E5">
            <v>46</v>
          </cell>
          <cell r="F5">
            <v>52</v>
          </cell>
        </row>
        <row r="6">
          <cell r="D6">
            <v>51</v>
          </cell>
          <cell r="E6">
            <v>50</v>
          </cell>
          <cell r="F6">
            <v>35</v>
          </cell>
        </row>
        <row r="12">
          <cell r="D12">
            <v>0</v>
          </cell>
          <cell r="E12">
            <v>1</v>
          </cell>
          <cell r="F12">
            <v>0</v>
          </cell>
          <cell r="I12">
            <v>1</v>
          </cell>
        </row>
        <row r="13">
          <cell r="D13">
            <v>1</v>
          </cell>
          <cell r="E13">
            <v>0</v>
          </cell>
          <cell r="F13">
            <v>0</v>
          </cell>
          <cell r="I13">
            <v>1</v>
          </cell>
        </row>
        <row r="14">
          <cell r="D14">
            <v>0</v>
          </cell>
          <cell r="E14">
            <v>0</v>
          </cell>
          <cell r="F14">
            <v>1</v>
          </cell>
          <cell r="I14">
            <v>1</v>
          </cell>
        </row>
        <row r="17">
          <cell r="D17">
            <v>1</v>
          </cell>
          <cell r="E17">
            <v>1</v>
          </cell>
          <cell r="F17">
            <v>1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6:H22"/>
  <sheetViews>
    <sheetView zoomScale="150" zoomScaleNormal="150" workbookViewId="0">
      <selection activeCell="I5" sqref="I5"/>
    </sheetView>
  </sheetViews>
  <sheetFormatPr baseColWidth="10" defaultColWidth="10.7109375" defaultRowHeight="14"/>
  <cols>
    <col min="1" max="1" width="2.42578125" style="2" bestFit="1" customWidth="1"/>
    <col min="2" max="2" width="8.85546875" style="1" bestFit="1" customWidth="1"/>
    <col min="3" max="5" width="10.28515625" style="2" customWidth="1"/>
    <col min="6" max="6" width="4.5703125" style="2" bestFit="1" customWidth="1"/>
    <col min="7" max="7" width="2.42578125" style="2" bestFit="1" customWidth="1"/>
    <col min="8" max="8" width="9.5703125" style="2" bestFit="1" customWidth="1"/>
    <col min="9" max="16384" width="10.7109375" style="2"/>
  </cols>
  <sheetData>
    <row r="6" spans="1:8">
      <c r="A6" s="11" t="s">
        <v>74</v>
      </c>
    </row>
    <row r="7" spans="1:8">
      <c r="C7" s="3" t="s">
        <v>18</v>
      </c>
      <c r="D7" s="3" t="s">
        <v>19</v>
      </c>
      <c r="E7" s="3" t="s">
        <v>20</v>
      </c>
    </row>
    <row r="8" spans="1:8">
      <c r="B8" s="1" t="s">
        <v>17</v>
      </c>
      <c r="C8" s="4">
        <v>50</v>
      </c>
      <c r="D8" s="4">
        <v>40</v>
      </c>
      <c r="E8" s="4">
        <v>30</v>
      </c>
    </row>
    <row r="9" spans="1:8">
      <c r="F9" s="3" t="s">
        <v>15</v>
      </c>
      <c r="G9" s="3"/>
      <c r="H9" s="3" t="s">
        <v>15</v>
      </c>
    </row>
    <row r="10" spans="1:8">
      <c r="D10" s="3" t="s">
        <v>21</v>
      </c>
      <c r="E10" s="3"/>
      <c r="F10" s="3" t="s">
        <v>14</v>
      </c>
      <c r="G10" s="3"/>
      <c r="H10" s="3" t="s">
        <v>13</v>
      </c>
    </row>
    <row r="11" spans="1:8">
      <c r="B11" s="1" t="s">
        <v>22</v>
      </c>
      <c r="C11" s="5">
        <v>0.02</v>
      </c>
      <c r="D11" s="5">
        <v>0.03</v>
      </c>
      <c r="E11" s="5">
        <v>0.05</v>
      </c>
      <c r="F11" s="3">
        <f>SUMPRODUCT(C11:E11,$C$15:$E$15)</f>
        <v>39.979999999999997</v>
      </c>
      <c r="G11" s="3" t="s">
        <v>40</v>
      </c>
      <c r="H11" s="5">
        <v>40</v>
      </c>
    </row>
    <row r="12" spans="1:8">
      <c r="B12" s="1" t="s">
        <v>23</v>
      </c>
      <c r="C12" s="5">
        <v>0.05</v>
      </c>
      <c r="D12" s="5">
        <v>0.02</v>
      </c>
      <c r="E12" s="5">
        <v>0.04</v>
      </c>
      <c r="F12" s="3">
        <f>SUMPRODUCT(C12:E12,$C$15:$E$15)</f>
        <v>40</v>
      </c>
      <c r="G12" s="3" t="s">
        <v>40</v>
      </c>
      <c r="H12" s="5">
        <v>40</v>
      </c>
    </row>
    <row r="14" spans="1:8" ht="15" thickBot="1">
      <c r="C14" s="3" t="s">
        <v>18</v>
      </c>
      <c r="D14" s="3" t="s">
        <v>19</v>
      </c>
      <c r="E14" s="3" t="s">
        <v>20</v>
      </c>
      <c r="G14" s="6"/>
      <c r="H14" s="3" t="s">
        <v>16</v>
      </c>
    </row>
    <row r="15" spans="1:8" ht="15" thickBot="1">
      <c r="B15" s="1" t="s">
        <v>24</v>
      </c>
      <c r="C15" s="7">
        <v>364</v>
      </c>
      <c r="D15" s="8">
        <v>1090</v>
      </c>
      <c r="E15" s="15">
        <v>0</v>
      </c>
      <c r="F15" s="3"/>
      <c r="G15" s="3"/>
      <c r="H15" s="10">
        <f>SUMPRODUCT(C8:E8,C15:E15)</f>
        <v>61800</v>
      </c>
    </row>
    <row r="22" spans="1:1">
      <c r="A22" s="11"/>
    </row>
  </sheetData>
  <phoneticPr fontId="0"/>
  <printOptions headings="1" gridLines="1"/>
  <pageMargins left="0.75" right="0.75" top="1" bottom="1" header="0.5" footer="0.5"/>
  <pageSetup paperSize="0" orientation="landscape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H12"/>
  <sheetViews>
    <sheetView topLeftCell="A4" zoomScale="150" zoomScaleNormal="150" workbookViewId="0">
      <selection activeCell="J8" sqref="J8"/>
    </sheetView>
  </sheetViews>
  <sheetFormatPr baseColWidth="10" defaultColWidth="10.7109375" defaultRowHeight="14"/>
  <cols>
    <col min="1" max="1" width="4.85546875" style="2" customWidth="1"/>
    <col min="2" max="2" width="13.140625" style="1" bestFit="1" customWidth="1"/>
    <col min="3" max="4" width="8.7109375" style="2" customWidth="1"/>
    <col min="5" max="5" width="8.5703125" style="2" customWidth="1"/>
    <col min="6" max="6" width="9.42578125" style="2" customWidth="1"/>
    <col min="7" max="7" width="2.7109375" style="2" bestFit="1" customWidth="1"/>
    <col min="8" max="8" width="12.5703125" style="2" customWidth="1"/>
    <col min="9" max="16384" width="10.7109375" style="2"/>
  </cols>
  <sheetData>
    <row r="1" spans="1:8">
      <c r="A1" s="11" t="s">
        <v>75</v>
      </c>
    </row>
    <row r="2" spans="1:8">
      <c r="C2" s="3" t="s">
        <v>30</v>
      </c>
      <c r="D2" s="3" t="s">
        <v>31</v>
      </c>
      <c r="E2" s="3" t="s">
        <v>32</v>
      </c>
    </row>
    <row r="3" spans="1:8">
      <c r="B3" s="1" t="s">
        <v>28</v>
      </c>
      <c r="C3" s="12">
        <v>0.84</v>
      </c>
      <c r="D3" s="12">
        <v>0.72</v>
      </c>
      <c r="E3" s="12">
        <v>0.6</v>
      </c>
    </row>
    <row r="4" spans="1:8">
      <c r="B4" s="1" t="s">
        <v>33</v>
      </c>
      <c r="C4" s="13"/>
      <c r="D4" s="13"/>
      <c r="E4" s="13"/>
      <c r="H4" s="3" t="s">
        <v>25</v>
      </c>
    </row>
    <row r="5" spans="1:8">
      <c r="D5" s="3"/>
      <c r="E5" s="3"/>
      <c r="F5" s="3" t="s">
        <v>26</v>
      </c>
      <c r="G5" s="3"/>
      <c r="H5" s="3" t="s">
        <v>35</v>
      </c>
    </row>
    <row r="6" spans="1:8">
      <c r="D6" s="3" t="s">
        <v>1</v>
      </c>
      <c r="E6" s="3"/>
      <c r="F6" s="3" t="s">
        <v>29</v>
      </c>
      <c r="G6" s="3"/>
      <c r="H6" s="3" t="s">
        <v>36</v>
      </c>
    </row>
    <row r="7" spans="1:8">
      <c r="B7" s="1" t="s">
        <v>37</v>
      </c>
      <c r="C7" s="5">
        <v>90</v>
      </c>
      <c r="D7" s="5">
        <v>20</v>
      </c>
      <c r="E7" s="5">
        <v>40</v>
      </c>
      <c r="F7" s="3">
        <f>SUMPRODUCT(C7:E7,$C$12:$E$12)</f>
        <v>200</v>
      </c>
      <c r="G7" s="3" t="s">
        <v>39</v>
      </c>
      <c r="H7" s="5">
        <v>200</v>
      </c>
    </row>
    <row r="8" spans="1:8">
      <c r="B8" s="1" t="s">
        <v>38</v>
      </c>
      <c r="C8" s="5">
        <v>30</v>
      </c>
      <c r="D8" s="5">
        <v>80</v>
      </c>
      <c r="E8" s="5">
        <v>60</v>
      </c>
      <c r="F8" s="3">
        <f>SUMPRODUCT(C8:E8,$C$12:$E$12)</f>
        <v>179.99999999999997</v>
      </c>
      <c r="G8" s="3" t="s">
        <v>39</v>
      </c>
      <c r="H8" s="5">
        <v>180</v>
      </c>
    </row>
    <row r="9" spans="1:8">
      <c r="B9" s="1" t="s">
        <v>0</v>
      </c>
      <c r="C9" s="5">
        <v>10</v>
      </c>
      <c r="D9" s="5">
        <v>20</v>
      </c>
      <c r="E9" s="5">
        <v>60</v>
      </c>
      <c r="F9" s="3">
        <f>SUMPRODUCT(C9:E9,$C$12:$E$12)</f>
        <v>157.14285714285711</v>
      </c>
      <c r="G9" s="3" t="s">
        <v>39</v>
      </c>
      <c r="H9" s="5">
        <v>150</v>
      </c>
    </row>
    <row r="11" spans="1:8" ht="15" thickBot="1">
      <c r="C11" s="3" t="s">
        <v>30</v>
      </c>
      <c r="D11" s="3" t="s">
        <v>31</v>
      </c>
      <c r="E11" s="3" t="s">
        <v>32</v>
      </c>
      <c r="G11" s="6"/>
      <c r="H11" s="3" t="s">
        <v>27</v>
      </c>
    </row>
    <row r="12" spans="1:8" ht="15" thickBot="1">
      <c r="B12" s="1" t="s">
        <v>34</v>
      </c>
      <c r="C12" s="7">
        <v>1.1428571428571428</v>
      </c>
      <c r="D12" s="8">
        <v>0</v>
      </c>
      <c r="E12" s="15">
        <v>2.4285714285714284</v>
      </c>
      <c r="F12" s="3"/>
      <c r="G12" s="3"/>
      <c r="H12" s="10">
        <f>SUMPRODUCT(C3:E3,C12:E12)</f>
        <v>2.4171428571428573</v>
      </c>
    </row>
  </sheetData>
  <phoneticPr fontId="0"/>
  <printOptions headings="1" gridLines="1"/>
  <pageMargins left="0.75" right="0.75" top="1" bottom="1" header="0.5" footer="0.5"/>
  <pageSetup paperSize="0" orientation="landscape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zoomScale="150" zoomScaleNormal="150" workbookViewId="0">
      <selection activeCell="E10" sqref="E10"/>
    </sheetView>
  </sheetViews>
  <sheetFormatPr baseColWidth="10" defaultColWidth="10.7109375" defaultRowHeight="14"/>
  <cols>
    <col min="1" max="1" width="4.85546875" style="2" bestFit="1" customWidth="1"/>
    <col min="2" max="2" width="14.85546875" style="1" bestFit="1" customWidth="1"/>
    <col min="3" max="5" width="10.7109375" style="2" customWidth="1"/>
    <col min="6" max="6" width="10.85546875" style="2" customWidth="1"/>
    <col min="7" max="7" width="2.7109375" style="2" bestFit="1" customWidth="1"/>
    <col min="8" max="8" width="10.42578125" style="2" customWidth="1"/>
    <col min="9" max="16384" width="10.7109375" style="2"/>
  </cols>
  <sheetData>
    <row r="1" spans="1:8">
      <c r="A1" s="11" t="s">
        <v>75</v>
      </c>
    </row>
    <row r="2" spans="1:8">
      <c r="D2" s="3" t="s">
        <v>7</v>
      </c>
      <c r="F2" s="3" t="s">
        <v>5</v>
      </c>
      <c r="G2" s="3"/>
      <c r="H2" s="3" t="s">
        <v>25</v>
      </c>
    </row>
    <row r="3" spans="1:8">
      <c r="C3" s="3" t="s">
        <v>2</v>
      </c>
      <c r="D3" s="3" t="s">
        <v>3</v>
      </c>
      <c r="E3" s="3" t="s">
        <v>4</v>
      </c>
      <c r="F3" s="3" t="s">
        <v>29</v>
      </c>
      <c r="G3" s="3"/>
      <c r="H3" s="3" t="s">
        <v>6</v>
      </c>
    </row>
    <row r="4" spans="1:8">
      <c r="B4" s="1" t="s">
        <v>9</v>
      </c>
      <c r="C4" s="5">
        <v>8</v>
      </c>
      <c r="D4" s="5">
        <v>4</v>
      </c>
      <c r="E4" s="5">
        <v>2</v>
      </c>
      <c r="F4" s="3">
        <f>SUMPRODUCT(C4:E4,$C$10:$E$10)</f>
        <v>1600</v>
      </c>
      <c r="G4" s="3" t="s">
        <v>39</v>
      </c>
      <c r="H4" s="5">
        <v>1600</v>
      </c>
    </row>
    <row r="5" spans="1:8">
      <c r="B5" s="1" t="s">
        <v>10</v>
      </c>
      <c r="C5" s="5">
        <v>2</v>
      </c>
      <c r="D5" s="5">
        <v>2</v>
      </c>
      <c r="E5" s="5">
        <v>4</v>
      </c>
      <c r="F5" s="3">
        <f>SUMPRODUCT(C5:E5,$C$10:$E$10)</f>
        <v>600</v>
      </c>
      <c r="G5" s="3" t="s">
        <v>39</v>
      </c>
      <c r="H5" s="5">
        <v>400</v>
      </c>
    </row>
    <row r="6" spans="1:8">
      <c r="B6" s="1" t="s">
        <v>11</v>
      </c>
      <c r="C6" s="5">
        <v>0</v>
      </c>
      <c r="D6" s="5">
        <v>6</v>
      </c>
      <c r="E6" s="5">
        <v>8</v>
      </c>
      <c r="F6" s="3">
        <f>SUMPRODUCT(C6:E6,$C$10:$E$10)</f>
        <v>1200</v>
      </c>
      <c r="G6" s="3" t="s">
        <v>39</v>
      </c>
      <c r="H6" s="5">
        <v>1200</v>
      </c>
    </row>
    <row r="8" spans="1:8">
      <c r="H8" s="3" t="s">
        <v>27</v>
      </c>
    </row>
    <row r="9" spans="1:8" ht="15" thickBot="1">
      <c r="C9" s="3" t="s">
        <v>2</v>
      </c>
      <c r="D9" s="3" t="s">
        <v>3</v>
      </c>
      <c r="E9" s="3" t="s">
        <v>4</v>
      </c>
      <c r="G9" s="6"/>
      <c r="H9" s="3" t="s">
        <v>12</v>
      </c>
    </row>
    <row r="10" spans="1:8" ht="15" thickBot="1">
      <c r="B10" s="1" t="s">
        <v>8</v>
      </c>
      <c r="C10" s="16">
        <v>100</v>
      </c>
      <c r="D10" s="14">
        <v>200</v>
      </c>
      <c r="E10" s="9">
        <v>0</v>
      </c>
      <c r="F10" s="3"/>
      <c r="G10" s="3"/>
      <c r="H10" s="17">
        <f>SUM(C10:E10)</f>
        <v>300</v>
      </c>
    </row>
  </sheetData>
  <phoneticPr fontId="0"/>
  <printOptions headings="1" gridLines="1"/>
  <pageMargins left="0.75" right="0.75" top="1" bottom="1" header="0.5" footer="0.5"/>
  <pageSetup paperSize="0" orientation="landscape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29"/>
  <sheetViews>
    <sheetView topLeftCell="A15" zoomScale="150" zoomScaleNormal="150" workbookViewId="0">
      <selection activeCell="H24" sqref="H24"/>
    </sheetView>
  </sheetViews>
  <sheetFormatPr baseColWidth="10" defaultColWidth="10.7109375" defaultRowHeight="14"/>
  <cols>
    <col min="1" max="1" width="16.42578125" style="1" bestFit="1" customWidth="1"/>
    <col min="2" max="2" width="12.5703125" style="3" bestFit="1" customWidth="1"/>
    <col min="3" max="3" width="9.7109375" style="3" customWidth="1"/>
    <col min="4" max="4" width="12.28515625" style="3" bestFit="1" customWidth="1"/>
    <col min="5" max="5" width="2.7109375" style="3" customWidth="1"/>
    <col min="6" max="6" width="9.42578125" style="3" bestFit="1" customWidth="1"/>
    <col min="7" max="7" width="4.7109375" style="3" customWidth="1"/>
    <col min="8" max="16384" width="10.7109375" style="3"/>
  </cols>
  <sheetData>
    <row r="1" spans="1:3">
      <c r="A1" s="18"/>
    </row>
    <row r="2" spans="1:3">
      <c r="A2" s="3"/>
    </row>
    <row r="3" spans="1:3">
      <c r="A3" s="3"/>
    </row>
    <row r="4" spans="1:3">
      <c r="A4" s="3"/>
    </row>
    <row r="5" spans="1:3">
      <c r="A5" s="3"/>
    </row>
    <row r="6" spans="1:3">
      <c r="A6" s="3"/>
    </row>
    <row r="7" spans="1:3">
      <c r="A7" s="3"/>
    </row>
    <row r="8" spans="1:3">
      <c r="A8" s="30" t="s">
        <v>73</v>
      </c>
    </row>
    <row r="9" spans="1:3">
      <c r="A9" s="18" t="s">
        <v>58</v>
      </c>
      <c r="B9" s="3" t="s">
        <v>64</v>
      </c>
      <c r="C9" s="3" t="s">
        <v>65</v>
      </c>
    </row>
    <row r="10" spans="1:3">
      <c r="A10" s="1" t="s">
        <v>62</v>
      </c>
      <c r="B10" s="4">
        <v>2000</v>
      </c>
      <c r="C10" s="4">
        <v>1700</v>
      </c>
    </row>
    <row r="11" spans="1:3">
      <c r="A11" s="1" t="s">
        <v>63</v>
      </c>
      <c r="B11" s="19">
        <v>1600</v>
      </c>
      <c r="C11" s="19">
        <v>1100</v>
      </c>
    </row>
    <row r="12" spans="1:3">
      <c r="A12" s="1" t="s">
        <v>66</v>
      </c>
      <c r="B12" s="4">
        <v>400</v>
      </c>
      <c r="C12" s="4">
        <v>800</v>
      </c>
    </row>
    <row r="13" spans="1:3">
      <c r="B13" s="13"/>
      <c r="C13" s="13"/>
    </row>
    <row r="14" spans="1:3">
      <c r="A14" s="18" t="s">
        <v>76</v>
      </c>
      <c r="B14" s="3" t="s">
        <v>64</v>
      </c>
      <c r="C14" s="3" t="s">
        <v>65</v>
      </c>
    </row>
    <row r="15" spans="1:3">
      <c r="A15" s="1" t="s">
        <v>62</v>
      </c>
      <c r="B15" s="5">
        <v>30</v>
      </c>
      <c r="C15" s="5">
        <v>30</v>
      </c>
    </row>
    <row r="16" spans="1:3">
      <c r="A16" s="1" t="s">
        <v>63</v>
      </c>
      <c r="B16" s="20">
        <v>50</v>
      </c>
      <c r="C16" s="20">
        <v>50</v>
      </c>
    </row>
    <row r="17" spans="1:6">
      <c r="A17" s="1" t="s">
        <v>66</v>
      </c>
      <c r="B17" s="5">
        <v>70</v>
      </c>
      <c r="C17" s="5">
        <v>70</v>
      </c>
    </row>
    <row r="19" spans="1:6">
      <c r="A19" s="18"/>
      <c r="D19" s="3" t="s">
        <v>70</v>
      </c>
    </row>
    <row r="20" spans="1:6">
      <c r="A20" s="18" t="s">
        <v>60</v>
      </c>
      <c r="B20" s="3" t="s">
        <v>64</v>
      </c>
      <c r="C20" s="3" t="s">
        <v>65</v>
      </c>
      <c r="D20" s="3" t="s">
        <v>72</v>
      </c>
      <c r="F20" s="3" t="s">
        <v>59</v>
      </c>
    </row>
    <row r="21" spans="1:6">
      <c r="A21" s="1" t="s">
        <v>62</v>
      </c>
      <c r="B21" s="21">
        <v>30</v>
      </c>
      <c r="C21" s="22">
        <v>10</v>
      </c>
      <c r="D21" s="3">
        <f>SUM(B21:C21)</f>
        <v>40</v>
      </c>
      <c r="E21" s="3" t="s">
        <v>61</v>
      </c>
      <c r="F21" s="5">
        <v>40</v>
      </c>
    </row>
    <row r="22" spans="1:6">
      <c r="A22" s="1" t="s">
        <v>63</v>
      </c>
      <c r="B22" s="23">
        <v>10</v>
      </c>
      <c r="C22" s="24">
        <v>50</v>
      </c>
      <c r="D22" s="3">
        <f>SUM(B22:C22)</f>
        <v>60</v>
      </c>
      <c r="E22" s="3" t="s">
        <v>61</v>
      </c>
      <c r="F22" s="25">
        <v>60</v>
      </c>
    </row>
    <row r="23" spans="1:6">
      <c r="A23" s="1" t="s">
        <v>68</v>
      </c>
      <c r="B23" s="3">
        <f>SUM(B21:B22)</f>
        <v>40</v>
      </c>
      <c r="C23" s="3">
        <f>SUM(C21:C22)</f>
        <v>60</v>
      </c>
    </row>
    <row r="24" spans="1:6">
      <c r="B24" s="3" t="s">
        <v>61</v>
      </c>
      <c r="C24" s="3" t="s">
        <v>61</v>
      </c>
      <c r="D24" s="3" t="s">
        <v>70</v>
      </c>
    </row>
    <row r="25" spans="1:6">
      <c r="A25" s="1" t="s">
        <v>69</v>
      </c>
      <c r="B25" s="3">
        <f>B26</f>
        <v>40</v>
      </c>
      <c r="C25" s="3">
        <f>C26</f>
        <v>60</v>
      </c>
      <c r="D25" s="3" t="s">
        <v>71</v>
      </c>
      <c r="F25" s="3" t="s">
        <v>41</v>
      </c>
    </row>
    <row r="26" spans="1:6">
      <c r="A26" s="1" t="s">
        <v>66</v>
      </c>
      <c r="B26" s="16">
        <v>40</v>
      </c>
      <c r="C26" s="9">
        <v>60</v>
      </c>
      <c r="D26" s="3">
        <f>SUM(B26:C26)</f>
        <v>100</v>
      </c>
      <c r="E26" s="3" t="s">
        <v>61</v>
      </c>
      <c r="F26" s="5">
        <v>100</v>
      </c>
    </row>
    <row r="28" spans="1:6" ht="15" thickBot="1">
      <c r="F28" s="3" t="s">
        <v>27</v>
      </c>
    </row>
    <row r="29" spans="1:6" ht="15" thickBot="1">
      <c r="B29" s="26" t="s">
        <v>60</v>
      </c>
      <c r="C29" s="27" t="s">
        <v>40</v>
      </c>
      <c r="D29" s="28" t="s">
        <v>67</v>
      </c>
      <c r="F29" s="29">
        <f>SUMPRODUCT(B10:C11,B21:C22)+SUMPRODUCT(B12:C12,B26:C26)</f>
        <v>212000</v>
      </c>
    </row>
  </sheetData>
  <phoneticPr fontId="0"/>
  <printOptions headings="1" gridLines="1"/>
  <pageMargins left="0.75" right="0.75" top="1" bottom="1" header="0.5" footer="0.5"/>
  <pageSetup paperSize="0" orientation="landscape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J22"/>
  <sheetViews>
    <sheetView zoomScale="150" workbookViewId="0">
      <selection activeCell="H12" sqref="H12"/>
    </sheetView>
  </sheetViews>
  <sheetFormatPr baseColWidth="10" defaultColWidth="10.7109375" defaultRowHeight="14"/>
  <cols>
    <col min="1" max="1" width="5.28515625" style="1" customWidth="1"/>
    <col min="2" max="2" width="10.7109375" style="3" customWidth="1"/>
    <col min="3" max="7" width="11.7109375" style="3" customWidth="1"/>
    <col min="8" max="8" width="8.5703125" style="3" customWidth="1"/>
    <col min="9" max="9" width="2.7109375" style="3" customWidth="1"/>
    <col min="10" max="10" width="7.5703125" style="3" bestFit="1" customWidth="1"/>
    <col min="11" max="16384" width="10.7109375" style="3"/>
  </cols>
  <sheetData>
    <row r="1" spans="1:10">
      <c r="E1" s="31" t="s">
        <v>57</v>
      </c>
    </row>
    <row r="2" spans="1:10">
      <c r="A2" s="18"/>
      <c r="B2" s="3" t="s">
        <v>48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53</v>
      </c>
    </row>
    <row r="3" spans="1:10">
      <c r="A3" s="1" t="s">
        <v>42</v>
      </c>
      <c r="B3" s="12">
        <v>20</v>
      </c>
      <c r="C3" s="5">
        <v>6</v>
      </c>
      <c r="D3" s="5">
        <v>0</v>
      </c>
      <c r="E3" s="5">
        <v>6</v>
      </c>
      <c r="F3" s="5">
        <v>0</v>
      </c>
      <c r="G3" s="5">
        <v>6</v>
      </c>
    </row>
    <row r="4" spans="1:10">
      <c r="A4" s="1" t="s">
        <v>43</v>
      </c>
      <c r="B4" s="12">
        <v>20.2</v>
      </c>
      <c r="C4" s="5">
        <v>0</v>
      </c>
      <c r="D4" s="5">
        <v>6</v>
      </c>
      <c r="E4" s="5">
        <v>0</v>
      </c>
      <c r="F4" s="5">
        <v>6</v>
      </c>
      <c r="G4" s="5">
        <v>0</v>
      </c>
    </row>
    <row r="5" spans="1:10">
      <c r="A5" s="1" t="s">
        <v>44</v>
      </c>
      <c r="B5" s="12">
        <v>19.8</v>
      </c>
      <c r="C5" s="5">
        <v>4</v>
      </c>
      <c r="D5" s="5">
        <v>8</v>
      </c>
      <c r="E5" s="5">
        <v>4</v>
      </c>
      <c r="F5" s="5">
        <v>0</v>
      </c>
      <c r="G5" s="5">
        <v>4</v>
      </c>
    </row>
    <row r="6" spans="1:10">
      <c r="A6" s="1" t="s">
        <v>45</v>
      </c>
      <c r="B6" s="12">
        <v>19.600000000000001</v>
      </c>
      <c r="C6" s="5">
        <v>5</v>
      </c>
      <c r="D6" s="5">
        <v>5</v>
      </c>
      <c r="E6" s="5">
        <v>5</v>
      </c>
      <c r="F6" s="5">
        <v>0</v>
      </c>
      <c r="G6" s="5">
        <v>5</v>
      </c>
    </row>
    <row r="7" spans="1:10">
      <c r="A7" s="1" t="s">
        <v>46</v>
      </c>
      <c r="B7" s="12">
        <v>21.6</v>
      </c>
      <c r="C7" s="5">
        <v>3</v>
      </c>
      <c r="D7" s="5">
        <v>0</v>
      </c>
      <c r="E7" s="5">
        <v>3</v>
      </c>
      <c r="F7" s="5">
        <v>8</v>
      </c>
      <c r="G7" s="5">
        <v>0</v>
      </c>
    </row>
    <row r="8" spans="1:10">
      <c r="A8" s="1" t="s">
        <v>47</v>
      </c>
      <c r="B8" s="12">
        <v>22.6</v>
      </c>
      <c r="C8" s="5">
        <v>0</v>
      </c>
      <c r="D8" s="5">
        <v>0</v>
      </c>
      <c r="E8" s="5">
        <v>0</v>
      </c>
      <c r="F8" s="5">
        <v>6</v>
      </c>
      <c r="G8" s="5">
        <v>2</v>
      </c>
    </row>
    <row r="10" spans="1:10">
      <c r="H10" s="3" t="s">
        <v>15</v>
      </c>
    </row>
    <row r="11" spans="1:10">
      <c r="B11" s="18" t="s">
        <v>54</v>
      </c>
      <c r="C11" s="3" t="s">
        <v>49</v>
      </c>
      <c r="D11" s="3" t="s">
        <v>50</v>
      </c>
      <c r="E11" s="3" t="s">
        <v>51</v>
      </c>
      <c r="F11" s="3" t="s">
        <v>52</v>
      </c>
      <c r="G11" s="3" t="s">
        <v>53</v>
      </c>
      <c r="H11" s="3" t="s">
        <v>55</v>
      </c>
      <c r="J11" s="3" t="s">
        <v>59</v>
      </c>
    </row>
    <row r="12" spans="1:10">
      <c r="B12" s="1" t="s">
        <v>42</v>
      </c>
      <c r="C12" s="21">
        <v>3</v>
      </c>
      <c r="D12" s="32">
        <v>0</v>
      </c>
      <c r="E12" s="32">
        <v>2</v>
      </c>
      <c r="F12" s="32">
        <v>0</v>
      </c>
      <c r="G12" s="22">
        <v>4</v>
      </c>
      <c r="H12" s="3">
        <f>SUM(C12:G12)</f>
        <v>9</v>
      </c>
      <c r="I12" s="3" t="s">
        <v>39</v>
      </c>
      <c r="J12" s="5">
        <v>8</v>
      </c>
    </row>
    <row r="13" spans="1:10">
      <c r="B13" s="1" t="s">
        <v>43</v>
      </c>
      <c r="C13" s="33">
        <v>0</v>
      </c>
      <c r="D13" s="34">
        <v>2</v>
      </c>
      <c r="E13" s="34">
        <v>0</v>
      </c>
      <c r="F13" s="34">
        <v>6</v>
      </c>
      <c r="G13" s="35">
        <v>0</v>
      </c>
      <c r="H13" s="3">
        <f t="shared" ref="H12:H17" si="0">SUM(C13:G13)</f>
        <v>8</v>
      </c>
      <c r="I13" s="3" t="s">
        <v>39</v>
      </c>
      <c r="J13" s="5">
        <v>8</v>
      </c>
    </row>
    <row r="14" spans="1:10">
      <c r="B14" s="1" t="s">
        <v>44</v>
      </c>
      <c r="C14" s="33">
        <v>4</v>
      </c>
      <c r="D14" s="34">
        <v>7</v>
      </c>
      <c r="E14" s="34">
        <v>4</v>
      </c>
      <c r="F14" s="34">
        <v>0</v>
      </c>
      <c r="G14" s="35">
        <v>4</v>
      </c>
      <c r="H14" s="3">
        <f t="shared" si="0"/>
        <v>19</v>
      </c>
      <c r="I14" s="3" t="s">
        <v>39</v>
      </c>
      <c r="J14" s="5">
        <v>8</v>
      </c>
    </row>
    <row r="15" spans="1:10">
      <c r="B15" s="1" t="s">
        <v>45</v>
      </c>
      <c r="C15" s="33">
        <v>5</v>
      </c>
      <c r="D15" s="34">
        <v>5</v>
      </c>
      <c r="E15" s="34">
        <v>5</v>
      </c>
      <c r="F15" s="34">
        <v>0</v>
      </c>
      <c r="G15" s="35">
        <v>5</v>
      </c>
      <c r="H15" s="3">
        <f t="shared" si="0"/>
        <v>20</v>
      </c>
      <c r="I15" s="3" t="s">
        <v>39</v>
      </c>
      <c r="J15" s="5">
        <v>8</v>
      </c>
    </row>
    <row r="16" spans="1:10">
      <c r="B16" s="1" t="s">
        <v>46</v>
      </c>
      <c r="C16" s="33">
        <v>2</v>
      </c>
      <c r="D16" s="34">
        <v>0</v>
      </c>
      <c r="E16" s="34">
        <v>3</v>
      </c>
      <c r="F16" s="34">
        <v>2</v>
      </c>
      <c r="G16" s="35">
        <v>0</v>
      </c>
      <c r="H16" s="3">
        <f t="shared" si="0"/>
        <v>7</v>
      </c>
      <c r="I16" s="3" t="s">
        <v>39</v>
      </c>
      <c r="J16" s="5">
        <v>7</v>
      </c>
    </row>
    <row r="17" spans="2:10">
      <c r="B17" s="1" t="s">
        <v>47</v>
      </c>
      <c r="C17" s="23">
        <v>0</v>
      </c>
      <c r="D17" s="36">
        <v>0</v>
      </c>
      <c r="E17" s="36">
        <v>0</v>
      </c>
      <c r="F17" s="36">
        <v>6</v>
      </c>
      <c r="G17" s="24">
        <v>1</v>
      </c>
      <c r="H17" s="3">
        <f t="shared" si="0"/>
        <v>7</v>
      </c>
      <c r="I17" s="3" t="s">
        <v>39</v>
      </c>
      <c r="J17" s="25">
        <v>7</v>
      </c>
    </row>
    <row r="18" spans="2:10">
      <c r="B18" s="1" t="s">
        <v>54</v>
      </c>
      <c r="C18" s="3">
        <f>SUM(C12:C17)</f>
        <v>14</v>
      </c>
      <c r="D18" s="3">
        <f>SUM(D12:D17)</f>
        <v>14</v>
      </c>
      <c r="E18" s="3">
        <f>SUM(E12:E17)</f>
        <v>14</v>
      </c>
      <c r="F18" s="3">
        <f>SUM(F12:F17)</f>
        <v>14</v>
      </c>
      <c r="G18" s="3">
        <f>SUM(G12:G17)</f>
        <v>14</v>
      </c>
    </row>
    <row r="19" spans="2:10" ht="15" thickBot="1">
      <c r="B19" s="1"/>
      <c r="C19" s="3" t="s">
        <v>61</v>
      </c>
      <c r="D19" s="3" t="s">
        <v>61</v>
      </c>
      <c r="E19" s="3" t="s">
        <v>61</v>
      </c>
      <c r="F19" s="3" t="s">
        <v>61</v>
      </c>
      <c r="G19" s="3" t="s">
        <v>61</v>
      </c>
      <c r="J19" s="3" t="s">
        <v>27</v>
      </c>
    </row>
    <row r="20" spans="2:10" ht="15" thickBot="1">
      <c r="B20" s="1" t="s">
        <v>56</v>
      </c>
      <c r="C20" s="5">
        <v>14</v>
      </c>
      <c r="D20" s="5">
        <v>14</v>
      </c>
      <c r="E20" s="5">
        <v>14</v>
      </c>
      <c r="F20" s="5">
        <v>14</v>
      </c>
      <c r="G20" s="5">
        <v>14</v>
      </c>
      <c r="J20" s="29">
        <f>SUMPRODUCT(B3:B8,H12:H17)</f>
        <v>1419.2</v>
      </c>
    </row>
    <row r="21" spans="2:10">
      <c r="B21" s="1"/>
    </row>
    <row r="22" spans="2:10">
      <c r="C22" s="26"/>
      <c r="D22" s="37" t="s">
        <v>54</v>
      </c>
      <c r="E22" s="27" t="s">
        <v>40</v>
      </c>
      <c r="F22" s="38" t="s">
        <v>57</v>
      </c>
      <c r="G22" s="28"/>
    </row>
  </sheetData>
  <phoneticPr fontId="0"/>
  <printOptions headings="1" gridLines="1"/>
  <pageMargins left="0.75" right="0.75" top="1" bottom="1" header="0.5" footer="0.5"/>
  <pageSetup paperSize="0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E405-8A72-9D44-9546-09735DB31219}">
  <sheetPr>
    <pageSetUpPr fitToPage="1"/>
  </sheetPr>
  <dimension ref="A1:L23"/>
  <sheetViews>
    <sheetView zoomScale="150" zoomScaleNormal="150" workbookViewId="0">
      <selection activeCell="I15" sqref="I15"/>
    </sheetView>
  </sheetViews>
  <sheetFormatPr baseColWidth="10" defaultColWidth="9.28515625" defaultRowHeight="14"/>
  <cols>
    <col min="1" max="1" width="10.85546875" style="40" customWidth="1"/>
    <col min="2" max="6" width="7.5703125" style="40" customWidth="1"/>
    <col min="7" max="7" width="6.5703125" style="40" bestFit="1" customWidth="1"/>
    <col min="8" max="8" width="2.5703125" style="40" bestFit="1" customWidth="1"/>
    <col min="9" max="9" width="18" style="40" bestFit="1" customWidth="1"/>
    <col min="10" max="10" width="5" style="40" customWidth="1"/>
    <col min="11" max="11" width="13.7109375" style="40" bestFit="1" customWidth="1"/>
    <col min="12" max="12" width="7.140625" style="40" bestFit="1" customWidth="1"/>
    <col min="13" max="16384" width="9.28515625" style="40"/>
  </cols>
  <sheetData>
    <row r="1" spans="1:12" ht="14" customHeight="1">
      <c r="A1" s="39" t="s">
        <v>107</v>
      </c>
    </row>
    <row r="2" spans="1:12" ht="15" thickBot="1">
      <c r="B2" s="40" t="s">
        <v>92</v>
      </c>
      <c r="C2" s="40" t="s">
        <v>91</v>
      </c>
      <c r="D2" s="40" t="s">
        <v>90</v>
      </c>
      <c r="E2" s="40" t="s">
        <v>89</v>
      </c>
      <c r="F2" s="40" t="s">
        <v>88</v>
      </c>
    </row>
    <row r="3" spans="1:12" ht="15" thickBot="1">
      <c r="A3" s="41" t="s">
        <v>84</v>
      </c>
      <c r="B3" s="42">
        <v>61</v>
      </c>
      <c r="C3" s="42">
        <v>72</v>
      </c>
      <c r="D3" s="42">
        <v>45</v>
      </c>
      <c r="E3" s="42">
        <v>55</v>
      </c>
      <c r="F3" s="42">
        <v>66</v>
      </c>
      <c r="K3" s="43" t="s">
        <v>106</v>
      </c>
      <c r="L3" s="44" t="s">
        <v>105</v>
      </c>
    </row>
    <row r="4" spans="1:12">
      <c r="A4" s="41" t="s">
        <v>81</v>
      </c>
      <c r="B4" s="42">
        <v>69</v>
      </c>
      <c r="C4" s="42">
        <v>78</v>
      </c>
      <c r="D4" s="42">
        <v>60</v>
      </c>
      <c r="E4" s="42">
        <v>49</v>
      </c>
      <c r="F4" s="42">
        <v>56</v>
      </c>
      <c r="K4" s="45" t="s">
        <v>104</v>
      </c>
      <c r="L4" s="46" t="s">
        <v>103</v>
      </c>
    </row>
    <row r="5" spans="1:12">
      <c r="A5" s="41" t="s">
        <v>80</v>
      </c>
      <c r="B5" s="42">
        <v>59</v>
      </c>
      <c r="C5" s="42">
        <v>66</v>
      </c>
      <c r="D5" s="42">
        <v>63</v>
      </c>
      <c r="E5" s="42">
        <v>61</v>
      </c>
      <c r="F5" s="42">
        <v>47</v>
      </c>
      <c r="K5" s="47" t="s">
        <v>102</v>
      </c>
      <c r="L5" s="48" t="s">
        <v>101</v>
      </c>
    </row>
    <row r="6" spans="1:12">
      <c r="K6" s="47" t="s">
        <v>100</v>
      </c>
      <c r="L6" s="48" t="s">
        <v>99</v>
      </c>
    </row>
    <row r="7" spans="1:12" ht="14" customHeight="1">
      <c r="A7" s="49"/>
      <c r="K7" s="47" t="s">
        <v>98</v>
      </c>
      <c r="L7" s="48" t="s">
        <v>97</v>
      </c>
    </row>
    <row r="8" spans="1:12" ht="14" customHeight="1">
      <c r="A8" s="50" t="s">
        <v>96</v>
      </c>
      <c r="G8" s="40" t="s">
        <v>95</v>
      </c>
      <c r="I8" s="40" t="s">
        <v>95</v>
      </c>
      <c r="K8" s="47" t="s">
        <v>94</v>
      </c>
      <c r="L8" s="48" t="s">
        <v>93</v>
      </c>
    </row>
    <row r="9" spans="1:12">
      <c r="B9" s="40" t="s">
        <v>92</v>
      </c>
      <c r="C9" s="40" t="s">
        <v>91</v>
      </c>
      <c r="D9" s="40" t="s">
        <v>90</v>
      </c>
      <c r="E9" s="40" t="s">
        <v>89</v>
      </c>
      <c r="F9" s="40" t="s">
        <v>88</v>
      </c>
      <c r="G9" s="40" t="s">
        <v>87</v>
      </c>
      <c r="I9" s="40" t="s">
        <v>13</v>
      </c>
      <c r="K9" s="47" t="s">
        <v>86</v>
      </c>
      <c r="L9" s="48" t="s">
        <v>85</v>
      </c>
    </row>
    <row r="10" spans="1:12" ht="15" thickBot="1">
      <c r="A10" s="41" t="s">
        <v>84</v>
      </c>
      <c r="B10" s="51">
        <v>6</v>
      </c>
      <c r="C10" s="52">
        <v>0</v>
      </c>
      <c r="D10" s="52">
        <v>9</v>
      </c>
      <c r="E10" s="52">
        <v>0</v>
      </c>
      <c r="F10" s="53">
        <v>0</v>
      </c>
      <c r="G10" s="40">
        <f>SUM(B10:F10)</f>
        <v>15</v>
      </c>
      <c r="H10" s="40" t="s">
        <v>61</v>
      </c>
      <c r="I10" s="42">
        <v>15</v>
      </c>
      <c r="K10" s="54" t="s">
        <v>83</v>
      </c>
      <c r="L10" s="55" t="s">
        <v>82</v>
      </c>
    </row>
    <row r="11" spans="1:12">
      <c r="A11" s="41" t="s">
        <v>81</v>
      </c>
      <c r="B11" s="56">
        <v>2</v>
      </c>
      <c r="C11" s="57">
        <v>0</v>
      </c>
      <c r="D11" s="57">
        <v>0</v>
      </c>
      <c r="E11" s="57">
        <v>10</v>
      </c>
      <c r="F11" s="58">
        <v>8</v>
      </c>
      <c r="G11" s="40">
        <f>SUM(B11:F11)</f>
        <v>20</v>
      </c>
      <c r="H11" s="40" t="s">
        <v>61</v>
      </c>
      <c r="I11" s="42">
        <v>20</v>
      </c>
    </row>
    <row r="12" spans="1:12">
      <c r="A12" s="41" t="s">
        <v>80</v>
      </c>
      <c r="B12" s="59">
        <v>3</v>
      </c>
      <c r="C12" s="60">
        <v>12</v>
      </c>
      <c r="D12" s="60">
        <v>0</v>
      </c>
      <c r="E12" s="60">
        <v>0</v>
      </c>
      <c r="F12" s="61">
        <v>0</v>
      </c>
      <c r="G12" s="40">
        <f>SUM(B12:F12)</f>
        <v>15</v>
      </c>
      <c r="H12" s="40" t="s">
        <v>61</v>
      </c>
      <c r="I12" s="42">
        <v>15</v>
      </c>
    </row>
    <row r="13" spans="1:12">
      <c r="A13" s="41" t="s">
        <v>79</v>
      </c>
      <c r="B13" s="40">
        <f>SUM(B10:B12)</f>
        <v>11</v>
      </c>
      <c r="C13" s="40">
        <f>SUM(C10:C12)</f>
        <v>12</v>
      </c>
      <c r="D13" s="40">
        <f>SUM(D10:D12)</f>
        <v>9</v>
      </c>
      <c r="E13" s="40">
        <f>SUM(E10:E12)</f>
        <v>10</v>
      </c>
      <c r="F13" s="40">
        <f>SUM(F10:F12)</f>
        <v>8</v>
      </c>
    </row>
    <row r="14" spans="1:12" ht="15" thickBot="1">
      <c r="A14" s="41"/>
      <c r="B14" s="40" t="s">
        <v>61</v>
      </c>
      <c r="C14" s="40" t="s">
        <v>61</v>
      </c>
      <c r="D14" s="40" t="s">
        <v>61</v>
      </c>
      <c r="E14" s="40" t="s">
        <v>61</v>
      </c>
      <c r="F14" s="40" t="s">
        <v>61</v>
      </c>
      <c r="I14" s="40" t="s">
        <v>78</v>
      </c>
    </row>
    <row r="15" spans="1:12" ht="15" thickBot="1">
      <c r="A15" s="41" t="s">
        <v>77</v>
      </c>
      <c r="B15" s="42">
        <v>11</v>
      </c>
      <c r="C15" s="42">
        <v>12</v>
      </c>
      <c r="D15" s="42">
        <v>9</v>
      </c>
      <c r="E15" s="42">
        <v>10</v>
      </c>
      <c r="F15" s="42">
        <v>8</v>
      </c>
      <c r="I15" s="62">
        <f>SUMPRODUCT(ShippingCost,ShipmentQuantity)</f>
        <v>2816</v>
      </c>
    </row>
    <row r="17" spans="2:11">
      <c r="B17" s="84" t="s">
        <v>143</v>
      </c>
    </row>
    <row r="20" spans="2:11">
      <c r="I20" s="63"/>
      <c r="J20" s="63"/>
      <c r="K20" s="63"/>
    </row>
    <row r="21" spans="2:11">
      <c r="I21" s="63"/>
      <c r="J21" s="63"/>
      <c r="K21" s="63"/>
    </row>
    <row r="22" spans="2:11">
      <c r="I22" s="63"/>
      <c r="J22" s="63"/>
      <c r="K22" s="63"/>
    </row>
    <row r="23" spans="2:11">
      <c r="I23" s="63"/>
      <c r="J23" s="63"/>
      <c r="K23" s="63"/>
    </row>
  </sheetData>
  <printOptions headings="1" gridLines="1"/>
  <pageMargins left="0.75" right="0.75" top="1" bottom="1" header="0.5" footer="0.5"/>
  <pageSetup paperSize="0" scale="73"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7BCDB-1016-4148-AD12-61705C6D5A7F}">
  <sheetPr>
    <pageSetUpPr fitToPage="1"/>
  </sheetPr>
  <dimension ref="A1:L34"/>
  <sheetViews>
    <sheetView zoomScale="150" zoomScaleNormal="150" workbookViewId="0">
      <selection activeCell="B15" sqref="B15:F17"/>
    </sheetView>
  </sheetViews>
  <sheetFormatPr baseColWidth="10" defaultColWidth="9.28515625" defaultRowHeight="14"/>
  <cols>
    <col min="1" max="1" width="13.7109375" style="40" customWidth="1"/>
    <col min="2" max="6" width="7.5703125" style="40" customWidth="1"/>
    <col min="7" max="7" width="6.7109375" style="40" bestFit="1" customWidth="1"/>
    <col min="8" max="8" width="2.5703125" style="40" bestFit="1" customWidth="1"/>
    <col min="9" max="9" width="16" style="40" bestFit="1" customWidth="1"/>
    <col min="10" max="10" width="5" style="40" customWidth="1"/>
    <col min="11" max="11" width="13.7109375" style="40" bestFit="1" customWidth="1"/>
    <col min="12" max="12" width="7.140625" style="40" bestFit="1" customWidth="1"/>
    <col min="13" max="16384" width="9.28515625" style="40"/>
  </cols>
  <sheetData>
    <row r="1" spans="1:12" ht="14" customHeight="1">
      <c r="A1" s="50" t="s">
        <v>107</v>
      </c>
    </row>
    <row r="2" spans="1:12" ht="15" thickBot="1">
      <c r="B2" s="40" t="s">
        <v>92</v>
      </c>
      <c r="C2" s="40" t="s">
        <v>91</v>
      </c>
      <c r="D2" s="40" t="s">
        <v>90</v>
      </c>
      <c r="E2" s="40" t="s">
        <v>89</v>
      </c>
      <c r="F2" s="40" t="s">
        <v>88</v>
      </c>
    </row>
    <row r="3" spans="1:12" ht="15" thickBot="1">
      <c r="A3" s="41" t="s">
        <v>84</v>
      </c>
      <c r="B3" s="42">
        <v>31</v>
      </c>
      <c r="C3" s="42">
        <v>38</v>
      </c>
      <c r="D3" s="42">
        <v>24</v>
      </c>
      <c r="E3" s="86">
        <v>55</v>
      </c>
      <c r="F3" s="42">
        <v>35</v>
      </c>
      <c r="I3" s="87" t="s">
        <v>146</v>
      </c>
      <c r="K3" s="43" t="s">
        <v>106</v>
      </c>
      <c r="L3" s="44" t="s">
        <v>105</v>
      </c>
    </row>
    <row r="4" spans="1:12">
      <c r="A4" s="41" t="s">
        <v>81</v>
      </c>
      <c r="B4" s="42">
        <v>36</v>
      </c>
      <c r="C4" s="42">
        <v>43</v>
      </c>
      <c r="D4" s="42">
        <v>28</v>
      </c>
      <c r="E4" s="42">
        <v>24</v>
      </c>
      <c r="F4" s="42">
        <v>31</v>
      </c>
      <c r="I4" s="88" t="s">
        <v>123</v>
      </c>
      <c r="K4" s="45" t="s">
        <v>122</v>
      </c>
      <c r="L4" s="46" t="s">
        <v>97</v>
      </c>
    </row>
    <row r="5" spans="1:12">
      <c r="A5" s="41" t="s">
        <v>80</v>
      </c>
      <c r="B5" s="86">
        <v>59</v>
      </c>
      <c r="C5" s="42">
        <v>33</v>
      </c>
      <c r="D5" s="42">
        <v>36</v>
      </c>
      <c r="E5" s="42">
        <v>32</v>
      </c>
      <c r="F5" s="42">
        <v>26</v>
      </c>
      <c r="K5" s="47" t="s">
        <v>121</v>
      </c>
      <c r="L5" s="48" t="s">
        <v>120</v>
      </c>
    </row>
    <row r="6" spans="1:12">
      <c r="K6" s="47" t="s">
        <v>119</v>
      </c>
      <c r="L6" s="48" t="s">
        <v>118</v>
      </c>
    </row>
    <row r="7" spans="1:12">
      <c r="A7" s="50" t="s">
        <v>117</v>
      </c>
      <c r="K7" s="47" t="s">
        <v>104</v>
      </c>
      <c r="L7" s="48" t="s">
        <v>116</v>
      </c>
    </row>
    <row r="8" spans="1:12">
      <c r="B8" s="40" t="s">
        <v>92</v>
      </c>
      <c r="C8" s="40" t="s">
        <v>91</v>
      </c>
      <c r="D8" s="40" t="s">
        <v>90</v>
      </c>
      <c r="E8" s="40" t="s">
        <v>89</v>
      </c>
      <c r="F8" s="40" t="s">
        <v>88</v>
      </c>
      <c r="K8" s="47" t="s">
        <v>102</v>
      </c>
      <c r="L8" s="48" t="s">
        <v>101</v>
      </c>
    </row>
    <row r="9" spans="1:12">
      <c r="A9" s="41" t="s">
        <v>84</v>
      </c>
      <c r="B9" s="42">
        <v>275</v>
      </c>
      <c r="C9" s="42">
        <v>303</v>
      </c>
      <c r="D9" s="42">
        <v>238</v>
      </c>
      <c r="E9" s="86">
        <v>0</v>
      </c>
      <c r="F9" s="42">
        <v>285</v>
      </c>
      <c r="K9" s="47" t="s">
        <v>100</v>
      </c>
      <c r="L9" s="48" t="s">
        <v>115</v>
      </c>
    </row>
    <row r="10" spans="1:12">
      <c r="A10" s="41" t="s">
        <v>81</v>
      </c>
      <c r="B10" s="42">
        <v>293</v>
      </c>
      <c r="C10" s="42">
        <v>318</v>
      </c>
      <c r="D10" s="42">
        <v>270</v>
      </c>
      <c r="E10" s="42">
        <v>250</v>
      </c>
      <c r="F10" s="42">
        <v>265</v>
      </c>
      <c r="K10" s="47" t="s">
        <v>94</v>
      </c>
      <c r="L10" s="48" t="s">
        <v>114</v>
      </c>
    </row>
    <row r="11" spans="1:12">
      <c r="A11" s="41" t="s">
        <v>80</v>
      </c>
      <c r="B11" s="86">
        <v>0</v>
      </c>
      <c r="C11" s="42">
        <v>283</v>
      </c>
      <c r="D11" s="42">
        <v>275</v>
      </c>
      <c r="E11" s="42">
        <v>268</v>
      </c>
      <c r="F11" s="42">
        <v>240</v>
      </c>
      <c r="K11" s="47" t="s">
        <v>86</v>
      </c>
      <c r="L11" s="48" t="s">
        <v>113</v>
      </c>
    </row>
    <row r="12" spans="1:12" ht="15" thickBot="1">
      <c r="K12" s="54" t="s">
        <v>83</v>
      </c>
      <c r="L12" s="55" t="s">
        <v>112</v>
      </c>
    </row>
    <row r="13" spans="1:12">
      <c r="A13" s="50" t="s">
        <v>111</v>
      </c>
      <c r="I13" s="40" t="s">
        <v>110</v>
      </c>
    </row>
    <row r="14" spans="1:12">
      <c r="B14" s="40" t="s">
        <v>92</v>
      </c>
      <c r="C14" s="40" t="s">
        <v>91</v>
      </c>
      <c r="D14" s="40" t="s">
        <v>90</v>
      </c>
      <c r="E14" s="40" t="s">
        <v>89</v>
      </c>
      <c r="F14" s="40" t="s">
        <v>88</v>
      </c>
      <c r="I14" s="40" t="s">
        <v>109</v>
      </c>
    </row>
    <row r="15" spans="1:12">
      <c r="A15" s="41" t="s">
        <v>84</v>
      </c>
      <c r="B15" s="64">
        <f>B3+CostFactor*B9</f>
        <v>58.5</v>
      </c>
      <c r="C15" s="65">
        <f t="shared" ref="B15:F17" si="0">C3+CostFactor*C9</f>
        <v>68.3</v>
      </c>
      <c r="D15" s="65">
        <f t="shared" si="0"/>
        <v>47.8</v>
      </c>
      <c r="E15" s="65">
        <f t="shared" si="0"/>
        <v>55</v>
      </c>
      <c r="F15" s="66">
        <f t="shared" si="0"/>
        <v>63.5</v>
      </c>
      <c r="I15" s="67">
        <v>0.1</v>
      </c>
    </row>
    <row r="16" spans="1:12">
      <c r="A16" s="41" t="s">
        <v>81</v>
      </c>
      <c r="B16" s="68">
        <f t="shared" si="0"/>
        <v>65.3</v>
      </c>
      <c r="C16" s="40">
        <f t="shared" si="0"/>
        <v>74.8</v>
      </c>
      <c r="D16" s="40">
        <f t="shared" si="0"/>
        <v>55</v>
      </c>
      <c r="E16" s="40">
        <f t="shared" si="0"/>
        <v>49</v>
      </c>
      <c r="F16" s="69">
        <f t="shared" si="0"/>
        <v>57.5</v>
      </c>
    </row>
    <row r="17" spans="1:11">
      <c r="A17" s="41" t="s">
        <v>80</v>
      </c>
      <c r="B17" s="70">
        <f t="shared" si="0"/>
        <v>59</v>
      </c>
      <c r="C17" s="71">
        <f t="shared" si="0"/>
        <v>61.3</v>
      </c>
      <c r="D17" s="71">
        <f t="shared" si="0"/>
        <v>63.5</v>
      </c>
      <c r="E17" s="71">
        <f t="shared" si="0"/>
        <v>58.8</v>
      </c>
      <c r="F17" s="72">
        <f t="shared" si="0"/>
        <v>50</v>
      </c>
    </row>
    <row r="18" spans="1:11" ht="14" customHeight="1">
      <c r="A18" s="49"/>
    </row>
    <row r="19" spans="1:11" ht="14" customHeight="1">
      <c r="A19" s="50" t="s">
        <v>108</v>
      </c>
      <c r="G19" s="40" t="s">
        <v>95</v>
      </c>
      <c r="I19" s="40" t="s">
        <v>95</v>
      </c>
    </row>
    <row r="20" spans="1:11">
      <c r="B20" s="40" t="s">
        <v>92</v>
      </c>
      <c r="C20" s="40" t="s">
        <v>91</v>
      </c>
      <c r="D20" s="40" t="s">
        <v>90</v>
      </c>
      <c r="E20" s="40" t="s">
        <v>89</v>
      </c>
      <c r="F20" s="40" t="s">
        <v>88</v>
      </c>
      <c r="G20" s="40" t="s">
        <v>87</v>
      </c>
      <c r="I20" s="40" t="s">
        <v>13</v>
      </c>
    </row>
    <row r="21" spans="1:11">
      <c r="A21" s="41" t="s">
        <v>84</v>
      </c>
      <c r="B21" s="51">
        <v>6</v>
      </c>
      <c r="C21" s="52">
        <v>0</v>
      </c>
      <c r="D21" s="52">
        <v>9</v>
      </c>
      <c r="E21" s="52">
        <v>0</v>
      </c>
      <c r="F21" s="53">
        <v>0</v>
      </c>
      <c r="G21" s="40">
        <f>SUM(B21:F21)</f>
        <v>15</v>
      </c>
      <c r="H21" s="40" t="s">
        <v>61</v>
      </c>
      <c r="I21" s="42">
        <v>15</v>
      </c>
    </row>
    <row r="22" spans="1:11">
      <c r="A22" s="41" t="s">
        <v>81</v>
      </c>
      <c r="B22" s="56">
        <v>5</v>
      </c>
      <c r="C22" s="57">
        <v>0</v>
      </c>
      <c r="D22" s="57">
        <v>0</v>
      </c>
      <c r="E22" s="57">
        <v>10</v>
      </c>
      <c r="F22" s="58">
        <v>5</v>
      </c>
      <c r="G22" s="40">
        <f>SUM(B22:F22)</f>
        <v>20</v>
      </c>
      <c r="H22" s="40" t="s">
        <v>61</v>
      </c>
      <c r="I22" s="42">
        <v>20</v>
      </c>
    </row>
    <row r="23" spans="1:11">
      <c r="A23" s="41" t="s">
        <v>80</v>
      </c>
      <c r="B23" s="59">
        <v>0</v>
      </c>
      <c r="C23" s="60">
        <v>12</v>
      </c>
      <c r="D23" s="60">
        <v>0</v>
      </c>
      <c r="E23" s="60">
        <v>0</v>
      </c>
      <c r="F23" s="61">
        <v>3</v>
      </c>
      <c r="G23" s="40">
        <f>SUM(B23:F23)</f>
        <v>15</v>
      </c>
      <c r="H23" s="40" t="s">
        <v>61</v>
      </c>
      <c r="I23" s="42">
        <v>15</v>
      </c>
    </row>
    <row r="24" spans="1:11">
      <c r="A24" s="41" t="s">
        <v>79</v>
      </c>
      <c r="B24" s="40">
        <f>SUM(B21:B23)</f>
        <v>11</v>
      </c>
      <c r="C24" s="40">
        <f>SUM(C21:C23)</f>
        <v>12</v>
      </c>
      <c r="D24" s="40">
        <f>SUM(D21:D23)</f>
        <v>9</v>
      </c>
      <c r="E24" s="40">
        <f>SUM(E21:E23)</f>
        <v>10</v>
      </c>
      <c r="F24" s="40">
        <f>SUM(F21:F23)</f>
        <v>8</v>
      </c>
    </row>
    <row r="25" spans="1:11" ht="15" thickBot="1">
      <c r="A25" s="41"/>
      <c r="B25" s="40" t="s">
        <v>61</v>
      </c>
      <c r="C25" s="40" t="s">
        <v>61</v>
      </c>
      <c r="D25" s="40" t="s">
        <v>61</v>
      </c>
      <c r="E25" s="40" t="s">
        <v>61</v>
      </c>
      <c r="F25" s="40" t="s">
        <v>61</v>
      </c>
      <c r="I25" s="40" t="s">
        <v>78</v>
      </c>
    </row>
    <row r="26" spans="1:11" ht="15" thickBot="1">
      <c r="A26" s="41" t="s">
        <v>77</v>
      </c>
      <c r="B26" s="42">
        <v>11</v>
      </c>
      <c r="C26" s="42">
        <v>12</v>
      </c>
      <c r="D26" s="42">
        <v>9</v>
      </c>
      <c r="E26" s="42">
        <v>10</v>
      </c>
      <c r="F26" s="42">
        <v>8</v>
      </c>
      <c r="I26" s="62">
        <f>SUMPRODUCT(EquivalentCost,ShipmentQuantity)</f>
        <v>2770.8</v>
      </c>
    </row>
    <row r="28" spans="1:11">
      <c r="B28" s="85" t="s">
        <v>145</v>
      </c>
    </row>
    <row r="29" spans="1:11">
      <c r="B29" s="81"/>
    </row>
    <row r="31" spans="1:11">
      <c r="I31" s="63"/>
      <c r="J31" s="63"/>
      <c r="K31" s="63"/>
    </row>
    <row r="32" spans="1:11">
      <c r="I32" s="63"/>
      <c r="J32" s="63"/>
      <c r="K32" s="63"/>
    </row>
    <row r="33" spans="9:11">
      <c r="I33" s="63"/>
      <c r="J33" s="63"/>
      <c r="K33" s="63"/>
    </row>
    <row r="34" spans="9:11">
      <c r="I34" s="63"/>
      <c r="J34" s="63"/>
      <c r="K34" s="63"/>
    </row>
  </sheetData>
  <printOptions headings="1" gridLines="1"/>
  <pageMargins left="0.75" right="0.75" top="1" bottom="1" header="0.5" footer="0.5"/>
  <pageSetup paperSize="0" scale="68"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6775-1E38-1E49-B276-B13A74383298}">
  <sheetPr>
    <pageSetUpPr fitToPage="1"/>
  </sheetPr>
  <dimension ref="A1:L47"/>
  <sheetViews>
    <sheetView tabSelected="1" zoomScale="150" workbookViewId="0">
      <selection activeCell="E21" sqref="E21"/>
    </sheetView>
  </sheetViews>
  <sheetFormatPr baseColWidth="10" defaultColWidth="9.28515625" defaultRowHeight="14"/>
  <cols>
    <col min="1" max="1" width="12.85546875" style="40" customWidth="1"/>
    <col min="2" max="6" width="8.42578125" style="40" customWidth="1"/>
    <col min="7" max="7" width="6.7109375" style="40" bestFit="1" customWidth="1"/>
    <col min="8" max="8" width="2.5703125" style="40" bestFit="1" customWidth="1"/>
    <col min="9" max="9" width="17.5703125" style="40" bestFit="1" customWidth="1"/>
    <col min="10" max="10" width="5" style="40" customWidth="1"/>
    <col min="11" max="11" width="14.5703125" style="40" bestFit="1" customWidth="1"/>
    <col min="12" max="12" width="7.140625" style="40" bestFit="1" customWidth="1"/>
    <col min="13" max="16384" width="9.28515625" style="40"/>
  </cols>
  <sheetData>
    <row r="1" spans="1:12" ht="14" customHeight="1">
      <c r="A1" s="50" t="s">
        <v>142</v>
      </c>
    </row>
    <row r="2" spans="1:12" ht="15" thickBot="1">
      <c r="A2" s="49"/>
      <c r="B2" s="40" t="s">
        <v>92</v>
      </c>
      <c r="C2" s="40" t="s">
        <v>91</v>
      </c>
      <c r="D2" s="40" t="s">
        <v>90</v>
      </c>
      <c r="E2" s="40" t="s">
        <v>89</v>
      </c>
      <c r="F2" s="40" t="s">
        <v>88</v>
      </c>
    </row>
    <row r="3" spans="1:12" ht="15" thickBot="1">
      <c r="A3" s="41" t="s">
        <v>84</v>
      </c>
      <c r="B3" s="42">
        <v>61</v>
      </c>
      <c r="C3" s="42">
        <v>72</v>
      </c>
      <c r="D3" s="42">
        <v>45</v>
      </c>
      <c r="E3" s="42">
        <v>55</v>
      </c>
      <c r="F3" s="42">
        <v>66</v>
      </c>
      <c r="K3" s="43" t="s">
        <v>106</v>
      </c>
      <c r="L3" s="44" t="s">
        <v>105</v>
      </c>
    </row>
    <row r="4" spans="1:12">
      <c r="A4" s="41" t="s">
        <v>81</v>
      </c>
      <c r="B4" s="42">
        <v>69</v>
      </c>
      <c r="C4" s="42">
        <v>78</v>
      </c>
      <c r="D4" s="42">
        <v>60</v>
      </c>
      <c r="E4" s="42">
        <v>49</v>
      </c>
      <c r="F4" s="42">
        <v>56</v>
      </c>
      <c r="K4" s="45" t="s">
        <v>141</v>
      </c>
      <c r="L4" s="46" t="s">
        <v>140</v>
      </c>
    </row>
    <row r="5" spans="1:12">
      <c r="A5" s="41" t="s">
        <v>80</v>
      </c>
      <c r="B5" s="42">
        <v>59</v>
      </c>
      <c r="C5" s="42">
        <v>66</v>
      </c>
      <c r="D5" s="42">
        <v>63</v>
      </c>
      <c r="E5" s="42">
        <v>61</v>
      </c>
      <c r="F5" s="42">
        <v>47</v>
      </c>
      <c r="K5" s="47" t="s">
        <v>122</v>
      </c>
      <c r="L5" s="48" t="s">
        <v>139</v>
      </c>
    </row>
    <row r="6" spans="1:12">
      <c r="A6" s="41"/>
      <c r="B6" s="49"/>
      <c r="K6" s="47" t="s">
        <v>121</v>
      </c>
      <c r="L6" s="48" t="s">
        <v>116</v>
      </c>
    </row>
    <row r="7" spans="1:12">
      <c r="A7" s="50" t="s">
        <v>138</v>
      </c>
      <c r="K7" s="47" t="s">
        <v>137</v>
      </c>
      <c r="L7" s="48" t="s">
        <v>136</v>
      </c>
    </row>
    <row r="8" spans="1:12">
      <c r="B8" s="40" t="s">
        <v>92</v>
      </c>
      <c r="C8" s="40" t="s">
        <v>91</v>
      </c>
      <c r="D8" s="40" t="s">
        <v>90</v>
      </c>
      <c r="E8" s="40" t="s">
        <v>89</v>
      </c>
      <c r="F8" s="40" t="s">
        <v>88</v>
      </c>
      <c r="K8" s="47" t="s">
        <v>135</v>
      </c>
      <c r="L8" s="48" t="s">
        <v>101</v>
      </c>
    </row>
    <row r="9" spans="1:12">
      <c r="A9" s="41" t="s">
        <v>84</v>
      </c>
      <c r="B9" s="42">
        <v>31</v>
      </c>
      <c r="C9" s="42">
        <v>38</v>
      </c>
      <c r="D9" s="42">
        <v>24</v>
      </c>
      <c r="E9" s="86">
        <v>55</v>
      </c>
      <c r="F9" s="42">
        <v>35</v>
      </c>
      <c r="K9" s="47" t="s">
        <v>119</v>
      </c>
      <c r="L9" s="48" t="s">
        <v>120</v>
      </c>
    </row>
    <row r="10" spans="1:12">
      <c r="A10" s="41" t="s">
        <v>81</v>
      </c>
      <c r="B10" s="42">
        <v>36</v>
      </c>
      <c r="C10" s="42">
        <v>43</v>
      </c>
      <c r="D10" s="42">
        <v>28</v>
      </c>
      <c r="E10" s="42">
        <v>24</v>
      </c>
      <c r="F10" s="42">
        <v>31</v>
      </c>
      <c r="K10" s="47" t="s">
        <v>104</v>
      </c>
      <c r="L10" s="48" t="s">
        <v>134</v>
      </c>
    </row>
    <row r="11" spans="1:12">
      <c r="A11" s="41" t="s">
        <v>80</v>
      </c>
      <c r="B11" s="86">
        <v>59</v>
      </c>
      <c r="C11" s="42">
        <v>33</v>
      </c>
      <c r="D11" s="42">
        <v>36</v>
      </c>
      <c r="E11" s="42">
        <v>32</v>
      </c>
      <c r="F11" s="42">
        <v>26</v>
      </c>
      <c r="K11" s="47" t="s">
        <v>133</v>
      </c>
      <c r="L11" s="48" t="s">
        <v>118</v>
      </c>
    </row>
    <row r="12" spans="1:12">
      <c r="K12" s="47" t="s">
        <v>100</v>
      </c>
      <c r="L12" s="48" t="s">
        <v>132</v>
      </c>
    </row>
    <row r="13" spans="1:12">
      <c r="A13" s="50" t="s">
        <v>131</v>
      </c>
      <c r="K13" s="47" t="s">
        <v>98</v>
      </c>
      <c r="L13" s="48" t="s">
        <v>130</v>
      </c>
    </row>
    <row r="14" spans="1:12">
      <c r="B14" s="40" t="s">
        <v>92</v>
      </c>
      <c r="C14" s="40" t="s">
        <v>91</v>
      </c>
      <c r="D14" s="40" t="s">
        <v>90</v>
      </c>
      <c r="E14" s="40" t="s">
        <v>89</v>
      </c>
      <c r="F14" s="40" t="s">
        <v>88</v>
      </c>
      <c r="K14" s="47" t="s">
        <v>94</v>
      </c>
      <c r="L14" s="48" t="s">
        <v>129</v>
      </c>
    </row>
    <row r="15" spans="1:12">
      <c r="A15" s="41" t="s">
        <v>84</v>
      </c>
      <c r="B15" s="42">
        <v>275</v>
      </c>
      <c r="C15" s="42">
        <v>303</v>
      </c>
      <c r="D15" s="42">
        <v>238</v>
      </c>
      <c r="E15" s="86">
        <v>0</v>
      </c>
      <c r="F15" s="42">
        <v>285</v>
      </c>
      <c r="K15" s="47" t="s">
        <v>86</v>
      </c>
      <c r="L15" s="48" t="s">
        <v>128</v>
      </c>
    </row>
    <row r="16" spans="1:12" ht="15" thickBot="1">
      <c r="A16" s="41" t="s">
        <v>81</v>
      </c>
      <c r="B16" s="42">
        <v>293</v>
      </c>
      <c r="C16" s="42">
        <v>318</v>
      </c>
      <c r="D16" s="42">
        <v>270</v>
      </c>
      <c r="E16" s="42">
        <v>250</v>
      </c>
      <c r="F16" s="42">
        <v>265</v>
      </c>
      <c r="K16" s="54" t="s">
        <v>83</v>
      </c>
      <c r="L16" s="55" t="s">
        <v>127</v>
      </c>
    </row>
    <row r="17" spans="1:9">
      <c r="A17" s="41" t="s">
        <v>80</v>
      </c>
      <c r="B17" s="86">
        <v>0</v>
      </c>
      <c r="C17" s="42">
        <v>283</v>
      </c>
      <c r="D17" s="42">
        <v>275</v>
      </c>
      <c r="E17" s="42">
        <v>268</v>
      </c>
      <c r="F17" s="42">
        <v>240</v>
      </c>
    </row>
    <row r="19" spans="1:9">
      <c r="A19" s="50" t="s">
        <v>111</v>
      </c>
      <c r="I19" s="40" t="s">
        <v>110</v>
      </c>
    </row>
    <row r="20" spans="1:9">
      <c r="B20" s="40" t="s">
        <v>92</v>
      </c>
      <c r="C20" s="40" t="s">
        <v>91</v>
      </c>
      <c r="D20" s="40" t="s">
        <v>90</v>
      </c>
      <c r="E20" s="40" t="s">
        <v>89</v>
      </c>
      <c r="F20" s="40" t="s">
        <v>88</v>
      </c>
      <c r="I20" s="40" t="s">
        <v>109</v>
      </c>
    </row>
    <row r="21" spans="1:9">
      <c r="A21" s="41" t="s">
        <v>84</v>
      </c>
      <c r="B21" s="64">
        <f t="shared" ref="B21:F23" si="0">B9+CostFactor*B15</f>
        <v>58.5</v>
      </c>
      <c r="C21" s="65">
        <f t="shared" si="0"/>
        <v>68.3</v>
      </c>
      <c r="D21" s="65">
        <f t="shared" si="0"/>
        <v>47.8</v>
      </c>
      <c r="E21" s="65">
        <f t="shared" si="0"/>
        <v>55</v>
      </c>
      <c r="F21" s="66">
        <f t="shared" si="0"/>
        <v>63.5</v>
      </c>
      <c r="I21" s="67">
        <v>0.1</v>
      </c>
    </row>
    <row r="22" spans="1:9">
      <c r="A22" s="41" t="s">
        <v>81</v>
      </c>
      <c r="B22" s="68">
        <f t="shared" si="0"/>
        <v>65.3</v>
      </c>
      <c r="C22" s="40">
        <f t="shared" si="0"/>
        <v>74.8</v>
      </c>
      <c r="D22" s="40">
        <f t="shared" si="0"/>
        <v>55</v>
      </c>
      <c r="E22" s="40">
        <f t="shared" si="0"/>
        <v>49</v>
      </c>
      <c r="F22" s="69">
        <f t="shared" si="0"/>
        <v>57.5</v>
      </c>
    </row>
    <row r="23" spans="1:9">
      <c r="A23" s="41" t="s">
        <v>80</v>
      </c>
      <c r="B23" s="70">
        <f t="shared" si="0"/>
        <v>59</v>
      </c>
      <c r="C23" s="71">
        <f t="shared" si="0"/>
        <v>61.3</v>
      </c>
      <c r="D23" s="71">
        <f t="shared" si="0"/>
        <v>63.5</v>
      </c>
      <c r="E23" s="71">
        <f t="shared" si="0"/>
        <v>58.8</v>
      </c>
      <c r="F23" s="72">
        <f t="shared" si="0"/>
        <v>50</v>
      </c>
    </row>
    <row r="24" spans="1:9">
      <c r="A24" s="41"/>
    </row>
    <row r="25" spans="1:9">
      <c r="A25" s="50" t="s">
        <v>126</v>
      </c>
    </row>
    <row r="26" spans="1:9">
      <c r="B26" s="40" t="s">
        <v>92</v>
      </c>
      <c r="C26" s="40" t="s">
        <v>91</v>
      </c>
      <c r="D26" s="40" t="s">
        <v>90</v>
      </c>
      <c r="E26" s="40" t="s">
        <v>89</v>
      </c>
      <c r="F26" s="40" t="s">
        <v>88</v>
      </c>
    </row>
    <row r="27" spans="1:9">
      <c r="A27" s="41" t="s">
        <v>84</v>
      </c>
      <c r="B27" s="64">
        <f t="shared" ref="B27:F29" si="1">MIN(B3,B21)</f>
        <v>58.5</v>
      </c>
      <c r="C27" s="65">
        <f t="shared" si="1"/>
        <v>68.3</v>
      </c>
      <c r="D27" s="65">
        <f t="shared" si="1"/>
        <v>45</v>
      </c>
      <c r="E27" s="65">
        <f t="shared" si="1"/>
        <v>55</v>
      </c>
      <c r="F27" s="66">
        <f t="shared" si="1"/>
        <v>63.5</v>
      </c>
    </row>
    <row r="28" spans="1:9">
      <c r="A28" s="41" t="s">
        <v>81</v>
      </c>
      <c r="B28" s="68">
        <f t="shared" si="1"/>
        <v>65.3</v>
      </c>
      <c r="C28" s="40">
        <f t="shared" si="1"/>
        <v>74.8</v>
      </c>
      <c r="D28" s="40">
        <f t="shared" si="1"/>
        <v>55</v>
      </c>
      <c r="E28" s="40">
        <f t="shared" si="1"/>
        <v>49</v>
      </c>
      <c r="F28" s="69">
        <f t="shared" si="1"/>
        <v>56</v>
      </c>
    </row>
    <row r="29" spans="1:9">
      <c r="A29" s="41" t="s">
        <v>80</v>
      </c>
      <c r="B29" s="70">
        <f t="shared" si="1"/>
        <v>59</v>
      </c>
      <c r="C29" s="71">
        <f t="shared" si="1"/>
        <v>61.3</v>
      </c>
      <c r="D29" s="71">
        <f t="shared" si="1"/>
        <v>63</v>
      </c>
      <c r="E29" s="71">
        <f t="shared" si="1"/>
        <v>58.8</v>
      </c>
      <c r="F29" s="72">
        <f t="shared" si="1"/>
        <v>47</v>
      </c>
    </row>
    <row r="30" spans="1:9" ht="14" customHeight="1">
      <c r="A30" s="49"/>
    </row>
    <row r="31" spans="1:9" ht="14" customHeight="1">
      <c r="A31" s="50" t="s">
        <v>96</v>
      </c>
      <c r="G31" s="40" t="s">
        <v>95</v>
      </c>
      <c r="I31" s="40" t="s">
        <v>95</v>
      </c>
    </row>
    <row r="32" spans="1:9">
      <c r="B32" s="40" t="s">
        <v>92</v>
      </c>
      <c r="C32" s="40" t="s">
        <v>91</v>
      </c>
      <c r="D32" s="40" t="s">
        <v>90</v>
      </c>
      <c r="E32" s="40" t="s">
        <v>89</v>
      </c>
      <c r="F32" s="40" t="s">
        <v>88</v>
      </c>
      <c r="G32" s="40" t="s">
        <v>87</v>
      </c>
      <c r="I32" s="40" t="s">
        <v>13</v>
      </c>
    </row>
    <row r="33" spans="1:11">
      <c r="A33" s="41" t="s">
        <v>84</v>
      </c>
      <c r="B33" s="51">
        <v>6</v>
      </c>
      <c r="C33" s="52">
        <v>0</v>
      </c>
      <c r="D33" s="52">
        <v>9</v>
      </c>
      <c r="E33" s="52">
        <v>0</v>
      </c>
      <c r="F33" s="53">
        <v>0</v>
      </c>
      <c r="G33" s="40">
        <f>SUM(B33:F33)</f>
        <v>15</v>
      </c>
      <c r="H33" s="40" t="s">
        <v>61</v>
      </c>
      <c r="I33" s="42">
        <v>15</v>
      </c>
    </row>
    <row r="34" spans="1:11">
      <c r="A34" s="41" t="s">
        <v>81</v>
      </c>
      <c r="B34" s="56">
        <v>5</v>
      </c>
      <c r="C34" s="57">
        <v>0</v>
      </c>
      <c r="D34" s="57">
        <v>0</v>
      </c>
      <c r="E34" s="57">
        <v>10</v>
      </c>
      <c r="F34" s="58">
        <v>5</v>
      </c>
      <c r="G34" s="40">
        <f>SUM(B34:F34)</f>
        <v>20</v>
      </c>
      <c r="H34" s="40" t="s">
        <v>61</v>
      </c>
      <c r="I34" s="42">
        <v>20</v>
      </c>
    </row>
    <row r="35" spans="1:11">
      <c r="A35" s="41" t="s">
        <v>80</v>
      </c>
      <c r="B35" s="59">
        <v>0</v>
      </c>
      <c r="C35" s="60">
        <v>12</v>
      </c>
      <c r="D35" s="60">
        <v>0</v>
      </c>
      <c r="E35" s="60">
        <v>0</v>
      </c>
      <c r="F35" s="61">
        <v>3</v>
      </c>
      <c r="G35" s="40">
        <f>SUM(B35:F35)</f>
        <v>15</v>
      </c>
      <c r="H35" s="40" t="s">
        <v>61</v>
      </c>
      <c r="I35" s="42">
        <v>15</v>
      </c>
    </row>
    <row r="36" spans="1:11">
      <c r="A36" s="41" t="s">
        <v>79</v>
      </c>
      <c r="B36" s="40">
        <f>SUM(B33:B35)</f>
        <v>11</v>
      </c>
      <c r="C36" s="40">
        <f>SUM(C33:C35)</f>
        <v>12</v>
      </c>
      <c r="D36" s="40">
        <f>SUM(D33:D35)</f>
        <v>9</v>
      </c>
      <c r="E36" s="40">
        <f>SUM(E33:E35)</f>
        <v>10</v>
      </c>
      <c r="F36" s="40">
        <f>SUM(F33:F35)</f>
        <v>8</v>
      </c>
    </row>
    <row r="37" spans="1:11" ht="15" thickBot="1">
      <c r="A37" s="41"/>
      <c r="B37" s="40" t="s">
        <v>61</v>
      </c>
      <c r="C37" s="40" t="s">
        <v>61</v>
      </c>
      <c r="D37" s="40" t="s">
        <v>61</v>
      </c>
      <c r="E37" s="40" t="s">
        <v>61</v>
      </c>
      <c r="F37" s="40" t="s">
        <v>61</v>
      </c>
      <c r="I37" s="40" t="s">
        <v>125</v>
      </c>
    </row>
    <row r="38" spans="1:11" ht="15" thickBot="1">
      <c r="A38" s="41" t="s">
        <v>77</v>
      </c>
      <c r="B38" s="42">
        <v>11</v>
      </c>
      <c r="C38" s="42">
        <v>12</v>
      </c>
      <c r="D38" s="42">
        <v>9</v>
      </c>
      <c r="E38" s="42">
        <v>10</v>
      </c>
      <c r="F38" s="42">
        <v>8</v>
      </c>
      <c r="I38" s="62">
        <f>SUMPRODUCT(BestAnnualCost,ShipmentQuantity)</f>
        <v>2729.1</v>
      </c>
    </row>
    <row r="40" spans="1:11">
      <c r="A40" s="50" t="s">
        <v>124</v>
      </c>
    </row>
    <row r="41" spans="1:11" ht="15" thickBot="1">
      <c r="B41" s="40" t="s">
        <v>92</v>
      </c>
      <c r="C41" s="40" t="s">
        <v>91</v>
      </c>
      <c r="D41" s="40" t="s">
        <v>90</v>
      </c>
      <c r="E41" s="40" t="s">
        <v>89</v>
      </c>
      <c r="F41" s="40" t="s">
        <v>88</v>
      </c>
    </row>
    <row r="42" spans="1:11">
      <c r="A42" s="41" t="s">
        <v>84</v>
      </c>
      <c r="B42" s="73" t="str">
        <f>IF(B33&gt;0,IF(B27=B21,"Water","Rail"),"")</f>
        <v>Water</v>
      </c>
      <c r="C42" s="74" t="str">
        <f t="shared" ref="B42:F44" si="2">IF(C33&gt;0,IF(C27=C21,"Water","Rail"),"")</f>
        <v/>
      </c>
      <c r="D42" s="74" t="str">
        <f t="shared" si="2"/>
        <v>Rail</v>
      </c>
      <c r="E42" s="74" t="str">
        <f t="shared" si="2"/>
        <v/>
      </c>
      <c r="F42" s="75" t="str">
        <f t="shared" si="2"/>
        <v/>
      </c>
    </row>
    <row r="43" spans="1:11">
      <c r="A43" s="41" t="s">
        <v>81</v>
      </c>
      <c r="B43" s="76" t="str">
        <f t="shared" si="2"/>
        <v>Water</v>
      </c>
      <c r="C43" s="40" t="str">
        <f t="shared" si="2"/>
        <v/>
      </c>
      <c r="D43" s="40" t="str">
        <f t="shared" si="2"/>
        <v/>
      </c>
      <c r="E43" s="40" t="str">
        <f t="shared" si="2"/>
        <v>Water</v>
      </c>
      <c r="F43" s="77" t="str">
        <f t="shared" si="2"/>
        <v>Rail</v>
      </c>
      <c r="I43" s="63"/>
      <c r="J43" s="63"/>
      <c r="K43" s="63"/>
    </row>
    <row r="44" spans="1:11" ht="15" thickBot="1">
      <c r="A44" s="41" t="s">
        <v>80</v>
      </c>
      <c r="B44" s="78" t="str">
        <f t="shared" si="2"/>
        <v/>
      </c>
      <c r="C44" s="79" t="str">
        <f t="shared" si="2"/>
        <v>Water</v>
      </c>
      <c r="D44" s="79" t="str">
        <f t="shared" si="2"/>
        <v/>
      </c>
      <c r="E44" s="79" t="str">
        <f t="shared" si="2"/>
        <v/>
      </c>
      <c r="F44" s="80" t="str">
        <f t="shared" si="2"/>
        <v>Rail</v>
      </c>
      <c r="I44" s="63"/>
      <c r="J44" s="63"/>
      <c r="K44" s="63"/>
    </row>
    <row r="45" spans="1:11">
      <c r="I45" s="63"/>
      <c r="J45" s="63"/>
      <c r="K45" s="63"/>
    </row>
    <row r="46" spans="1:11">
      <c r="B46" s="82" t="s">
        <v>144</v>
      </c>
      <c r="I46" s="63"/>
      <c r="J46" s="63"/>
      <c r="K46" s="63"/>
    </row>
    <row r="47" spans="1:11">
      <c r="B47" s="83"/>
    </row>
  </sheetData>
  <printOptions headings="1" gridLines="1"/>
  <pageMargins left="0.75" right="0.75" top="1" bottom="1" header="0.5" footer="0.5"/>
  <pageSetup paperSize="0" scale="95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29</vt:i4>
      </vt:variant>
    </vt:vector>
  </HeadingPairs>
  <TitlesOfParts>
    <vt:vector size="37" baseType="lpstr">
      <vt:lpstr>3.7</vt:lpstr>
      <vt:lpstr>3.11</vt:lpstr>
      <vt:lpstr>3.12</vt:lpstr>
      <vt:lpstr>3.18</vt:lpstr>
      <vt:lpstr>3.24</vt:lpstr>
      <vt:lpstr>Case 3-1 (Option 1)</vt:lpstr>
      <vt:lpstr>Case 3-1 (Option 2)</vt:lpstr>
      <vt:lpstr>Case 3-1 (Option 3)</vt:lpstr>
      <vt:lpstr>BestAnnualCost</vt:lpstr>
      <vt:lpstr>'Case 3-1 (Option 3)'!CostFactor</vt:lpstr>
      <vt:lpstr>CostFactor</vt:lpstr>
      <vt:lpstr>'Case 3-1 (Option 3)'!EquivalentCost</vt:lpstr>
      <vt:lpstr>EquivalentCost</vt:lpstr>
      <vt:lpstr>MethodOfShipment</vt:lpstr>
      <vt:lpstr>RailShippingCost</vt:lpstr>
      <vt:lpstr>'Case 3-1 (Option 3)'!ShipInvestment</vt:lpstr>
      <vt:lpstr>ShipInvestment</vt:lpstr>
      <vt:lpstr>'Case 3-1 (Option 2)'!ShipmentQuantity</vt:lpstr>
      <vt:lpstr>'Case 3-1 (Option 3)'!ShipmentQuantity</vt:lpstr>
      <vt:lpstr>ShipmentQuantity</vt:lpstr>
      <vt:lpstr>'Case 3-1 (Option 2)'!ShippingCost</vt:lpstr>
      <vt:lpstr>ShippingCost</vt:lpstr>
      <vt:lpstr>ShipShippingCost</vt:lpstr>
      <vt:lpstr>'Case 3-1 (Option 2)'!TotalAvailable</vt:lpstr>
      <vt:lpstr>'Case 3-1 (Option 3)'!TotalAvailable</vt:lpstr>
      <vt:lpstr>TotalAvailable</vt:lpstr>
      <vt:lpstr>'Case 3-1 (Option 3)'!TotalCost</vt:lpstr>
      <vt:lpstr>TotalCost</vt:lpstr>
      <vt:lpstr>'Case 3-1 (Option 2)'!TotalReceived</vt:lpstr>
      <vt:lpstr>'Case 3-1 (Option 3)'!TotalReceived</vt:lpstr>
      <vt:lpstr>TotalReceived</vt:lpstr>
      <vt:lpstr>'Case 3-1 (Option 2)'!TotalShipped</vt:lpstr>
      <vt:lpstr>'Case 3-1 (Option 3)'!TotalShipped</vt:lpstr>
      <vt:lpstr>TotalShipped</vt:lpstr>
      <vt:lpstr>'Case 3-1 (Option 2)'!TotalToSell</vt:lpstr>
      <vt:lpstr>'Case 3-1 (Option 3)'!TotalToSell</vt:lpstr>
      <vt:lpstr>TotalToSell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dcterms:created xsi:type="dcterms:W3CDTF">1999-05-27T19:31:08Z</dcterms:created>
  <dcterms:modified xsi:type="dcterms:W3CDTF">2024-05-23T16:44:07Z</dcterms:modified>
</cp:coreProperties>
</file>