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7/"/>
    </mc:Choice>
  </mc:AlternateContent>
  <xr:revisionPtr revIDLastSave="0" documentId="13_ncr:1_{33669B4D-1CC3-3046-9846-68C5587EA76B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7.2" sheetId="44" r:id="rId1"/>
    <sheet name="7.5" sheetId="46" r:id="rId2"/>
    <sheet name="7.7" sheetId="51" r:id="rId3"/>
    <sheet name="7.14" sheetId="60" r:id="rId4"/>
    <sheet name="7.18" sheetId="63" r:id="rId5"/>
  </sheets>
  <definedNames>
    <definedName name="anscount" localSheetId="3" hidden="1">1</definedName>
    <definedName name="anscount" localSheetId="4" hidden="1">1</definedName>
    <definedName name="anscount" hidden="1">12</definedName>
    <definedName name="AtLeastOne">#REF!</definedName>
    <definedName name="Build?">'7.2'!$C$31:$E$33</definedName>
    <definedName name="BuildFactory?">'7.2'!$C$33:$E$33</definedName>
    <definedName name="BuildWarehouse?">'7.2'!$C$31:$E$31</definedName>
    <definedName name="CapitalAvailable">'7.2'!$H$27</definedName>
    <definedName name="CapitalRequired">'7.2'!$C$25:$E$27</definedName>
    <definedName name="CapitalSpent">'7.2'!$F$27</definedName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Cost">#REF!</definedName>
    <definedName name="FlySequence?">#REF!</definedName>
    <definedName name="IncludesSegment?">#REF!</definedName>
    <definedName name="input" localSheetId="4">{"300";"0.7";"960";"0.6";"1000"}</definedName>
    <definedName name="input">{"300";"0.7";"960";"0.6";"1000"}</definedName>
    <definedName name="MaxWarehouses">'7.2'!$H$31</definedName>
    <definedName name="MinimizeCosts">FALSE</definedName>
    <definedName name="NPV">'7.2'!$C$19:$E$21</definedName>
    <definedName name="NumberOfCrews">#REF!</definedName>
    <definedName name="perc" localSheetId="4">{"0.75","0.8","0.85","0.9","0.95","1","1.05","1.1","1.15","1.2","1.25"}</definedName>
    <definedName name="perc">{"0.75","0.8","0.85","0.9","0.95","1","1.05","1.1","1.15","1.2","1.25"}</definedName>
    <definedName name="sencount" localSheetId="3" hidden="1">4</definedName>
    <definedName name="sencount" localSheetId="4" hidden="1">6</definedName>
    <definedName name="sencount" localSheetId="2" hidden="1">4</definedName>
    <definedName name="sencount" hidden="1">4</definedName>
    <definedName name="sencount2" hidden="1">3</definedName>
    <definedName name="solver_adj" localSheetId="3" hidden="1">'7.14'!$B$30:$F$30</definedName>
    <definedName name="solver_adj" localSheetId="4" hidden="1">'7.18'!$K$13:$K$17,'7.18'!$C$13:$G$17</definedName>
    <definedName name="solver_adj" localSheetId="0" hidden="1">'7.2'!$C$31:$E$31,'7.2'!$C$33:$E$33</definedName>
    <definedName name="solver_adj" localSheetId="1" hidden="1">'7.5'!$C$24:$G$24</definedName>
    <definedName name="solver_adj" localSheetId="2" hidden="1">'7.7'!$B$7:$D$7,'7.7'!$B$9:$D$9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ia" localSheetId="1" hidden="1">5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3" hidden="1">100</definedName>
    <definedName name="solver_itr" localSheetId="4" hidden="1">100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1" localSheetId="3" hidden="1">'7.14'!$B$30:$F$30</definedName>
    <definedName name="solver_lhs1" localSheetId="4" hidden="1">'7.18'!$C$18:$G$18</definedName>
    <definedName name="solver_lhs1" localSheetId="0" hidden="1">'7.2'!$C$33:$E$33</definedName>
    <definedName name="solver_lhs1" localSheetId="1" hidden="1">'7.5'!$C$24:$G$24</definedName>
    <definedName name="solver_lhs1" localSheetId="2" hidden="1">'7.7'!$B$7:$D$7</definedName>
    <definedName name="solver_lhs2" localSheetId="3" hidden="1">'7.14'!$C$32:$C$33</definedName>
    <definedName name="solver_lhs2" localSheetId="4" hidden="1">'7.18'!$H$13:$H$17</definedName>
    <definedName name="solver_lhs2" localSheetId="0" hidden="1">'7.2'!$C$31:$E$31</definedName>
    <definedName name="solver_lhs2" localSheetId="1" hidden="1">'7.5'!$H$20</definedName>
    <definedName name="solver_lhs2" localSheetId="2" hidden="1">'7.7'!$B$9:$D$9</definedName>
    <definedName name="solver_lhs3" localSheetId="3" hidden="1">'7.14'!$G$23:$G$26</definedName>
    <definedName name="solver_lhs3" localSheetId="4" hidden="1">'7.18'!$K$13:$K$17</definedName>
    <definedName name="solver_lhs3" localSheetId="0" hidden="1">'7.2'!$C$31:$E$31</definedName>
    <definedName name="solver_lhs3" localSheetId="2" hidden="1">'7.7'!$B$9:$D$9</definedName>
    <definedName name="solver_lhs4" localSheetId="4" hidden="1">'7.18'!$C$29:$I$29</definedName>
    <definedName name="solver_lhs4" localSheetId="0" hidden="1">'7.2'!$F$27</definedName>
    <definedName name="solver_lhs4" localSheetId="2" hidden="1">'7.7'!$E$4</definedName>
    <definedName name="solver_lhs5" localSheetId="0" hidden="1">'7.2'!$F$31</definedName>
    <definedName name="solver_lin" localSheetId="3" hidden="1">1</definedName>
    <definedName name="solver_lin" localSheetId="4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da" localSheetId="1" hidden="1">4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od" localSheetId="1" hidden="1">3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pt" localSheetId="1" hidden="1">1</definedName>
    <definedName name="solver_ntr" localSheetId="1" hidden="1">0</definedName>
    <definedName name="solver_ntri" hidden="1">1000</definedName>
    <definedName name="solver_num" localSheetId="3" hidden="1">3</definedName>
    <definedName name="solver_num" localSheetId="4" hidden="1">3</definedName>
    <definedName name="solver_num" localSheetId="0" hidden="1">5</definedName>
    <definedName name="solver_num" localSheetId="1" hidden="1">2</definedName>
    <definedName name="solver_num" localSheetId="2" hidden="1">4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bc" localSheetId="1" hidden="1">0</definedName>
    <definedName name="solver_obp" localSheetId="1" hidden="1">0</definedName>
    <definedName name="solver_opt" localSheetId="3" hidden="1">'7.14'!$I$30</definedName>
    <definedName name="solver_opt" localSheetId="4" hidden="1">'7.18'!$K$23</definedName>
    <definedName name="solver_opt" localSheetId="0" hidden="1">'7.2'!$E$35</definedName>
    <definedName name="solver_opt" localSheetId="1" hidden="1">'7.5'!$J$24</definedName>
    <definedName name="solver_opt" localSheetId="2" hidden="1">'7.7'!$G$9</definedName>
    <definedName name="solver_opt_ob" localSheetId="1" hidden="1">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si" localSheetId="1" hidden="1">0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dp" localSheetId="1" hidden="1">0</definedName>
    <definedName name="solver_rel1" localSheetId="3" hidden="1">5</definedName>
    <definedName name="solver_rel1" localSheetId="4" hidden="1">3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2" localSheetId="3" hidden="1">1</definedName>
    <definedName name="solver_rel2" localSheetId="4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3" localSheetId="3" hidden="1">1</definedName>
    <definedName name="solver_rel3" localSheetId="4" hidden="1">5</definedName>
    <definedName name="solver_rel3" localSheetId="0" hidden="1">5</definedName>
    <definedName name="solver_rel3" localSheetId="2" hidden="1">4</definedName>
    <definedName name="solver_rel4" localSheetId="4" hidden="1">3</definedName>
    <definedName name="solver_rel4" localSheetId="0" hidden="1">1</definedName>
    <definedName name="solver_rel4" localSheetId="2" hidden="1">1</definedName>
    <definedName name="solver_rel5" localSheetId="0" hidden="1">1</definedName>
    <definedName name="solver_rep" localSheetId="1" hidden="1">0</definedName>
    <definedName name="solver_rhs1" localSheetId="3" hidden="1">"binary"</definedName>
    <definedName name="solver_rhs1" localSheetId="4" hidden="1">'7.18'!$C$20:$G$20</definedName>
    <definedName name="solver_rhs1" localSheetId="0" hidden="1">"binary"</definedName>
    <definedName name="solver_rhs1" localSheetId="1" hidden="1">"binary"</definedName>
    <definedName name="solver_rhs1" localSheetId="2" hidden="1">"binary"</definedName>
    <definedName name="solver_rhs2" localSheetId="3" hidden="1">'7.14'!$E$32:$E$33</definedName>
    <definedName name="solver_rhs2" localSheetId="4" hidden="1">'7.18'!$J$13:$J$17</definedName>
    <definedName name="solver_rhs2" localSheetId="0" hidden="1">BuildFactory?</definedName>
    <definedName name="solver_rhs2" localSheetId="1" hidden="1">'7.5'!$J$20</definedName>
    <definedName name="solver_rhs2" localSheetId="2" hidden="1">'7.7'!$B$11:$D$11</definedName>
    <definedName name="solver_rhs3" localSheetId="3" hidden="1">'7.14'!$I$23:$I$26</definedName>
    <definedName name="solver_rhs3" localSheetId="4" hidden="1">"binary"</definedName>
    <definedName name="solver_rhs3" localSheetId="0" hidden="1">"binary"</definedName>
    <definedName name="solver_rhs3" localSheetId="2" hidden="1">"integer"</definedName>
    <definedName name="solver_rhs4" localSheetId="4" hidden="1">'7.18'!$C$31:$I$31</definedName>
    <definedName name="solver_rhs4" localSheetId="0" hidden="1">CapitalAvailable</definedName>
    <definedName name="solver_rhs4" localSheetId="2" hidden="1">'7.7'!$G$4</definedName>
    <definedName name="solver_rhs5" localSheetId="0" hidden="1">MaxWarehouses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3" hidden="1">2</definedName>
    <definedName name="solver_scl" localSheetId="4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eed" hidden="1">0</definedName>
    <definedName name="solver_sel" localSheetId="1" hidden="1">1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100</definedName>
    <definedName name="solver_tim" localSheetId="4" hidden="1">100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mp" localSheetId="0" hidden="1">0</definedName>
    <definedName name="solver_tmp" localSheetId="1" hidden="1">0</definedName>
    <definedName name="solver_tol" localSheetId="3" hidden="1">0</definedName>
    <definedName name="solver_tol" localSheetId="4" hidden="1">0</definedName>
    <definedName name="solver_tol" localSheetId="0" hidden="1">0</definedName>
    <definedName name="solver_tol" localSheetId="1" hidden="1">0</definedName>
    <definedName name="solver_tol" localSheetId="2" hidden="1">0</definedName>
    <definedName name="solver_typ" localSheetId="3" hidden="1">1</definedName>
    <definedName name="solver_typ" localSheetId="4" hidden="1">2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umod" localSheetId="1" hidden="1">1</definedName>
    <definedName name="solver_urs" localSheetId="1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r" localSheetId="1" hidden="1">" "</definedName>
    <definedName name="solver_ver" localSheetId="3" hidden="1">2</definedName>
    <definedName name="solver_ver" localSheetId="4" hidden="1">2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ir" localSheetId="1" hidden="1">1</definedName>
    <definedName name="solver_vol" localSheetId="1" hidden="1">0</definedName>
    <definedName name="solver_vst" localSheetId="1" hidden="1">0</definedName>
    <definedName name="Total">#REF!</definedName>
    <definedName name="TotalCost">#REF!</definedName>
    <definedName name="TotalNPV">'7.2'!$E$35</definedName>
    <definedName name="TotalSequences">#REF!</definedName>
    <definedName name="TotalWarehouses">'7.2'!$F$31</definedName>
    <definedName name="UseExpUtility">FALSE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63" l="1"/>
  <c r="J13" i="63"/>
  <c r="G24" i="60"/>
  <c r="G23" i="60"/>
  <c r="I30" i="60"/>
  <c r="E4" i="51"/>
  <c r="F27" i="44"/>
  <c r="F31" i="44"/>
  <c r="E35" i="44"/>
  <c r="H20" i="46"/>
  <c r="J24" i="46"/>
  <c r="G7" i="51"/>
  <c r="G8" i="51"/>
  <c r="B11" i="51"/>
  <c r="C11" i="51"/>
  <c r="D11" i="51"/>
  <c r="G25" i="60"/>
  <c r="G26" i="60"/>
  <c r="C32" i="60"/>
  <c r="E32" i="60"/>
  <c r="C33" i="60"/>
  <c r="H13" i="63"/>
  <c r="H14" i="63"/>
  <c r="H15" i="63"/>
  <c r="J15" i="63"/>
  <c r="H16" i="63"/>
  <c r="J16" i="63"/>
  <c r="H17" i="63"/>
  <c r="J17" i="63"/>
  <c r="C18" i="63"/>
  <c r="D18" i="63"/>
  <c r="E18" i="63"/>
  <c r="F18" i="63"/>
  <c r="G18" i="63"/>
  <c r="K21" i="63"/>
  <c r="K22" i="63"/>
  <c r="K23" i="63" l="1"/>
  <c r="G9" i="51"/>
</calcChain>
</file>

<file path=xl/sharedStrings.xml><?xml version="1.0" encoding="utf-8"?>
<sst xmlns="http://schemas.openxmlformats.org/spreadsheetml/2006/main" count="164" uniqueCount="79">
  <si>
    <t>Capacity Used per Plane</t>
  </si>
  <si>
    <t>&lt;=</t>
  </si>
  <si>
    <t>Maximum Order</t>
  </si>
  <si>
    <t>Start Up?</t>
  </si>
  <si>
    <t>Total Startup Cost</t>
  </si>
  <si>
    <t>Total Revenue</t>
  </si>
  <si>
    <t>Planes to Produce</t>
  </si>
  <si>
    <t>Maximum Order (if start up)</t>
  </si>
  <si>
    <t>Cost</t>
  </si>
  <si>
    <t>Capital Required for Project ($million)</t>
  </si>
  <si>
    <t>Capacity</t>
  </si>
  <si>
    <t>Total Cost</t>
  </si>
  <si>
    <t>Total</t>
  </si>
  <si>
    <t>Used</t>
  </si>
  <si>
    <t>Available</t>
  </si>
  <si>
    <t>Total Profit</t>
  </si>
  <si>
    <t>NPV ($millions)</t>
  </si>
  <si>
    <t>Warehouse</t>
  </si>
  <si>
    <t>Build?</t>
  </si>
  <si>
    <t>Factory</t>
  </si>
  <si>
    <t>Capital Required</t>
  </si>
  <si>
    <t>($millions)</t>
  </si>
  <si>
    <t>Capital</t>
  </si>
  <si>
    <t>Spent</t>
  </si>
  <si>
    <t>Maximum</t>
  </si>
  <si>
    <t>Warehouses</t>
  </si>
  <si>
    <t>Total NPV ($millions)</t>
  </si>
  <si>
    <t>Los Angeles</t>
  </si>
  <si>
    <t>San Francisco</t>
  </si>
  <si>
    <t>San Diego</t>
  </si>
  <si>
    <t>&gt;=</t>
  </si>
  <si>
    <t>NPV ($million)</t>
  </si>
  <si>
    <t>Year 1</t>
  </si>
  <si>
    <t>Year 2</t>
  </si>
  <si>
    <t>Year 3</t>
  </si>
  <si>
    <t>Year 4</t>
  </si>
  <si>
    <t>Total NPV</t>
  </si>
  <si>
    <t>(Project 1 only if Project 2)</t>
  </si>
  <si>
    <t>(At most one of Project 3 &amp; 4)</t>
  </si>
  <si>
    <t>Cumulative</t>
  </si>
  <si>
    <t>Outflow</t>
  </si>
  <si>
    <t>Fixed Cost</t>
  </si>
  <si>
    <t>Warehouse Site Selection Problem</t>
  </si>
  <si>
    <t>Weekly</t>
  </si>
  <si>
    <t>Fixed</t>
  </si>
  <si>
    <t>Shipping Cost</t>
  </si>
  <si>
    <t>Northwest</t>
  </si>
  <si>
    <t>Southwest</t>
  </si>
  <si>
    <t>Midwest</t>
  </si>
  <si>
    <t>Southeast</t>
  </si>
  <si>
    <t>Northeast</t>
  </si>
  <si>
    <t>Spokane</t>
  </si>
  <si>
    <t>Reno</t>
  </si>
  <si>
    <t>Omaha</t>
  </si>
  <si>
    <t>Harrisburg</t>
  </si>
  <si>
    <t>Jacksonville</t>
  </si>
  <si>
    <t>Operate</t>
  </si>
  <si>
    <t>Shipments</t>
  </si>
  <si>
    <t>Shipped</t>
  </si>
  <si>
    <t>Warehouse?</t>
  </si>
  <si>
    <t>Total Shipped</t>
  </si>
  <si>
    <t>Weekly Demand</t>
  </si>
  <si>
    <t>Project 1</t>
  </si>
  <si>
    <t>Project 2</t>
  </si>
  <si>
    <t>Project 3</t>
  </si>
  <si>
    <t>Project 4</t>
  </si>
  <si>
    <t>Project 5</t>
  </si>
  <si>
    <t>Undertake?</t>
  </si>
  <si>
    <t>Estimated Profit</t>
  </si>
  <si>
    <t>($million)</t>
  </si>
  <si>
    <t>Customer 1</t>
  </si>
  <si>
    <t>Customer 2</t>
  </si>
  <si>
    <t>Customer 3</t>
  </si>
  <si>
    <t>Startup Cost ($million)</t>
  </si>
  <si>
    <t>Marginal net Revenue ($million)</t>
  </si>
  <si>
    <t>b)</t>
  </si>
  <si>
    <r>
      <rPr>
        <b/>
        <sz val="11"/>
        <color rgb="FF000000"/>
        <rFont val="Consolas"/>
        <family val="2"/>
      </rPr>
      <t>c)</t>
    </r>
    <r>
      <rPr>
        <sz val="11"/>
        <color rgb="FF000000"/>
        <rFont val="Consolas"/>
        <family val="2"/>
      </rPr>
      <t xml:space="preserve"> Parameter Analysis in R</t>
    </r>
  </si>
  <si>
    <r>
      <rPr>
        <b/>
        <sz val="9"/>
        <color rgb="FFFF0000"/>
        <rFont val="Consolas"/>
        <family val="2"/>
      </rPr>
      <t>Cumulative</t>
    </r>
    <r>
      <rPr>
        <sz val="9"/>
        <rFont val="Consolas"/>
        <family val="2"/>
      </rPr>
      <t xml:space="preserve"> Cash Outflow Required ($million)</t>
    </r>
  </si>
  <si>
    <t>Projects 3 &amp;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</si>
</sst>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14" x14ac:knownFonts="1">
    <font>
      <sz val="9"/>
      <name val="Geneva"/>
    </font>
    <font>
      <b/>
      <sz val="9"/>
      <name val="Geneva"/>
      <family val="2"/>
    </font>
    <font>
      <sz val="9"/>
      <name val="Geneva"/>
      <family val="2"/>
    </font>
    <font>
      <sz val="10"/>
      <name val="Geneva"/>
      <family val="2"/>
    </font>
    <font>
      <sz val="8"/>
      <name val="Verdana"/>
      <family val="2"/>
    </font>
    <font>
      <sz val="10"/>
      <name val="Consolas"/>
      <family val="2"/>
    </font>
    <font>
      <b/>
      <sz val="10"/>
      <name val="Consolas"/>
      <family val="2"/>
    </font>
    <font>
      <sz val="11"/>
      <color rgb="FF000000"/>
      <name val="Consolas"/>
      <family val="2"/>
    </font>
    <font>
      <b/>
      <sz val="11"/>
      <color rgb="FF000000"/>
      <name val="Consolas"/>
      <family val="2"/>
    </font>
    <font>
      <sz val="9"/>
      <name val="Consolas"/>
      <family val="2"/>
    </font>
    <font>
      <b/>
      <sz val="9"/>
      <color rgb="FFFF0000"/>
      <name val="Consolas"/>
      <family val="2"/>
    </font>
    <font>
      <b/>
      <sz val="9"/>
      <name val="Consolas"/>
      <family val="2"/>
    </font>
    <font>
      <b/>
      <sz val="12"/>
      <name val="Consolas"/>
      <family val="2"/>
    </font>
    <font>
      <sz val="9"/>
      <color rgb="FFFF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3" applyAlignment="1">
      <alignment horizontal="center"/>
    </xf>
    <xf numFmtId="0" fontId="1" fillId="0" borderId="0" xfId="3" applyFont="1" applyAlignment="1">
      <alignment horizontal="center"/>
    </xf>
    <xf numFmtId="0" fontId="2" fillId="0" borderId="0" xfId="3" applyAlignment="1">
      <alignment horizontal="right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5" fillId="0" borderId="0" xfId="2" applyFont="1" applyAlignment="1">
      <alignment horizontal="right"/>
    </xf>
    <xf numFmtId="0" fontId="5" fillId="2" borderId="0" xfId="2" applyFont="1" applyFill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4" xfId="2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0" fontId="5" fillId="4" borderId="1" xfId="1" applyNumberFormat="1" applyFont="1" applyFill="1" applyBorder="1" applyAlignment="1">
      <alignment horizontal="center"/>
    </xf>
    <xf numFmtId="0" fontId="7" fillId="0" borderId="0" xfId="0" applyFont="1"/>
    <xf numFmtId="0" fontId="5" fillId="0" borderId="0" xfId="5" applyFont="1" applyAlignment="1">
      <alignment horizontal="center"/>
    </xf>
    <xf numFmtId="0" fontId="5" fillId="0" borderId="0" xfId="5" applyFont="1" applyAlignment="1">
      <alignment horizontal="right"/>
    </xf>
    <xf numFmtId="0" fontId="6" fillId="0" borderId="0" xfId="5" applyFont="1" applyAlignment="1">
      <alignment horizontal="left"/>
    </xf>
    <xf numFmtId="0" fontId="5" fillId="2" borderId="0" xfId="5" applyFont="1" applyFill="1" applyAlignment="1">
      <alignment horizontal="center"/>
    </xf>
    <xf numFmtId="0" fontId="5" fillId="0" borderId="0" xfId="5" applyFont="1" applyAlignment="1">
      <alignment horizontal="centerContinuous"/>
    </xf>
    <xf numFmtId="0" fontId="5" fillId="0" borderId="0" xfId="1" applyNumberFormat="1" applyFont="1" applyFill="1" applyBorder="1" applyAlignment="1">
      <alignment horizontal="center"/>
    </xf>
    <xf numFmtId="0" fontId="5" fillId="3" borderId="3" xfId="5" applyFont="1" applyFill="1" applyBorder="1" applyAlignment="1">
      <alignment horizontal="center"/>
    </xf>
    <xf numFmtId="0" fontId="5" fillId="3" borderId="4" xfId="5" applyFont="1" applyFill="1" applyBorder="1" applyAlignment="1">
      <alignment horizontal="center"/>
    </xf>
    <xf numFmtId="0" fontId="5" fillId="3" borderId="2" xfId="5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9" fontId="5" fillId="2" borderId="0" xfId="6" applyFont="1" applyFill="1" applyBorder="1" applyAlignment="1">
      <alignment horizontal="center"/>
    </xf>
    <xf numFmtId="9" fontId="5" fillId="0" borderId="0" xfId="6" applyFont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9" fillId="0" borderId="0" xfId="4" applyFont="1"/>
    <xf numFmtId="0" fontId="9" fillId="0" borderId="0" xfId="4" applyFont="1" applyAlignment="1">
      <alignment horizontal="center"/>
    </xf>
    <xf numFmtId="9" fontId="9" fillId="0" borderId="0" xfId="4" applyNumberFormat="1" applyFont="1" applyAlignment="1">
      <alignment horizontal="center"/>
    </xf>
    <xf numFmtId="0" fontId="9" fillId="2" borderId="0" xfId="4" applyFont="1" applyFill="1" applyAlignment="1">
      <alignment horizontal="center"/>
    </xf>
    <xf numFmtId="0" fontId="9" fillId="0" borderId="0" xfId="4" applyFont="1" applyAlignment="1">
      <alignment horizontal="left"/>
    </xf>
    <xf numFmtId="0" fontId="9" fillId="3" borderId="3" xfId="4" applyFont="1" applyFill="1" applyBorder="1" applyAlignment="1">
      <alignment horizontal="center"/>
    </xf>
    <xf numFmtId="0" fontId="9" fillId="3" borderId="4" xfId="4" applyFont="1" applyFill="1" applyBorder="1" applyAlignment="1">
      <alignment horizontal="center"/>
    </xf>
    <xf numFmtId="0" fontId="9" fillId="3" borderId="2" xfId="4" applyFont="1" applyFill="1" applyBorder="1" applyAlignment="1">
      <alignment horizontal="center"/>
    </xf>
    <xf numFmtId="0" fontId="9" fillId="4" borderId="1" xfId="4" applyFont="1" applyFill="1" applyBorder="1" applyAlignment="1">
      <alignment horizontal="center"/>
    </xf>
    <xf numFmtId="0" fontId="9" fillId="0" borderId="0" xfId="4" applyFont="1" applyAlignment="1">
      <alignment horizontal="right"/>
    </xf>
    <xf numFmtId="0" fontId="11" fillId="0" borderId="0" xfId="4" applyFont="1"/>
    <xf numFmtId="0" fontId="12" fillId="0" borderId="0" xfId="3" applyFont="1" applyAlignment="1">
      <alignment horizontal="left"/>
    </xf>
    <xf numFmtId="0" fontId="9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11" fillId="0" borderId="0" xfId="3" applyFont="1" applyAlignment="1">
      <alignment horizontal="left"/>
    </xf>
    <xf numFmtId="0" fontId="9" fillId="0" borderId="0" xfId="3" applyFont="1" applyAlignment="1">
      <alignment horizontal="right"/>
    </xf>
    <xf numFmtId="165" fontId="9" fillId="2" borderId="0" xfId="3" applyNumberFormat="1" applyFont="1" applyFill="1" applyAlignment="1">
      <alignment horizontal="center"/>
    </xf>
    <xf numFmtId="164" fontId="9" fillId="2" borderId="0" xfId="3" applyNumberFormat="1" applyFont="1" applyFill="1" applyAlignment="1">
      <alignment horizontal="center"/>
    </xf>
    <xf numFmtId="3" fontId="9" fillId="2" borderId="0" xfId="3" applyNumberFormat="1" applyFont="1" applyFill="1" applyAlignment="1">
      <alignment horizontal="center"/>
    </xf>
    <xf numFmtId="3" fontId="9" fillId="3" borderId="5" xfId="3" applyNumberFormat="1" applyFont="1" applyFill="1" applyBorder="1" applyAlignment="1">
      <alignment horizontal="center"/>
    </xf>
    <xf numFmtId="3" fontId="9" fillId="3" borderId="6" xfId="3" applyNumberFormat="1" applyFont="1" applyFill="1" applyBorder="1" applyAlignment="1">
      <alignment horizontal="center"/>
    </xf>
    <xf numFmtId="3" fontId="9" fillId="3" borderId="7" xfId="3" applyNumberFormat="1" applyFont="1" applyFill="1" applyBorder="1" applyAlignment="1">
      <alignment horizontal="center"/>
    </xf>
    <xf numFmtId="3" fontId="9" fillId="0" borderId="0" xfId="3" applyNumberFormat="1" applyFont="1" applyAlignment="1">
      <alignment horizontal="center"/>
    </xf>
    <xf numFmtId="0" fontId="9" fillId="3" borderId="13" xfId="3" applyFont="1" applyFill="1" applyBorder="1" applyAlignment="1">
      <alignment horizontal="center"/>
    </xf>
    <xf numFmtId="3" fontId="9" fillId="3" borderId="11" xfId="3" applyNumberFormat="1" applyFont="1" applyFill="1" applyBorder="1" applyAlignment="1">
      <alignment horizontal="center"/>
    </xf>
    <xf numFmtId="3" fontId="9" fillId="3" borderId="0" xfId="3" applyNumberFormat="1" applyFont="1" applyFill="1" applyAlignment="1">
      <alignment horizontal="center"/>
    </xf>
    <xf numFmtId="3" fontId="9" fillId="3" borderId="12" xfId="3" applyNumberFormat="1" applyFont="1" applyFill="1" applyBorder="1" applyAlignment="1">
      <alignment horizontal="center"/>
    </xf>
    <xf numFmtId="0" fontId="9" fillId="3" borderId="14" xfId="3" applyFont="1" applyFill="1" applyBorder="1" applyAlignment="1">
      <alignment horizontal="center"/>
    </xf>
    <xf numFmtId="3" fontId="9" fillId="3" borderId="8" xfId="3" applyNumberFormat="1" applyFont="1" applyFill="1" applyBorder="1" applyAlignment="1">
      <alignment horizontal="center"/>
    </xf>
    <xf numFmtId="3" fontId="9" fillId="3" borderId="9" xfId="3" applyNumberFormat="1" applyFont="1" applyFill="1" applyBorder="1" applyAlignment="1">
      <alignment horizontal="center"/>
    </xf>
    <xf numFmtId="3" fontId="9" fillId="3" borderId="10" xfId="3" applyNumberFormat="1" applyFont="1" applyFill="1" applyBorder="1" applyAlignment="1">
      <alignment horizontal="center"/>
    </xf>
    <xf numFmtId="0" fontId="9" fillId="3" borderId="15" xfId="3" applyFont="1" applyFill="1" applyBorder="1" applyAlignment="1">
      <alignment horizontal="center"/>
    </xf>
    <xf numFmtId="0" fontId="11" fillId="0" borderId="0" xfId="3" applyFont="1" applyAlignment="1">
      <alignment horizontal="right"/>
    </xf>
    <xf numFmtId="164" fontId="9" fillId="0" borderId="16" xfId="3" applyNumberFormat="1" applyFont="1" applyBorder="1" applyAlignment="1">
      <alignment horizontal="center"/>
    </xf>
    <xf numFmtId="164" fontId="9" fillId="0" borderId="0" xfId="3" applyNumberFormat="1" applyFont="1" applyAlignment="1">
      <alignment horizontal="center"/>
    </xf>
    <xf numFmtId="164" fontId="9" fillId="0" borderId="17" xfId="3" applyNumberFormat="1" applyFont="1" applyBorder="1" applyAlignment="1">
      <alignment horizontal="center"/>
    </xf>
    <xf numFmtId="164" fontId="9" fillId="4" borderId="1" xfId="3" applyNumberFormat="1" applyFont="1" applyFill="1" applyBorder="1" applyAlignment="1">
      <alignment horizontal="center"/>
    </xf>
    <xf numFmtId="0" fontId="13" fillId="0" borderId="0" xfId="4" applyFont="1" applyAlignment="1">
      <alignment horizontal="center"/>
    </xf>
    <xf numFmtId="2" fontId="9" fillId="0" borderId="0" xfId="3" applyNumberFormat="1" applyFont="1" applyAlignment="1">
      <alignment horizontal="center"/>
    </xf>
  </cellXfs>
  <cellStyles count="7">
    <cellStyle name="Currency" xfId="1" builtinId="4"/>
    <cellStyle name="Normal" xfId="0" builtinId="0"/>
    <cellStyle name="Normal_California Mfg.xls" xfId="2" xr:uid="{00000000-0005-0000-0000-000002000000}"/>
    <cellStyle name="Normal_Midterm.xls" xfId="3" xr:uid="{00000000-0005-0000-0000-000005000000}"/>
    <cellStyle name="Normal_Take-Home Solution.xls" xfId="4" xr:uid="{00000000-0005-0000-0000-000008000000}"/>
    <cellStyle name="Normal_Wyndor Glass" xfId="5" xr:uid="{00000000-0005-0000-0000-000009000000}"/>
    <cellStyle name="Percent" xfId="6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6</xdr:col>
      <xdr:colOff>50349</xdr:colOff>
      <xdr:row>16</xdr:row>
      <xdr:rowOff>51387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7E2BA5-A49C-6D42-905D-A4B06D79AE5F}"/>
            </a:ext>
          </a:extLst>
        </xdr:cNvPr>
        <xdr:cNvSpPr txBox="1"/>
      </xdr:nvSpPr>
      <xdr:spPr>
        <a:xfrm>
          <a:off x="127000" y="127000"/>
          <a:ext cx="5348378" cy="2743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California Manufacturing Co. Facility Location Problem</a:t>
          </a:r>
          <a:r>
            <a:rPr lang="en-US" sz="900"/>
            <a:t> </a:t>
          </a:r>
          <a:endParaRPr lang="en-US" sz="9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a)Let</a:t>
          </a:r>
          <a:r>
            <a:rPr lang="en-US" sz="9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i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factory in Los Angeles; 0 otherwise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factory in San Francisco; 0 otherwise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factory in San Diego; 0 otherwise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warehouse in Los Angeles; 0 otherwise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warehouse in San Francisco; 0 otherwise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build a warehouse in San Diego; 0 otherwise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 NPV ($million) = 8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+ 5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+ 7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+ 6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+ 5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9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6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+ 5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 $10 million (Capital)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</a:t>
          </a:r>
          <a:r>
            <a:rPr lang="en-US" sz="9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   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1 warehouse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    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(warehouse only if factory)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    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	    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b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9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	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F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LA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SF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9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W</a:t>
          </a:r>
          <a:r>
            <a:rPr lang="en-US" sz="9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SD</a:t>
          </a:r>
          <a:r>
            <a:rPr lang="en-US" sz="9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are binary variables.</a:t>
          </a:r>
          <a:endParaRPr lang="en-US" sz="9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71967</xdr:colOff>
      <xdr:row>0</xdr:row>
      <xdr:rowOff>76199</xdr:rowOff>
    </xdr:from>
    <xdr:to>
      <xdr:col>9</xdr:col>
      <xdr:colOff>630767</xdr:colOff>
      <xdr:row>12</xdr:row>
      <xdr:rowOff>143932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173F1-08BD-9B8B-CB71-A7B222B598E2}"/>
            </a:ext>
          </a:extLst>
        </xdr:cNvPr>
        <xdr:cNvSpPr txBox="1"/>
      </xdr:nvSpPr>
      <xdr:spPr>
        <a:xfrm>
          <a:off x="71967" y="76199"/>
          <a:ext cx="6307667" cy="20997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 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invest in project 1; 0 otherwise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invest in project 2; 0 otherwise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invest in project 3; 0 otherwise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invest in project 4; 0 otherwise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invest in project 5; 0 otherwise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 NPV ($million) = 1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+ 1.8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+ 1.6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+ 0.8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+ 1.4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	6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+ 12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+ 10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+ 8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20 ($million capital available)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	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, </a:t>
          </a:r>
          <a:r>
            <a:rPr lang="en-US" sz="11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1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are binary variables.</a:t>
          </a:r>
        </a:p>
        <a:p>
          <a:endParaRPr lang="en-US" sz="11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110067</xdr:rowOff>
    </xdr:from>
    <xdr:to>
      <xdr:col>7</xdr:col>
      <xdr:colOff>29130</xdr:colOff>
      <xdr:row>16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9C54DF-9496-C644-D8D6-67E5BC394BBE}"/>
            </a:ext>
          </a:extLst>
        </xdr:cNvPr>
        <xdr:cNvSpPr txBox="1"/>
      </xdr:nvSpPr>
      <xdr:spPr>
        <a:xfrm>
          <a:off x="152401" y="110067"/>
          <a:ext cx="5154802" cy="23642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i="1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 if project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is done; 0 otherwise (for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1, 2, 3, 4, 5).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Total NPV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12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+ 15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+ 9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+ 23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($million)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Year 1: 8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+ 12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+ 4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+ 14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40 ($million)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Year 2: 14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+ 18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+ 18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+ 7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65 ($million)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Year 3: 17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+ 25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+ 24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+ 9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+ 25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81 ($million)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Year 4: 17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+ 9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+ 32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5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93 ($million)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Project 1 only if Project 2: 	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At most one of Project 3 and 4: 	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3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4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1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x</a:t>
          </a:r>
          <a:r>
            <a:rPr lang="en-US" sz="1000" i="1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are binary (for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j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1, 2, 3, 4, 5).</a:t>
          </a:r>
        </a:p>
        <a:p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 editAs="oneCell">
    <xdr:from>
      <xdr:col>7</xdr:col>
      <xdr:colOff>81560</xdr:colOff>
      <xdr:row>2</xdr:row>
      <xdr:rowOff>91203</xdr:rowOff>
    </xdr:from>
    <xdr:to>
      <xdr:col>11</xdr:col>
      <xdr:colOff>690460</xdr:colOff>
      <xdr:row>10</xdr:row>
      <xdr:rowOff>97406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2E688E-658D-55CA-1857-4A8CABB4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9633" y="394139"/>
          <a:ext cx="2770231" cy="1217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8:H35"/>
  <sheetViews>
    <sheetView topLeftCell="A7" zoomScale="173" workbookViewId="0">
      <selection activeCell="H15" sqref="H15"/>
    </sheetView>
  </sheetViews>
  <sheetFormatPr baseColWidth="10" defaultColWidth="12.5" defaultRowHeight="14" x14ac:dyDescent="0.2"/>
  <cols>
    <col min="1" max="1" width="3.1640625" style="4" customWidth="1"/>
    <col min="2" max="2" width="16.1640625" style="4" bestFit="1" customWidth="1"/>
    <col min="3" max="5" width="13.6640625" style="4" customWidth="1"/>
    <col min="6" max="6" width="10.83203125" style="4" bestFit="1" customWidth="1"/>
    <col min="7" max="7" width="3.1640625" style="4" customWidth="1"/>
    <col min="8" max="8" width="10.83203125" style="4" bestFit="1" customWidth="1"/>
    <col min="9" max="9" width="6.6640625" style="4" customWidth="1"/>
    <col min="10" max="16384" width="12.5" style="4"/>
  </cols>
  <sheetData>
    <row r="18" spans="2:8" x14ac:dyDescent="0.2">
      <c r="B18" s="5" t="s">
        <v>16</v>
      </c>
      <c r="C18" s="4" t="s">
        <v>27</v>
      </c>
      <c r="D18" s="4" t="s">
        <v>28</v>
      </c>
      <c r="E18" s="4" t="s">
        <v>29</v>
      </c>
    </row>
    <row r="19" spans="2:8" x14ac:dyDescent="0.2">
      <c r="B19" s="6" t="s">
        <v>17</v>
      </c>
      <c r="C19" s="7">
        <v>6</v>
      </c>
      <c r="D19" s="7">
        <v>4</v>
      </c>
      <c r="E19" s="7">
        <v>5</v>
      </c>
    </row>
    <row r="20" spans="2:8" x14ac:dyDescent="0.2">
      <c r="B20" s="6"/>
      <c r="C20" s="7"/>
      <c r="D20" s="7"/>
      <c r="E20" s="7"/>
    </row>
    <row r="21" spans="2:8" x14ac:dyDescent="0.2">
      <c r="B21" s="6" t="s">
        <v>19</v>
      </c>
      <c r="C21" s="7">
        <v>8</v>
      </c>
      <c r="D21" s="7">
        <v>5</v>
      </c>
      <c r="E21" s="7">
        <v>7</v>
      </c>
    </row>
    <row r="23" spans="2:8" x14ac:dyDescent="0.2">
      <c r="B23" s="5" t="s">
        <v>20</v>
      </c>
    </row>
    <row r="24" spans="2:8" x14ac:dyDescent="0.2">
      <c r="B24" s="5" t="s">
        <v>21</v>
      </c>
      <c r="C24" s="4" t="s">
        <v>27</v>
      </c>
      <c r="D24" s="4" t="s">
        <v>28</v>
      </c>
      <c r="E24" s="4" t="s">
        <v>29</v>
      </c>
    </row>
    <row r="25" spans="2:8" x14ac:dyDescent="0.2">
      <c r="B25" s="6" t="s">
        <v>17</v>
      </c>
      <c r="C25" s="7">
        <v>5</v>
      </c>
      <c r="D25" s="7">
        <v>2</v>
      </c>
      <c r="E25" s="7">
        <v>3</v>
      </c>
      <c r="F25" s="4" t="s">
        <v>22</v>
      </c>
      <c r="H25" s="4" t="s">
        <v>22</v>
      </c>
    </row>
    <row r="26" spans="2:8" x14ac:dyDescent="0.2">
      <c r="B26" s="6"/>
      <c r="C26" s="7"/>
      <c r="D26" s="7"/>
      <c r="E26" s="7"/>
      <c r="F26" s="4" t="s">
        <v>23</v>
      </c>
      <c r="H26" s="4" t="s">
        <v>14</v>
      </c>
    </row>
    <row r="27" spans="2:8" x14ac:dyDescent="0.2">
      <c r="B27" s="6" t="s">
        <v>19</v>
      </c>
      <c r="C27" s="7">
        <v>6</v>
      </c>
      <c r="D27" s="7">
        <v>3</v>
      </c>
      <c r="E27" s="7">
        <v>4</v>
      </c>
      <c r="F27" s="4">
        <f>SUMPRODUCT(CapitalRequired,Build?)</f>
        <v>10</v>
      </c>
      <c r="G27" s="4" t="s">
        <v>1</v>
      </c>
      <c r="H27" s="7">
        <v>10</v>
      </c>
    </row>
    <row r="29" spans="2:8" x14ac:dyDescent="0.2">
      <c r="F29" s="4" t="s">
        <v>12</v>
      </c>
      <c r="H29" s="4" t="s">
        <v>24</v>
      </c>
    </row>
    <row r="30" spans="2:8" x14ac:dyDescent="0.2">
      <c r="B30" s="5" t="s">
        <v>18</v>
      </c>
      <c r="C30" s="4" t="s">
        <v>27</v>
      </c>
      <c r="D30" s="4" t="s">
        <v>28</v>
      </c>
      <c r="E30" s="4" t="s">
        <v>29</v>
      </c>
      <c r="F30" s="4" t="s">
        <v>25</v>
      </c>
      <c r="H30" s="4" t="s">
        <v>25</v>
      </c>
    </row>
    <row r="31" spans="2:8" x14ac:dyDescent="0.2">
      <c r="B31" s="6" t="s">
        <v>17</v>
      </c>
      <c r="C31" s="8">
        <v>0</v>
      </c>
      <c r="D31" s="9">
        <v>0</v>
      </c>
      <c r="E31" s="10">
        <v>1</v>
      </c>
      <c r="F31" s="4">
        <f>SUM(BuildWarehouse?)</f>
        <v>1</v>
      </c>
      <c r="G31" s="4" t="s">
        <v>1</v>
      </c>
      <c r="H31" s="7">
        <v>1</v>
      </c>
    </row>
    <row r="32" spans="2:8" x14ac:dyDescent="0.2">
      <c r="B32" s="6"/>
      <c r="C32" s="4" t="s">
        <v>1</v>
      </c>
      <c r="D32" s="4" t="s">
        <v>1</v>
      </c>
      <c r="E32" s="4" t="s">
        <v>1</v>
      </c>
    </row>
    <row r="33" spans="2:5" x14ac:dyDescent="0.2">
      <c r="B33" s="6" t="s">
        <v>19</v>
      </c>
      <c r="C33" s="8">
        <v>0</v>
      </c>
      <c r="D33" s="9">
        <v>1</v>
      </c>
      <c r="E33" s="10">
        <v>1</v>
      </c>
    </row>
    <row r="34" spans="2:5" ht="15" thickBot="1" x14ac:dyDescent="0.25"/>
    <row r="35" spans="2:5" ht="15" thickBot="1" x14ac:dyDescent="0.25">
      <c r="D35" s="6" t="s">
        <v>26</v>
      </c>
      <c r="E35" s="11">
        <f>SUMPRODUCT(NPV,Build?)</f>
        <v>17</v>
      </c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4:J26"/>
  <sheetViews>
    <sheetView topLeftCell="A2" zoomScale="173" workbookViewId="0">
      <selection activeCell="K20" sqref="K20"/>
    </sheetView>
  </sheetViews>
  <sheetFormatPr baseColWidth="10" defaultColWidth="12.5" defaultRowHeight="14" x14ac:dyDescent="0.2"/>
  <cols>
    <col min="1" max="1" width="2.6640625" style="13" customWidth="1"/>
    <col min="2" max="2" width="14.5" style="14" bestFit="1" customWidth="1"/>
    <col min="3" max="7" width="9.33203125" style="13" customWidth="1"/>
    <col min="8" max="8" width="8.33203125" style="13" customWidth="1"/>
    <col min="9" max="9" width="3.1640625" style="13" customWidth="1"/>
    <col min="10" max="10" width="11.6640625" style="13" customWidth="1"/>
    <col min="11" max="16384" width="12.5" style="13"/>
  </cols>
  <sheetData>
    <row r="14" spans="1:7" x14ac:dyDescent="0.2">
      <c r="A14" s="15" t="s">
        <v>75</v>
      </c>
      <c r="B14" s="13"/>
    </row>
    <row r="15" spans="1:7" x14ac:dyDescent="0.2">
      <c r="C15" s="13" t="s">
        <v>62</v>
      </c>
      <c r="D15" s="13" t="s">
        <v>63</v>
      </c>
      <c r="E15" s="13" t="s">
        <v>64</v>
      </c>
      <c r="F15" s="13" t="s">
        <v>65</v>
      </c>
      <c r="G15" s="13" t="s">
        <v>66</v>
      </c>
    </row>
    <row r="16" spans="1:7" x14ac:dyDescent="0.2">
      <c r="B16" s="14" t="s">
        <v>68</v>
      </c>
      <c r="C16" s="16">
        <v>1</v>
      </c>
      <c r="D16" s="16">
        <v>1.8</v>
      </c>
      <c r="E16" s="16">
        <v>1.6</v>
      </c>
      <c r="F16" s="16">
        <v>0.8</v>
      </c>
      <c r="G16" s="16">
        <v>1.4</v>
      </c>
    </row>
    <row r="17" spans="1:10" x14ac:dyDescent="0.2">
      <c r="B17" s="14" t="s">
        <v>69</v>
      </c>
      <c r="G17" s="17"/>
      <c r="H17" s="13" t="s">
        <v>22</v>
      </c>
      <c r="J17" s="13" t="s">
        <v>22</v>
      </c>
    </row>
    <row r="18" spans="1:10" x14ac:dyDescent="0.2">
      <c r="G18" s="17"/>
      <c r="H18" s="13" t="s">
        <v>23</v>
      </c>
      <c r="J18" s="13" t="s">
        <v>14</v>
      </c>
    </row>
    <row r="19" spans="1:10" x14ac:dyDescent="0.2">
      <c r="E19" s="13" t="s">
        <v>9</v>
      </c>
      <c r="H19" s="13" t="s">
        <v>69</v>
      </c>
      <c r="J19" s="13" t="s">
        <v>69</v>
      </c>
    </row>
    <row r="20" spans="1:10" x14ac:dyDescent="0.2">
      <c r="B20" s="14" t="s">
        <v>22</v>
      </c>
      <c r="C20" s="16">
        <v>6</v>
      </c>
      <c r="D20" s="16">
        <v>12</v>
      </c>
      <c r="E20" s="16">
        <v>10</v>
      </c>
      <c r="F20" s="16">
        <v>4</v>
      </c>
      <c r="G20" s="16">
        <v>8</v>
      </c>
      <c r="H20" s="13">
        <f>SUMPRODUCT(C20:G20,$C$24:$G$24)</f>
        <v>20</v>
      </c>
      <c r="I20" s="13" t="s">
        <v>1</v>
      </c>
      <c r="J20" s="16">
        <v>20</v>
      </c>
    </row>
    <row r="21" spans="1:10" x14ac:dyDescent="0.2">
      <c r="I21" s="18"/>
    </row>
    <row r="22" spans="1:10" x14ac:dyDescent="0.2">
      <c r="I22" s="18"/>
      <c r="J22" s="13" t="s">
        <v>15</v>
      </c>
    </row>
    <row r="23" spans="1:10" ht="15" thickBot="1" x14ac:dyDescent="0.25">
      <c r="C23" s="13" t="s">
        <v>62</v>
      </c>
      <c r="D23" s="13" t="s">
        <v>63</v>
      </c>
      <c r="E23" s="13" t="s">
        <v>64</v>
      </c>
      <c r="F23" s="13" t="s">
        <v>65</v>
      </c>
      <c r="G23" s="13" t="s">
        <v>66</v>
      </c>
      <c r="J23" s="13" t="s">
        <v>69</v>
      </c>
    </row>
    <row r="24" spans="1:10" ht="15" thickBot="1" x14ac:dyDescent="0.25">
      <c r="B24" s="14" t="s">
        <v>67</v>
      </c>
      <c r="C24" s="19">
        <v>1</v>
      </c>
      <c r="D24" s="20">
        <v>0</v>
      </c>
      <c r="E24" s="20">
        <v>1</v>
      </c>
      <c r="F24" s="20">
        <v>1</v>
      </c>
      <c r="G24" s="21">
        <v>0</v>
      </c>
      <c r="J24" s="11">
        <f>SUMPRODUCT(C16:G16,C24:G24)</f>
        <v>3.4000000000000004</v>
      </c>
    </row>
    <row r="26" spans="1:10" ht="15" x14ac:dyDescent="0.2">
      <c r="A26" s="12" t="s">
        <v>76</v>
      </c>
      <c r="B26" s="13"/>
    </row>
  </sheetData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16"/>
  <sheetViews>
    <sheetView zoomScale="200" workbookViewId="0">
      <selection activeCell="F11" sqref="F11"/>
    </sheetView>
  </sheetViews>
  <sheetFormatPr baseColWidth="10" defaultColWidth="10.83203125" defaultRowHeight="14" x14ac:dyDescent="0.2"/>
  <cols>
    <col min="1" max="1" width="30.1640625" style="22" bestFit="1" customWidth="1"/>
    <col min="2" max="4" width="10.33203125" style="23" bestFit="1" customWidth="1"/>
    <col min="5" max="5" width="8.33203125" style="23" bestFit="1" customWidth="1"/>
    <col min="6" max="6" width="17.83203125" style="23" bestFit="1" customWidth="1"/>
    <col min="7" max="7" width="10.33203125" style="23" bestFit="1" customWidth="1"/>
    <col min="8" max="8" width="10.83203125" style="23" customWidth="1"/>
    <col min="9" max="9" width="13.5" style="23" customWidth="1"/>
    <col min="10" max="16384" width="10.83203125" style="23"/>
  </cols>
  <sheetData>
    <row r="1" spans="1:7" x14ac:dyDescent="0.2">
      <c r="B1" s="23" t="s">
        <v>70</v>
      </c>
      <c r="C1" s="23" t="s">
        <v>71</v>
      </c>
      <c r="D1" s="23" t="s">
        <v>72</v>
      </c>
    </row>
    <row r="2" spans="1:7" x14ac:dyDescent="0.2">
      <c r="A2" s="22" t="s">
        <v>73</v>
      </c>
      <c r="B2" s="24">
        <v>3</v>
      </c>
      <c r="C2" s="24">
        <v>2</v>
      </c>
      <c r="D2" s="24">
        <v>0</v>
      </c>
      <c r="E2" s="23" t="s">
        <v>10</v>
      </c>
      <c r="G2" s="23" t="s">
        <v>10</v>
      </c>
    </row>
    <row r="3" spans="1:7" x14ac:dyDescent="0.2">
      <c r="A3" s="22" t="s">
        <v>74</v>
      </c>
      <c r="B3" s="24">
        <v>2</v>
      </c>
      <c r="C3" s="24">
        <v>3</v>
      </c>
      <c r="D3" s="24">
        <v>0.8</v>
      </c>
      <c r="E3" s="23" t="s">
        <v>13</v>
      </c>
      <c r="G3" s="23" t="s">
        <v>14</v>
      </c>
    </row>
    <row r="4" spans="1:7" x14ac:dyDescent="0.2">
      <c r="A4" s="22" t="s">
        <v>0</v>
      </c>
      <c r="B4" s="25">
        <v>0.2</v>
      </c>
      <c r="C4" s="25">
        <v>0.4</v>
      </c>
      <c r="D4" s="25">
        <v>0.2</v>
      </c>
      <c r="E4" s="26">
        <f>SUMPRODUCT(B4:D4,B9:D9)</f>
        <v>1</v>
      </c>
      <c r="F4" s="23" t="s">
        <v>1</v>
      </c>
      <c r="G4" s="25">
        <v>1</v>
      </c>
    </row>
    <row r="5" spans="1:7" x14ac:dyDescent="0.2">
      <c r="A5" s="22" t="s">
        <v>2</v>
      </c>
      <c r="B5" s="24">
        <v>3</v>
      </c>
      <c r="C5" s="24">
        <v>2</v>
      </c>
      <c r="D5" s="24">
        <v>5</v>
      </c>
    </row>
    <row r="7" spans="1:7" x14ac:dyDescent="0.2">
      <c r="A7" s="22" t="s">
        <v>3</v>
      </c>
      <c r="B7" s="27">
        <v>0</v>
      </c>
      <c r="C7" s="28">
        <v>1</v>
      </c>
      <c r="D7" s="29">
        <v>1</v>
      </c>
      <c r="F7" s="22" t="s">
        <v>4</v>
      </c>
      <c r="G7" s="23">
        <f>SUMPRODUCT(B2:D2,B7:D7)</f>
        <v>2</v>
      </c>
    </row>
    <row r="8" spans="1:7" ht="15" thickBot="1" x14ac:dyDescent="0.25">
      <c r="F8" s="22" t="s">
        <v>5</v>
      </c>
      <c r="G8" s="23">
        <f>SUMPRODUCT(B3:D3,B9:D9)</f>
        <v>6.8</v>
      </c>
    </row>
    <row r="9" spans="1:7" ht="15" thickBot="1" x14ac:dyDescent="0.25">
      <c r="A9" s="22" t="s">
        <v>6</v>
      </c>
      <c r="B9" s="27">
        <v>0</v>
      </c>
      <c r="C9" s="28">
        <v>2</v>
      </c>
      <c r="D9" s="29">
        <v>1</v>
      </c>
      <c r="F9" s="22" t="s">
        <v>15</v>
      </c>
      <c r="G9" s="30">
        <f>G8-G7</f>
        <v>4.8</v>
      </c>
    </row>
    <row r="10" spans="1:7" x14ac:dyDescent="0.2">
      <c r="B10" s="23" t="s">
        <v>1</v>
      </c>
      <c r="C10" s="23" t="s">
        <v>1</v>
      </c>
      <c r="D10" s="23" t="s">
        <v>1</v>
      </c>
      <c r="G10" s="23" t="s">
        <v>69</v>
      </c>
    </row>
    <row r="11" spans="1:7" x14ac:dyDescent="0.2">
      <c r="A11" s="22" t="s">
        <v>7</v>
      </c>
      <c r="B11" s="23">
        <f>B5*B7</f>
        <v>0</v>
      </c>
      <c r="C11" s="23">
        <f>C5*C7</f>
        <v>2</v>
      </c>
      <c r="D11" s="23">
        <f>D5*D7</f>
        <v>5</v>
      </c>
    </row>
    <row r="16" spans="1:7" x14ac:dyDescent="0.2">
      <c r="B16" s="22"/>
    </row>
  </sheetData>
  <phoneticPr fontId="0"/>
  <printOptions headings="1" gridLines="1"/>
  <pageMargins left="0.75" right="0.75" top="1" bottom="1" header="0.5" footer="0.5"/>
  <pageSetup paperSize="0" scale="88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O33"/>
  <sheetViews>
    <sheetView zoomScale="150" workbookViewId="0">
      <selection activeCell="J30" sqref="J30"/>
    </sheetView>
  </sheetViews>
  <sheetFormatPr baseColWidth="10" defaultColWidth="11.5" defaultRowHeight="12" x14ac:dyDescent="0.15"/>
  <cols>
    <col min="1" max="1" width="13.33203125" style="31" bestFit="1" customWidth="1"/>
    <col min="2" max="6" width="9" style="31" customWidth="1"/>
    <col min="7" max="7" width="10.83203125" style="32" customWidth="1"/>
    <col min="8" max="8" width="3" style="31" bestFit="1" customWidth="1"/>
    <col min="9" max="9" width="9.83203125" style="32" customWidth="1"/>
    <col min="10" max="10" width="8.5" style="32" customWidth="1"/>
    <col min="11" max="11" width="7" style="31" customWidth="1"/>
    <col min="12" max="13" width="10.83203125" style="32" customWidth="1"/>
    <col min="14" max="14" width="3.83203125" style="32" customWidth="1"/>
    <col min="15" max="15" width="3.1640625" style="32" customWidth="1"/>
    <col min="16" max="16384" width="11.5" style="31"/>
  </cols>
  <sheetData>
    <row r="2" spans="11:13" x14ac:dyDescent="0.15">
      <c r="M2" s="33"/>
    </row>
    <row r="3" spans="11:13" x14ac:dyDescent="0.15">
      <c r="K3" s="32"/>
    </row>
    <row r="4" spans="11:13" x14ac:dyDescent="0.15">
      <c r="K4" s="32"/>
    </row>
    <row r="5" spans="11:13" x14ac:dyDescent="0.15">
      <c r="K5" s="32"/>
    </row>
    <row r="6" spans="11:13" x14ac:dyDescent="0.15">
      <c r="K6" s="32"/>
    </row>
    <row r="7" spans="11:13" x14ac:dyDescent="0.15">
      <c r="K7" s="32"/>
    </row>
    <row r="8" spans="11:13" x14ac:dyDescent="0.15">
      <c r="K8" s="32"/>
    </row>
    <row r="18" spans="1:9" x14ac:dyDescent="0.15">
      <c r="A18" s="41" t="s">
        <v>75</v>
      </c>
    </row>
    <row r="19" spans="1:9" x14ac:dyDescent="0.15">
      <c r="A19" s="32"/>
      <c r="B19" s="32" t="s">
        <v>62</v>
      </c>
      <c r="C19" s="32" t="s">
        <v>63</v>
      </c>
      <c r="D19" s="32" t="s">
        <v>64</v>
      </c>
      <c r="E19" s="32" t="s">
        <v>65</v>
      </c>
      <c r="F19" s="32" t="s">
        <v>66</v>
      </c>
      <c r="H19" s="32"/>
    </row>
    <row r="20" spans="1:9" x14ac:dyDescent="0.15">
      <c r="A20" s="32" t="s">
        <v>31</v>
      </c>
      <c r="B20" s="34">
        <v>12</v>
      </c>
      <c r="C20" s="34">
        <v>15</v>
      </c>
      <c r="D20" s="34">
        <v>20</v>
      </c>
      <c r="E20" s="34">
        <v>9</v>
      </c>
      <c r="F20" s="34">
        <v>23</v>
      </c>
      <c r="H20" s="32"/>
    </row>
    <row r="21" spans="1:9" x14ac:dyDescent="0.15">
      <c r="A21" s="32"/>
      <c r="B21" s="32"/>
      <c r="C21" s="32"/>
      <c r="D21" s="32"/>
      <c r="E21" s="32"/>
      <c r="F21" s="32"/>
      <c r="G21" s="32" t="s">
        <v>39</v>
      </c>
      <c r="H21" s="32"/>
      <c r="I21" s="68" t="s">
        <v>39</v>
      </c>
    </row>
    <row r="22" spans="1:9" x14ac:dyDescent="0.15">
      <c r="A22" s="35"/>
      <c r="C22" s="32"/>
      <c r="D22" s="32" t="s">
        <v>77</v>
      </c>
      <c r="E22" s="32"/>
      <c r="F22" s="32"/>
      <c r="G22" s="32" t="s">
        <v>40</v>
      </c>
      <c r="H22" s="32"/>
      <c r="I22" s="32" t="s">
        <v>14</v>
      </c>
    </row>
    <row r="23" spans="1:9" x14ac:dyDescent="0.15">
      <c r="A23" s="32" t="s">
        <v>32</v>
      </c>
      <c r="B23" s="34">
        <v>8</v>
      </c>
      <c r="C23" s="34">
        <v>10</v>
      </c>
      <c r="D23" s="34">
        <v>12</v>
      </c>
      <c r="E23" s="34">
        <v>4</v>
      </c>
      <c r="F23" s="34">
        <v>14</v>
      </c>
      <c r="G23" s="32">
        <f>SUMPRODUCT(B23:F23,$B$30:$F$30)</f>
        <v>36</v>
      </c>
      <c r="H23" s="32" t="s">
        <v>1</v>
      </c>
      <c r="I23" s="34">
        <v>40</v>
      </c>
    </row>
    <row r="24" spans="1:9" x14ac:dyDescent="0.15">
      <c r="A24" s="32" t="s">
        <v>33</v>
      </c>
      <c r="B24" s="34">
        <v>14</v>
      </c>
      <c r="C24" s="34">
        <v>18</v>
      </c>
      <c r="D24" s="34">
        <v>18</v>
      </c>
      <c r="E24" s="34">
        <v>7</v>
      </c>
      <c r="F24" s="34">
        <v>20</v>
      </c>
      <c r="G24" s="32">
        <f>SUMPRODUCT(B24:F24,$B$30:$F$30)</f>
        <v>59</v>
      </c>
      <c r="H24" s="32" t="s">
        <v>1</v>
      </c>
      <c r="I24" s="34">
        <v>65</v>
      </c>
    </row>
    <row r="25" spans="1:9" x14ac:dyDescent="0.15">
      <c r="A25" s="32" t="s">
        <v>34</v>
      </c>
      <c r="B25" s="34">
        <v>17</v>
      </c>
      <c r="C25" s="34">
        <v>25</v>
      </c>
      <c r="D25" s="34">
        <v>24</v>
      </c>
      <c r="E25" s="34">
        <v>9</v>
      </c>
      <c r="F25" s="34">
        <v>25</v>
      </c>
      <c r="G25" s="32">
        <f>SUMPRODUCT(B25:F25,$B$30:$F$30)</f>
        <v>76</v>
      </c>
      <c r="H25" s="32" t="s">
        <v>1</v>
      </c>
      <c r="I25" s="34">
        <v>81</v>
      </c>
    </row>
    <row r="26" spans="1:9" x14ac:dyDescent="0.15">
      <c r="A26" s="32" t="s">
        <v>35</v>
      </c>
      <c r="B26" s="34">
        <v>17</v>
      </c>
      <c r="C26" s="34">
        <v>30</v>
      </c>
      <c r="D26" s="34">
        <v>30</v>
      </c>
      <c r="E26" s="34">
        <v>9</v>
      </c>
      <c r="F26" s="34">
        <v>32</v>
      </c>
      <c r="G26" s="32">
        <f>SUMPRODUCT(B26:F26,$B$30:$F$30)</f>
        <v>88</v>
      </c>
      <c r="H26" s="32" t="s">
        <v>1</v>
      </c>
      <c r="I26" s="34">
        <v>93</v>
      </c>
    </row>
    <row r="27" spans="1:9" x14ac:dyDescent="0.15">
      <c r="A27" s="32"/>
      <c r="B27" s="32"/>
      <c r="C27" s="32"/>
      <c r="D27" s="32"/>
      <c r="E27" s="32"/>
      <c r="F27" s="32"/>
      <c r="H27" s="32"/>
    </row>
    <row r="28" spans="1:9" x14ac:dyDescent="0.15">
      <c r="A28" s="32"/>
      <c r="B28" s="32"/>
      <c r="C28" s="32"/>
      <c r="D28" s="32"/>
      <c r="E28" s="32"/>
      <c r="F28" s="32"/>
      <c r="H28" s="32"/>
      <c r="I28" s="32" t="s">
        <v>36</v>
      </c>
    </row>
    <row r="29" spans="1:9" ht="13" thickBot="1" x14ac:dyDescent="0.2">
      <c r="A29" s="32"/>
      <c r="B29" s="32" t="s">
        <v>62</v>
      </c>
      <c r="C29" s="32" t="s">
        <v>63</v>
      </c>
      <c r="D29" s="32" t="s">
        <v>64</v>
      </c>
      <c r="E29" s="32" t="s">
        <v>65</v>
      </c>
      <c r="F29" s="32" t="s">
        <v>66</v>
      </c>
      <c r="H29" s="32"/>
      <c r="I29" s="32" t="s">
        <v>69</v>
      </c>
    </row>
    <row r="30" spans="1:9" ht="13" thickBot="1" x14ac:dyDescent="0.2">
      <c r="A30" s="32" t="s">
        <v>67</v>
      </c>
      <c r="B30" s="36">
        <v>1</v>
      </c>
      <c r="C30" s="37">
        <v>1</v>
      </c>
      <c r="D30" s="37">
        <v>0</v>
      </c>
      <c r="E30" s="37">
        <v>1</v>
      </c>
      <c r="F30" s="38">
        <v>1</v>
      </c>
      <c r="H30" s="32"/>
      <c r="I30" s="39">
        <f>SUMPRODUCT(B20:F20,B30:F30)</f>
        <v>59</v>
      </c>
    </row>
    <row r="32" spans="1:9" x14ac:dyDescent="0.15">
      <c r="B32" s="40" t="s">
        <v>62</v>
      </c>
      <c r="C32" s="32">
        <f>B30</f>
        <v>1</v>
      </c>
      <c r="D32" s="32" t="s">
        <v>1</v>
      </c>
      <c r="E32" s="32">
        <f>C30</f>
        <v>1</v>
      </c>
      <c r="F32" s="32" t="s">
        <v>63</v>
      </c>
      <c r="G32" s="35" t="s">
        <v>37</v>
      </c>
    </row>
    <row r="33" spans="2:7" x14ac:dyDescent="0.15">
      <c r="B33" s="40" t="s">
        <v>78</v>
      </c>
      <c r="C33" s="32">
        <f>D30+E30</f>
        <v>1</v>
      </c>
      <c r="D33" s="32" t="s">
        <v>1</v>
      </c>
      <c r="E33" s="34">
        <v>1</v>
      </c>
      <c r="F33" s="32"/>
      <c r="G33" s="35" t="s">
        <v>38</v>
      </c>
    </row>
  </sheetData>
  <phoneticPr fontId="2" type="noConversion"/>
  <printOptions headings="1" gridLines="1"/>
  <pageMargins left="0.75" right="0.75" top="1" bottom="1" header="0.5" footer="0.5"/>
  <pageSetup paperSize="0" scale="73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tabSelected="1" zoomScale="165" workbookViewId="0">
      <selection activeCell="H21" sqref="H21"/>
    </sheetView>
  </sheetViews>
  <sheetFormatPr baseColWidth="10" defaultColWidth="10.83203125" defaultRowHeight="13" x14ac:dyDescent="0.2"/>
  <cols>
    <col min="1" max="1" width="2.83203125" style="1" customWidth="1"/>
    <col min="2" max="2" width="13.33203125" style="1" bestFit="1" customWidth="1"/>
    <col min="3" max="16384" width="10.83203125" style="1"/>
  </cols>
  <sheetData>
    <row r="1" spans="1:11" ht="16" x14ac:dyDescent="0.2">
      <c r="A1" s="42" t="s">
        <v>42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1" x14ac:dyDescent="0.2">
      <c r="A2" s="43"/>
      <c r="B2" s="43"/>
      <c r="C2" s="43"/>
      <c r="D2" s="43"/>
      <c r="E2" s="43"/>
      <c r="F2" s="43"/>
      <c r="G2" s="43"/>
      <c r="H2" s="43"/>
      <c r="I2" s="44" t="s">
        <v>43</v>
      </c>
      <c r="J2" s="43"/>
      <c r="K2" s="43"/>
    </row>
    <row r="3" spans="1:11" x14ac:dyDescent="0.2">
      <c r="A3" s="43"/>
      <c r="B3" s="43"/>
      <c r="C3" s="43"/>
      <c r="D3" s="43"/>
      <c r="E3" s="43"/>
      <c r="F3" s="43"/>
      <c r="G3" s="43"/>
      <c r="H3" s="43"/>
      <c r="I3" s="44" t="s">
        <v>44</v>
      </c>
      <c r="J3" s="43"/>
      <c r="K3" s="44" t="s">
        <v>43</v>
      </c>
    </row>
    <row r="4" spans="1:11" x14ac:dyDescent="0.2">
      <c r="A4" s="43"/>
      <c r="B4" s="45" t="s">
        <v>45</v>
      </c>
      <c r="C4" s="43" t="s">
        <v>46</v>
      </c>
      <c r="D4" s="43" t="s">
        <v>47</v>
      </c>
      <c r="E4" s="43" t="s">
        <v>48</v>
      </c>
      <c r="F4" s="43" t="s">
        <v>49</v>
      </c>
      <c r="G4" s="43" t="s">
        <v>50</v>
      </c>
      <c r="H4" s="43"/>
      <c r="I4" s="44" t="s">
        <v>8</v>
      </c>
      <c r="J4" s="43"/>
      <c r="K4" s="44" t="s">
        <v>10</v>
      </c>
    </row>
    <row r="5" spans="1:11" x14ac:dyDescent="0.2">
      <c r="A5" s="43"/>
      <c r="B5" s="46" t="s">
        <v>51</v>
      </c>
      <c r="C5" s="47">
        <v>2.4</v>
      </c>
      <c r="D5" s="47">
        <v>3.5</v>
      </c>
      <c r="E5" s="47">
        <v>4.8</v>
      </c>
      <c r="F5" s="47">
        <v>6.8</v>
      </c>
      <c r="G5" s="47">
        <v>5.75</v>
      </c>
      <c r="H5" s="43"/>
      <c r="I5" s="48">
        <v>40000</v>
      </c>
      <c r="J5" s="43"/>
      <c r="K5" s="49">
        <v>20000</v>
      </c>
    </row>
    <row r="6" spans="1:11" x14ac:dyDescent="0.2">
      <c r="A6" s="43"/>
      <c r="B6" s="46" t="s">
        <v>52</v>
      </c>
      <c r="C6" s="47">
        <v>3.25</v>
      </c>
      <c r="D6" s="47">
        <v>2.2999999999999998</v>
      </c>
      <c r="E6" s="47">
        <v>3.4</v>
      </c>
      <c r="F6" s="47">
        <v>5.25</v>
      </c>
      <c r="G6" s="47">
        <v>6</v>
      </c>
      <c r="H6" s="43"/>
      <c r="I6" s="48">
        <v>30000</v>
      </c>
      <c r="J6" s="43"/>
      <c r="K6" s="49">
        <v>20000</v>
      </c>
    </row>
    <row r="7" spans="1:11" x14ac:dyDescent="0.2">
      <c r="A7" s="43"/>
      <c r="B7" s="46" t="s">
        <v>53</v>
      </c>
      <c r="C7" s="47">
        <v>4.05</v>
      </c>
      <c r="D7" s="47">
        <v>3.25</v>
      </c>
      <c r="E7" s="47">
        <v>2.85</v>
      </c>
      <c r="F7" s="47">
        <v>4.3</v>
      </c>
      <c r="G7" s="47">
        <v>4.75</v>
      </c>
      <c r="H7" s="43"/>
      <c r="I7" s="48">
        <v>25000</v>
      </c>
      <c r="J7" s="43"/>
      <c r="K7" s="49">
        <v>15000</v>
      </c>
    </row>
    <row r="8" spans="1:11" x14ac:dyDescent="0.2">
      <c r="A8" s="43"/>
      <c r="B8" s="46" t="s">
        <v>54</v>
      </c>
      <c r="C8" s="47">
        <v>5.25</v>
      </c>
      <c r="D8" s="47">
        <v>6.05</v>
      </c>
      <c r="E8" s="47">
        <v>4.3</v>
      </c>
      <c r="F8" s="47">
        <v>3.2</v>
      </c>
      <c r="G8" s="47">
        <v>2.75</v>
      </c>
      <c r="H8" s="43"/>
      <c r="I8" s="48">
        <v>40000</v>
      </c>
      <c r="J8" s="43"/>
      <c r="K8" s="49">
        <v>25000</v>
      </c>
    </row>
    <row r="9" spans="1:11" x14ac:dyDescent="0.2">
      <c r="A9" s="43"/>
      <c r="B9" s="46" t="s">
        <v>55</v>
      </c>
      <c r="C9" s="47">
        <v>6.95</v>
      </c>
      <c r="D9" s="47">
        <v>5.85</v>
      </c>
      <c r="E9" s="47">
        <v>4.8</v>
      </c>
      <c r="F9" s="47">
        <v>2.1</v>
      </c>
      <c r="G9" s="47">
        <v>3.5</v>
      </c>
      <c r="H9" s="43"/>
      <c r="I9" s="48">
        <v>30000</v>
      </c>
      <c r="J9" s="43"/>
      <c r="K9" s="49">
        <v>15000</v>
      </c>
    </row>
    <row r="10" spans="1:1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x14ac:dyDescent="0.2">
      <c r="A11" s="43"/>
      <c r="B11" s="43"/>
      <c r="C11" s="43"/>
      <c r="D11" s="43"/>
      <c r="E11" s="43"/>
      <c r="F11" s="43"/>
      <c r="G11" s="43"/>
      <c r="H11" s="44" t="s">
        <v>12</v>
      </c>
      <c r="I11" s="43"/>
      <c r="J11" s="43"/>
      <c r="K11" s="44" t="s">
        <v>56</v>
      </c>
    </row>
    <row r="12" spans="1:11" x14ac:dyDescent="0.2">
      <c r="A12" s="43"/>
      <c r="B12" s="44" t="s">
        <v>57</v>
      </c>
      <c r="C12" s="43" t="s">
        <v>46</v>
      </c>
      <c r="D12" s="43" t="s">
        <v>47</v>
      </c>
      <c r="E12" s="43" t="s">
        <v>48</v>
      </c>
      <c r="F12" s="43" t="s">
        <v>49</v>
      </c>
      <c r="G12" s="43" t="s">
        <v>50</v>
      </c>
      <c r="H12" s="44" t="s">
        <v>58</v>
      </c>
      <c r="I12" s="43"/>
      <c r="J12" s="44" t="s">
        <v>10</v>
      </c>
      <c r="K12" s="44" t="s">
        <v>59</v>
      </c>
    </row>
    <row r="13" spans="1:11" x14ac:dyDescent="0.2">
      <c r="A13" s="43"/>
      <c r="B13" s="46" t="s">
        <v>51</v>
      </c>
      <c r="C13" s="50">
        <v>3.637978807091713E-12</v>
      </c>
      <c r="D13" s="51">
        <v>0</v>
      </c>
      <c r="E13" s="51">
        <v>0</v>
      </c>
      <c r="F13" s="51">
        <v>0</v>
      </c>
      <c r="G13" s="52">
        <v>0</v>
      </c>
      <c r="H13" s="69">
        <f>SUM(C13:G13)</f>
        <v>3.637978807091713E-12</v>
      </c>
      <c r="I13" s="43" t="s">
        <v>1</v>
      </c>
      <c r="J13" s="53">
        <f>K5*K13</f>
        <v>0</v>
      </c>
      <c r="K13" s="54">
        <v>0</v>
      </c>
    </row>
    <row r="14" spans="1:11" x14ac:dyDescent="0.2">
      <c r="A14" s="43"/>
      <c r="B14" s="46" t="s">
        <v>52</v>
      </c>
      <c r="C14" s="55">
        <v>8000.0000000000018</v>
      </c>
      <c r="D14" s="56">
        <v>11999.999999999998</v>
      </c>
      <c r="E14" s="56">
        <v>0</v>
      </c>
      <c r="F14" s="56">
        <v>0</v>
      </c>
      <c r="G14" s="57">
        <v>0</v>
      </c>
      <c r="H14" s="43">
        <f>SUM(C14:G14)</f>
        <v>20000</v>
      </c>
      <c r="I14" s="43" t="s">
        <v>1</v>
      </c>
      <c r="J14" s="53">
        <f>K6*K14</f>
        <v>20000</v>
      </c>
      <c r="K14" s="58">
        <v>1</v>
      </c>
    </row>
    <row r="15" spans="1:11" x14ac:dyDescent="0.2">
      <c r="A15" s="43"/>
      <c r="B15" s="46" t="s">
        <v>53</v>
      </c>
      <c r="C15" s="55">
        <v>0</v>
      </c>
      <c r="D15" s="56">
        <v>0</v>
      </c>
      <c r="E15" s="56">
        <v>1.8189894035458565E-12</v>
      </c>
      <c r="F15" s="56">
        <v>0</v>
      </c>
      <c r="G15" s="57">
        <v>0</v>
      </c>
      <c r="H15" s="69">
        <f>SUM(C15:G15)</f>
        <v>1.8189894035458565E-12</v>
      </c>
      <c r="I15" s="43" t="s">
        <v>1</v>
      </c>
      <c r="J15" s="53">
        <f>K7*K15</f>
        <v>0</v>
      </c>
      <c r="K15" s="58">
        <v>0</v>
      </c>
    </row>
    <row r="16" spans="1:11" x14ac:dyDescent="0.2">
      <c r="A16" s="43"/>
      <c r="B16" s="46" t="s">
        <v>54</v>
      </c>
      <c r="C16" s="55">
        <v>0</v>
      </c>
      <c r="D16" s="56">
        <v>0</v>
      </c>
      <c r="E16" s="56">
        <v>7999.9999999999982</v>
      </c>
      <c r="F16" s="56">
        <v>0</v>
      </c>
      <c r="G16" s="57">
        <v>17000.000000000004</v>
      </c>
      <c r="H16" s="43">
        <f>SUM(C16:G16)</f>
        <v>25000</v>
      </c>
      <c r="I16" s="43" t="s">
        <v>1</v>
      </c>
      <c r="J16" s="53">
        <f>K8*K16</f>
        <v>25000</v>
      </c>
      <c r="K16" s="58">
        <v>1</v>
      </c>
    </row>
    <row r="17" spans="1:14" x14ac:dyDescent="0.2">
      <c r="A17" s="43"/>
      <c r="B17" s="46" t="s">
        <v>55</v>
      </c>
      <c r="C17" s="59">
        <v>0</v>
      </c>
      <c r="D17" s="60">
        <v>0</v>
      </c>
      <c r="E17" s="60">
        <v>1000.0000000205565</v>
      </c>
      <c r="F17" s="60">
        <v>14000.000000000002</v>
      </c>
      <c r="G17" s="61">
        <v>0</v>
      </c>
      <c r="H17" s="43">
        <f>SUM(C17:G17)</f>
        <v>15000.000000020558</v>
      </c>
      <c r="I17" s="43" t="s">
        <v>1</v>
      </c>
      <c r="J17" s="53">
        <f>K9*K17</f>
        <v>15000</v>
      </c>
      <c r="K17" s="62">
        <v>1</v>
      </c>
    </row>
    <row r="18" spans="1:14" x14ac:dyDescent="0.2">
      <c r="A18" s="43"/>
      <c r="B18" s="63" t="s">
        <v>60</v>
      </c>
      <c r="C18" s="43">
        <f>SUM(C13:C17)</f>
        <v>8000.0000000000055</v>
      </c>
      <c r="D18" s="43">
        <f>SUM(D13:D17)</f>
        <v>11999.999999999998</v>
      </c>
      <c r="E18" s="43">
        <f>SUM(E13:E17)</f>
        <v>9000.0000000205564</v>
      </c>
      <c r="F18" s="43">
        <f>SUM(F13:F17)</f>
        <v>14000.000000000002</v>
      </c>
      <c r="G18" s="43">
        <f>SUM(G13:G17)</f>
        <v>17000.000000000004</v>
      </c>
      <c r="H18" s="43"/>
      <c r="I18" s="43"/>
      <c r="J18" s="43"/>
      <c r="K18" s="43"/>
    </row>
    <row r="19" spans="1:14" x14ac:dyDescent="0.2">
      <c r="A19" s="43"/>
      <c r="B19" s="43"/>
      <c r="C19" s="43" t="s">
        <v>30</v>
      </c>
      <c r="D19" s="43" t="s">
        <v>30</v>
      </c>
      <c r="E19" s="43" t="s">
        <v>30</v>
      </c>
      <c r="F19" s="43" t="s">
        <v>30</v>
      </c>
      <c r="G19" s="43" t="s">
        <v>30</v>
      </c>
      <c r="H19" s="43"/>
      <c r="I19" s="43"/>
      <c r="J19" s="43"/>
      <c r="K19" s="43"/>
    </row>
    <row r="20" spans="1:14" ht="14" thickBot="1" x14ac:dyDescent="0.25">
      <c r="A20" s="43"/>
      <c r="B20" s="63" t="s">
        <v>61</v>
      </c>
      <c r="C20" s="49">
        <v>8000</v>
      </c>
      <c r="D20" s="49">
        <v>12000</v>
      </c>
      <c r="E20" s="49">
        <v>9000</v>
      </c>
      <c r="F20" s="49">
        <v>14000</v>
      </c>
      <c r="G20" s="49">
        <v>17000</v>
      </c>
      <c r="H20" s="43"/>
      <c r="I20" s="43"/>
      <c r="J20" s="43"/>
      <c r="K20" s="63"/>
    </row>
    <row r="21" spans="1:14" x14ac:dyDescent="0.2">
      <c r="A21" s="43"/>
      <c r="B21" s="45"/>
      <c r="C21" s="43"/>
      <c r="D21" s="43"/>
      <c r="E21" s="43"/>
      <c r="F21" s="43"/>
      <c r="G21" s="43"/>
      <c r="H21" s="43"/>
      <c r="I21" s="43"/>
      <c r="J21" s="46" t="s">
        <v>45</v>
      </c>
      <c r="K21" s="64">
        <f>SUMPRODUCT(C5:G9,C13:G17)</f>
        <v>168950.00000009866</v>
      </c>
      <c r="M21" s="2"/>
    </row>
    <row r="22" spans="1:14" ht="14" thickBot="1" x14ac:dyDescent="0.25">
      <c r="A22" s="43"/>
      <c r="B22" s="46"/>
      <c r="C22" s="65"/>
      <c r="D22" s="65"/>
      <c r="E22" s="65"/>
      <c r="F22" s="65"/>
      <c r="G22" s="65"/>
      <c r="H22" s="65"/>
      <c r="I22" s="65"/>
      <c r="J22" s="46" t="s">
        <v>41</v>
      </c>
      <c r="K22" s="66">
        <f>SUMPRODUCT(I5:I9,K13:K17)</f>
        <v>100000</v>
      </c>
    </row>
    <row r="23" spans="1:14" ht="14" thickBo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6" t="s">
        <v>11</v>
      </c>
      <c r="K23" s="67">
        <f>SUM(K21:K22)</f>
        <v>268950.00000009866</v>
      </c>
    </row>
    <row r="24" spans="1:14" x14ac:dyDescent="0.2">
      <c r="J24" s="2"/>
      <c r="L24" s="2"/>
    </row>
    <row r="25" spans="1:14" x14ac:dyDescent="0.2">
      <c r="B25" s="2"/>
      <c r="J25" s="2"/>
      <c r="L25" s="2"/>
      <c r="N25" s="2"/>
    </row>
    <row r="26" spans="1:14" x14ac:dyDescent="0.2">
      <c r="B26" s="3"/>
    </row>
    <row r="27" spans="1:14" x14ac:dyDescent="0.2">
      <c r="B27" s="3"/>
    </row>
    <row r="28" spans="1:14" x14ac:dyDescent="0.2">
      <c r="B28" s="3"/>
    </row>
    <row r="29" spans="1:14" x14ac:dyDescent="0.2">
      <c r="B29" s="2"/>
    </row>
    <row r="31" spans="1:14" x14ac:dyDescent="0.2">
      <c r="B31" s="2"/>
    </row>
  </sheetData>
  <phoneticPr fontId="4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7.2</vt:lpstr>
      <vt:lpstr>7.5</vt:lpstr>
      <vt:lpstr>7.7</vt:lpstr>
      <vt:lpstr>7.14</vt:lpstr>
      <vt:lpstr>7.18</vt:lpstr>
      <vt:lpstr>Build?</vt:lpstr>
      <vt:lpstr>BuildFactory?</vt:lpstr>
      <vt:lpstr>BuildWarehouse?</vt:lpstr>
      <vt:lpstr>CapitalAvailable</vt:lpstr>
      <vt:lpstr>CapitalRequired</vt:lpstr>
      <vt:lpstr>CapitalSpent</vt:lpstr>
      <vt:lpstr>MaxWarehouses</vt:lpstr>
      <vt:lpstr>NPV</vt:lpstr>
      <vt:lpstr>TotalNPV</vt:lpstr>
      <vt:lpstr>TotalWarehouses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S. Hillier</dc:creator>
  <cp:lastModifiedBy>Microsoft Office User</cp:lastModifiedBy>
  <dcterms:created xsi:type="dcterms:W3CDTF">1998-11-05T12:19:07Z</dcterms:created>
  <dcterms:modified xsi:type="dcterms:W3CDTF">2023-06-17T20:57:08Z</dcterms:modified>
</cp:coreProperties>
</file>