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abrasion data/"/>
    </mc:Choice>
  </mc:AlternateContent>
  <xr:revisionPtr revIDLastSave="0" documentId="13_ncr:1_{CB524AEC-3D97-1544-BD7C-B24E7132D2B2}" xr6:coauthVersionLast="47" xr6:coauthVersionMax="47" xr10:uidLastSave="{00000000-0000-0000-0000-000000000000}"/>
  <bookViews>
    <workbookView xWindow="2060" yWindow="620" windowWidth="35560" windowHeight="18420" xr2:uid="{B5A316D8-1893-F84E-AF17-FDE678B032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 s="1"/>
  <c r="N4" i="1"/>
  <c r="H4" i="1"/>
  <c r="G4" i="1"/>
  <c r="E4" i="1"/>
  <c r="O5" i="1"/>
  <c r="P5" i="1" s="1"/>
  <c r="N5" i="1"/>
  <c r="H5" i="1"/>
  <c r="G5" i="1"/>
  <c r="E5" i="1"/>
  <c r="O21" i="1"/>
  <c r="P21" i="1" s="1"/>
  <c r="N21" i="1"/>
  <c r="H21" i="1"/>
  <c r="G21" i="1"/>
  <c r="E21" i="1"/>
  <c r="O20" i="1"/>
  <c r="P20" i="1" s="1"/>
  <c r="N20" i="1"/>
  <c r="H20" i="1"/>
  <c r="G20" i="1"/>
  <c r="E20" i="1"/>
  <c r="O19" i="1"/>
  <c r="P19" i="1" s="1"/>
  <c r="N19" i="1"/>
  <c r="H19" i="1"/>
  <c r="G19" i="1"/>
  <c r="E19" i="1"/>
  <c r="O18" i="1"/>
  <c r="P18" i="1" s="1"/>
  <c r="N18" i="1"/>
  <c r="H18" i="1"/>
  <c r="G18" i="1"/>
  <c r="E18" i="1"/>
  <c r="O17" i="1"/>
  <c r="P17" i="1" s="1"/>
  <c r="N17" i="1"/>
  <c r="H17" i="1"/>
  <c r="G17" i="1"/>
  <c r="E17" i="1"/>
  <c r="O16" i="1"/>
  <c r="P16" i="1" s="1"/>
  <c r="N16" i="1"/>
  <c r="H16" i="1"/>
  <c r="G16" i="1"/>
  <c r="E16" i="1"/>
  <c r="O15" i="1"/>
  <c r="P15" i="1" s="1"/>
  <c r="N15" i="1"/>
  <c r="H15" i="1"/>
  <c r="G15" i="1"/>
  <c r="E15" i="1"/>
  <c r="O14" i="1"/>
  <c r="P14" i="1" s="1"/>
  <c r="N14" i="1"/>
  <c r="H14" i="1"/>
  <c r="G14" i="1"/>
  <c r="E14" i="1"/>
  <c r="O13" i="1"/>
  <c r="P13" i="1" s="1"/>
  <c r="N13" i="1"/>
  <c r="H13" i="1"/>
  <c r="G13" i="1"/>
  <c r="E13" i="1"/>
  <c r="O12" i="1"/>
  <c r="P12" i="1" s="1"/>
  <c r="N12" i="1"/>
  <c r="H12" i="1"/>
  <c r="G12" i="1"/>
  <c r="E12" i="1"/>
  <c r="O10" i="1"/>
  <c r="P10" i="1" s="1"/>
  <c r="N10" i="1"/>
  <c r="H10" i="1"/>
  <c r="G10" i="1"/>
  <c r="E10" i="1"/>
  <c r="O9" i="1"/>
  <c r="P9" i="1" s="1"/>
  <c r="N9" i="1"/>
  <c r="H9" i="1"/>
  <c r="G9" i="1"/>
  <c r="E9" i="1"/>
  <c r="O8" i="1"/>
  <c r="P8" i="1" s="1"/>
  <c r="N8" i="1"/>
  <c r="H8" i="1"/>
  <c r="G8" i="1"/>
  <c r="E8" i="1"/>
  <c r="O3" i="1"/>
  <c r="P3" i="1" s="1"/>
  <c r="N3" i="1"/>
  <c r="H3" i="1"/>
  <c r="G3" i="1"/>
  <c r="E3" i="1"/>
  <c r="O6" i="1"/>
  <c r="P6" i="1" s="1"/>
  <c r="N6" i="1"/>
  <c r="H6" i="1"/>
  <c r="G6" i="1"/>
  <c r="E6" i="1"/>
  <c r="O2" i="1"/>
  <c r="P2" i="1" s="1"/>
  <c r="N2" i="1"/>
  <c r="H2" i="1"/>
  <c r="G2" i="1"/>
  <c r="E2" i="1"/>
  <c r="Q2" i="1" l="1"/>
  <c r="R2" i="1" s="1"/>
  <c r="Q6" i="1"/>
  <c r="R6" i="1" s="1"/>
  <c r="Q10" i="1"/>
  <c r="R10" i="1" s="1"/>
  <c r="Q19" i="1"/>
  <c r="R19" i="1" s="1"/>
  <c r="Q4" i="1"/>
  <c r="R4" i="1" s="1"/>
  <c r="Q3" i="1"/>
  <c r="R3" i="1" s="1"/>
  <c r="Q12" i="1"/>
  <c r="R12" i="1" s="1"/>
  <c r="Q20" i="1"/>
  <c r="R20" i="1" s="1"/>
  <c r="Q8" i="1"/>
  <c r="R8" i="1" s="1"/>
  <c r="Q13" i="1"/>
  <c r="R13" i="1" s="1"/>
  <c r="Q21" i="1"/>
  <c r="R21" i="1" s="1"/>
  <c r="Q9" i="1"/>
  <c r="R9" i="1" s="1"/>
  <c r="Q14" i="1"/>
  <c r="R14" i="1" s="1"/>
  <c r="Q18" i="1"/>
  <c r="R18" i="1" s="1"/>
  <c r="Q5" i="1"/>
  <c r="R5" i="1" s="1"/>
  <c r="Q16" i="1"/>
  <c r="R16" i="1"/>
  <c r="R17" i="1"/>
  <c r="Q17" i="1"/>
  <c r="Q15" i="1"/>
  <c r="R15" i="1"/>
</calcChain>
</file>

<file path=xl/sharedStrings.xml><?xml version="1.0" encoding="utf-8"?>
<sst xmlns="http://schemas.openxmlformats.org/spreadsheetml/2006/main" count="120" uniqueCount="56">
  <si>
    <t>Secondary source</t>
  </si>
  <si>
    <t>Primary source</t>
  </si>
  <si>
    <t>Site name</t>
  </si>
  <si>
    <t>Discharge (m^3/s)</t>
  </si>
  <si>
    <t>Discharge (m^3/yr)</t>
  </si>
  <si>
    <t>Drainage area (km^2)</t>
  </si>
  <si>
    <t>Drainage area (m^2)</t>
  </si>
  <si>
    <t>D50 (mm)</t>
  </si>
  <si>
    <t>D50 (m)</t>
  </si>
  <si>
    <t>Width (m)</t>
  </si>
  <si>
    <t>Depth (m)</t>
  </si>
  <si>
    <t>Slope</t>
  </si>
  <si>
    <t>tau_*c (constant)</t>
  </si>
  <si>
    <t>tau_*c (slope dependent)</t>
  </si>
  <si>
    <t>tau_bf</t>
  </si>
  <si>
    <t>tau_*bf</t>
  </si>
  <si>
    <t>Bedload xport rate, S dependent tau_*c (m^3/s)</t>
  </si>
  <si>
    <t>Bedload xport rate, S dependent tau_*c (m^3/yr)</t>
  </si>
  <si>
    <t>Bedrock incising?</t>
  </si>
  <si>
    <t>Lithology?</t>
  </si>
  <si>
    <t>Phillips et al., 2022</t>
  </si>
  <si>
    <t>Bent and Waite, 2013</t>
  </si>
  <si>
    <t>CHARLES RIVER AT DOVER, MA</t>
  </si>
  <si>
    <t>Y</t>
  </si>
  <si>
    <t>ig/met</t>
  </si>
  <si>
    <t>Andrews, 2000</t>
  </si>
  <si>
    <t>East Fork Virgin River near Springdale, UT</t>
  </si>
  <si>
    <t>sed</t>
  </si>
  <si>
    <t>Mistak and Stille, 2008</t>
  </si>
  <si>
    <t>Peshekee River near Champion MI</t>
  </si>
  <si>
    <t>Williams, 1978</t>
  </si>
  <si>
    <t>Rio Fernando de Taos near Taos, NM</t>
  </si>
  <si>
    <t>Keaton et al., 2005</t>
  </si>
  <si>
    <t>Back Creek near Jones Springs. W.Va.</t>
  </si>
  <si>
    <t>Elliott and Cartier, 1986</t>
  </si>
  <si>
    <t>STEWART GULCH AB WEST FORK NR RIO BLANCO, CO</t>
  </si>
  <si>
    <t>Lawlor, 2004</t>
  </si>
  <si>
    <t>NEVADA CR AB RESERVOIR, NR HELMVILLE, MT</t>
  </si>
  <si>
    <t>BLACK SULPHUR CREEK NEAR RIO BLANCO, CO.</t>
  </si>
  <si>
    <t>Bluestone River at Falls Mills. Va.</t>
  </si>
  <si>
    <t>Sherwood and Huitger, 2005</t>
  </si>
  <si>
    <t>Shade River near Chester, OH</t>
  </si>
  <si>
    <t>Agouridis et al., 2011 and Brockman, 2010</t>
  </si>
  <si>
    <t>Eagle Creek at Sadieville</t>
  </si>
  <si>
    <t>Mill River at Northhampton, MA</t>
  </si>
  <si>
    <t>McCandless, 2003</t>
  </si>
  <si>
    <t>Sideling Hill Creek near Bellegrove</t>
  </si>
  <si>
    <t>Big Cedar Creek near Lebanon. Va.</t>
  </si>
  <si>
    <t>Clear Creek near Rockbridge</t>
  </si>
  <si>
    <t>Mulvihill et al., 2006</t>
  </si>
  <si>
    <t>IRONDEQUOIT CR ABOVE BLOSSOM RD NEAR ROCHESTER NY</t>
  </si>
  <si>
    <t>Mulvihill et al., 2009</t>
  </si>
  <si>
    <t>Esopus Creek at Allaben, NY</t>
  </si>
  <si>
    <t>Catherine Creek at Montour Falls, NY</t>
  </si>
  <si>
    <t>West Branch Au Sable River near Lake Placid, NY</t>
  </si>
  <si>
    <t>East Branch Au Sable River at Au Sable Forks,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</si>
</sst>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2" fontId="0" fillId="2" borderId="0" xfId="0" applyNumberFormat="1" applyFill="1"/>
    <xf numFmtId="2" fontId="2" fillId="2" borderId="0" xfId="0" applyNumberFormat="1" applyFont="1" applyFill="1" applyAlignment="1">
      <alignment horizontal="right"/>
    </xf>
    <xf numFmtId="0" fontId="0" fillId="3" borderId="0" xfId="0" applyFill="1"/>
    <xf numFmtId="0" fontId="3" fillId="3" borderId="0" xfId="0" applyFont="1" applyFill="1" applyAlignment="1">
      <alignment wrapText="1"/>
    </xf>
    <xf numFmtId="2" fontId="0" fillId="3" borderId="0" xfId="0" applyNumberFormat="1" applyFill="1"/>
    <xf numFmtId="2" fontId="2" fillId="3" borderId="0" xfId="0" applyNumberFormat="1" applyFont="1" applyFill="1" applyAlignment="1">
      <alignment horizontal="right"/>
    </xf>
    <xf numFmtId="0" fontId="0" fillId="3" borderId="0" xfId="0" applyFill="1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0" fontId="2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2" fontId="5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14A7-7452-1E48-A1AE-D3CE2A6B9744}">
  <dimension ref="A1:T21"/>
  <sheetViews>
    <sheetView tabSelected="1" topLeftCell="E1" zoomScale="130" zoomScaleNormal="130" workbookViewId="0">
      <selection activeCell="J7" sqref="J7"/>
    </sheetView>
  </sheetViews>
  <sheetFormatPr baseColWidth="10" defaultRowHeight="16" x14ac:dyDescent="0.2"/>
  <cols>
    <col min="1" max="1" width="19" bestFit="1" customWidth="1"/>
    <col min="2" max="2" width="24.83203125" style="20" customWidth="1"/>
    <col min="3" max="3" width="31.33203125" style="20" customWidth="1"/>
    <col min="4" max="4" width="19" bestFit="1" customWidth="1"/>
    <col min="5" max="5" width="20" bestFit="1" customWidth="1"/>
    <col min="6" max="6" width="22.33203125" bestFit="1" customWidth="1"/>
    <col min="7" max="7" width="21" bestFit="1" customWidth="1"/>
    <col min="9" max="9" width="9.1640625" bestFit="1" customWidth="1"/>
    <col min="10" max="10" width="11" customWidth="1"/>
    <col min="11" max="11" width="11" bestFit="1" customWidth="1"/>
    <col min="12" max="12" width="8.1640625" bestFit="1" customWidth="1"/>
    <col min="13" max="13" width="18.6640625" bestFit="1" customWidth="1"/>
    <col min="14" max="14" width="27" bestFit="1" customWidth="1"/>
    <col min="15" max="16" width="12.1640625" bestFit="1" customWidth="1"/>
    <col min="17" max="17" width="22.83203125" customWidth="1"/>
    <col min="18" max="18" width="20.1640625" customWidth="1"/>
    <col min="19" max="19" width="9.5" bestFit="1" customWidth="1"/>
    <col min="20" max="20" width="11.33203125" bestFit="1" customWidth="1"/>
  </cols>
  <sheetData>
    <row r="1" spans="1:20" s="1" customFormat="1" ht="6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</row>
    <row r="2" spans="1:20" s="3" customFormat="1" ht="17" x14ac:dyDescent="0.2">
      <c r="A2" s="3" t="s">
        <v>20</v>
      </c>
      <c r="B2" s="4" t="s">
        <v>21</v>
      </c>
      <c r="C2" s="4" t="s">
        <v>22</v>
      </c>
      <c r="D2" s="5">
        <v>27.01</v>
      </c>
      <c r="E2" s="3">
        <f>D2*31500000</f>
        <v>850815000</v>
      </c>
      <c r="F2" s="6">
        <v>473.96816999999999</v>
      </c>
      <c r="G2" s="3">
        <f>F2*1000000</f>
        <v>473968170</v>
      </c>
      <c r="H2" s="3">
        <f>I2 * 1000</f>
        <v>18.13</v>
      </c>
      <c r="I2" s="3">
        <v>1.813E-2</v>
      </c>
      <c r="J2" s="5">
        <v>30.053280000000001</v>
      </c>
      <c r="K2" s="5">
        <v>1.21</v>
      </c>
      <c r="L2" s="3">
        <v>8.0000000000000004E-4</v>
      </c>
      <c r="M2" s="3">
        <v>4.9500000000000002E-2</v>
      </c>
      <c r="N2" s="3">
        <f>0.15 * L2^(0.25)</f>
        <v>2.5226892457611439E-2</v>
      </c>
      <c r="O2" s="3">
        <f>1000*9.81*K2*L2</f>
        <v>9.496080000000001</v>
      </c>
      <c r="P2" s="3">
        <f>O2/(1650*9.81*I2)</f>
        <v>3.2358889501746646E-2</v>
      </c>
      <c r="Q2" s="4">
        <f>3.97 * (SQRT(1.65)) * (SQRT(9.81)) * ((P2-N2)^(3/2)) * ((I2)^(3/2)) * J2</f>
        <v>7.0578479520924762E-4</v>
      </c>
      <c r="R2" s="4">
        <f>Q2 * 31500000</f>
        <v>22232.221049091298</v>
      </c>
      <c r="S2" s="4" t="s">
        <v>23</v>
      </c>
      <c r="T2" s="3" t="s">
        <v>24</v>
      </c>
    </row>
    <row r="3" spans="1:20" s="3" customFormat="1" ht="17" x14ac:dyDescent="0.2">
      <c r="A3" s="3" t="s">
        <v>20</v>
      </c>
      <c r="B3" s="4" t="s">
        <v>28</v>
      </c>
      <c r="C3" s="4" t="s">
        <v>29</v>
      </c>
      <c r="D3" s="5">
        <v>45.3</v>
      </c>
      <c r="E3" s="3">
        <f>D3*31500000</f>
        <v>1426950000</v>
      </c>
      <c r="F3" s="6">
        <v>344.46866999999997</v>
      </c>
      <c r="G3" s="3">
        <f>F3*1000000</f>
        <v>344468670</v>
      </c>
      <c r="H3" s="3">
        <f>I3 * 1000</f>
        <v>37.1</v>
      </c>
      <c r="I3" s="3">
        <v>3.7100000000000001E-2</v>
      </c>
      <c r="J3" s="5">
        <v>40.9</v>
      </c>
      <c r="K3" s="5">
        <v>1.7</v>
      </c>
      <c r="L3" s="3">
        <v>1.8E-3</v>
      </c>
      <c r="M3" s="3">
        <v>4.9500000000000002E-2</v>
      </c>
      <c r="N3" s="3">
        <f>0.15 * L3^(0.25)</f>
        <v>3.0896507158606763E-2</v>
      </c>
      <c r="O3" s="3">
        <f>1000*9.81*K3*L3</f>
        <v>30.018599999999999</v>
      </c>
      <c r="P3" s="3">
        <f>O3/(1650*9.81*I3)</f>
        <v>4.9987748100955652E-2</v>
      </c>
      <c r="Q3" s="4">
        <f>3.97 * (SQRT(1.65)) * (SQRT(9.81)) * ((P3-N3)^(3/2)) * ((I3)^(3/2)) * J3</f>
        <v>1.2314091975496693E-2</v>
      </c>
      <c r="R3" s="4">
        <f>Q3 * 31500000</f>
        <v>387893.89722814586</v>
      </c>
      <c r="S3" s="4" t="s">
        <v>23</v>
      </c>
      <c r="T3" s="3" t="s">
        <v>24</v>
      </c>
    </row>
    <row r="4" spans="1:20" s="3" customFormat="1" ht="34" x14ac:dyDescent="0.2">
      <c r="A4" s="3" t="s">
        <v>20</v>
      </c>
      <c r="B4" s="4" t="s">
        <v>51</v>
      </c>
      <c r="C4" s="4" t="s">
        <v>55</v>
      </c>
      <c r="D4" s="5">
        <v>182.36049205248003</v>
      </c>
      <c r="E4" s="3">
        <f>D4*31500000</f>
        <v>5744355499.653121</v>
      </c>
      <c r="F4" s="6">
        <v>512.81801999999993</v>
      </c>
      <c r="G4" s="3">
        <f>F4*1000000</f>
        <v>512818019.99999994</v>
      </c>
      <c r="H4" s="3">
        <f>I4 * 1000</f>
        <v>55.372</v>
      </c>
      <c r="I4" s="3">
        <v>5.5371999999999998E-2</v>
      </c>
      <c r="J4" s="5">
        <v>54.102000000000004</v>
      </c>
      <c r="K4" s="5">
        <v>1.52</v>
      </c>
      <c r="L4" s="3">
        <v>2E-3</v>
      </c>
      <c r="M4" s="3">
        <v>4.9500000000000002E-2</v>
      </c>
      <c r="N4" s="3">
        <f>0.15 * L4^(0.25)</f>
        <v>3.1721137903216928E-2</v>
      </c>
      <c r="O4" s="3">
        <f>1000*9.81*K4*L4</f>
        <v>29.822400000000002</v>
      </c>
      <c r="P4" s="3">
        <f>O4/(1650*9.81*I4)</f>
        <v>3.327357224633827E-2</v>
      </c>
      <c r="Q4" s="3">
        <f>3.97 * (SQRT(1.65)) * (SQRT(9.81)) * ((P4-N4)^(3/2)) * ((I4)^(3/2)) * J4</f>
        <v>6.8870855935061488E-4</v>
      </c>
      <c r="R4" s="3">
        <f>Q4 * 31500000</f>
        <v>21694.319619544367</v>
      </c>
      <c r="S4" s="3" t="s">
        <v>23</v>
      </c>
      <c r="T4" s="3" t="s">
        <v>24</v>
      </c>
    </row>
    <row r="5" spans="1:20" s="3" customFormat="1" ht="34" x14ac:dyDescent="0.2">
      <c r="A5" s="3" t="s">
        <v>20</v>
      </c>
      <c r="B5" s="4" t="s">
        <v>51</v>
      </c>
      <c r="C5" s="4" t="s">
        <v>54</v>
      </c>
      <c r="D5" s="5">
        <v>87.782224435200007</v>
      </c>
      <c r="E5" s="3">
        <f>D5*31500000</f>
        <v>2765140069.7088003</v>
      </c>
      <c r="F5" s="6">
        <v>300.43883999999997</v>
      </c>
      <c r="G5" s="3">
        <f>F5*1000000</f>
        <v>300438840</v>
      </c>
      <c r="H5" s="3">
        <f>I5 * 1000</f>
        <v>2.032</v>
      </c>
      <c r="I5" s="3">
        <v>2.032E-3</v>
      </c>
      <c r="J5" s="5">
        <v>35.56</v>
      </c>
      <c r="K5" s="5">
        <v>2.12</v>
      </c>
      <c r="L5" s="3">
        <v>1E-3</v>
      </c>
      <c r="M5" s="3">
        <v>4.9500000000000002E-2</v>
      </c>
      <c r="N5" s="3">
        <f>0.15 * L5^(0.25)</f>
        <v>2.6674191150583844E-2</v>
      </c>
      <c r="O5" s="3">
        <f>1000*9.81*K5*L5</f>
        <v>20.7972</v>
      </c>
      <c r="P5" s="3">
        <f>O5/(1650*9.81*I5)</f>
        <v>0.63230732522071098</v>
      </c>
      <c r="Q5" s="3">
        <f>3.97 * (SQRT(1.65)) * (SQRT(9.81)) * ((P5-N5)^(3/2)) * ((I5)^(3/2)) * J5</f>
        <v>2.4520466663385407E-2</v>
      </c>
      <c r="R5" s="3">
        <f>Q5 * 31500000</f>
        <v>772394.69989664026</v>
      </c>
      <c r="S5" s="3" t="s">
        <v>23</v>
      </c>
      <c r="T5" s="3" t="s">
        <v>24</v>
      </c>
    </row>
    <row r="6" spans="1:20" s="7" customFormat="1" ht="34" x14ac:dyDescent="0.2">
      <c r="A6" s="7" t="s">
        <v>20</v>
      </c>
      <c r="B6" s="11" t="s">
        <v>25</v>
      </c>
      <c r="C6" s="8" t="s">
        <v>26</v>
      </c>
      <c r="D6" s="9">
        <v>7.1</v>
      </c>
      <c r="E6" s="7">
        <f>D6*31500000</f>
        <v>223650000</v>
      </c>
      <c r="F6" s="10">
        <v>888.36656999999991</v>
      </c>
      <c r="G6" s="7">
        <f>F6*1000000</f>
        <v>888366569.99999988</v>
      </c>
      <c r="H6" s="7">
        <f>I6 * 1000</f>
        <v>25</v>
      </c>
      <c r="I6" s="7">
        <v>2.5000000000000001E-2</v>
      </c>
      <c r="J6" s="9">
        <v>7.8</v>
      </c>
      <c r="K6" s="9">
        <v>0.57999999999999996</v>
      </c>
      <c r="L6" s="7">
        <v>4.0000000000000001E-3</v>
      </c>
      <c r="M6" s="7">
        <v>4.9500000000000002E-2</v>
      </c>
      <c r="N6" s="7">
        <f>0.15 * L6^(0.25)</f>
        <v>3.7723002890488071E-2</v>
      </c>
      <c r="O6" s="7">
        <f>1000*9.81*K6*L6</f>
        <v>22.759199999999996</v>
      </c>
      <c r="P6" s="7">
        <f>O6/(1650*9.81*I6)</f>
        <v>5.6242424242424233E-2</v>
      </c>
      <c r="Q6" s="11">
        <f>3.97 * (SQRT(1.65)) * (SQRT(9.81)) * ((P6-N6)^(3/2)) * ((I6)^(3/2)) * J6</f>
        <v>1.2411169804433168E-3</v>
      </c>
      <c r="R6" s="11">
        <f>Q6 * 31500000</f>
        <v>39095.184883964481</v>
      </c>
      <c r="S6" s="11" t="s">
        <v>23</v>
      </c>
      <c r="T6" s="7" t="s">
        <v>27</v>
      </c>
    </row>
    <row r="7" spans="1:20" ht="34" x14ac:dyDescent="0.2">
      <c r="A7" s="12" t="s">
        <v>20</v>
      </c>
      <c r="B7" s="13" t="s">
        <v>30</v>
      </c>
      <c r="C7" s="13" t="s">
        <v>31</v>
      </c>
      <c r="D7" s="14">
        <v>4.5</v>
      </c>
      <c r="E7" s="12">
        <v>141750000</v>
      </c>
      <c r="F7" s="15">
        <v>186</v>
      </c>
      <c r="G7" s="12">
        <v>186000000</v>
      </c>
      <c r="H7" s="12">
        <v>76</v>
      </c>
      <c r="I7" s="12">
        <v>7.5999999999999998E-2</v>
      </c>
      <c r="J7" s="14">
        <v>3</v>
      </c>
      <c r="K7" s="14">
        <v>0.5</v>
      </c>
      <c r="L7" s="12">
        <v>1.54E-2</v>
      </c>
      <c r="M7" s="12">
        <v>4.9500000000000002E-2</v>
      </c>
      <c r="N7" s="12">
        <v>5.2841050000000001E-2</v>
      </c>
      <c r="O7" s="12">
        <v>75.537000000000006</v>
      </c>
      <c r="P7" s="12">
        <v>6.1403510000000001E-2</v>
      </c>
      <c r="Q7" s="13">
        <v>7.9543799999999998E-4</v>
      </c>
      <c r="R7" s="13">
        <v>25056.298589999999</v>
      </c>
      <c r="S7" s="13" t="s">
        <v>23</v>
      </c>
      <c r="T7" s="12" t="s">
        <v>27</v>
      </c>
    </row>
    <row r="8" spans="1:20" s="7" customFormat="1" ht="34" x14ac:dyDescent="0.2">
      <c r="A8" s="7" t="s">
        <v>20</v>
      </c>
      <c r="B8" s="11" t="s">
        <v>32</v>
      </c>
      <c r="C8" s="16" t="s">
        <v>33</v>
      </c>
      <c r="D8" s="9">
        <v>102.8</v>
      </c>
      <c r="E8" s="7">
        <f>D8*31500000</f>
        <v>3238200000</v>
      </c>
      <c r="F8" s="10">
        <v>608.64765</v>
      </c>
      <c r="G8" s="7">
        <f>F8*1000000</f>
        <v>608647650</v>
      </c>
      <c r="H8" s="7">
        <f>I8 * 1000</f>
        <v>36.799999999999997</v>
      </c>
      <c r="I8" s="7">
        <v>3.6799999999999999E-2</v>
      </c>
      <c r="J8" s="9">
        <v>36.9</v>
      </c>
      <c r="K8" s="9">
        <v>1.6</v>
      </c>
      <c r="L8" s="7">
        <v>3.0000000000000001E-3</v>
      </c>
      <c r="M8" s="7">
        <v>4.9500000000000002E-2</v>
      </c>
      <c r="N8" s="7">
        <f>0.15 * L8^(0.25)</f>
        <v>3.5105209789810736E-2</v>
      </c>
      <c r="O8" s="7">
        <f>1000*9.81*K8*L8</f>
        <v>47.088000000000001</v>
      </c>
      <c r="P8" s="7">
        <f>O8/(1650*9.81*I8)</f>
        <v>7.9051383399209488E-2</v>
      </c>
      <c r="Q8" s="11">
        <f>3.97 * (SQRT(1.65)) * (SQRT(9.81)) * ((P8-N8)^(3/2)) * ((I8)^(3/2)) * J8</f>
        <v>3.8330693544377882E-2</v>
      </c>
      <c r="R8" s="11">
        <f>Q8 * 31500000</f>
        <v>1207416.8466479033</v>
      </c>
      <c r="S8" s="11" t="s">
        <v>23</v>
      </c>
      <c r="T8" s="7" t="s">
        <v>27</v>
      </c>
    </row>
    <row r="9" spans="1:20" s="7" customFormat="1" ht="34" x14ac:dyDescent="0.2">
      <c r="A9" s="7" t="s">
        <v>20</v>
      </c>
      <c r="B9" s="17" t="s">
        <v>34</v>
      </c>
      <c r="C9" s="17" t="s">
        <v>35</v>
      </c>
      <c r="D9" s="9">
        <v>0.12</v>
      </c>
      <c r="E9" s="7">
        <f>D9*31500000</f>
        <v>3780000</v>
      </c>
      <c r="F9" s="18">
        <v>113.95956</v>
      </c>
      <c r="G9" s="7">
        <f>F9*1000000</f>
        <v>113959560</v>
      </c>
      <c r="H9" s="7">
        <f>I9 * 1000</f>
        <v>1.9200000000000002</v>
      </c>
      <c r="I9" s="7">
        <v>1.92E-3</v>
      </c>
      <c r="J9" s="9">
        <v>4.0999999999999996</v>
      </c>
      <c r="K9" s="9">
        <v>0.72</v>
      </c>
      <c r="L9" s="7">
        <v>8.5000000000000006E-3</v>
      </c>
      <c r="M9" s="7">
        <v>4.9500000000000002E-2</v>
      </c>
      <c r="N9" s="7">
        <f>0.15 * L9^(0.25)</f>
        <v>4.5545554150662172E-2</v>
      </c>
      <c r="O9" s="7">
        <f>1000*9.81*K9*L9</f>
        <v>60.037200000000006</v>
      </c>
      <c r="P9" s="7">
        <f>O9/(1650*9.81*I9)</f>
        <v>1.9318181818181821</v>
      </c>
      <c r="Q9" s="11">
        <f>3.97 * (SQRT(1.65)) * (SQRT(9.81)) * ((P9-N9)^(3/2)) * ((I9)^(3/2)) * J9</f>
        <v>1.4272806442105476E-2</v>
      </c>
      <c r="R9" s="11">
        <f>Q9 * 31500000</f>
        <v>449593.40292632248</v>
      </c>
      <c r="S9" s="11" t="s">
        <v>23</v>
      </c>
      <c r="T9" s="7" t="s">
        <v>27</v>
      </c>
    </row>
    <row r="10" spans="1:20" s="7" customFormat="1" ht="34" x14ac:dyDescent="0.2">
      <c r="A10" s="7" t="s">
        <v>20</v>
      </c>
      <c r="B10" s="11" t="s">
        <v>36</v>
      </c>
      <c r="C10" s="11" t="s">
        <v>37</v>
      </c>
      <c r="D10" s="9">
        <v>5.52</v>
      </c>
      <c r="E10" s="7">
        <f>D10*31500000</f>
        <v>173880000</v>
      </c>
      <c r="F10" s="10">
        <v>300.43883999999997</v>
      </c>
      <c r="G10" s="7">
        <f>F10*1000000</f>
        <v>300438840</v>
      </c>
      <c r="H10" s="7">
        <f>I10 * 1000</f>
        <v>9</v>
      </c>
      <c r="I10" s="7">
        <v>8.9999999999999993E-3</v>
      </c>
      <c r="J10" s="9">
        <v>11.58</v>
      </c>
      <c r="K10" s="9">
        <v>0.46</v>
      </c>
      <c r="L10" s="7">
        <v>4.0000000000000001E-3</v>
      </c>
      <c r="M10" s="7">
        <v>4.9500000000000002E-2</v>
      </c>
      <c r="N10" s="7">
        <f>0.15 * L10^(0.25)</f>
        <v>3.7723002890488071E-2</v>
      </c>
      <c r="O10" s="7">
        <f>1000*9.81*K10*L10</f>
        <v>18.050400000000003</v>
      </c>
      <c r="P10" s="7">
        <f>O10/(1650*9.81*I10)</f>
        <v>0.12390572390572394</v>
      </c>
      <c r="Q10" s="11">
        <f>3.97 * (SQRT(1.65)) * (SQRT(9.81)) * ((P10-N10)^(3/2)) * ((I10)^(3/2)) * J10</f>
        <v>3.9954859589264929E-3</v>
      </c>
      <c r="R10" s="11">
        <f>Q10 * 31500000</f>
        <v>125857.80770618453</v>
      </c>
      <c r="S10" s="11" t="s">
        <v>23</v>
      </c>
      <c r="T10" s="7" t="s">
        <v>27</v>
      </c>
    </row>
    <row r="11" spans="1:20" ht="34" x14ac:dyDescent="0.2">
      <c r="A11" s="12" t="s">
        <v>20</v>
      </c>
      <c r="B11" s="13" t="s">
        <v>34</v>
      </c>
      <c r="C11" s="13" t="s">
        <v>38</v>
      </c>
      <c r="D11" s="14">
        <v>0.63</v>
      </c>
      <c r="E11" s="12">
        <v>19845000</v>
      </c>
      <c r="F11" s="15">
        <v>266.77</v>
      </c>
      <c r="G11" s="12">
        <v>266768970</v>
      </c>
      <c r="H11" s="12">
        <v>2.11</v>
      </c>
      <c r="I11" s="12">
        <v>2.1099999999999999E-3</v>
      </c>
      <c r="J11" s="14">
        <v>15.8</v>
      </c>
      <c r="K11" s="14">
        <v>0.79</v>
      </c>
      <c r="L11" s="12">
        <v>5.9999999999999995E-4</v>
      </c>
      <c r="M11" s="12">
        <v>4.9500000000000002E-2</v>
      </c>
      <c r="N11" s="12">
        <v>2.3476269000000001E-2</v>
      </c>
      <c r="O11" s="12">
        <v>4.64994</v>
      </c>
      <c r="P11" s="12">
        <v>0.13614820999999999</v>
      </c>
      <c r="Q11" s="13">
        <v>9.2506299999999995E-4</v>
      </c>
      <c r="R11" s="13">
        <v>29139.492480000001</v>
      </c>
      <c r="S11" s="13" t="s">
        <v>23</v>
      </c>
      <c r="T11" s="12" t="s">
        <v>27</v>
      </c>
    </row>
    <row r="12" spans="1:20" s="7" customFormat="1" ht="17" x14ac:dyDescent="0.2">
      <c r="A12" s="7" t="s">
        <v>20</v>
      </c>
      <c r="B12" s="11" t="s">
        <v>32</v>
      </c>
      <c r="C12" s="11" t="s">
        <v>39</v>
      </c>
      <c r="D12" s="9">
        <v>19.3</v>
      </c>
      <c r="E12" s="7">
        <f>D12*31500000</f>
        <v>607950000</v>
      </c>
      <c r="F12" s="10">
        <v>114.73655699999998</v>
      </c>
      <c r="G12" s="7">
        <f>F12*1000000</f>
        <v>114736556.99999997</v>
      </c>
      <c r="H12" s="7">
        <f>I12 * 1000</f>
        <v>25.6</v>
      </c>
      <c r="I12" s="7">
        <v>2.5600000000000001E-2</v>
      </c>
      <c r="J12" s="9">
        <v>17.2</v>
      </c>
      <c r="K12" s="9">
        <v>1.1000000000000001</v>
      </c>
      <c r="L12" s="7">
        <v>1.6999999999999999E-3</v>
      </c>
      <c r="M12" s="7">
        <v>4.9500000000000002E-2</v>
      </c>
      <c r="N12" s="7">
        <f>0.15 * L12^(0.25)</f>
        <v>3.0458147773033958E-2</v>
      </c>
      <c r="O12" s="7">
        <f>1000*9.81*K12*L12</f>
        <v>18.3447</v>
      </c>
      <c r="P12" s="7">
        <f>O12/(1650*9.81*I12)</f>
        <v>4.4270833333333329E-2</v>
      </c>
      <c r="Q12" s="7">
        <f>3.97 * (SQRT(1.65)) * (SQRT(9.81)) * ((P12-N12)^(3/2)) * ((I12)^(3/2)) * J12</f>
        <v>1.8267224472727351E-3</v>
      </c>
      <c r="R12" s="7">
        <f>Q12 * 31500000</f>
        <v>57541.757089091159</v>
      </c>
      <c r="S12" s="7" t="s">
        <v>23</v>
      </c>
      <c r="T12" s="7" t="s">
        <v>27</v>
      </c>
    </row>
    <row r="13" spans="1:20" s="7" customFormat="1" ht="17" x14ac:dyDescent="0.2">
      <c r="A13" s="7" t="s">
        <v>20</v>
      </c>
      <c r="B13" s="11" t="s">
        <v>40</v>
      </c>
      <c r="C13" s="11" t="s">
        <v>41</v>
      </c>
      <c r="D13" s="9">
        <v>59.46537784320001</v>
      </c>
      <c r="E13" s="7">
        <f>D13*31500000</f>
        <v>1873159402.0608003</v>
      </c>
      <c r="F13" s="10">
        <v>404.03843999999998</v>
      </c>
      <c r="G13" s="7">
        <f>F13*1000000</f>
        <v>404038440</v>
      </c>
      <c r="H13" s="7">
        <f>I13 * 1000</f>
        <v>17.899999999999999</v>
      </c>
      <c r="I13" s="7">
        <v>1.7899999999999999E-2</v>
      </c>
      <c r="J13" s="9">
        <v>27.218640000000001</v>
      </c>
      <c r="K13" s="9">
        <v>2.310384</v>
      </c>
      <c r="L13" s="7">
        <v>1.1999999999999999E-3</v>
      </c>
      <c r="M13" s="7">
        <v>4.9500000000000002E-2</v>
      </c>
      <c r="N13" s="7">
        <f>0.15 * L13^(0.25)</f>
        <v>2.7918145773062984E-2</v>
      </c>
      <c r="O13" s="7">
        <f>1000*9.81*K13*L13</f>
        <v>27.197840447999997</v>
      </c>
      <c r="P13" s="7">
        <f>O13/(1650*9.81*I13)</f>
        <v>9.3870350431691216E-2</v>
      </c>
      <c r="Q13" s="7">
        <f>3.97 * (SQRT(1.65)) * (SQRT(9.81)) * ((P13-N13)^(3/2)) * ((I13)^(3/2)) * J13</f>
        <v>1.7634247311006917E-2</v>
      </c>
      <c r="R13" s="7">
        <f>Q13 * 31500000</f>
        <v>555478.7902967179</v>
      </c>
      <c r="S13" s="7" t="s">
        <v>23</v>
      </c>
      <c r="T13" s="7" t="s">
        <v>27</v>
      </c>
    </row>
    <row r="14" spans="1:20" s="7" customFormat="1" ht="34" x14ac:dyDescent="0.2">
      <c r="A14" s="7" t="s">
        <v>20</v>
      </c>
      <c r="B14" s="11" t="s">
        <v>42</v>
      </c>
      <c r="C14" s="11" t="s">
        <v>43</v>
      </c>
      <c r="D14" s="9">
        <v>33.4</v>
      </c>
      <c r="E14" s="7">
        <f>D14*31500000</f>
        <v>1052100000</v>
      </c>
      <c r="F14" s="19">
        <v>111.11</v>
      </c>
      <c r="G14" s="7">
        <f>F14*1000000</f>
        <v>111110000</v>
      </c>
      <c r="H14" s="7">
        <f>I14 * 1000</f>
        <v>6.2</v>
      </c>
      <c r="I14" s="7">
        <v>6.1999999999999998E-3</v>
      </c>
      <c r="J14" s="9">
        <v>26.2</v>
      </c>
      <c r="K14" s="9">
        <v>1.2</v>
      </c>
      <c r="L14" s="7">
        <v>1.6000000000000001E-3</v>
      </c>
      <c r="M14" s="7">
        <v>4.9500000000000002E-2</v>
      </c>
      <c r="N14" s="7">
        <f>0.15 * L14^(0.25)</f>
        <v>0.03</v>
      </c>
      <c r="O14" s="7">
        <f>1000*9.81*K14*L14</f>
        <v>18.8352</v>
      </c>
      <c r="P14" s="7">
        <f>O14/(1650*9.81*I14)</f>
        <v>0.18768328445747803</v>
      </c>
      <c r="Q14" s="7">
        <f>3.97 * (SQRT(1.65)) * (SQRT(9.81)) * ((P14-N14)^(3/2)) * ((I14)^(3/2)) * J14</f>
        <v>1.279187757567064E-2</v>
      </c>
      <c r="R14" s="7">
        <f>Q14 * 31500000</f>
        <v>402944.14363362518</v>
      </c>
      <c r="S14" s="7" t="s">
        <v>23</v>
      </c>
      <c r="T14" s="7" t="s">
        <v>27</v>
      </c>
    </row>
    <row r="15" spans="1:20" s="7" customFormat="1" ht="17" x14ac:dyDescent="0.2">
      <c r="A15" s="7" t="s">
        <v>20</v>
      </c>
      <c r="B15" s="11" t="s">
        <v>21</v>
      </c>
      <c r="C15" s="11" t="s">
        <v>44</v>
      </c>
      <c r="D15" s="9">
        <v>45.306954547200007</v>
      </c>
      <c r="E15" s="7">
        <f>D15*31500000</f>
        <v>1427169068.2368002</v>
      </c>
      <c r="F15" s="10">
        <v>136.233474</v>
      </c>
      <c r="G15" s="7">
        <f>F15*1000000</f>
        <v>136233474</v>
      </c>
      <c r="H15" s="7">
        <f>I15 * 1000</f>
        <v>16.95</v>
      </c>
      <c r="I15" s="7">
        <v>1.695E-2</v>
      </c>
      <c r="J15" s="9">
        <v>25.755600000000001</v>
      </c>
      <c r="K15" s="9">
        <v>1.0880000000000001</v>
      </c>
      <c r="L15" s="7">
        <v>3.8E-3</v>
      </c>
      <c r="M15" s="7">
        <v>4.9500000000000002E-2</v>
      </c>
      <c r="N15" s="7">
        <f>0.15 * L15^(0.25)</f>
        <v>3.7242356942975827E-2</v>
      </c>
      <c r="O15" s="7">
        <f>1000*9.81*K15*L15</f>
        <v>40.558464000000001</v>
      </c>
      <c r="P15" s="7">
        <f>O15/(1650*9.81*I15)</f>
        <v>0.14782872977563244</v>
      </c>
      <c r="Q15" s="7">
        <f>3.97 * (SQRT(1.65)) * (SQRT(9.81)) * ((P15-M15)^(3/2)) * ((I15)^(3/2)) * J15</f>
        <v>2.7990705916357213E-2</v>
      </c>
      <c r="R15" s="7">
        <f>3.97 * (SQRT(1.65)) * (SQRT(9.81)) * ((P15-N15)^(3/2)) * ((I15)^(3/2)) * J15</f>
        <v>3.3384557833016915E-2</v>
      </c>
      <c r="S15" s="7" t="s">
        <v>23</v>
      </c>
      <c r="T15" s="7" t="s">
        <v>27</v>
      </c>
    </row>
    <row r="16" spans="1:20" s="7" customFormat="1" ht="17" x14ac:dyDescent="0.2">
      <c r="A16" s="7" t="s">
        <v>20</v>
      </c>
      <c r="B16" s="11" t="s">
        <v>45</v>
      </c>
      <c r="C16" s="11" t="s">
        <v>46</v>
      </c>
      <c r="D16" s="9">
        <v>77.2</v>
      </c>
      <c r="E16" s="7">
        <f>D16*31500000</f>
        <v>2431800000</v>
      </c>
      <c r="F16" s="10">
        <v>264.17897999999997</v>
      </c>
      <c r="G16" s="7">
        <f>F16*1000000</f>
        <v>264178979.99999997</v>
      </c>
      <c r="H16" s="7">
        <f>I16 * 1000</f>
        <v>51</v>
      </c>
      <c r="I16" s="7">
        <v>5.0999999999999997E-2</v>
      </c>
      <c r="J16" s="9">
        <v>24</v>
      </c>
      <c r="K16" s="9">
        <v>1.5</v>
      </c>
      <c r="L16" s="7">
        <v>4.0000000000000001E-3</v>
      </c>
      <c r="M16" s="7">
        <v>4.9500000000000002E-2</v>
      </c>
      <c r="N16" s="7">
        <f>0.15 * L16^(0.25)</f>
        <v>3.7723002890488071E-2</v>
      </c>
      <c r="O16" s="7">
        <f>1000*9.81*K16*L16</f>
        <v>58.86</v>
      </c>
      <c r="P16" s="7">
        <f>O16/(1650*9.81*I16)</f>
        <v>7.130124777183601E-2</v>
      </c>
      <c r="Q16" s="7">
        <f>3.97 * (SQRT(1.65)) * (SQRT(9.81)) * ((P16-M16)^(3/2)) * ((I16)^(3/2)) * J16</f>
        <v>1.421201033001325E-2</v>
      </c>
      <c r="R16" s="7">
        <f>3.97 * (SQRT(1.65)) * (SQRT(9.81)) * ((P16-N16)^(3/2)) * ((I16)^(3/2)) * J16</f>
        <v>2.7165673487314815E-2</v>
      </c>
      <c r="S16" s="7" t="s">
        <v>23</v>
      </c>
      <c r="T16" s="7" t="s">
        <v>27</v>
      </c>
    </row>
    <row r="17" spans="1:20" s="7" customFormat="1" ht="17" x14ac:dyDescent="0.2">
      <c r="A17" s="7" t="s">
        <v>20</v>
      </c>
      <c r="B17" s="11" t="s">
        <v>32</v>
      </c>
      <c r="C17" s="11" t="s">
        <v>47</v>
      </c>
      <c r="D17" s="9">
        <v>1.1000000000000001</v>
      </c>
      <c r="E17" s="7">
        <f>D17*31500000</f>
        <v>34650000</v>
      </c>
      <c r="F17" s="10">
        <v>133.643484</v>
      </c>
      <c r="G17" s="7">
        <f>F17*1000000</f>
        <v>133643484</v>
      </c>
      <c r="H17" s="7">
        <f>I17 * 1000</f>
        <v>14.1</v>
      </c>
      <c r="I17" s="7">
        <v>1.41E-2</v>
      </c>
      <c r="J17" s="9">
        <v>3</v>
      </c>
      <c r="K17" s="9">
        <v>0.5</v>
      </c>
      <c r="L17" s="7">
        <v>6.6E-3</v>
      </c>
      <c r="M17" s="7">
        <v>4.9500000000000002E-2</v>
      </c>
      <c r="N17" s="7">
        <f>0.15 * L17^(0.25)</f>
        <v>4.275404824157697E-2</v>
      </c>
      <c r="O17" s="7">
        <f>1000*9.81*K17*L17</f>
        <v>32.372999999999998</v>
      </c>
      <c r="P17" s="7">
        <f>O17/(1650*9.81*I17)</f>
        <v>0.14184397163120566</v>
      </c>
      <c r="Q17" s="7">
        <f>3.97 * (SQRT(1.65)) * (SQRT(9.81)) * ((P17-M17)^(3/2)) * ((I17)^(3/2)) * J17</f>
        <v>2.2512811245864826E-3</v>
      </c>
      <c r="R17" s="7">
        <f>3.97 * (SQRT(1.65)) * (SQRT(9.81)) * ((P17-N17)^(3/2)) * ((I17)^(3/2)) * J17</f>
        <v>2.5024254326510122E-3</v>
      </c>
      <c r="S17" s="7" t="s">
        <v>23</v>
      </c>
      <c r="T17" s="7" t="s">
        <v>27</v>
      </c>
    </row>
    <row r="18" spans="1:20" s="7" customFormat="1" ht="17" x14ac:dyDescent="0.2">
      <c r="A18" s="7" t="s">
        <v>20</v>
      </c>
      <c r="B18" s="11" t="s">
        <v>40</v>
      </c>
      <c r="C18" s="11" t="s">
        <v>48</v>
      </c>
      <c r="D18" s="9">
        <v>77.3</v>
      </c>
      <c r="E18" s="7">
        <f>D18*31500000</f>
        <v>2434950000</v>
      </c>
      <c r="F18" s="10">
        <v>230.50910999999999</v>
      </c>
      <c r="G18" s="7">
        <f>F18*1000000</f>
        <v>230509110</v>
      </c>
      <c r="H18" s="7">
        <f>I18 * 1000</f>
        <v>31.23</v>
      </c>
      <c r="I18" s="7">
        <v>3.1230000000000001E-2</v>
      </c>
      <c r="J18" s="9">
        <v>21.9</v>
      </c>
      <c r="K18" s="9">
        <v>2.1</v>
      </c>
      <c r="L18" s="7">
        <v>1.1100000000000001E-3</v>
      </c>
      <c r="M18" s="7">
        <v>4.9500000000000002E-2</v>
      </c>
      <c r="N18" s="7">
        <f>0.15 * L18^(0.25)</f>
        <v>2.7379278774341296E-2</v>
      </c>
      <c r="O18" s="7">
        <f>1000*9.81*K18*L18</f>
        <v>22.86711</v>
      </c>
      <c r="P18" s="7">
        <f>O18/(1650*9.81*I18)</f>
        <v>4.5236223910575496E-2</v>
      </c>
      <c r="Q18" s="7">
        <f>3.97 * (SQRT(1.65)) * (SQRT(9.81)) * ((P18-N18)^(3/2)) * ((I18)^(3/2)) * J18</f>
        <v>4.6065927546539119E-3</v>
      </c>
      <c r="R18" s="7">
        <f>Q18 * 31500000</f>
        <v>145107.67177159822</v>
      </c>
      <c r="S18" s="7" t="s">
        <v>23</v>
      </c>
      <c r="T18" s="7" t="s">
        <v>27</v>
      </c>
    </row>
    <row r="19" spans="1:20" s="7" customFormat="1" ht="34" x14ac:dyDescent="0.2">
      <c r="A19" s="7" t="s">
        <v>20</v>
      </c>
      <c r="B19" s="11" t="s">
        <v>49</v>
      </c>
      <c r="C19" s="11" t="s">
        <v>50</v>
      </c>
      <c r="D19" s="9">
        <v>29.73</v>
      </c>
      <c r="E19" s="7">
        <f>D19*31500000</f>
        <v>936495000</v>
      </c>
      <c r="F19" s="10">
        <v>367.77857999999998</v>
      </c>
      <c r="G19" s="7">
        <f>F19*1000000</f>
        <v>367778580</v>
      </c>
      <c r="H19" s="7">
        <f>I19 * 1000</f>
        <v>10.921999999999999</v>
      </c>
      <c r="I19" s="7">
        <v>1.0921999999999999E-2</v>
      </c>
      <c r="J19" s="9">
        <v>19</v>
      </c>
      <c r="K19" s="9">
        <v>1.5</v>
      </c>
      <c r="L19" s="7">
        <v>3.0000000000000001E-3</v>
      </c>
      <c r="M19" s="7">
        <v>4.9500000000000002E-2</v>
      </c>
      <c r="N19" s="7">
        <f>0.15 * L19^(0.25)</f>
        <v>3.5105209789810736E-2</v>
      </c>
      <c r="O19" s="7">
        <f>1000*9.81*K19*L19</f>
        <v>44.145000000000003</v>
      </c>
      <c r="P19" s="7">
        <f>O19/(1650*9.81*I19)</f>
        <v>0.24970451632235191</v>
      </c>
      <c r="Q19" s="7">
        <f>3.97 * (SQRT(1.65)) * (SQRT(9.81)) * ((P19-N19)^(3/2)) * ((I19)^(3/2)) * J19</f>
        <v>3.4436286562756414E-2</v>
      </c>
      <c r="R19" s="7">
        <f>Q19 * 31500000</f>
        <v>1084743.026726827</v>
      </c>
      <c r="S19" s="7" t="s">
        <v>23</v>
      </c>
      <c r="T19" s="7" t="s">
        <v>27</v>
      </c>
    </row>
    <row r="20" spans="1:20" s="7" customFormat="1" ht="17" x14ac:dyDescent="0.2">
      <c r="A20" s="7" t="s">
        <v>20</v>
      </c>
      <c r="B20" s="11" t="s">
        <v>51</v>
      </c>
      <c r="C20" s="11" t="s">
        <v>52</v>
      </c>
      <c r="D20" s="9">
        <v>78.437665059840015</v>
      </c>
      <c r="E20" s="7">
        <f>D20*31500000</f>
        <v>2470786449.3849607</v>
      </c>
      <c r="F20" s="10">
        <v>164.98236299999999</v>
      </c>
      <c r="G20" s="7">
        <f>F20*1000000</f>
        <v>164982363</v>
      </c>
      <c r="H20" s="7">
        <f>I20 * 1000</f>
        <v>119.634</v>
      </c>
      <c r="I20" s="7">
        <v>0.119634</v>
      </c>
      <c r="J20" s="9">
        <v>24.521160000000002</v>
      </c>
      <c r="K20" s="9">
        <v>1.31</v>
      </c>
      <c r="L20" s="7">
        <v>8.0000000000000002E-3</v>
      </c>
      <c r="M20" s="7">
        <v>4.9500000000000002E-2</v>
      </c>
      <c r="N20" s="7">
        <f>0.15 * L20^(0.25)</f>
        <v>4.4860463436636612E-2</v>
      </c>
      <c r="O20" s="7">
        <f>1000*9.81*K20*L20</f>
        <v>102.80880000000001</v>
      </c>
      <c r="P20" s="7">
        <f>O20/(1650*9.81*I20)</f>
        <v>5.3091221153812061E-2</v>
      </c>
      <c r="Q20" s="7">
        <f>3.97 * (SQRT(1.65)) * (SQRT(9.81)) * ((P20-N20)^(3/2)) * ((I20)^(3/2)) * J20</f>
        <v>1.2101791216340637E-2</v>
      </c>
      <c r="R20" s="7">
        <f>Q20 * 31500000</f>
        <v>381206.42331473005</v>
      </c>
      <c r="S20" s="7" t="s">
        <v>23</v>
      </c>
      <c r="T20" s="7" t="s">
        <v>27</v>
      </c>
    </row>
    <row r="21" spans="1:20" s="7" customFormat="1" ht="34" x14ac:dyDescent="0.2">
      <c r="A21" s="7" t="s">
        <v>20</v>
      </c>
      <c r="B21" s="11" t="s">
        <v>51</v>
      </c>
      <c r="C21" s="11" t="s">
        <v>53</v>
      </c>
      <c r="D21" s="9">
        <v>32.6</v>
      </c>
      <c r="E21" s="7">
        <f>D21*31500000</f>
        <v>1026900000</v>
      </c>
      <c r="F21" s="10">
        <v>106.448589</v>
      </c>
      <c r="G21" s="7">
        <f>F21*1000000</f>
        <v>106448589</v>
      </c>
      <c r="H21" s="7">
        <f>I21 * 1000</f>
        <v>40.180000000000007</v>
      </c>
      <c r="I21" s="7">
        <v>4.0180000000000007E-2</v>
      </c>
      <c r="J21" s="9">
        <v>18.48</v>
      </c>
      <c r="K21" s="9">
        <v>0.83999999999999986</v>
      </c>
      <c r="L21" s="7">
        <v>7.4000000000000012E-3</v>
      </c>
      <c r="M21" s="7">
        <v>4.9500000000000002E-2</v>
      </c>
      <c r="N21" s="7">
        <f>0.15 * L21^(0.25)</f>
        <v>4.399458131502778E-2</v>
      </c>
      <c r="O21" s="7">
        <f>1000*9.81*K21*L21</f>
        <v>60.978959999999994</v>
      </c>
      <c r="P21" s="7">
        <f>O21/(1650*9.81*I21)</f>
        <v>9.3759898637947398E-2</v>
      </c>
      <c r="Q21" s="7">
        <f>3.97 * (SQRT(1.65)) * (SQRT(9.81)) * ((P21-N21)^(3/2)) * ((I21)^(3/2)) * J21</f>
        <v>2.6392104037603552E-2</v>
      </c>
      <c r="R21" s="7">
        <f>Q21 * 31500000</f>
        <v>831351.27718451188</v>
      </c>
      <c r="S21" s="7" t="s">
        <v>23</v>
      </c>
      <c r="T21" s="7" t="s">
        <v>27</v>
      </c>
    </row>
  </sheetData>
  <conditionalFormatting sqref="C2">
    <cfRule type="duplicateValues" dxfId="17" priority="18"/>
  </conditionalFormatting>
  <conditionalFormatting sqref="C6">
    <cfRule type="duplicateValues" dxfId="16" priority="17"/>
  </conditionalFormatting>
  <conditionalFormatting sqref="C3">
    <cfRule type="duplicateValues" dxfId="15" priority="16"/>
  </conditionalFormatting>
  <conditionalFormatting sqref="C8">
    <cfRule type="duplicateValues" dxfId="14" priority="15"/>
  </conditionalFormatting>
  <conditionalFormatting sqref="C9">
    <cfRule type="duplicateValues" dxfId="13" priority="14"/>
  </conditionalFormatting>
  <conditionalFormatting sqref="C10">
    <cfRule type="duplicateValues" dxfId="12" priority="13"/>
  </conditionalFormatting>
  <conditionalFormatting sqref="C12">
    <cfRule type="duplicateValues" dxfId="11" priority="12"/>
  </conditionalFormatting>
  <conditionalFormatting sqref="C13">
    <cfRule type="duplicateValues" dxfId="10" priority="11"/>
  </conditionalFormatting>
  <conditionalFormatting sqref="C14">
    <cfRule type="duplicateValues" dxfId="9" priority="10"/>
  </conditionalFormatting>
  <conditionalFormatting sqref="C15">
    <cfRule type="duplicateValues" dxfId="8" priority="9"/>
  </conditionalFormatting>
  <conditionalFormatting sqref="C16">
    <cfRule type="duplicateValues" dxfId="7" priority="8"/>
  </conditionalFormatting>
  <conditionalFormatting sqref="C17">
    <cfRule type="duplicateValues" dxfId="6" priority="7"/>
  </conditionalFormatting>
  <conditionalFormatting sqref="C18">
    <cfRule type="duplicateValues" dxfId="5" priority="6"/>
  </conditionalFormatting>
  <conditionalFormatting sqref="C19">
    <cfRule type="duplicateValues" dxfId="4" priority="5"/>
  </conditionalFormatting>
  <conditionalFormatting sqref="C20">
    <cfRule type="duplicateValues" dxfId="3" priority="4"/>
  </conditionalFormatting>
  <conditionalFormatting sqref="C21">
    <cfRule type="duplicateValues" dxfId="2" priority="3"/>
  </conditionalFormatting>
  <conditionalFormatting sqref="C5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Gabel</dc:creator>
  <cp:lastModifiedBy>Vanessa Gabel</cp:lastModifiedBy>
  <dcterms:created xsi:type="dcterms:W3CDTF">2023-11-06T21:50:51Z</dcterms:created>
  <dcterms:modified xsi:type="dcterms:W3CDTF">2023-11-06T21:56:05Z</dcterms:modified>
</cp:coreProperties>
</file>