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PM YAZILIM\Desktop\"/>
    </mc:Choice>
  </mc:AlternateContent>
  <bookViews>
    <workbookView xWindow="0" yWindow="960" windowWidth="16680" windowHeight="8115" firstSheet="5" activeTab="6"/>
  </bookViews>
  <sheets>
    <sheet name="OCAK " sheetId="1" r:id="rId1"/>
    <sheet name="ŞUBAT " sheetId="2" r:id="rId2"/>
    <sheet name="MART" sheetId="3" r:id="rId3"/>
    <sheet name="NİSAN " sheetId="4" r:id="rId4"/>
    <sheet name="MAYIS " sheetId="5" r:id="rId5"/>
    <sheet name="HAZİRAN " sheetId="6" r:id="rId6"/>
    <sheet name="TEMMUZ" sheetId="10" r:id="rId7"/>
    <sheet name="NAKLİYE DETAY " sheetId="11" r:id="rId8"/>
    <sheet name="PERSONEL GİDERLERİ DETAY " sheetId="12" r:id="rId9"/>
    <sheet name="SAİR GELİRLER DETAY " sheetId="16" r:id="rId10"/>
    <sheet name="DİĞER ÇEŞİTLİ GİDERLER DETAY " sheetId="17" r:id="rId11"/>
    <sheet name="KIDEM İHBAR GİDER DETAY" sheetId="18" r:id="rId12"/>
    <sheet name="TAMİR BAKIM MALİYETLERİ " sheetId="15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0" l="1"/>
  <c r="C19" i="10"/>
  <c r="B38" i="10" l="1"/>
  <c r="E23" i="10" s="1"/>
  <c r="B34" i="10"/>
  <c r="E22" i="10" s="1"/>
  <c r="B32" i="10"/>
  <c r="B29" i="10"/>
  <c r="B27" i="10"/>
  <c r="B28" i="10" s="1"/>
  <c r="B30" i="10" s="1"/>
  <c r="B31" i="10" s="1"/>
  <c r="B26" i="10"/>
  <c r="B24" i="10"/>
  <c r="B25" i="10" s="1"/>
  <c r="B36" i="5"/>
  <c r="B36" i="4"/>
  <c r="E24" i="6"/>
  <c r="E23" i="6"/>
  <c r="B39" i="6"/>
  <c r="B38" i="5"/>
  <c r="B35" i="5"/>
  <c r="B28" i="5"/>
  <c r="B37" i="6"/>
  <c r="B36" i="6"/>
  <c r="B35" i="6"/>
  <c r="B33" i="6"/>
  <c r="B32" i="6"/>
  <c r="B31" i="6"/>
  <c r="B30" i="6"/>
  <c r="B29" i="6"/>
  <c r="B27" i="6"/>
  <c r="B26" i="6"/>
  <c r="B25" i="6"/>
  <c r="B35" i="4"/>
  <c r="B31" i="4"/>
  <c r="B32" i="4"/>
  <c r="B34" i="4"/>
  <c r="B28" i="4"/>
  <c r="B26" i="4"/>
  <c r="B35" i="3"/>
  <c r="B34" i="3"/>
  <c r="B26" i="3"/>
  <c r="B35" i="2"/>
  <c r="B26" i="2"/>
  <c r="B28" i="2"/>
  <c r="B35" i="1"/>
  <c r="B36" i="1" s="1"/>
  <c r="B27" i="1"/>
  <c r="B26" i="1"/>
  <c r="B28" i="1"/>
  <c r="B32" i="5"/>
  <c r="B29" i="5"/>
  <c r="E23" i="5"/>
  <c r="B34" i="5"/>
  <c r="E22" i="5" s="1"/>
  <c r="B24" i="5"/>
  <c r="B25" i="5" s="1"/>
  <c r="B25" i="1"/>
  <c r="B29" i="4"/>
  <c r="B24" i="4"/>
  <c r="B25" i="4" s="1"/>
  <c r="E22" i="4"/>
  <c r="B29" i="3"/>
  <c r="B28" i="3"/>
  <c r="E22" i="1"/>
  <c r="B34" i="2"/>
  <c r="E22" i="2" s="1"/>
  <c r="B29" i="2"/>
  <c r="B30" i="2" s="1"/>
  <c r="B31" i="2" s="1"/>
  <c r="B30" i="1"/>
  <c r="B34" i="1"/>
  <c r="E22" i="3"/>
  <c r="B24" i="3"/>
  <c r="B25" i="3" s="1"/>
  <c r="B29" i="1"/>
  <c r="B24" i="1"/>
  <c r="G2" i="10"/>
  <c r="G3" i="6"/>
  <c r="G2" i="5"/>
  <c r="G2" i="4"/>
  <c r="G2" i="3"/>
  <c r="G2" i="2"/>
  <c r="H2" i="1"/>
  <c r="H8" i="15"/>
  <c r="H9" i="15"/>
  <c r="H7" i="15"/>
  <c r="H3" i="15"/>
  <c r="H4" i="15"/>
  <c r="H5" i="15"/>
  <c r="G3" i="15"/>
  <c r="G4" i="15"/>
  <c r="G5" i="15"/>
  <c r="G7" i="15"/>
  <c r="G8" i="15"/>
  <c r="G9" i="15"/>
  <c r="F3" i="15"/>
  <c r="F4" i="15"/>
  <c r="F5" i="15"/>
  <c r="F7" i="15"/>
  <c r="F8" i="15"/>
  <c r="F9" i="15"/>
  <c r="H6" i="15"/>
  <c r="E9" i="15"/>
  <c r="E8" i="15"/>
  <c r="E7" i="15"/>
  <c r="E5" i="15"/>
  <c r="E4" i="15"/>
  <c r="E3" i="15"/>
  <c r="H2" i="15"/>
  <c r="G2" i="15"/>
  <c r="E2" i="15"/>
  <c r="F2" i="15" s="1"/>
  <c r="D7" i="18"/>
  <c r="G11" i="10"/>
  <c r="D18" i="17"/>
  <c r="D9" i="17"/>
  <c r="D7" i="17"/>
  <c r="D5" i="17"/>
  <c r="D3" i="17"/>
  <c r="D95" i="11"/>
  <c r="D17" i="12"/>
  <c r="D15" i="12"/>
  <c r="G15" i="10" l="1"/>
  <c r="F19" i="10"/>
  <c r="B35" i="10"/>
  <c r="B36" i="10" s="1"/>
  <c r="B36" i="3"/>
  <c r="B36" i="2"/>
  <c r="B30" i="5"/>
  <c r="B31" i="5" s="1"/>
  <c r="B30" i="4"/>
  <c r="B31" i="1"/>
  <c r="B32" i="1" s="1"/>
  <c r="B30" i="3"/>
  <c r="B31" i="3"/>
  <c r="B32" i="3" s="1"/>
  <c r="B32" i="2"/>
  <c r="D22" i="16"/>
  <c r="D20" i="16"/>
  <c r="E21" i="10"/>
  <c r="E24" i="10" s="1"/>
  <c r="G15" i="6"/>
  <c r="D93" i="11"/>
  <c r="C20" i="6"/>
  <c r="G11" i="5"/>
  <c r="G14" i="5" s="1"/>
  <c r="E21" i="5" s="1"/>
  <c r="E24" i="5" s="1"/>
  <c r="D91" i="11"/>
  <c r="D13" i="12"/>
  <c r="D18" i="16"/>
  <c r="C19" i="5"/>
  <c r="G11" i="4"/>
  <c r="G14" i="4" s="1"/>
  <c r="E21" i="4" s="1"/>
  <c r="E23" i="4" s="1"/>
  <c r="D87" i="11"/>
  <c r="D11" i="12"/>
  <c r="D14" i="16"/>
  <c r="D9" i="12"/>
  <c r="C19" i="4"/>
  <c r="G14" i="3"/>
  <c r="F19" i="3" s="1"/>
  <c r="D59" i="11"/>
  <c r="D12" i="16"/>
  <c r="C19" i="3"/>
  <c r="D8" i="16"/>
  <c r="D4" i="16"/>
  <c r="D7" i="12"/>
  <c r="G10" i="2"/>
  <c r="G13" i="2" s="1"/>
  <c r="E21" i="2" s="1"/>
  <c r="E23" i="2" s="1"/>
  <c r="H10" i="1"/>
  <c r="C19" i="2"/>
  <c r="D18" i="11"/>
  <c r="C19" i="1"/>
  <c r="D4" i="12"/>
  <c r="D12" i="11"/>
  <c r="H4" i="1" s="1"/>
  <c r="E21" i="3" l="1"/>
  <c r="E23" i="3" s="1"/>
  <c r="F19" i="5"/>
  <c r="F19" i="2"/>
  <c r="E22" i="6"/>
  <c r="E25" i="6" s="1"/>
  <c r="F20" i="6"/>
  <c r="F19" i="4"/>
  <c r="H13" i="1"/>
  <c r="E21" i="1" s="1"/>
  <c r="E23" i="1" s="1"/>
  <c r="F19" i="1" l="1"/>
</calcChain>
</file>

<file path=xl/comments1.xml><?xml version="1.0" encoding="utf-8"?>
<comments xmlns="http://schemas.openxmlformats.org/spreadsheetml/2006/main">
  <authors>
    <author>lenovo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FAİZ: TOPLAM GİDERLERİN %5 ORANINDA YANSITMA YAPILMIŞTIR 
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FAİZ: TOPLAM GİDERLERİN %5 ORANINDA YANSITMA YAPILMIŞTIR 
</t>
        </r>
      </text>
    </comment>
  </commentList>
</comments>
</file>

<file path=xl/comments3.xml><?xml version="1.0" encoding="utf-8"?>
<comments xmlns="http://schemas.openxmlformats.org/spreadsheetml/2006/main">
  <authors>
    <author>lenovo</author>
  </authors>
  <commentList>
    <comment ref="E14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FAİZ: TOPLAM GİDERLERİN %5 ORANINDA YANSITMA YAPILMIŞTIR 
</t>
        </r>
      </text>
    </comment>
  </commentList>
</comments>
</file>

<file path=xl/comments4.xml><?xml version="1.0" encoding="utf-8"?>
<comments xmlns="http://schemas.openxmlformats.org/spreadsheetml/2006/main">
  <authors>
    <author>lenovo</author>
  </authors>
  <commentList>
    <comment ref="E14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FAİZ: TOPLAM GİDERLERİN %5 ORANINDA YANSITMA YAPILMIŞTIR 
</t>
        </r>
      </text>
    </comment>
  </commentList>
</comments>
</file>

<file path=xl/comments5.xml><?xml version="1.0" encoding="utf-8"?>
<comments xmlns="http://schemas.openxmlformats.org/spreadsheetml/2006/main">
  <authors>
    <author>lenovo</author>
  </authors>
  <commentList>
    <comment ref="E14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FAİZ: TOPLAM GİDERLERİN %5 ORANINDA YANSITMA YAPILMIŞTIR 
</t>
        </r>
      </text>
    </comment>
  </commentList>
</comments>
</file>

<file path=xl/comments6.xml><?xml version="1.0" encoding="utf-8"?>
<comments xmlns="http://schemas.openxmlformats.org/spreadsheetml/2006/main">
  <authors>
    <author>lenovo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FAİZ: TOPLAM GİDERLERİN %5 ORANINDA YANSITMA YAPILMIŞTIR 
</t>
        </r>
      </text>
    </comment>
  </commentList>
</comments>
</file>

<file path=xl/comments7.xml><?xml version="1.0" encoding="utf-8"?>
<comments xmlns="http://schemas.openxmlformats.org/spreadsheetml/2006/main">
  <authors>
    <author>lenovo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FAİZ: TOPLAM GİDERLERİN %5 ORANINDA YANSITMA YAPILMIŞTIR 
</t>
        </r>
      </text>
    </comment>
  </commentList>
</comments>
</file>

<file path=xl/sharedStrings.xml><?xml version="1.0" encoding="utf-8"?>
<sst xmlns="http://schemas.openxmlformats.org/spreadsheetml/2006/main" count="676" uniqueCount="257">
  <si>
    <t>GENEL TOPLAM</t>
  </si>
  <si>
    <t xml:space="preserve">GELİR </t>
  </si>
  <si>
    <t>GİDER</t>
  </si>
  <si>
    <t xml:space="preserve">TAMİR BAKIM MALİYETLERİ </t>
  </si>
  <si>
    <t xml:space="preserve">PERSONEL GİDERLERİ </t>
  </si>
  <si>
    <t xml:space="preserve">NAKLİYE MALİYETLERİ </t>
  </si>
  <si>
    <t xml:space="preserve">ELEKTİRİK SATIŞ GELİRİ </t>
  </si>
  <si>
    <t xml:space="preserve">ISI SATIŞ GELİRİ </t>
  </si>
  <si>
    <t xml:space="preserve">KARBON SATIŞ GELİRİ </t>
  </si>
  <si>
    <t xml:space="preserve">ORGANİK GÜBRE SATIŞ GELİRİ </t>
  </si>
  <si>
    <t xml:space="preserve">HAMMADDE GİDERLERİ </t>
  </si>
  <si>
    <t xml:space="preserve">ELEKTİRİK GİDERLERİ </t>
  </si>
  <si>
    <t xml:space="preserve">ENERJİ PİYASASI DENGESİZLİK GİDERLERİ </t>
  </si>
  <si>
    <t xml:space="preserve">YEMEK GİDERİ </t>
  </si>
  <si>
    <t xml:space="preserve">DANIŞMANLIK GİDERİ </t>
  </si>
  <si>
    <t xml:space="preserve">PERSONEL TAŞIMA GİDERLERİ </t>
  </si>
  <si>
    <t xml:space="preserve">ŞÖFÖR HARCIRAHLARI </t>
  </si>
  <si>
    <t xml:space="preserve">DİĞER SAİR GELİRLER </t>
  </si>
  <si>
    <t>602.03</t>
  </si>
  <si>
    <t>ASGARİ ÜCRET DESTEĞİ</t>
  </si>
  <si>
    <t xml:space="preserve">LABRATUAR GİDERLERİ </t>
  </si>
  <si>
    <t xml:space="preserve">UZUN VADELİ KREDİ VE FAİZ KOMİSYONU </t>
  </si>
  <si>
    <t>320.03.0009</t>
  </si>
  <si>
    <t>İBRAHİM ŞEFLEK NAK.TAAH.VE TİC.LTD.ŞTİ.</t>
  </si>
  <si>
    <t>320.03.0194</t>
  </si>
  <si>
    <t>ARSLAN AKTAŞ</t>
  </si>
  <si>
    <t>320.03.0278</t>
  </si>
  <si>
    <t>EMİNE ÖZDEMİR</t>
  </si>
  <si>
    <t>320.03.0300</t>
  </si>
  <si>
    <t>MEHMET VARA</t>
  </si>
  <si>
    <t>320.03.0316</t>
  </si>
  <si>
    <t>MUSTAFA EFE TAŞKIN</t>
  </si>
  <si>
    <t>320.03.0318</t>
  </si>
  <si>
    <t>ÖZKAN ŞAHİN</t>
  </si>
  <si>
    <t>320.03.0325</t>
  </si>
  <si>
    <t>FAYIK ONGUN</t>
  </si>
  <si>
    <t>320.03.0326</t>
  </si>
  <si>
    <t>AZİMLİ ZİRAAT YEM İNŞ İTH İHR TİC LTD ŞTİ</t>
  </si>
  <si>
    <t>320.03.0327</t>
  </si>
  <si>
    <t>SEVAL NARİN</t>
  </si>
  <si>
    <t>320.03.0328</t>
  </si>
  <si>
    <t>YAŞAR ADAMHASAN</t>
  </si>
  <si>
    <t>320.03.0329</t>
  </si>
  <si>
    <t>ABDULKADİR ŞANAL LOJ İNŞ TAR HAYV LTD ŞTİ</t>
  </si>
  <si>
    <t xml:space="preserve">TARİH </t>
  </si>
  <si>
    <t>MİZAN NO</t>
  </si>
  <si>
    <t xml:space="preserve">TEDARİKÇİ </t>
  </si>
  <si>
    <t xml:space="preserve">TUTAR </t>
  </si>
  <si>
    <t>NAKLİYE DETAY '!A1</t>
  </si>
  <si>
    <t xml:space="preserve">TOPLAM </t>
  </si>
  <si>
    <t>720.01.01</t>
  </si>
  <si>
    <t>PERSONEL ÜCRETLERİ</t>
  </si>
  <si>
    <t>720.01.02</t>
  </si>
  <si>
    <t>KIDEM - İHBAR TAZMİNATLARI</t>
  </si>
  <si>
    <t>PERSONEL GİDERLERİ DETAY '!A1</t>
  </si>
  <si>
    <t>KAR/ZARAR</t>
  </si>
  <si>
    <t>730.02</t>
  </si>
  <si>
    <t>BAKIM ONARIM GİDERLERİ</t>
  </si>
  <si>
    <t>TAMİR BAKIM MALİYETLERİ '!A1</t>
  </si>
  <si>
    <t>602.08</t>
  </si>
  <si>
    <t>MESLEKİ EĞİTİM DEVLET KATKISI</t>
  </si>
  <si>
    <t>SAİR GELİRLER DETAY '!A1</t>
  </si>
  <si>
    <t xml:space="preserve">FİİLİ ADAM SAAT </t>
  </si>
  <si>
    <t>320.03.0330</t>
  </si>
  <si>
    <t>YALÇIN İNŞAAT TURZ VE  TİC LTD ŞTİ</t>
  </si>
  <si>
    <t>320.03.0331</t>
  </si>
  <si>
    <t>MUHAMMED ÇELİK</t>
  </si>
  <si>
    <t>320.03.0332</t>
  </si>
  <si>
    <t>SEBEHAT YÜKSEL</t>
  </si>
  <si>
    <t>320.03.0333</t>
  </si>
  <si>
    <t>EKREM TORUN</t>
  </si>
  <si>
    <t>320.03.0334</t>
  </si>
  <si>
    <t>KOLOĞLU NAKLİYAT PETROL TİC LTD ŞTİ</t>
  </si>
  <si>
    <t>320.03.0344</t>
  </si>
  <si>
    <t>EKREM ALİCAN CEYLAN</t>
  </si>
  <si>
    <t>602.02</t>
  </si>
  <si>
    <t>KREDİ FAİZ DESTEĞİ</t>
  </si>
  <si>
    <t xml:space="preserve">OCAK 2024 BİOGAZ </t>
  </si>
  <si>
    <t xml:space="preserve">ŞUBAT 2024 BİOGAZ </t>
  </si>
  <si>
    <t xml:space="preserve">MART 2024 BİOGAZ </t>
  </si>
  <si>
    <t>602.09</t>
  </si>
  <si>
    <t>TARIMSAL DESTEKLEME ÖDEMELERİ</t>
  </si>
  <si>
    <t>320.03.0059</t>
  </si>
  <si>
    <t>ASLAN CULHA</t>
  </si>
  <si>
    <t>320.03.0118</t>
  </si>
  <si>
    <t>İBRAHİM TURGUT</t>
  </si>
  <si>
    <t>320.03.0120</t>
  </si>
  <si>
    <t>KADİR BARHA</t>
  </si>
  <si>
    <t>320.03.0122</t>
  </si>
  <si>
    <t>ALİ SONGURALP</t>
  </si>
  <si>
    <t>320.03.0129</t>
  </si>
  <si>
    <t>HÜSEYİN ARICILAR</t>
  </si>
  <si>
    <t>320.03.0146</t>
  </si>
  <si>
    <t>HASAN MERSİNLİOĞLU</t>
  </si>
  <si>
    <t>320.03.0335</t>
  </si>
  <si>
    <t>ZÜBEYİR ÇEVİK</t>
  </si>
  <si>
    <t>320.03.0336</t>
  </si>
  <si>
    <t>SEYİT DEĞİRMENCİ</t>
  </si>
  <si>
    <t>320.03.0337</t>
  </si>
  <si>
    <t>MEHMET GÜNERİ</t>
  </si>
  <si>
    <t>320.03.0338</t>
  </si>
  <si>
    <t>BİLAL ÖZGÜN</t>
  </si>
  <si>
    <t>320.03.0339</t>
  </si>
  <si>
    <t>İLKER SAY</t>
  </si>
  <si>
    <t>320.03.0340</t>
  </si>
  <si>
    <t>MUSTAFA MUHAMMET YILDIZ</t>
  </si>
  <si>
    <t>320.03.0341</t>
  </si>
  <si>
    <t>YAKUP GÜLCAN</t>
  </si>
  <si>
    <t>320.03.0342</t>
  </si>
  <si>
    <t>KÖKSAL TURGUT</t>
  </si>
  <si>
    <t>320.03.0343</t>
  </si>
  <si>
    <t>EMİN DOĞRU</t>
  </si>
  <si>
    <t>320.03.0345</t>
  </si>
  <si>
    <t>FADİME DELİCE</t>
  </si>
  <si>
    <t>320.03.0346</t>
  </si>
  <si>
    <t>İSA DOĞAN</t>
  </si>
  <si>
    <t>320.03.0347</t>
  </si>
  <si>
    <t>ŞİRİN GÜLER</t>
  </si>
  <si>
    <t>320.03.0348</t>
  </si>
  <si>
    <t>BAHRİ KUMDERELİ</t>
  </si>
  <si>
    <t>320.03.0349</t>
  </si>
  <si>
    <t>ADEM ERDOĞAN</t>
  </si>
  <si>
    <t>320.03.0350</t>
  </si>
  <si>
    <t>ERSİN CENGİZ</t>
  </si>
  <si>
    <t>320.03.0351</t>
  </si>
  <si>
    <t>CANER ERDOĞAN</t>
  </si>
  <si>
    <t>320.03.0352</t>
  </si>
  <si>
    <t>MUSTAFA ÇÖLMEKÇİ</t>
  </si>
  <si>
    <t>320.03.0353</t>
  </si>
  <si>
    <t>EROL ŞEN</t>
  </si>
  <si>
    <t>320.03.0354</t>
  </si>
  <si>
    <t>SADETTİN ARICILAR</t>
  </si>
  <si>
    <t>320.03.0355</t>
  </si>
  <si>
    <t>MEHMET YERTÜM</t>
  </si>
  <si>
    <t>320.03.0356</t>
  </si>
  <si>
    <t>NEVZAT ARIKBAŞLI</t>
  </si>
  <si>
    <t>320.03.0357</t>
  </si>
  <si>
    <t>MEHMET ALİ DURMUŞ</t>
  </si>
  <si>
    <t>320.03.0358</t>
  </si>
  <si>
    <t>BAYRAM KARAKUŞ</t>
  </si>
  <si>
    <t>320.03.0359</t>
  </si>
  <si>
    <t>İHSANE GÜVER</t>
  </si>
  <si>
    <t>320.03.0360</t>
  </si>
  <si>
    <t>ÖZEL YAHYALI SÜRÜCÜ KURSU SAN TİC LTD ŞTİ</t>
  </si>
  <si>
    <t>320.03.0361</t>
  </si>
  <si>
    <t>ABDULLAH ERGÜL</t>
  </si>
  <si>
    <t>320.03.0362</t>
  </si>
  <si>
    <t>AYDIN AKINCI</t>
  </si>
  <si>
    <t>320.03.0363</t>
  </si>
  <si>
    <t>AHMET YURTERİ</t>
  </si>
  <si>
    <t>320.03.0364</t>
  </si>
  <si>
    <t>İSMAİL KARAKURT</t>
  </si>
  <si>
    <t>320.03.0365</t>
  </si>
  <si>
    <t>ÇAMOĞLU MARKET TUR NAK UN MAM GIDA SAN TİC LTD ŞTİ</t>
  </si>
  <si>
    <t xml:space="preserve">DİĞER ÇEŞİTLİ GİDERLER </t>
  </si>
  <si>
    <t xml:space="preserve">YÜKSELLER HARFİYAT </t>
  </si>
  <si>
    <t>730.07</t>
  </si>
  <si>
    <t>DİĞER ÇEŞİTLİ GİDERLER DETAY '!A1</t>
  </si>
  <si>
    <t xml:space="preserve">NİSAN 2024 BİOGAZ </t>
  </si>
  <si>
    <t>720</t>
  </si>
  <si>
    <t>DİREKT İŞÇİLİK GİDERLERİ</t>
  </si>
  <si>
    <t>320.03.0095</t>
  </si>
  <si>
    <t>EYYÜP ASLAN</t>
  </si>
  <si>
    <t>320.03.0121</t>
  </si>
  <si>
    <t>SEFA KÜSNÜ</t>
  </si>
  <si>
    <t>320.03.0125</t>
  </si>
  <si>
    <t>ERCAN KÜSNÜ</t>
  </si>
  <si>
    <t>320.03.0153</t>
  </si>
  <si>
    <t>EFEBEY NARENCİYE İTHALAT TİC.LTD.ŞTİ</t>
  </si>
  <si>
    <t>320.03.0183</t>
  </si>
  <si>
    <t>SÜLEYMAN EJDERHA</t>
  </si>
  <si>
    <t>320.03.0282</t>
  </si>
  <si>
    <t>HAYRUNNİSA ÖZDEMİR</t>
  </si>
  <si>
    <t>320.03.0366</t>
  </si>
  <si>
    <t>SİNAN DÜZ</t>
  </si>
  <si>
    <t>320.03.0367</t>
  </si>
  <si>
    <t>BÜNYAMİN TOPRAK</t>
  </si>
  <si>
    <t>320.03.0368</t>
  </si>
  <si>
    <t>AHMET ALKAYIŞ</t>
  </si>
  <si>
    <t>320.03.0369</t>
  </si>
  <si>
    <t>HASAN HÜSEYİN MENCİK</t>
  </si>
  <si>
    <t>320.03.0370</t>
  </si>
  <si>
    <t>YURTTAŞLAR UN GIDA NAK SAN VE TİC A.Ş.</t>
  </si>
  <si>
    <t>320.03.0371</t>
  </si>
  <si>
    <t>ÖZ METAL İNŞAAT SAN TİC LTD ŞTİ</t>
  </si>
  <si>
    <t>320.03.0372</t>
  </si>
  <si>
    <t>KRY KORAY LOJİSTİK NAKLİYAT SAN VE TİC LTD ŞTİ</t>
  </si>
  <si>
    <t>320.03.0373</t>
  </si>
  <si>
    <t>MEHMET TÜRKMEN</t>
  </si>
  <si>
    <t>320.03.0374</t>
  </si>
  <si>
    <t>MUHAMMED GÖKŞEN</t>
  </si>
  <si>
    <t>320.03.0375</t>
  </si>
  <si>
    <t>İLKER ALTUNKESER</t>
  </si>
  <si>
    <t>320.03.0376</t>
  </si>
  <si>
    <t>MEHMET ERDOĞAN</t>
  </si>
  <si>
    <t>320.03.0377</t>
  </si>
  <si>
    <t>MEHMET ALİ DURAN</t>
  </si>
  <si>
    <t xml:space="preserve">YÜKSELLER HARFİYAT/AKARYAKIT </t>
  </si>
  <si>
    <t xml:space="preserve">MAYIS 2024 BİOGAZ </t>
  </si>
  <si>
    <t>320.03.0378</t>
  </si>
  <si>
    <t>ŞÜKRAN KUŞ</t>
  </si>
  <si>
    <t>320.03.0379</t>
  </si>
  <si>
    <t>SAMİ AYDEMİR</t>
  </si>
  <si>
    <t xml:space="preserve">HAZİRAN 2024 BİOGAZ </t>
  </si>
  <si>
    <t>602.01</t>
  </si>
  <si>
    <t>46486 SAYILI VE 05510 SAYILI DEVLET YARDIMLARI</t>
  </si>
  <si>
    <t>320.03</t>
  </si>
  <si>
    <t xml:space="preserve">YOK </t>
  </si>
  <si>
    <t xml:space="preserve">TEMMUZ 2024 BİOGAZ </t>
  </si>
  <si>
    <t>320.03.0380</t>
  </si>
  <si>
    <t>CEVDET ADIGÜZEL</t>
  </si>
  <si>
    <t>YÜKSELLER HAFRİYAT İNŞ.NAK.GIDA LTD.ŞTİ.</t>
  </si>
  <si>
    <t>TAN ÖLÇÜM ANALİZ VE ÇEVRE İŞ GÜVENLİĞİ SAN VE TİC LTD ŞTİ</t>
  </si>
  <si>
    <t>AHİ GÜVEN İNŞAAT MAL.SAN TİC LTD ŞTİ</t>
  </si>
  <si>
    <t>AHİ OTO KURTARMA SAN.TİC.LTD.ŞTİ.</t>
  </si>
  <si>
    <t>AŞIKPAŞA ORTAK SAĞLIK GÜVENLİK BİRİMİ LTD.ŞTİ.</t>
  </si>
  <si>
    <t>AHMET GÜNDAY</t>
  </si>
  <si>
    <t>OKTAY VİNÇ İNŞ SAN LTD ŞTİ</t>
  </si>
  <si>
    <t>ŞERAFETTİN ÖZDİNÇ</t>
  </si>
  <si>
    <t xml:space="preserve">KIDEM İHBAR TAZMİNAT GİDERLERİ </t>
  </si>
  <si>
    <t>730.19</t>
  </si>
  <si>
    <t>HASAN KILINÇ KIDEM TAZMİNATI</t>
  </si>
  <si>
    <t>MUAMMER ÖCAL KIDEM TAZMİNATI</t>
  </si>
  <si>
    <t>DURMUŞ TURGUT KIDEM TAZMİNATI</t>
  </si>
  <si>
    <t>MUAMMER ÖCAL İHBAR TAZMİNATI</t>
  </si>
  <si>
    <t>DURMUŞ TURGUT İHBAR ÖDENMESİ</t>
  </si>
  <si>
    <t xml:space="preserve">36500 euro 20000 bin bakımı yapılıyor motorlara  2,5 yıl hiö durmadan çalışırsa 20000 dolar normal şartlarda 3 yıl düşünülebilir   </t>
  </si>
  <si>
    <t xml:space="preserve">4,5 mw </t>
  </si>
  <si>
    <t xml:space="preserve">hammadde kaynaklı maliyet artmış </t>
  </si>
  <si>
    <t xml:space="preserve">3 yıllık genel bakım aylık maliyet </t>
  </si>
  <si>
    <t xml:space="preserve">ödeme yok </t>
  </si>
  <si>
    <t xml:space="preserve">sair bakım için harcanan tutar  </t>
  </si>
  <si>
    <t xml:space="preserve">3 yıllık bakımdan aylığa düşen tutar </t>
  </si>
  <si>
    <t xml:space="preserve">toplam bakım tutarı </t>
  </si>
  <si>
    <t>TEORİK KAPASİTE (ADAM SAAT)</t>
  </si>
  <si>
    <t>AYLIK TEORİK KAPASİTE (MW)</t>
  </si>
  <si>
    <t>FİİLİ ÜRETİM (MW)</t>
  </si>
  <si>
    <t>SATIŞI GERÇEKLEŞEN (MW)</t>
  </si>
  <si>
    <t>GERÇEKTE OLUŞAN FATURA (TL)</t>
  </si>
  <si>
    <t xml:space="preserve">ÖDENEN CEZA </t>
  </si>
  <si>
    <t xml:space="preserve">AY İÇİ KURFARKI TUTARI </t>
  </si>
  <si>
    <t xml:space="preserve">KÜMÜLATİF NET TUTAR </t>
  </si>
  <si>
    <t xml:space="preserve">NET FATURA TUTARI </t>
  </si>
  <si>
    <t>DETAY ALINAMAMIŞTIR</t>
  </si>
  <si>
    <t>KAPASİTE KAYNAKLI KAYIP (MW)</t>
  </si>
  <si>
    <t>KAPASİTE KAYNAKLI KAYIP (TL)</t>
  </si>
  <si>
    <t>GESTEN GELEN MİKTAR (MW) -</t>
  </si>
  <si>
    <t>BİOGERME GİDEN MİKTAR MW +</t>
  </si>
  <si>
    <t xml:space="preserve">BİO GERME GİDEN MİKTAR TL </t>
  </si>
  <si>
    <t>BİO GERME GİDEN (TL)</t>
  </si>
  <si>
    <t xml:space="preserve">GESTEN GELEN MİKTAR TL </t>
  </si>
  <si>
    <t>600.01.01.001</t>
  </si>
  <si>
    <t>610.01.01.001</t>
  </si>
  <si>
    <t>620.01.01.001</t>
  </si>
  <si>
    <t>630.01.01.001</t>
  </si>
  <si>
    <t>640.01.01.001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</si>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</sst>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₺&quot;#,##0.00"/>
  </numFmts>
  <fonts count="29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8"/>
      <name val="Tahoma"/>
      <charset val="1"/>
    </font>
    <font>
      <u/>
      <sz val="11"/>
      <color theme="10"/>
      <name val="Calibri"/>
      <family val="2"/>
      <charset val="162"/>
      <scheme val="minor"/>
    </font>
    <font>
      <b/>
      <sz val="9"/>
      <color indexed="81"/>
      <name val="Tahoma"/>
      <family val="2"/>
      <charset val="162"/>
    </font>
    <font>
      <sz val="11"/>
      <name val="Calibri"/>
      <family val="2"/>
      <charset val="162"/>
    </font>
    <font>
      <b/>
      <sz val="11"/>
      <color theme="1"/>
      <name val="Calibri"/>
      <family val="2"/>
      <charset val="162"/>
    </font>
    <font>
      <b/>
      <sz val="11"/>
      <name val="Calibri"/>
      <family val="2"/>
      <charset val="162"/>
    </font>
    <font>
      <sz val="1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1"/>
      <color rgb="FF0070C0"/>
      <name val="Calibri"/>
      <family val="2"/>
      <charset val="16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1" applyNumberFormat="0" applyAlignment="0" applyProtection="0"/>
    <xf numFmtId="0" fontId="20" fillId="8" borderId="12" applyNumberFormat="0" applyAlignment="0" applyProtection="0"/>
    <xf numFmtId="0" fontId="21" fillId="8" borderId="11" applyNumberFormat="0" applyAlignment="0" applyProtection="0"/>
    <xf numFmtId="0" fontId="22" fillId="0" borderId="13" applyNumberFormat="0" applyFill="0" applyAlignment="0" applyProtection="0"/>
    <xf numFmtId="0" fontId="23" fillId="9" borderId="14" applyNumberFormat="0" applyAlignment="0" applyProtection="0"/>
    <xf numFmtId="0" fontId="24" fillId="0" borderId="0" applyNumberFormat="0" applyFill="0" applyBorder="0" applyAlignment="0" applyProtection="0"/>
    <xf numFmtId="0" fontId="11" fillId="10" borderId="15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/>
    <xf numFmtId="1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0" borderId="2" xfId="0" applyBorder="1"/>
    <xf numFmtId="3" fontId="5" fillId="0" borderId="0" xfId="1" quotePrefix="1" applyNumberFormat="1"/>
    <xf numFmtId="0" fontId="1" fillId="0" borderId="2" xfId="0" applyFont="1" applyBorder="1"/>
    <xf numFmtId="164" fontId="0" fillId="0" borderId="2" xfId="0" applyNumberFormat="1" applyBorder="1"/>
    <xf numFmtId="14" fontId="0" fillId="0" borderId="2" xfId="0" applyNumberFormat="1" applyBorder="1"/>
    <xf numFmtId="0" fontId="5" fillId="0" borderId="0" xfId="1" quotePrefix="1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top" wrapText="1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1" fillId="0" borderId="2" xfId="0" applyNumberFormat="1" applyFont="1" applyBorder="1"/>
    <xf numFmtId="0" fontId="1" fillId="0" borderId="6" xfId="0" applyFont="1" applyBorder="1"/>
    <xf numFmtId="164" fontId="1" fillId="0" borderId="6" xfId="0" applyNumberFormat="1" applyFont="1" applyBorder="1"/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64" fontId="7" fillId="0" borderId="2" xfId="0" applyNumberFormat="1" applyFont="1" applyBorder="1" applyAlignment="1">
      <alignment horizontal="right" vertical="top" wrapText="1"/>
    </xf>
    <xf numFmtId="0" fontId="7" fillId="0" borderId="7" xfId="0" applyFont="1" applyBorder="1" applyAlignment="1">
      <alignment horizontal="left" vertical="top" wrapText="1"/>
    </xf>
    <xf numFmtId="164" fontId="0" fillId="2" borderId="0" xfId="0" applyNumberFormat="1" applyFill="1" applyAlignment="1">
      <alignment horizontal="right"/>
    </xf>
    <xf numFmtId="0" fontId="8" fillId="0" borderId="2" xfId="0" applyFont="1" applyBorder="1"/>
    <xf numFmtId="164" fontId="8" fillId="0" borderId="2" xfId="0" applyNumberFormat="1" applyFont="1" applyBorder="1"/>
    <xf numFmtId="0" fontId="7" fillId="0" borderId="2" xfId="0" applyFont="1" applyBorder="1" applyAlignment="1">
      <alignment horizontal="right" vertical="top" wrapText="1"/>
    </xf>
    <xf numFmtId="14" fontId="3" fillId="0" borderId="2" xfId="0" applyNumberFormat="1" applyFont="1" applyBorder="1" applyAlignment="1">
      <alignment wrapText="1"/>
    </xf>
    <xf numFmtId="164" fontId="1" fillId="0" borderId="0" xfId="0" applyNumberFormat="1" applyFont="1" applyAlignment="1">
      <alignment horizontal="right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2" xfId="0" applyFont="1" applyBorder="1" applyAlignment="1">
      <alignment horizontal="right" vertical="center" wrapText="1"/>
    </xf>
    <xf numFmtId="164" fontId="7" fillId="0" borderId="2" xfId="0" applyNumberFormat="1" applyFont="1" applyBorder="1" applyAlignment="1">
      <alignment horizontal="right" vertical="center" wrapText="1"/>
    </xf>
    <xf numFmtId="164" fontId="8" fillId="0" borderId="2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 wrapText="1"/>
    </xf>
    <xf numFmtId="164" fontId="7" fillId="0" borderId="1" xfId="0" applyNumberFormat="1" applyFont="1" applyBorder="1" applyAlignment="1">
      <alignment horizontal="right" vertical="center" wrapText="1"/>
    </xf>
    <xf numFmtId="14" fontId="3" fillId="0" borderId="2" xfId="0" applyNumberFormat="1" applyFon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164" fontId="0" fillId="3" borderId="0" xfId="0" applyNumberFormat="1" applyFill="1" applyAlignment="1">
      <alignment horizontal="right"/>
    </xf>
    <xf numFmtId="0" fontId="10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/>
    </xf>
    <xf numFmtId="164" fontId="10" fillId="0" borderId="2" xfId="0" applyNumberFormat="1" applyFont="1" applyBorder="1" applyAlignment="1">
      <alignment horizontal="right" vertical="top" wrapText="1"/>
    </xf>
    <xf numFmtId="14" fontId="0" fillId="3" borderId="2" xfId="0" applyNumberFormat="1" applyFill="1" applyBorder="1" applyAlignment="1">
      <alignment horizontal="center"/>
    </xf>
    <xf numFmtId="0" fontId="10" fillId="0" borderId="1" xfId="0" applyFont="1" applyBorder="1" applyAlignment="1">
      <alignment horizontal="left" vertical="top" wrapText="1"/>
    </xf>
    <xf numFmtId="164" fontId="10" fillId="0" borderId="1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/>
    </xf>
    <xf numFmtId="4" fontId="0" fillId="0" borderId="2" xfId="0" applyNumberFormat="1" applyBorder="1"/>
    <xf numFmtId="14" fontId="3" fillId="0" borderId="2" xfId="0" applyNumberFormat="1" applyFont="1" applyBorder="1"/>
    <xf numFmtId="0" fontId="3" fillId="0" borderId="2" xfId="0" applyFont="1" applyBorder="1"/>
    <xf numFmtId="164" fontId="3" fillId="0" borderId="2" xfId="0" applyNumberFormat="1" applyFont="1" applyBorder="1"/>
    <xf numFmtId="164" fontId="7" fillId="0" borderId="1" xfId="0" applyNumberFormat="1" applyFont="1" applyBorder="1" applyAlignment="1">
      <alignment horizontal="right" vertical="top" wrapText="1"/>
    </xf>
    <xf numFmtId="4" fontId="3" fillId="0" borderId="2" xfId="0" applyNumberFormat="1" applyFont="1" applyBorder="1"/>
    <xf numFmtId="0" fontId="0" fillId="0" borderId="2" xfId="0" applyBorder="1" applyAlignment="1">
      <alignment horizontal="right"/>
    </xf>
    <xf numFmtId="0" fontId="3" fillId="0" borderId="2" xfId="0" applyFont="1" applyBorder="1" applyAlignment="1">
      <alignment horizontal="right"/>
    </xf>
    <xf numFmtId="14" fontId="3" fillId="0" borderId="0" xfId="0" applyNumberFormat="1" applyFont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right" vertical="center"/>
    </xf>
    <xf numFmtId="14" fontId="0" fillId="0" borderId="6" xfId="0" applyNumberFormat="1" applyBorder="1"/>
    <xf numFmtId="0" fontId="7" fillId="0" borderId="6" xfId="0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/>
    </xf>
    <xf numFmtId="164" fontId="10" fillId="0" borderId="17" xfId="0" applyNumberFormat="1" applyFont="1" applyBorder="1" applyAlignment="1">
      <alignment horizontal="right" vertical="top" wrapText="1"/>
    </xf>
    <xf numFmtId="14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2" xfId="0" applyNumberFormat="1" applyBorder="1" applyAlignment="1">
      <alignment horizontal="left"/>
    </xf>
    <xf numFmtId="0" fontId="28" fillId="3" borderId="0" xfId="0" applyFont="1" applyFill="1"/>
    <xf numFmtId="0" fontId="24" fillId="0" borderId="2" xfId="0" applyFont="1" applyBorder="1"/>
    <xf numFmtId="0" fontId="24" fillId="0" borderId="2" xfId="0" applyFont="1" applyBorder="1" applyAlignment="1">
      <alignment horizontal="left"/>
    </xf>
    <xf numFmtId="164" fontId="24" fillId="0" borderId="2" xfId="0" applyNumberFormat="1" applyFont="1" applyBorder="1" applyAlignment="1">
      <alignment horizontal="left"/>
    </xf>
    <xf numFmtId="2" fontId="0" fillId="0" borderId="2" xfId="0" applyNumberFormat="1" applyBorder="1" applyAlignment="1">
      <alignment horizontal="left"/>
    </xf>
    <xf numFmtId="0" fontId="10" fillId="3" borderId="2" xfId="0" applyFont="1" applyFill="1" applyBorder="1"/>
    <xf numFmtId="164" fontId="10" fillId="3" borderId="2" xfId="0" applyNumberFormat="1" applyFont="1" applyFill="1" applyBorder="1" applyAlignment="1">
      <alignment horizontal="left"/>
    </xf>
    <xf numFmtId="0" fontId="10" fillId="0" borderId="2" xfId="0" applyFont="1" applyBorder="1"/>
    <xf numFmtId="164" fontId="0" fillId="2" borderId="2" xfId="0" applyNumberForma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64" fontId="10" fillId="0" borderId="2" xfId="0" applyNumberFormat="1" applyFont="1" applyBorder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left"/>
    </xf>
    <xf numFmtId="0" fontId="0" fillId="35" borderId="2" xfId="0" applyFill="1" applyBorder="1" applyAlignment="1">
      <alignment horizontal="left"/>
    </xf>
    <xf numFmtId="14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3" fillId="2" borderId="2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3">
    <cellStyle name="%20 - Vurgu1" xfId="20" builtinId="30" customBuiltin="1"/>
    <cellStyle name="%20 - Vurgu2" xfId="24" builtinId="34" customBuiltin="1"/>
    <cellStyle name="%20 - Vurgu3" xfId="28" builtinId="38" customBuiltin="1"/>
    <cellStyle name="%20 - Vurgu4" xfId="32" builtinId="42" customBuiltin="1"/>
    <cellStyle name="%20 - Vurgu5" xfId="36" builtinId="46" customBuiltin="1"/>
    <cellStyle name="%20 - Vurgu6" xfId="40" builtinId="50" customBuiltin="1"/>
    <cellStyle name="%40 - Vurgu1" xfId="21" builtinId="31" customBuiltin="1"/>
    <cellStyle name="%40 - Vurgu2" xfId="25" builtinId="35" customBuiltin="1"/>
    <cellStyle name="%40 - Vurgu3" xfId="29" builtinId="39" customBuiltin="1"/>
    <cellStyle name="%40 - Vurgu4" xfId="33" builtinId="43" customBuiltin="1"/>
    <cellStyle name="%40 - Vurgu5" xfId="37" builtinId="47" customBuiltin="1"/>
    <cellStyle name="%40 - Vurgu6" xfId="41" builtinId="51" customBuiltin="1"/>
    <cellStyle name="%60 - Vurgu1" xfId="22" builtinId="32" customBuiltin="1"/>
    <cellStyle name="%60 - Vurgu2" xfId="26" builtinId="36" customBuiltin="1"/>
    <cellStyle name="%60 - Vurgu3" xfId="30" builtinId="40" customBuiltin="1"/>
    <cellStyle name="%60 - Vurgu4" xfId="34" builtinId="44" customBuiltin="1"/>
    <cellStyle name="%60 - Vurgu5" xfId="38" builtinId="48" customBuiltin="1"/>
    <cellStyle name="%60 - Vurgu6" xfId="42" builtinId="52" customBuiltin="1"/>
    <cellStyle name="Açıklama Metni" xfId="17" builtinId="53" customBuiltin="1"/>
    <cellStyle name="Ana Başlık" xfId="2" builtinId="15" customBuiltin="1"/>
    <cellStyle name="Bağlı Hücre" xfId="13" builtinId="24" customBuiltin="1"/>
    <cellStyle name="Başlık 1" xfId="3" builtinId="16" customBuiltin="1"/>
    <cellStyle name="Başlık 2" xfId="4" builtinId="17" customBuiltin="1"/>
    <cellStyle name="Başlık 3" xfId="5" builtinId="18" customBuiltin="1"/>
    <cellStyle name="Başlık 4" xfId="6" builtinId="19" customBuiltin="1"/>
    <cellStyle name="Çıkış" xfId="11" builtinId="21" customBuiltin="1"/>
    <cellStyle name="Giriş" xfId="10" builtinId="20" customBuiltin="1"/>
    <cellStyle name="Hesaplama" xfId="12" builtinId="22" customBuiltin="1"/>
    <cellStyle name="İşaretli Hücre" xfId="14" builtinId="23" customBuiltin="1"/>
    <cellStyle name="İyi" xfId="7" builtinId="26" customBuiltin="1"/>
    <cellStyle name="Köprü" xfId="1" builtinId="8"/>
    <cellStyle name="Kötü" xfId="8" builtinId="27" customBuiltin="1"/>
    <cellStyle name="Normal" xfId="0" builtinId="0"/>
    <cellStyle name="Not" xfId="16" builtinId="10" customBuiltin="1"/>
    <cellStyle name="Nötr" xfId="9" builtinId="28" customBuiltin="1"/>
    <cellStyle name="Toplam" xfId="18" builtinId="25" customBuiltin="1"/>
    <cellStyle name="Uyarı Metni" xfId="15" builtinId="11" customBuiltin="1"/>
    <cellStyle name="Vurgu1" xfId="19" builtinId="29" customBuiltin="1"/>
    <cellStyle name="Vurgu2" xfId="23" builtinId="33" customBuiltin="1"/>
    <cellStyle name="Vurgu3" xfId="27" builtinId="37" customBuiltin="1"/>
    <cellStyle name="Vurgu4" xfId="31" builtinId="41" customBuiltin="1"/>
    <cellStyle name="Vurgu5" xfId="35" builtinId="45" customBuiltin="1"/>
    <cellStyle name="Vurgu6" xfId="39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175260</xdr:rowOff>
    </xdr:from>
    <xdr:to>
      <xdr:col>8</xdr:col>
      <xdr:colOff>15240</xdr:colOff>
      <xdr:row>1</xdr:row>
      <xdr:rowOff>0</xdr:rowOff>
    </xdr:to>
    <xdr:cxnSp macro="">
      <xdr:nvCxnSpPr>
        <xdr:cNvPr id="3" name="Düz Bağlayıcı 2">
          <a:extLst>
            <a:ext uri="{FF2B5EF4-FFF2-40B4-BE49-F238E27FC236}">
              <a16:creationId xmlns:a16="http://schemas.microsoft.com/office/drawing/2014/main" id="{D3FA9E8F-A39E-BEC2-7045-C185163A599C}"/>
            </a:ext>
          </a:extLst>
        </xdr:cNvPr>
        <xdr:cNvCxnSpPr/>
      </xdr:nvCxnSpPr>
      <xdr:spPr>
        <a:xfrm flipV="1">
          <a:off x="624840" y="358140"/>
          <a:ext cx="7284720" cy="762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0</xdr:row>
      <xdr:rowOff>167640</xdr:rowOff>
    </xdr:from>
    <xdr:to>
      <xdr:col>4</xdr:col>
      <xdr:colOff>7620</xdr:colOff>
      <xdr:row>19</xdr:row>
      <xdr:rowOff>175260</xdr:rowOff>
    </xdr:to>
    <xdr:cxnSp macro="">
      <xdr:nvCxnSpPr>
        <xdr:cNvPr id="5" name="Düz Bağlayıcı 4">
          <a:extLst>
            <a:ext uri="{FF2B5EF4-FFF2-40B4-BE49-F238E27FC236}">
              <a16:creationId xmlns:a16="http://schemas.microsoft.com/office/drawing/2014/main" id="{B4C43B5B-B126-C765-D28E-0E9C9CD5E261}"/>
            </a:ext>
          </a:extLst>
        </xdr:cNvPr>
        <xdr:cNvCxnSpPr/>
      </xdr:nvCxnSpPr>
      <xdr:spPr>
        <a:xfrm flipH="1">
          <a:off x="5897880" y="350520"/>
          <a:ext cx="7620" cy="34823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175260</xdr:rowOff>
    </xdr:from>
    <xdr:to>
      <xdr:col>8</xdr:col>
      <xdr:colOff>15240</xdr:colOff>
      <xdr:row>1</xdr:row>
      <xdr:rowOff>0</xdr:rowOff>
    </xdr:to>
    <xdr:cxnSp macro="">
      <xdr:nvCxnSpPr>
        <xdr:cNvPr id="4" name="Düz Bağlayıcı 3">
          <a:extLst>
            <a:ext uri="{FF2B5EF4-FFF2-40B4-BE49-F238E27FC236}">
              <a16:creationId xmlns:a16="http://schemas.microsoft.com/office/drawing/2014/main" id="{4E298020-7DEA-403F-95A1-82CF9B5A7DCC}"/>
            </a:ext>
          </a:extLst>
        </xdr:cNvPr>
        <xdr:cNvCxnSpPr/>
      </xdr:nvCxnSpPr>
      <xdr:spPr>
        <a:xfrm flipV="1">
          <a:off x="624840" y="358140"/>
          <a:ext cx="7978140" cy="762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</xdr:colOff>
      <xdr:row>0</xdr:row>
      <xdr:rowOff>175260</xdr:rowOff>
    </xdr:from>
    <xdr:to>
      <xdr:col>7</xdr:col>
      <xdr:colOff>15240</xdr:colOff>
      <xdr:row>1</xdr:row>
      <xdr:rowOff>0</xdr:rowOff>
    </xdr:to>
    <xdr:cxnSp macro="">
      <xdr:nvCxnSpPr>
        <xdr:cNvPr id="2" name="Düz Bağlayıcı 1">
          <a:extLst>
            <a:ext uri="{FF2B5EF4-FFF2-40B4-BE49-F238E27FC236}">
              <a16:creationId xmlns:a16="http://schemas.microsoft.com/office/drawing/2014/main" id="{1F066285-D3CE-497C-AEF3-8E55FA8BEA4F}"/>
            </a:ext>
          </a:extLst>
        </xdr:cNvPr>
        <xdr:cNvCxnSpPr/>
      </xdr:nvCxnSpPr>
      <xdr:spPr>
        <a:xfrm flipV="1">
          <a:off x="1684020" y="358140"/>
          <a:ext cx="8793480" cy="762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0</xdr:row>
      <xdr:rowOff>167640</xdr:rowOff>
    </xdr:from>
    <xdr:to>
      <xdr:col>4</xdr:col>
      <xdr:colOff>7620</xdr:colOff>
      <xdr:row>19</xdr:row>
      <xdr:rowOff>175260</xdr:rowOff>
    </xdr:to>
    <xdr:cxnSp macro="">
      <xdr:nvCxnSpPr>
        <xdr:cNvPr id="3" name="Düz Bağlayıcı 2">
          <a:extLst>
            <a:ext uri="{FF2B5EF4-FFF2-40B4-BE49-F238E27FC236}">
              <a16:creationId xmlns:a16="http://schemas.microsoft.com/office/drawing/2014/main" id="{69A98C1B-77D5-40DB-8171-E67291948E4A}"/>
            </a:ext>
          </a:extLst>
        </xdr:cNvPr>
        <xdr:cNvCxnSpPr/>
      </xdr:nvCxnSpPr>
      <xdr:spPr>
        <a:xfrm flipH="1">
          <a:off x="5897880" y="350520"/>
          <a:ext cx="7620" cy="34823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175260</xdr:rowOff>
    </xdr:from>
    <xdr:to>
      <xdr:col>8</xdr:col>
      <xdr:colOff>0</xdr:colOff>
      <xdr:row>1</xdr:row>
      <xdr:rowOff>0</xdr:rowOff>
    </xdr:to>
    <xdr:cxnSp macro="">
      <xdr:nvCxnSpPr>
        <xdr:cNvPr id="2" name="Düz Bağlayıcı 1">
          <a:extLst>
            <a:ext uri="{FF2B5EF4-FFF2-40B4-BE49-F238E27FC236}">
              <a16:creationId xmlns:a16="http://schemas.microsoft.com/office/drawing/2014/main" id="{D2F00389-124C-43A6-87A6-23FC7912556F}"/>
            </a:ext>
          </a:extLst>
        </xdr:cNvPr>
        <xdr:cNvCxnSpPr/>
      </xdr:nvCxnSpPr>
      <xdr:spPr>
        <a:xfrm flipV="1">
          <a:off x="1539240" y="358140"/>
          <a:ext cx="8983980" cy="762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</xdr:colOff>
      <xdr:row>0</xdr:row>
      <xdr:rowOff>175260</xdr:rowOff>
    </xdr:from>
    <xdr:to>
      <xdr:col>8</xdr:col>
      <xdr:colOff>15240</xdr:colOff>
      <xdr:row>1</xdr:row>
      <xdr:rowOff>0</xdr:rowOff>
    </xdr:to>
    <xdr:cxnSp macro="">
      <xdr:nvCxnSpPr>
        <xdr:cNvPr id="4" name="Düz Bağlayıcı 3">
          <a:extLst>
            <a:ext uri="{FF2B5EF4-FFF2-40B4-BE49-F238E27FC236}">
              <a16:creationId xmlns:a16="http://schemas.microsoft.com/office/drawing/2014/main" id="{B2DE39F7-74DA-430C-92CA-25D5715BD390}"/>
            </a:ext>
          </a:extLst>
        </xdr:cNvPr>
        <xdr:cNvCxnSpPr/>
      </xdr:nvCxnSpPr>
      <xdr:spPr>
        <a:xfrm flipV="1">
          <a:off x="1539240" y="358140"/>
          <a:ext cx="8740140" cy="762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</xdr:colOff>
      <xdr:row>0</xdr:row>
      <xdr:rowOff>175260</xdr:rowOff>
    </xdr:from>
    <xdr:to>
      <xdr:col>7</xdr:col>
      <xdr:colOff>15240</xdr:colOff>
      <xdr:row>1</xdr:row>
      <xdr:rowOff>0</xdr:rowOff>
    </xdr:to>
    <xdr:cxnSp macro="">
      <xdr:nvCxnSpPr>
        <xdr:cNvPr id="5" name="Düz Bağlayıcı 4">
          <a:extLst>
            <a:ext uri="{FF2B5EF4-FFF2-40B4-BE49-F238E27FC236}">
              <a16:creationId xmlns:a16="http://schemas.microsoft.com/office/drawing/2014/main" id="{8950CEC8-70FF-4431-8ACB-80942DD85EA3}"/>
            </a:ext>
          </a:extLst>
        </xdr:cNvPr>
        <xdr:cNvCxnSpPr/>
      </xdr:nvCxnSpPr>
      <xdr:spPr>
        <a:xfrm flipV="1">
          <a:off x="1539240" y="358140"/>
          <a:ext cx="8168640" cy="762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0</xdr:row>
      <xdr:rowOff>167640</xdr:rowOff>
    </xdr:from>
    <xdr:to>
      <xdr:col>4</xdr:col>
      <xdr:colOff>22860</xdr:colOff>
      <xdr:row>18</xdr:row>
      <xdr:rowOff>251460</xdr:rowOff>
    </xdr:to>
    <xdr:cxnSp macro="">
      <xdr:nvCxnSpPr>
        <xdr:cNvPr id="6" name="Düz Bağlayıcı 5">
          <a:extLst>
            <a:ext uri="{FF2B5EF4-FFF2-40B4-BE49-F238E27FC236}">
              <a16:creationId xmlns:a16="http://schemas.microsoft.com/office/drawing/2014/main" id="{7761775E-A5F5-4CA4-983F-8210F2D79D36}"/>
            </a:ext>
          </a:extLst>
        </xdr:cNvPr>
        <xdr:cNvCxnSpPr/>
      </xdr:nvCxnSpPr>
      <xdr:spPr>
        <a:xfrm>
          <a:off x="6477000" y="350520"/>
          <a:ext cx="15240" cy="3375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167640</xdr:rowOff>
    </xdr:from>
    <xdr:to>
      <xdr:col>4</xdr:col>
      <xdr:colOff>7620</xdr:colOff>
      <xdr:row>19</xdr:row>
      <xdr:rowOff>175260</xdr:rowOff>
    </xdr:to>
    <xdr:cxnSp macro="">
      <xdr:nvCxnSpPr>
        <xdr:cNvPr id="7" name="Düz Bağlayıcı 6">
          <a:extLst>
            <a:ext uri="{FF2B5EF4-FFF2-40B4-BE49-F238E27FC236}">
              <a16:creationId xmlns:a16="http://schemas.microsoft.com/office/drawing/2014/main" id="{303551B2-E3A0-472F-9A59-E7C59274CBCF}"/>
            </a:ext>
          </a:extLst>
        </xdr:cNvPr>
        <xdr:cNvCxnSpPr/>
      </xdr:nvCxnSpPr>
      <xdr:spPr>
        <a:xfrm flipH="1">
          <a:off x="5753100" y="350520"/>
          <a:ext cx="7620" cy="35661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0</xdr:row>
      <xdr:rowOff>152400</xdr:rowOff>
    </xdr:from>
    <xdr:to>
      <xdr:col>7</xdr:col>
      <xdr:colOff>556260</xdr:colOff>
      <xdr:row>0</xdr:row>
      <xdr:rowOff>167640</xdr:rowOff>
    </xdr:to>
    <xdr:cxnSp macro="">
      <xdr:nvCxnSpPr>
        <xdr:cNvPr id="10" name="Düz Bağlayıcı 9">
          <a:extLst>
            <a:ext uri="{FF2B5EF4-FFF2-40B4-BE49-F238E27FC236}">
              <a16:creationId xmlns:a16="http://schemas.microsoft.com/office/drawing/2014/main" id="{C11370D8-B321-428B-82C9-F1AE87F59657}"/>
            </a:ext>
          </a:extLst>
        </xdr:cNvPr>
        <xdr:cNvCxnSpPr/>
      </xdr:nvCxnSpPr>
      <xdr:spPr>
        <a:xfrm flipV="1">
          <a:off x="1554480" y="335280"/>
          <a:ext cx="9029700" cy="1524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175260</xdr:rowOff>
    </xdr:from>
    <xdr:to>
      <xdr:col>8</xdr:col>
      <xdr:colOff>15240</xdr:colOff>
      <xdr:row>1</xdr:row>
      <xdr:rowOff>0</xdr:rowOff>
    </xdr:to>
    <xdr:cxnSp macro="">
      <xdr:nvCxnSpPr>
        <xdr:cNvPr id="5" name="Düz Bağlayıcı 4">
          <a:extLst>
            <a:ext uri="{FF2B5EF4-FFF2-40B4-BE49-F238E27FC236}">
              <a16:creationId xmlns:a16="http://schemas.microsoft.com/office/drawing/2014/main" id="{D03A1C79-C942-4832-9F83-E8677C0A803E}"/>
            </a:ext>
          </a:extLst>
        </xdr:cNvPr>
        <xdr:cNvCxnSpPr/>
      </xdr:nvCxnSpPr>
      <xdr:spPr>
        <a:xfrm flipV="1">
          <a:off x="1539240" y="358140"/>
          <a:ext cx="9075420" cy="762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</xdr:colOff>
      <xdr:row>0</xdr:row>
      <xdr:rowOff>175260</xdr:rowOff>
    </xdr:from>
    <xdr:to>
      <xdr:col>8</xdr:col>
      <xdr:colOff>15240</xdr:colOff>
      <xdr:row>1</xdr:row>
      <xdr:rowOff>0</xdr:rowOff>
    </xdr:to>
    <xdr:cxnSp macro="">
      <xdr:nvCxnSpPr>
        <xdr:cNvPr id="6" name="Düz Bağlayıcı 5">
          <a:extLst>
            <a:ext uri="{FF2B5EF4-FFF2-40B4-BE49-F238E27FC236}">
              <a16:creationId xmlns:a16="http://schemas.microsoft.com/office/drawing/2014/main" id="{B5B57ACC-A16D-4EDB-924B-41013DC22673}"/>
            </a:ext>
          </a:extLst>
        </xdr:cNvPr>
        <xdr:cNvCxnSpPr/>
      </xdr:nvCxnSpPr>
      <xdr:spPr>
        <a:xfrm flipV="1">
          <a:off x="1539240" y="358140"/>
          <a:ext cx="9075420" cy="762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</xdr:colOff>
      <xdr:row>0</xdr:row>
      <xdr:rowOff>175260</xdr:rowOff>
    </xdr:from>
    <xdr:to>
      <xdr:col>7</xdr:col>
      <xdr:colOff>15240</xdr:colOff>
      <xdr:row>1</xdr:row>
      <xdr:rowOff>0</xdr:rowOff>
    </xdr:to>
    <xdr:cxnSp macro="">
      <xdr:nvCxnSpPr>
        <xdr:cNvPr id="7" name="Düz Bağlayıcı 6">
          <a:extLst>
            <a:ext uri="{FF2B5EF4-FFF2-40B4-BE49-F238E27FC236}">
              <a16:creationId xmlns:a16="http://schemas.microsoft.com/office/drawing/2014/main" id="{56AB2743-BD22-4808-AB85-6A4AB4AAEC9C}"/>
            </a:ext>
          </a:extLst>
        </xdr:cNvPr>
        <xdr:cNvCxnSpPr/>
      </xdr:nvCxnSpPr>
      <xdr:spPr>
        <a:xfrm flipV="1">
          <a:off x="1539240" y="358140"/>
          <a:ext cx="8503920" cy="762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7620</xdr:rowOff>
    </xdr:from>
    <xdr:to>
      <xdr:col>4</xdr:col>
      <xdr:colOff>15240</xdr:colOff>
      <xdr:row>18</xdr:row>
      <xdr:rowOff>175260</xdr:rowOff>
    </xdr:to>
    <xdr:cxnSp macro="">
      <xdr:nvCxnSpPr>
        <xdr:cNvPr id="8" name="Düz Bağlayıcı 7">
          <a:extLst>
            <a:ext uri="{FF2B5EF4-FFF2-40B4-BE49-F238E27FC236}">
              <a16:creationId xmlns:a16="http://schemas.microsoft.com/office/drawing/2014/main" id="{A3771225-00F4-4481-9BE1-B953DB4F7A21}"/>
            </a:ext>
          </a:extLst>
        </xdr:cNvPr>
        <xdr:cNvCxnSpPr/>
      </xdr:nvCxnSpPr>
      <xdr:spPr>
        <a:xfrm flipH="1">
          <a:off x="6545580" y="373380"/>
          <a:ext cx="15240" cy="3276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175260</xdr:rowOff>
    </xdr:from>
    <xdr:to>
      <xdr:col>9</xdr:col>
      <xdr:colOff>15240</xdr:colOff>
      <xdr:row>2</xdr:row>
      <xdr:rowOff>0</xdr:rowOff>
    </xdr:to>
    <xdr:cxnSp macro="">
      <xdr:nvCxnSpPr>
        <xdr:cNvPr id="2" name="Düz Bağlayıcı 1">
          <a:extLst>
            <a:ext uri="{FF2B5EF4-FFF2-40B4-BE49-F238E27FC236}">
              <a16:creationId xmlns:a16="http://schemas.microsoft.com/office/drawing/2014/main" id="{6DB49937-2638-4937-99B7-D99667A5691F}"/>
            </a:ext>
          </a:extLst>
        </xdr:cNvPr>
        <xdr:cNvCxnSpPr/>
      </xdr:nvCxnSpPr>
      <xdr:spPr>
        <a:xfrm flipV="1">
          <a:off x="624840" y="358140"/>
          <a:ext cx="7978140" cy="762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</xdr:colOff>
      <xdr:row>1</xdr:row>
      <xdr:rowOff>175260</xdr:rowOff>
    </xdr:from>
    <xdr:to>
      <xdr:col>8</xdr:col>
      <xdr:colOff>15240</xdr:colOff>
      <xdr:row>2</xdr:row>
      <xdr:rowOff>0</xdr:rowOff>
    </xdr:to>
    <xdr:cxnSp macro="">
      <xdr:nvCxnSpPr>
        <xdr:cNvPr id="8" name="Düz Bağlayıcı 7">
          <a:extLst>
            <a:ext uri="{FF2B5EF4-FFF2-40B4-BE49-F238E27FC236}">
              <a16:creationId xmlns:a16="http://schemas.microsoft.com/office/drawing/2014/main" id="{0FA6CF5F-00FE-401D-8A54-CB4D18C82DAB}"/>
            </a:ext>
          </a:extLst>
        </xdr:cNvPr>
        <xdr:cNvCxnSpPr/>
      </xdr:nvCxnSpPr>
      <xdr:spPr>
        <a:xfrm flipV="1">
          <a:off x="1539240" y="358140"/>
          <a:ext cx="9075420" cy="762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</xdr:colOff>
      <xdr:row>1</xdr:row>
      <xdr:rowOff>175260</xdr:rowOff>
    </xdr:from>
    <xdr:to>
      <xdr:col>8</xdr:col>
      <xdr:colOff>15240</xdr:colOff>
      <xdr:row>2</xdr:row>
      <xdr:rowOff>0</xdr:rowOff>
    </xdr:to>
    <xdr:cxnSp macro="">
      <xdr:nvCxnSpPr>
        <xdr:cNvPr id="9" name="Düz Bağlayıcı 8">
          <a:extLst>
            <a:ext uri="{FF2B5EF4-FFF2-40B4-BE49-F238E27FC236}">
              <a16:creationId xmlns:a16="http://schemas.microsoft.com/office/drawing/2014/main" id="{1659637D-1E6D-4CA4-A458-4EB1A2DE86D7}"/>
            </a:ext>
          </a:extLst>
        </xdr:cNvPr>
        <xdr:cNvCxnSpPr/>
      </xdr:nvCxnSpPr>
      <xdr:spPr>
        <a:xfrm flipV="1">
          <a:off x="1539240" y="358140"/>
          <a:ext cx="9075420" cy="762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</xdr:colOff>
      <xdr:row>1</xdr:row>
      <xdr:rowOff>175260</xdr:rowOff>
    </xdr:from>
    <xdr:to>
      <xdr:col>7</xdr:col>
      <xdr:colOff>15240</xdr:colOff>
      <xdr:row>2</xdr:row>
      <xdr:rowOff>0</xdr:rowOff>
    </xdr:to>
    <xdr:cxnSp macro="">
      <xdr:nvCxnSpPr>
        <xdr:cNvPr id="10" name="Düz Bağlayıcı 9">
          <a:extLst>
            <a:ext uri="{FF2B5EF4-FFF2-40B4-BE49-F238E27FC236}">
              <a16:creationId xmlns:a16="http://schemas.microsoft.com/office/drawing/2014/main" id="{2C54B7F9-2D7D-4816-BE90-C7CF8E87B395}"/>
            </a:ext>
          </a:extLst>
        </xdr:cNvPr>
        <xdr:cNvCxnSpPr/>
      </xdr:nvCxnSpPr>
      <xdr:spPr>
        <a:xfrm flipV="1">
          <a:off x="1539240" y="358140"/>
          <a:ext cx="8503920" cy="762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</xdr:row>
      <xdr:rowOff>7620</xdr:rowOff>
    </xdr:from>
    <xdr:to>
      <xdr:col>4</xdr:col>
      <xdr:colOff>15240</xdr:colOff>
      <xdr:row>20</xdr:row>
      <xdr:rowOff>175260</xdr:rowOff>
    </xdr:to>
    <xdr:cxnSp macro="">
      <xdr:nvCxnSpPr>
        <xdr:cNvPr id="11" name="Düz Bağlayıcı 10">
          <a:extLst>
            <a:ext uri="{FF2B5EF4-FFF2-40B4-BE49-F238E27FC236}">
              <a16:creationId xmlns:a16="http://schemas.microsoft.com/office/drawing/2014/main" id="{87160614-BFB3-4D02-83DC-C96A6F87DDCD}"/>
            </a:ext>
          </a:extLst>
        </xdr:cNvPr>
        <xdr:cNvCxnSpPr/>
      </xdr:nvCxnSpPr>
      <xdr:spPr>
        <a:xfrm flipH="1">
          <a:off x="5829300" y="373380"/>
          <a:ext cx="15240" cy="3543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0</xdr:rowOff>
    </xdr:from>
    <xdr:to>
      <xdr:col>7</xdr:col>
      <xdr:colOff>411480</xdr:colOff>
      <xdr:row>1</xdr:row>
      <xdr:rowOff>0</xdr:rowOff>
    </xdr:to>
    <xdr:cxnSp macro="">
      <xdr:nvCxnSpPr>
        <xdr:cNvPr id="9" name="Düz Bağlayıcı 8">
          <a:extLst>
            <a:ext uri="{FF2B5EF4-FFF2-40B4-BE49-F238E27FC236}">
              <a16:creationId xmlns:a16="http://schemas.microsoft.com/office/drawing/2014/main" id="{19F008E9-1F14-48D3-958E-C03E7803C23B}"/>
            </a:ext>
          </a:extLst>
        </xdr:cNvPr>
        <xdr:cNvCxnSpPr/>
      </xdr:nvCxnSpPr>
      <xdr:spPr>
        <a:xfrm>
          <a:off x="1539240" y="365760"/>
          <a:ext cx="890016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</xdr:colOff>
      <xdr:row>1</xdr:row>
      <xdr:rowOff>0</xdr:rowOff>
    </xdr:from>
    <xdr:to>
      <xdr:col>7</xdr:col>
      <xdr:colOff>556260</xdr:colOff>
      <xdr:row>1</xdr:row>
      <xdr:rowOff>0</xdr:rowOff>
    </xdr:to>
    <xdr:cxnSp macro="">
      <xdr:nvCxnSpPr>
        <xdr:cNvPr id="12" name="Düz Bağlayıcı 11">
          <a:extLst>
            <a:ext uri="{FF2B5EF4-FFF2-40B4-BE49-F238E27FC236}">
              <a16:creationId xmlns:a16="http://schemas.microsoft.com/office/drawing/2014/main" id="{58082A8F-84F6-40E6-B207-D411AFA65F1E}"/>
            </a:ext>
          </a:extLst>
        </xdr:cNvPr>
        <xdr:cNvCxnSpPr/>
      </xdr:nvCxnSpPr>
      <xdr:spPr>
        <a:xfrm>
          <a:off x="1539240" y="365760"/>
          <a:ext cx="904494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7620</xdr:rowOff>
    </xdr:from>
    <xdr:to>
      <xdr:col>4</xdr:col>
      <xdr:colOff>15240</xdr:colOff>
      <xdr:row>19</xdr:row>
      <xdr:rowOff>175260</xdr:rowOff>
    </xdr:to>
    <xdr:cxnSp macro="">
      <xdr:nvCxnSpPr>
        <xdr:cNvPr id="13" name="Düz Bağlayıcı 12">
          <a:extLst>
            <a:ext uri="{FF2B5EF4-FFF2-40B4-BE49-F238E27FC236}">
              <a16:creationId xmlns:a16="http://schemas.microsoft.com/office/drawing/2014/main" id="{A4B18928-03F5-4A7D-8839-A50E7B221D12}"/>
            </a:ext>
          </a:extLst>
        </xdr:cNvPr>
        <xdr:cNvCxnSpPr/>
      </xdr:nvCxnSpPr>
      <xdr:spPr>
        <a:xfrm flipH="1">
          <a:off x="5829300" y="373380"/>
          <a:ext cx="15240" cy="3543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L37"/>
  <sheetViews>
    <sheetView showGridLines="0" workbookViewId="0">
      <selection activeCell="F19" sqref="F19:I19"/>
    </sheetView>
  </sheetViews>
  <sheetFormatPr defaultRowHeight="15" x14ac:dyDescent="0.25"/>
  <cols>
    <col min="1" max="1" width="27.7109375" bestFit="1" customWidth="1"/>
    <col min="2" max="2" width="26.42578125" bestFit="1" customWidth="1"/>
    <col min="3" max="3" width="12.5703125" bestFit="1" customWidth="1"/>
    <col min="4" max="4" width="22.7109375" bestFit="1" customWidth="1"/>
    <col min="5" max="5" width="31.7109375" bestFit="1" customWidth="1"/>
    <col min="7" max="7" width="12.5703125" bestFit="1" customWidth="1"/>
    <col min="8" max="8" width="13.28515625" bestFit="1" customWidth="1"/>
    <col min="9" max="9" width="30.140625" bestFit="1" customWidth="1"/>
  </cols>
  <sheetData>
    <row r="1" spans="2:12" x14ac:dyDescent="0.25">
      <c r="B1" s="2" t="s">
        <v>1</v>
      </c>
      <c r="C1" s="101" t="s">
        <v>77</v>
      </c>
      <c r="D1" s="101"/>
      <c r="E1" s="101"/>
      <c r="F1" s="102" t="s">
        <v>2</v>
      </c>
      <c r="G1" s="102"/>
      <c r="H1" s="102"/>
    </row>
    <row r="2" spans="2:12" x14ac:dyDescent="0.25">
      <c r="B2" t="s">
        <v>6</v>
      </c>
      <c r="C2" s="3">
        <v>7353622</v>
      </c>
      <c r="E2" t="s">
        <v>3</v>
      </c>
      <c r="H2" s="30">
        <f>+'TAMİR BAKIM MALİYETLERİ '!H2</f>
        <v>468704.8133333333</v>
      </c>
      <c r="I2" s="12" t="s">
        <v>58</v>
      </c>
    </row>
    <row r="3" spans="2:12" x14ac:dyDescent="0.25">
      <c r="B3" t="s">
        <v>17</v>
      </c>
      <c r="C3" s="3">
        <v>54681.83</v>
      </c>
      <c r="D3" s="12" t="s">
        <v>61</v>
      </c>
      <c r="E3" t="s">
        <v>4</v>
      </c>
      <c r="H3" s="3">
        <v>975367</v>
      </c>
      <c r="I3" s="12" t="s">
        <v>54</v>
      </c>
    </row>
    <row r="4" spans="2:12" x14ac:dyDescent="0.25">
      <c r="B4" t="s">
        <v>7</v>
      </c>
      <c r="E4" t="s">
        <v>5</v>
      </c>
      <c r="H4" s="3">
        <f>+'NAKLİYE DETAY '!D12</f>
        <v>225130.91999999998</v>
      </c>
      <c r="I4" s="8" t="s">
        <v>48</v>
      </c>
    </row>
    <row r="5" spans="2:12" x14ac:dyDescent="0.25">
      <c r="B5" t="s">
        <v>8</v>
      </c>
      <c r="E5" t="s">
        <v>10</v>
      </c>
      <c r="H5" s="30">
        <v>1538609.98</v>
      </c>
      <c r="I5" s="81" t="s">
        <v>243</v>
      </c>
    </row>
    <row r="6" spans="2:12" x14ac:dyDescent="0.25">
      <c r="B6" t="s">
        <v>9</v>
      </c>
      <c r="E6" t="s">
        <v>11</v>
      </c>
      <c r="H6" s="3">
        <v>1060047</v>
      </c>
    </row>
    <row r="7" spans="2:12" x14ac:dyDescent="0.25">
      <c r="E7" s="5" t="s">
        <v>12</v>
      </c>
      <c r="F7" s="5"/>
      <c r="G7" s="5"/>
      <c r="H7" s="6">
        <v>808716</v>
      </c>
      <c r="I7" s="12" t="s">
        <v>228</v>
      </c>
    </row>
    <row r="8" spans="2:12" x14ac:dyDescent="0.25">
      <c r="E8" s="5" t="s">
        <v>20</v>
      </c>
      <c r="F8" s="5"/>
      <c r="G8" s="5"/>
      <c r="H8" s="6">
        <v>2288</v>
      </c>
    </row>
    <row r="9" spans="2:12" x14ac:dyDescent="0.25">
      <c r="E9" t="s">
        <v>13</v>
      </c>
      <c r="H9" s="3">
        <v>86550</v>
      </c>
    </row>
    <row r="10" spans="2:12" x14ac:dyDescent="0.25">
      <c r="E10" t="s">
        <v>14</v>
      </c>
      <c r="H10" s="3">
        <f>17135+15000</f>
        <v>32135</v>
      </c>
    </row>
    <row r="11" spans="2:12" x14ac:dyDescent="0.25">
      <c r="E11" t="s">
        <v>15</v>
      </c>
      <c r="H11" s="3">
        <v>30750</v>
      </c>
    </row>
    <row r="12" spans="2:12" x14ac:dyDescent="0.25">
      <c r="E12" t="s">
        <v>16</v>
      </c>
      <c r="H12" s="3">
        <v>20661.82</v>
      </c>
    </row>
    <row r="13" spans="2:12" x14ac:dyDescent="0.25">
      <c r="E13" t="s">
        <v>21</v>
      </c>
      <c r="H13" s="3">
        <f>SUM(H2:H12)*0.05</f>
        <v>262448.02666666667</v>
      </c>
    </row>
    <row r="14" spans="2:12" x14ac:dyDescent="0.25">
      <c r="H14" s="6"/>
      <c r="L14" s="3"/>
    </row>
    <row r="15" spans="2:12" x14ac:dyDescent="0.25">
      <c r="H15" s="6"/>
      <c r="I15" s="12"/>
    </row>
    <row r="18" spans="1:9" x14ac:dyDescent="0.25">
      <c r="H18" s="3"/>
    </row>
    <row r="19" spans="1:9" ht="14.45" customHeight="1" x14ac:dyDescent="0.35">
      <c r="B19" s="1" t="s">
        <v>0</v>
      </c>
      <c r="C19" s="103">
        <f>+C2+C3</f>
        <v>7408303.8300000001</v>
      </c>
      <c r="D19" s="101"/>
      <c r="E19" s="1" t="s">
        <v>0</v>
      </c>
      <c r="F19" s="104">
        <f>SUM(F2:H15)</f>
        <v>5511408.5599999996</v>
      </c>
      <c r="G19" s="104"/>
      <c r="H19" s="104"/>
      <c r="I19" s="104"/>
    </row>
    <row r="21" spans="1:9" x14ac:dyDescent="0.25">
      <c r="D21" s="93" t="s">
        <v>55</v>
      </c>
      <c r="E21" s="18">
        <f>C2+C3-SUM(H2:H16)</f>
        <v>1896895.2700000005</v>
      </c>
    </row>
    <row r="22" spans="1:9" s="5" customFormat="1" x14ac:dyDescent="0.25">
      <c r="A22" s="99">
        <v>45322</v>
      </c>
      <c r="B22" s="100"/>
      <c r="D22" s="93" t="s">
        <v>249</v>
      </c>
      <c r="E22" s="96">
        <f>+B34</f>
        <v>2535485.4</v>
      </c>
    </row>
    <row r="23" spans="1:9" x14ac:dyDescent="0.25">
      <c r="A23" s="7" t="s">
        <v>234</v>
      </c>
      <c r="B23" s="22" t="s">
        <v>227</v>
      </c>
      <c r="D23" s="94" t="s">
        <v>49</v>
      </c>
      <c r="E23" s="95">
        <f>+E21+E22</f>
        <v>4432380.67</v>
      </c>
    </row>
    <row r="24" spans="1:9" x14ac:dyDescent="0.25">
      <c r="A24" s="7" t="s">
        <v>62</v>
      </c>
      <c r="B24" s="22">
        <f>31*24</f>
        <v>744</v>
      </c>
      <c r="C24" s="4"/>
    </row>
    <row r="25" spans="1:9" x14ac:dyDescent="0.25">
      <c r="A25" s="7" t="s">
        <v>235</v>
      </c>
      <c r="B25" s="22">
        <f>+B24*4.5</f>
        <v>3348</v>
      </c>
      <c r="C25" s="4"/>
    </row>
    <row r="26" spans="1:9" x14ac:dyDescent="0.25">
      <c r="A26" s="7" t="s">
        <v>236</v>
      </c>
      <c r="B26" s="22">
        <f>2065+623</f>
        <v>2688</v>
      </c>
    </row>
    <row r="27" spans="1:9" x14ac:dyDescent="0.25">
      <c r="A27" s="7" t="s">
        <v>237</v>
      </c>
      <c r="B27" s="22">
        <f>2065</f>
        <v>2065</v>
      </c>
    </row>
    <row r="28" spans="1:9" x14ac:dyDescent="0.25">
      <c r="A28" s="7" t="s">
        <v>238</v>
      </c>
      <c r="B28" s="80">
        <f>2065*30.66*133</f>
        <v>8420615.7000000011</v>
      </c>
    </row>
    <row r="29" spans="1:9" x14ac:dyDescent="0.25">
      <c r="A29" s="7" t="s">
        <v>239</v>
      </c>
      <c r="B29" s="80">
        <f>+H7</f>
        <v>808716</v>
      </c>
    </row>
    <row r="30" spans="1:9" x14ac:dyDescent="0.25">
      <c r="A30" s="7" t="s">
        <v>241</v>
      </c>
      <c r="B30" s="80">
        <f>+B28-B29</f>
        <v>7611899.7000000011</v>
      </c>
    </row>
    <row r="31" spans="1:9" x14ac:dyDescent="0.25">
      <c r="A31" s="7" t="s">
        <v>240</v>
      </c>
      <c r="B31" s="80">
        <f>+C2-B30</f>
        <v>-258277.70000000112</v>
      </c>
      <c r="C31" s="3"/>
    </row>
    <row r="32" spans="1:9" x14ac:dyDescent="0.25">
      <c r="A32" s="7" t="s">
        <v>242</v>
      </c>
      <c r="B32" s="80">
        <f>+B30+B31</f>
        <v>7353622</v>
      </c>
    </row>
    <row r="33" spans="1:2" x14ac:dyDescent="0.25">
      <c r="A33" s="88" t="s">
        <v>247</v>
      </c>
      <c r="B33" s="22">
        <v>623</v>
      </c>
    </row>
    <row r="34" spans="1:2" x14ac:dyDescent="0.25">
      <c r="A34" s="86" t="s">
        <v>248</v>
      </c>
      <c r="B34" s="87">
        <f>+B33*133*30.6</f>
        <v>2535485.4</v>
      </c>
    </row>
    <row r="35" spans="1:2" x14ac:dyDescent="0.25">
      <c r="A35" s="82" t="s">
        <v>244</v>
      </c>
      <c r="B35" s="83">
        <f>+B25-B26</f>
        <v>660</v>
      </c>
    </row>
    <row r="36" spans="1:2" x14ac:dyDescent="0.25">
      <c r="A36" s="82" t="s">
        <v>245</v>
      </c>
      <c r="B36" s="84">
        <f>+B35*30.36*133</f>
        <v>2665000.7999999998</v>
      </c>
    </row>
    <row r="37" spans="1:2" x14ac:dyDescent="0.25">
      <c r="A37" s="82" t="s">
        <v>246</v>
      </c>
      <c r="B37" s="83">
        <v>0</v>
      </c>
    </row>
  </sheetData>
  <mergeCells count="5">
    <mergeCell ref="A22:B22"/>
    <mergeCell ref="C1:E1"/>
    <mergeCell ref="F1:H1"/>
    <mergeCell ref="C19:D19"/>
    <mergeCell ref="F19:I19"/>
  </mergeCells>
  <hyperlinks>
    <hyperlink ref="I4" location="'NAKLİYE DETAY '!A1" display="'NAKLİYE DETAY '!A1"/>
    <hyperlink ref="I3" location="'PERSONEL GİDERLERİ DETAY '!A1" display="'PERSONEL GİDERLERİ DETAY '!A1"/>
    <hyperlink ref="I2" location="'TAMİR BAKIM MALİYETLERİ '!A1" display="'TAMİR BAKIM MALİYETLERİ '!A1"/>
    <hyperlink ref="D3" location="'SAİR GELİRLER DETAY '!A1" display="'SAİR GELİRLER DETAY '!A1"/>
  </hyperlink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RowHeight="15" x14ac:dyDescent="0.25"/>
  <cols>
    <col min="1" max="1" width="10.140625" bestFit="1" customWidth="1"/>
    <col min="2" max="2" width="10" bestFit="1" customWidth="1"/>
    <col min="3" max="3" width="42.28515625" customWidth="1"/>
    <col min="4" max="4" width="11" bestFit="1" customWidth="1"/>
  </cols>
  <sheetData>
    <row r="1" spans="1:4" x14ac:dyDescent="0.25">
      <c r="A1" s="9" t="s">
        <v>44</v>
      </c>
      <c r="B1" s="9" t="s">
        <v>45</v>
      </c>
      <c r="C1" s="9" t="s">
        <v>46</v>
      </c>
      <c r="D1" s="9" t="s">
        <v>47</v>
      </c>
    </row>
    <row r="2" spans="1:4" x14ac:dyDescent="0.25">
      <c r="A2" s="11">
        <v>45322</v>
      </c>
      <c r="B2" s="26" t="s">
        <v>18</v>
      </c>
      <c r="C2" s="27" t="s">
        <v>19</v>
      </c>
      <c r="D2" s="28">
        <v>53693.63</v>
      </c>
    </row>
    <row r="3" spans="1:4" x14ac:dyDescent="0.25">
      <c r="A3" s="11">
        <v>45322</v>
      </c>
      <c r="B3" s="26" t="s">
        <v>59</v>
      </c>
      <c r="C3" s="27" t="s">
        <v>60</v>
      </c>
      <c r="D3" s="28">
        <v>988.2</v>
      </c>
    </row>
    <row r="4" spans="1:4" x14ac:dyDescent="0.25">
      <c r="A4" s="108"/>
      <c r="B4" s="108"/>
      <c r="C4" s="9" t="s">
        <v>49</v>
      </c>
      <c r="D4" s="25">
        <f>SUM(D2:D3)</f>
        <v>54681.829999999994</v>
      </c>
    </row>
    <row r="5" spans="1:4" x14ac:dyDescent="0.25">
      <c r="A5" s="4">
        <v>45351</v>
      </c>
      <c r="B5" s="29" t="s">
        <v>75</v>
      </c>
      <c r="C5" s="29" t="s">
        <v>76</v>
      </c>
      <c r="D5" s="20">
        <v>63194.44</v>
      </c>
    </row>
    <row r="6" spans="1:4" x14ac:dyDescent="0.25">
      <c r="A6" s="4">
        <v>45351</v>
      </c>
      <c r="B6" s="19" t="s">
        <v>18</v>
      </c>
      <c r="C6" s="19" t="s">
        <v>19</v>
      </c>
      <c r="D6" s="20">
        <v>26556.76</v>
      </c>
    </row>
    <row r="7" spans="1:4" x14ac:dyDescent="0.25">
      <c r="A7" s="4">
        <v>45351</v>
      </c>
      <c r="B7" s="19" t="s">
        <v>59</v>
      </c>
      <c r="C7" s="19" t="s">
        <v>60</v>
      </c>
      <c r="D7" s="20">
        <v>1643.54</v>
      </c>
    </row>
    <row r="8" spans="1:4" x14ac:dyDescent="0.25">
      <c r="A8" s="108"/>
      <c r="B8" s="108"/>
      <c r="C8" s="9" t="s">
        <v>49</v>
      </c>
      <c r="D8" s="23">
        <f>SUM(D5:D7)</f>
        <v>91394.739999999991</v>
      </c>
    </row>
    <row r="9" spans="1:4" x14ac:dyDescent="0.25">
      <c r="A9" s="34">
        <v>45382</v>
      </c>
      <c r="B9" s="26" t="s">
        <v>18</v>
      </c>
      <c r="C9" s="26" t="s">
        <v>19</v>
      </c>
      <c r="D9" s="33">
        <v>32292.23</v>
      </c>
    </row>
    <row r="10" spans="1:4" x14ac:dyDescent="0.25">
      <c r="A10" s="34">
        <v>45382</v>
      </c>
      <c r="B10" s="26" t="s">
        <v>59</v>
      </c>
      <c r="C10" s="26" t="s">
        <v>60</v>
      </c>
      <c r="D10" s="33">
        <v>1416.84</v>
      </c>
    </row>
    <row r="11" spans="1:4" x14ac:dyDescent="0.25">
      <c r="A11" s="34">
        <v>45382</v>
      </c>
      <c r="B11" s="26" t="s">
        <v>80</v>
      </c>
      <c r="C11" s="26" t="s">
        <v>81</v>
      </c>
      <c r="D11" s="33">
        <v>37984.720000000001</v>
      </c>
    </row>
    <row r="12" spans="1:4" x14ac:dyDescent="0.25">
      <c r="A12" s="110"/>
      <c r="B12" s="110"/>
      <c r="C12" s="31" t="s">
        <v>49</v>
      </c>
      <c r="D12" s="32">
        <f>SUM(D9:D11)</f>
        <v>71693.790000000008</v>
      </c>
    </row>
    <row r="13" spans="1:4" x14ac:dyDescent="0.25">
      <c r="A13" s="59">
        <v>45412</v>
      </c>
      <c r="B13" s="60" t="s">
        <v>18</v>
      </c>
      <c r="C13" s="60" t="s">
        <v>19</v>
      </c>
      <c r="D13" s="61">
        <v>44988.49</v>
      </c>
    </row>
    <row r="14" spans="1:4" x14ac:dyDescent="0.25">
      <c r="A14" s="110"/>
      <c r="B14" s="110"/>
      <c r="C14" s="31" t="s">
        <v>49</v>
      </c>
      <c r="D14" s="32">
        <f>SUM(D13:D13)</f>
        <v>44988.49</v>
      </c>
    </row>
    <row r="15" spans="1:4" x14ac:dyDescent="0.25">
      <c r="A15" s="59">
        <v>45443</v>
      </c>
      <c r="B15" s="26" t="s">
        <v>75</v>
      </c>
      <c r="C15" s="26" t="s">
        <v>76</v>
      </c>
      <c r="D15" s="28">
        <v>58981.48</v>
      </c>
    </row>
    <row r="16" spans="1:4" x14ac:dyDescent="0.25">
      <c r="A16" s="59">
        <v>45443</v>
      </c>
      <c r="B16" s="26" t="s">
        <v>18</v>
      </c>
      <c r="C16" s="26" t="s">
        <v>19</v>
      </c>
      <c r="D16" s="28">
        <v>47466.54</v>
      </c>
    </row>
    <row r="17" spans="1:4" x14ac:dyDescent="0.25">
      <c r="A17" s="59">
        <v>45443</v>
      </c>
      <c r="B17" s="26" t="s">
        <v>59</v>
      </c>
      <c r="C17" s="26" t="s">
        <v>60</v>
      </c>
      <c r="D17" s="28">
        <v>1360.17</v>
      </c>
    </row>
    <row r="18" spans="1:4" x14ac:dyDescent="0.25">
      <c r="A18" s="110"/>
      <c r="B18" s="110"/>
      <c r="C18" s="31" t="s">
        <v>49</v>
      </c>
      <c r="D18" s="32">
        <f>SUM(D15:D17)</f>
        <v>107808.19</v>
      </c>
    </row>
    <row r="19" spans="1:4" ht="16.149999999999999" customHeight="1" x14ac:dyDescent="0.25">
      <c r="A19" s="67">
        <v>45473</v>
      </c>
      <c r="B19" s="26" t="s">
        <v>204</v>
      </c>
      <c r="C19" s="26" t="s">
        <v>205</v>
      </c>
      <c r="D19" s="28">
        <v>27296.87</v>
      </c>
    </row>
    <row r="20" spans="1:4" x14ac:dyDescent="0.25">
      <c r="A20" s="110"/>
      <c r="B20" s="110"/>
      <c r="C20" s="31" t="s">
        <v>49</v>
      </c>
      <c r="D20" s="32">
        <f>SUM(D19)</f>
        <v>27296.87</v>
      </c>
    </row>
    <row r="21" spans="1:4" ht="15" customHeight="1" x14ac:dyDescent="0.25">
      <c r="A21" s="11">
        <v>45504</v>
      </c>
      <c r="B21" s="26" t="s">
        <v>204</v>
      </c>
      <c r="C21" s="26" t="s">
        <v>205</v>
      </c>
      <c r="D21" s="28">
        <v>27296.87</v>
      </c>
    </row>
    <row r="22" spans="1:4" x14ac:dyDescent="0.25">
      <c r="A22" s="110"/>
      <c r="B22" s="110"/>
      <c r="C22" s="31" t="s">
        <v>49</v>
      </c>
      <c r="D22" s="32">
        <f>SUM(D21)</f>
        <v>27296.87</v>
      </c>
    </row>
  </sheetData>
  <mergeCells count="7">
    <mergeCell ref="A20:B20"/>
    <mergeCell ref="A22:B22"/>
    <mergeCell ref="A4:B4"/>
    <mergeCell ref="A8:B8"/>
    <mergeCell ref="A12:B12"/>
    <mergeCell ref="A14:B14"/>
    <mergeCell ref="A18:B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 x14ac:dyDescent="0.25"/>
  <cols>
    <col min="1" max="1" width="10.140625" bestFit="1" customWidth="1"/>
    <col min="2" max="2" width="11.140625" bestFit="1" customWidth="1"/>
    <col min="3" max="3" width="54.5703125" bestFit="1" customWidth="1"/>
    <col min="4" max="5" width="11" bestFit="1" customWidth="1"/>
  </cols>
  <sheetData>
    <row r="1" spans="1:4" x14ac:dyDescent="0.25">
      <c r="A1" s="37" t="s">
        <v>44</v>
      </c>
      <c r="B1" s="37" t="s">
        <v>45</v>
      </c>
      <c r="C1" s="13" t="s">
        <v>46</v>
      </c>
      <c r="D1" s="38" t="s">
        <v>47</v>
      </c>
    </row>
    <row r="2" spans="1:4" x14ac:dyDescent="0.25">
      <c r="A2" s="45">
        <v>45382</v>
      </c>
      <c r="B2" s="40" t="s">
        <v>156</v>
      </c>
      <c r="C2" s="47" t="s">
        <v>155</v>
      </c>
      <c r="D2" s="41">
        <v>158050</v>
      </c>
    </row>
    <row r="3" spans="1:4" x14ac:dyDescent="0.25">
      <c r="A3" s="108"/>
      <c r="B3" s="108"/>
      <c r="C3" s="9" t="s">
        <v>49</v>
      </c>
      <c r="D3" s="25">
        <f>SUM(D1:D2)</f>
        <v>158050</v>
      </c>
    </row>
    <row r="4" spans="1:4" x14ac:dyDescent="0.25">
      <c r="A4" s="11">
        <v>45412</v>
      </c>
      <c r="B4" s="40" t="s">
        <v>156</v>
      </c>
      <c r="C4" s="47" t="s">
        <v>197</v>
      </c>
      <c r="D4" s="10">
        <v>163642.63</v>
      </c>
    </row>
    <row r="5" spans="1:4" x14ac:dyDescent="0.25">
      <c r="A5" s="108"/>
      <c r="B5" s="108"/>
      <c r="C5" s="9" t="s">
        <v>49</v>
      </c>
      <c r="D5" s="25">
        <f>SUM(D4)</f>
        <v>163642.63</v>
      </c>
    </row>
    <row r="6" spans="1:4" x14ac:dyDescent="0.25">
      <c r="A6" s="11">
        <v>45443</v>
      </c>
      <c r="B6" s="40" t="s">
        <v>156</v>
      </c>
      <c r="C6" s="47" t="s">
        <v>155</v>
      </c>
      <c r="D6" s="10">
        <v>130050</v>
      </c>
    </row>
    <row r="7" spans="1:4" x14ac:dyDescent="0.25">
      <c r="A7" s="108"/>
      <c r="B7" s="108"/>
      <c r="C7" s="9" t="s">
        <v>49</v>
      </c>
      <c r="D7" s="25">
        <f>SUM(D6)</f>
        <v>130050</v>
      </c>
    </row>
    <row r="8" spans="1:4" x14ac:dyDescent="0.25">
      <c r="A8" s="72">
        <v>45473</v>
      </c>
      <c r="B8" s="73" t="s">
        <v>156</v>
      </c>
      <c r="C8" s="74" t="s">
        <v>155</v>
      </c>
      <c r="D8" s="75">
        <v>195492.34</v>
      </c>
    </row>
    <row r="9" spans="1:4" x14ac:dyDescent="0.25">
      <c r="A9" s="108"/>
      <c r="B9" s="108"/>
      <c r="C9" s="9" t="s">
        <v>49</v>
      </c>
      <c r="D9" s="25">
        <f>SUM(D8)</f>
        <v>195492.34</v>
      </c>
    </row>
    <row r="10" spans="1:4" x14ac:dyDescent="0.25">
      <c r="A10" s="76">
        <v>45504</v>
      </c>
      <c r="B10" s="64" t="s">
        <v>156</v>
      </c>
      <c r="C10" s="22" t="s">
        <v>211</v>
      </c>
      <c r="D10" s="77">
        <v>153000</v>
      </c>
    </row>
    <row r="11" spans="1:4" x14ac:dyDescent="0.25">
      <c r="A11" s="76">
        <v>45504</v>
      </c>
      <c r="B11" s="64" t="s">
        <v>156</v>
      </c>
      <c r="C11" s="22" t="s">
        <v>213</v>
      </c>
      <c r="D11" s="77">
        <v>350</v>
      </c>
    </row>
    <row r="12" spans="1:4" x14ac:dyDescent="0.25">
      <c r="A12" s="76">
        <v>45504</v>
      </c>
      <c r="B12" s="64" t="s">
        <v>156</v>
      </c>
      <c r="C12" s="22" t="s">
        <v>212</v>
      </c>
      <c r="D12" s="77">
        <v>32812.639999999999</v>
      </c>
    </row>
    <row r="13" spans="1:4" x14ac:dyDescent="0.25">
      <c r="A13" s="76">
        <v>45504</v>
      </c>
      <c r="B13" s="64" t="s">
        <v>156</v>
      </c>
      <c r="C13" s="22" t="s">
        <v>214</v>
      </c>
      <c r="D13" s="77">
        <v>92500</v>
      </c>
    </row>
    <row r="14" spans="1:4" x14ac:dyDescent="0.25">
      <c r="A14" s="76">
        <v>45504</v>
      </c>
      <c r="B14" s="64" t="s">
        <v>156</v>
      </c>
      <c r="C14" s="22" t="s">
        <v>215</v>
      </c>
      <c r="D14" s="77">
        <v>6750</v>
      </c>
    </row>
    <row r="15" spans="1:4" x14ac:dyDescent="0.25">
      <c r="A15" s="76">
        <v>45504</v>
      </c>
      <c r="B15" s="64" t="s">
        <v>156</v>
      </c>
      <c r="C15" s="22" t="s">
        <v>216</v>
      </c>
      <c r="D15" s="77">
        <v>1320.54</v>
      </c>
    </row>
    <row r="16" spans="1:4" x14ac:dyDescent="0.25">
      <c r="A16" s="76">
        <v>45504</v>
      </c>
      <c r="B16" s="64" t="s">
        <v>156</v>
      </c>
      <c r="C16" s="22" t="s">
        <v>217</v>
      </c>
      <c r="D16" s="77">
        <v>84146.67</v>
      </c>
    </row>
    <row r="17" spans="1:5" x14ac:dyDescent="0.25">
      <c r="A17" s="76">
        <v>45504</v>
      </c>
      <c r="B17" s="64" t="s">
        <v>156</v>
      </c>
      <c r="C17" s="22" t="s">
        <v>218</v>
      </c>
      <c r="D17" s="77">
        <v>110000</v>
      </c>
      <c r="E17" s="3"/>
    </row>
    <row r="18" spans="1:5" x14ac:dyDescent="0.25">
      <c r="A18" s="108"/>
      <c r="B18" s="108"/>
      <c r="C18" s="9" t="s">
        <v>49</v>
      </c>
      <c r="D18" s="23">
        <f>SUM(D10:D17)</f>
        <v>480879.85</v>
      </c>
    </row>
  </sheetData>
  <mergeCells count="5">
    <mergeCell ref="A3:B3"/>
    <mergeCell ref="A5:B5"/>
    <mergeCell ref="A7:B7"/>
    <mergeCell ref="A9:B9"/>
    <mergeCell ref="A18:B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3" sqref="D23"/>
    </sheetView>
  </sheetViews>
  <sheetFormatPr defaultRowHeight="15" x14ac:dyDescent="0.25"/>
  <cols>
    <col min="1" max="1" width="10.140625" bestFit="1" customWidth="1"/>
    <col min="2" max="2" width="9.7109375" bestFit="1" customWidth="1"/>
    <col min="3" max="3" width="32.140625" bestFit="1" customWidth="1"/>
    <col min="4" max="4" width="11.140625" bestFit="1" customWidth="1"/>
  </cols>
  <sheetData>
    <row r="1" spans="1:4" x14ac:dyDescent="0.25">
      <c r="A1" s="7" t="s">
        <v>44</v>
      </c>
      <c r="B1" s="7" t="s">
        <v>45</v>
      </c>
      <c r="C1" s="7" t="s">
        <v>46</v>
      </c>
      <c r="D1" s="7" t="s">
        <v>47</v>
      </c>
    </row>
    <row r="2" spans="1:4" x14ac:dyDescent="0.25">
      <c r="A2" s="11">
        <v>45504</v>
      </c>
      <c r="B2" s="7" t="s">
        <v>220</v>
      </c>
      <c r="C2" s="7" t="s">
        <v>221</v>
      </c>
      <c r="D2" s="58">
        <v>56451.5</v>
      </c>
    </row>
    <row r="3" spans="1:4" x14ac:dyDescent="0.25">
      <c r="A3" s="11">
        <v>45504</v>
      </c>
      <c r="B3" s="7" t="s">
        <v>220</v>
      </c>
      <c r="C3" s="7" t="s">
        <v>222</v>
      </c>
      <c r="D3" s="58">
        <v>207192.56</v>
      </c>
    </row>
    <row r="4" spans="1:4" x14ac:dyDescent="0.25">
      <c r="A4" s="11">
        <v>45504</v>
      </c>
      <c r="B4" s="7" t="s">
        <v>220</v>
      </c>
      <c r="C4" s="7" t="s">
        <v>223</v>
      </c>
      <c r="D4" s="58">
        <v>55506.94</v>
      </c>
    </row>
    <row r="5" spans="1:4" x14ac:dyDescent="0.25">
      <c r="A5" s="11">
        <v>45504</v>
      </c>
      <c r="B5" s="7" t="s">
        <v>220</v>
      </c>
      <c r="C5" s="7" t="s">
        <v>224</v>
      </c>
      <c r="D5" s="58">
        <v>37338</v>
      </c>
    </row>
    <row r="6" spans="1:4" x14ac:dyDescent="0.25">
      <c r="A6" s="11">
        <v>45504</v>
      </c>
      <c r="B6" s="7" t="s">
        <v>220</v>
      </c>
      <c r="C6" s="7" t="s">
        <v>225</v>
      </c>
      <c r="D6" s="58">
        <v>28003.5</v>
      </c>
    </row>
    <row r="7" spans="1:4" x14ac:dyDescent="0.25">
      <c r="A7" s="106"/>
      <c r="B7" s="107"/>
      <c r="C7" s="36" t="s">
        <v>49</v>
      </c>
      <c r="D7" s="42">
        <f>SUM(D2:D6)</f>
        <v>384492.5</v>
      </c>
    </row>
  </sheetData>
  <mergeCells count="1">
    <mergeCell ref="A7:B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C1" workbookViewId="0">
      <selection activeCell="D7" sqref="D7"/>
    </sheetView>
  </sheetViews>
  <sheetFormatPr defaultColWidth="8.85546875" defaultRowHeight="15" x14ac:dyDescent="0.25"/>
  <cols>
    <col min="1" max="1" width="10.140625" style="14" bestFit="1" customWidth="1"/>
    <col min="2" max="2" width="10" style="14" bestFit="1" customWidth="1"/>
    <col min="3" max="3" width="17.7109375" style="14" bestFit="1" customWidth="1"/>
    <col min="4" max="4" width="13.85546875" style="14" bestFit="1" customWidth="1"/>
    <col min="5" max="5" width="27.85546875" style="14" customWidth="1"/>
    <col min="6" max="6" width="25" style="14" bestFit="1" customWidth="1"/>
    <col min="7" max="7" width="30.140625" style="14" bestFit="1" customWidth="1"/>
    <col min="8" max="8" width="25.28515625" style="14" customWidth="1"/>
    <col min="9" max="16384" width="8.85546875" style="14"/>
  </cols>
  <sheetData>
    <row r="1" spans="1:8" x14ac:dyDescent="0.25">
      <c r="A1" s="13" t="s">
        <v>44</v>
      </c>
      <c r="B1" s="13" t="s">
        <v>45</v>
      </c>
      <c r="C1" s="13" t="s">
        <v>46</v>
      </c>
      <c r="D1" s="13" t="s">
        <v>47</v>
      </c>
      <c r="E1" s="70" t="s">
        <v>229</v>
      </c>
      <c r="F1" s="70" t="s">
        <v>231</v>
      </c>
      <c r="G1" s="70" t="s">
        <v>232</v>
      </c>
      <c r="H1" s="70" t="s">
        <v>233</v>
      </c>
    </row>
    <row r="2" spans="1:8" ht="21" x14ac:dyDescent="0.25">
      <c r="A2" s="15">
        <v>45322</v>
      </c>
      <c r="B2" s="16" t="s">
        <v>56</v>
      </c>
      <c r="C2" s="16" t="s">
        <v>57</v>
      </c>
      <c r="D2" s="17">
        <v>1556708.98</v>
      </c>
      <c r="E2" s="18">
        <f>36500*30.66</f>
        <v>1119090</v>
      </c>
      <c r="F2" s="18">
        <f>+D2-E2</f>
        <v>437618.98</v>
      </c>
      <c r="G2" s="18">
        <f>+E2/36</f>
        <v>31085.833333333332</v>
      </c>
      <c r="H2" s="18">
        <f>+F2+G2</f>
        <v>468704.8133333333</v>
      </c>
    </row>
    <row r="3" spans="1:8" ht="21" x14ac:dyDescent="0.25">
      <c r="A3" s="15">
        <v>45351</v>
      </c>
      <c r="B3" s="16" t="s">
        <v>56</v>
      </c>
      <c r="C3" s="16" t="s">
        <v>57</v>
      </c>
      <c r="D3" s="18">
        <v>1883014.29</v>
      </c>
      <c r="E3" s="18">
        <f>36500*30.66</f>
        <v>1119090</v>
      </c>
      <c r="F3" s="18">
        <f t="shared" ref="F3:F9" si="0">+D3-E3</f>
        <v>763924.29</v>
      </c>
      <c r="G3" s="18">
        <f t="shared" ref="G3:G9" si="1">+E3/36</f>
        <v>31085.833333333332</v>
      </c>
      <c r="H3" s="18">
        <f t="shared" ref="H3:H9" si="2">+F3+G3</f>
        <v>795010.12333333341</v>
      </c>
    </row>
    <row r="4" spans="1:8" ht="21" x14ac:dyDescent="0.25">
      <c r="A4" s="15">
        <v>45382</v>
      </c>
      <c r="B4" s="16" t="s">
        <v>56</v>
      </c>
      <c r="C4" s="16" t="s">
        <v>57</v>
      </c>
      <c r="D4" s="18">
        <v>1952701</v>
      </c>
      <c r="E4" s="18">
        <f>36500*30.66</f>
        <v>1119090</v>
      </c>
      <c r="F4" s="18">
        <f t="shared" si="0"/>
        <v>833611</v>
      </c>
      <c r="G4" s="18">
        <f t="shared" si="1"/>
        <v>31085.833333333332</v>
      </c>
      <c r="H4" s="18">
        <f t="shared" si="2"/>
        <v>864696.83333333337</v>
      </c>
    </row>
    <row r="5" spans="1:8" ht="21" x14ac:dyDescent="0.25">
      <c r="A5" s="15">
        <v>45412</v>
      </c>
      <c r="B5" s="16" t="s">
        <v>56</v>
      </c>
      <c r="C5" s="16" t="s">
        <v>57</v>
      </c>
      <c r="D5" s="18">
        <v>1958454.06</v>
      </c>
      <c r="E5" s="18">
        <f>36500*30.66</f>
        <v>1119090</v>
      </c>
      <c r="F5" s="18">
        <f t="shared" si="0"/>
        <v>839364.06</v>
      </c>
      <c r="G5" s="18">
        <f t="shared" si="1"/>
        <v>31085.833333333332</v>
      </c>
      <c r="H5" s="18">
        <f t="shared" si="2"/>
        <v>870449.89333333343</v>
      </c>
    </row>
    <row r="6" spans="1:8" ht="21" x14ac:dyDescent="0.25">
      <c r="A6" s="15">
        <v>45443</v>
      </c>
      <c r="B6" s="16" t="s">
        <v>56</v>
      </c>
      <c r="C6" s="16" t="s">
        <v>57</v>
      </c>
      <c r="D6" s="18">
        <v>649884.41</v>
      </c>
      <c r="E6" s="70" t="s">
        <v>230</v>
      </c>
      <c r="F6" s="18">
        <v>0</v>
      </c>
      <c r="G6" s="18">
        <v>0</v>
      </c>
      <c r="H6" s="18">
        <f>+D6</f>
        <v>649884.41</v>
      </c>
    </row>
    <row r="7" spans="1:8" ht="21" x14ac:dyDescent="0.25">
      <c r="A7" s="15">
        <v>45473</v>
      </c>
      <c r="B7" s="16" t="s">
        <v>56</v>
      </c>
      <c r="C7" s="16" t="s">
        <v>57</v>
      </c>
      <c r="D7" s="18">
        <v>1670377.21</v>
      </c>
      <c r="E7" s="18">
        <f>36500*30.66</f>
        <v>1119090</v>
      </c>
      <c r="F7" s="18">
        <f t="shared" si="0"/>
        <v>551287.21</v>
      </c>
      <c r="G7" s="18">
        <f t="shared" si="1"/>
        <v>31085.833333333332</v>
      </c>
      <c r="H7" s="18">
        <f t="shared" si="2"/>
        <v>582373.04333333333</v>
      </c>
    </row>
    <row r="8" spans="1:8" ht="21" x14ac:dyDescent="0.25">
      <c r="A8" s="15">
        <v>45504</v>
      </c>
      <c r="B8" s="16" t="s">
        <v>56</v>
      </c>
      <c r="C8" s="16" t="s">
        <v>57</v>
      </c>
      <c r="D8" s="18">
        <v>2238520.73</v>
      </c>
      <c r="E8" s="18">
        <f>36500*30.66</f>
        <v>1119090</v>
      </c>
      <c r="F8" s="18">
        <f t="shared" si="0"/>
        <v>1119430.73</v>
      </c>
      <c r="G8" s="18">
        <f t="shared" si="1"/>
        <v>31085.833333333332</v>
      </c>
      <c r="H8" s="18">
        <f t="shared" si="2"/>
        <v>1150516.5633333332</v>
      </c>
    </row>
    <row r="9" spans="1:8" ht="21" x14ac:dyDescent="0.25">
      <c r="A9" s="15">
        <v>45534</v>
      </c>
      <c r="B9" s="16" t="s">
        <v>56</v>
      </c>
      <c r="C9" s="16" t="s">
        <v>57</v>
      </c>
      <c r="D9" s="18">
        <v>1646901.21</v>
      </c>
      <c r="E9" s="18">
        <f>36500*30.66</f>
        <v>1119090</v>
      </c>
      <c r="F9" s="18">
        <f t="shared" si="0"/>
        <v>527811.21</v>
      </c>
      <c r="G9" s="18">
        <f t="shared" si="1"/>
        <v>31085.833333333332</v>
      </c>
      <c r="H9" s="18">
        <f t="shared" si="2"/>
        <v>558897.04333333333</v>
      </c>
    </row>
    <row r="10" spans="1:8" x14ac:dyDescent="0.25">
      <c r="E10" s="111" t="s">
        <v>226</v>
      </c>
      <c r="F10" s="111"/>
      <c r="G10" s="111"/>
      <c r="H10" s="111"/>
    </row>
    <row r="27" spans="1:1" x14ac:dyDescent="0.25">
      <c r="A27" s="14" t="s">
        <v>226</v>
      </c>
    </row>
  </sheetData>
  <mergeCells count="1">
    <mergeCell ref="E10:H10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L37"/>
  <sheetViews>
    <sheetView showGridLines="0" workbookViewId="0">
      <selection activeCell="B33" sqref="B33"/>
    </sheetView>
  </sheetViews>
  <sheetFormatPr defaultRowHeight="15" x14ac:dyDescent="0.25"/>
  <cols>
    <col min="1" max="1" width="27.7109375" bestFit="1" customWidth="1"/>
    <col min="2" max="2" width="26.42578125" bestFit="1" customWidth="1"/>
    <col min="3" max="3" width="12.5703125" bestFit="1" customWidth="1"/>
    <col min="4" max="4" width="27.7109375" bestFit="1" customWidth="1"/>
    <col min="5" max="5" width="36" bestFit="1" customWidth="1"/>
    <col min="6" max="7" width="12.5703125" bestFit="1" customWidth="1"/>
    <col min="8" max="8" width="8.28515625" customWidth="1"/>
  </cols>
  <sheetData>
    <row r="1" spans="2:12" x14ac:dyDescent="0.25">
      <c r="B1" s="2" t="s">
        <v>1</v>
      </c>
      <c r="C1" s="101" t="s">
        <v>78</v>
      </c>
      <c r="D1" s="101"/>
      <c r="E1" s="101"/>
      <c r="F1" s="102" t="s">
        <v>2</v>
      </c>
      <c r="G1" s="102"/>
      <c r="H1" s="102"/>
    </row>
    <row r="2" spans="2:12" x14ac:dyDescent="0.25">
      <c r="B2" t="s">
        <v>6</v>
      </c>
      <c r="C2" s="3">
        <v>8426364.6099999994</v>
      </c>
      <c r="E2" t="s">
        <v>3</v>
      </c>
      <c r="G2" s="30">
        <f>+'TAMİR BAKIM MALİYETLERİ '!H3</f>
        <v>795010.12333333341</v>
      </c>
      <c r="H2" s="12" t="s">
        <v>58</v>
      </c>
    </row>
    <row r="3" spans="2:12" x14ac:dyDescent="0.25">
      <c r="B3" t="s">
        <v>17</v>
      </c>
      <c r="C3" s="3">
        <v>91394.74</v>
      </c>
      <c r="D3" s="12" t="s">
        <v>61</v>
      </c>
      <c r="E3" t="s">
        <v>4</v>
      </c>
      <c r="G3" s="3">
        <v>914416.39</v>
      </c>
      <c r="H3" s="12" t="s">
        <v>54</v>
      </c>
    </row>
    <row r="4" spans="2:12" x14ac:dyDescent="0.25">
      <c r="B4" t="s">
        <v>7</v>
      </c>
      <c r="E4" t="s">
        <v>5</v>
      </c>
      <c r="G4" s="3">
        <v>79930.960000000006</v>
      </c>
      <c r="H4" s="8" t="s">
        <v>48</v>
      </c>
    </row>
    <row r="5" spans="2:12" x14ac:dyDescent="0.25">
      <c r="B5" t="s">
        <v>8</v>
      </c>
      <c r="E5" t="s">
        <v>10</v>
      </c>
      <c r="G5" s="30">
        <v>3376699.96</v>
      </c>
    </row>
    <row r="6" spans="2:12" x14ac:dyDescent="0.25">
      <c r="B6" t="s">
        <v>9</v>
      </c>
      <c r="E6" t="s">
        <v>11</v>
      </c>
      <c r="G6" s="3">
        <v>959334.08</v>
      </c>
    </row>
    <row r="7" spans="2:12" x14ac:dyDescent="0.25">
      <c r="E7" s="5" t="s">
        <v>12</v>
      </c>
      <c r="F7" s="5"/>
      <c r="G7" s="6">
        <v>129597.04</v>
      </c>
      <c r="H7" s="12"/>
    </row>
    <row r="8" spans="2:12" x14ac:dyDescent="0.25">
      <c r="E8" s="5" t="s">
        <v>20</v>
      </c>
      <c r="F8" s="5"/>
      <c r="G8" s="6">
        <v>0</v>
      </c>
    </row>
    <row r="9" spans="2:12" x14ac:dyDescent="0.25">
      <c r="E9" t="s">
        <v>13</v>
      </c>
      <c r="G9" s="3">
        <v>45224</v>
      </c>
    </row>
    <row r="10" spans="2:12" x14ac:dyDescent="0.25">
      <c r="E10" t="s">
        <v>14</v>
      </c>
      <c r="G10" s="3">
        <f>17135+15000</f>
        <v>32135</v>
      </c>
    </row>
    <row r="11" spans="2:12" x14ac:dyDescent="0.25">
      <c r="E11" t="s">
        <v>15</v>
      </c>
      <c r="G11" s="3">
        <v>27900</v>
      </c>
    </row>
    <row r="12" spans="2:12" x14ac:dyDescent="0.25">
      <c r="E12" t="s">
        <v>16</v>
      </c>
      <c r="G12" s="3">
        <v>23770.42</v>
      </c>
    </row>
    <row r="13" spans="2:12" x14ac:dyDescent="0.25">
      <c r="E13" t="s">
        <v>21</v>
      </c>
      <c r="G13" s="3">
        <f>SUM(G2:G12)*0.05</f>
        <v>319200.8986666667</v>
      </c>
    </row>
    <row r="14" spans="2:12" x14ac:dyDescent="0.25">
      <c r="G14" s="6"/>
      <c r="L14" s="3"/>
    </row>
    <row r="15" spans="2:12" x14ac:dyDescent="0.25">
      <c r="G15" s="6"/>
      <c r="H15" s="12"/>
    </row>
    <row r="18" spans="1:10" x14ac:dyDescent="0.25">
      <c r="G18" s="3"/>
    </row>
    <row r="19" spans="1:10" ht="21" x14ac:dyDescent="0.35">
      <c r="B19" s="1" t="s">
        <v>0</v>
      </c>
      <c r="C19" s="103">
        <f>+C2+C3</f>
        <v>8517759.3499999996</v>
      </c>
      <c r="D19" s="101"/>
      <c r="E19" s="1" t="s">
        <v>0</v>
      </c>
      <c r="F19" s="104">
        <f>SUM(F2:H15)</f>
        <v>6703218.8720000004</v>
      </c>
      <c r="G19" s="104"/>
      <c r="H19" s="104"/>
      <c r="I19" s="104"/>
    </row>
    <row r="21" spans="1:10" x14ac:dyDescent="0.25">
      <c r="D21" s="93" t="s">
        <v>55</v>
      </c>
      <c r="E21" s="18">
        <f>C2+C3-SUM(G2:G16)</f>
        <v>1814540.4779999992</v>
      </c>
    </row>
    <row r="22" spans="1:10" x14ac:dyDescent="0.25">
      <c r="A22" s="99">
        <v>45351</v>
      </c>
      <c r="B22" s="100"/>
      <c r="C22" s="5"/>
      <c r="D22" s="93" t="s">
        <v>249</v>
      </c>
      <c r="E22" s="96">
        <f>+B34</f>
        <v>557897.65359999996</v>
      </c>
      <c r="F22" s="5"/>
      <c r="G22" s="5"/>
      <c r="H22" s="5"/>
      <c r="I22" s="5"/>
      <c r="J22" s="5"/>
    </row>
    <row r="23" spans="1:10" x14ac:dyDescent="0.25">
      <c r="A23" s="22" t="s">
        <v>234</v>
      </c>
      <c r="B23" s="22">
        <v>4.5</v>
      </c>
      <c r="D23" s="94" t="s">
        <v>49</v>
      </c>
      <c r="E23" s="95">
        <f>+E21+E22</f>
        <v>2372438.131599999</v>
      </c>
    </row>
    <row r="24" spans="1:10" x14ac:dyDescent="0.25">
      <c r="A24" s="22" t="s">
        <v>62</v>
      </c>
      <c r="B24" s="22">
        <v>696</v>
      </c>
    </row>
    <row r="25" spans="1:10" x14ac:dyDescent="0.25">
      <c r="A25" s="22" t="s">
        <v>235</v>
      </c>
      <c r="B25" s="22">
        <v>3132</v>
      </c>
      <c r="C25" s="4"/>
    </row>
    <row r="26" spans="1:10" x14ac:dyDescent="0.25">
      <c r="A26" s="22" t="s">
        <v>236</v>
      </c>
      <c r="B26" s="22">
        <f>2136.74+B33</f>
        <v>2271.1</v>
      </c>
    </row>
    <row r="27" spans="1:10" x14ac:dyDescent="0.25">
      <c r="A27" s="22" t="s">
        <v>237</v>
      </c>
      <c r="B27" s="22">
        <v>2136.7399999999998</v>
      </c>
    </row>
    <row r="28" spans="1:10" x14ac:dyDescent="0.25">
      <c r="A28" s="22" t="s">
        <v>238</v>
      </c>
      <c r="B28" s="80">
        <f>+B27*133*31.22</f>
        <v>8872300.032399999</v>
      </c>
      <c r="D28" s="3"/>
    </row>
    <row r="29" spans="1:10" x14ac:dyDescent="0.25">
      <c r="A29" s="22" t="s">
        <v>239</v>
      </c>
      <c r="B29" s="80">
        <f>+G7</f>
        <v>129597.04</v>
      </c>
    </row>
    <row r="30" spans="1:10" x14ac:dyDescent="0.25">
      <c r="A30" s="22" t="s">
        <v>241</v>
      </c>
      <c r="B30" s="80">
        <f>+B28-B29</f>
        <v>8742702.9923999999</v>
      </c>
    </row>
    <row r="31" spans="1:10" x14ac:dyDescent="0.25">
      <c r="A31" s="22" t="s">
        <v>240</v>
      </c>
      <c r="B31" s="80">
        <f>+C2-B30</f>
        <v>-316338.38240000047</v>
      </c>
    </row>
    <row r="32" spans="1:10" x14ac:dyDescent="0.25">
      <c r="A32" s="22" t="s">
        <v>242</v>
      </c>
      <c r="B32" s="89">
        <f>+B30+B31</f>
        <v>8426364.6099999994</v>
      </c>
    </row>
    <row r="33" spans="1:2" x14ac:dyDescent="0.25">
      <c r="A33" s="90" t="s">
        <v>247</v>
      </c>
      <c r="B33" s="90">
        <v>134.36000000000001</v>
      </c>
    </row>
    <row r="34" spans="1:2" x14ac:dyDescent="0.25">
      <c r="A34" s="91" t="s">
        <v>248</v>
      </c>
      <c r="B34" s="92">
        <f>+B33*133*31.22</f>
        <v>557897.65359999996</v>
      </c>
    </row>
    <row r="35" spans="1:2" x14ac:dyDescent="0.25">
      <c r="A35" s="83" t="s">
        <v>244</v>
      </c>
      <c r="B35" s="83">
        <f>+B25-B26</f>
        <v>860.90000000000009</v>
      </c>
    </row>
    <row r="36" spans="1:2" x14ac:dyDescent="0.25">
      <c r="A36" s="83" t="s">
        <v>245</v>
      </c>
      <c r="B36" s="84">
        <f>+B35*31.22*133</f>
        <v>3574680.6340000005</v>
      </c>
    </row>
    <row r="37" spans="1:2" x14ac:dyDescent="0.25">
      <c r="A37" s="83" t="s">
        <v>246</v>
      </c>
      <c r="B37" s="83">
        <v>0</v>
      </c>
    </row>
  </sheetData>
  <mergeCells count="5">
    <mergeCell ref="C19:D19"/>
    <mergeCell ref="A22:B22"/>
    <mergeCell ref="F19:I19"/>
    <mergeCell ref="C1:E1"/>
    <mergeCell ref="F1:H1"/>
  </mergeCells>
  <hyperlinks>
    <hyperlink ref="H4" location="'NAKLİYE DETAY '!A1" display="'NAKLİYE DETAY '!A1"/>
    <hyperlink ref="H3" location="'PERSONEL GİDERLERİ DETAY '!A1" display="'PERSONEL GİDERLERİ DETAY '!A1"/>
    <hyperlink ref="H2" location="'TAMİR BAKIM MALİYETLERİ '!A1" display="'TAMİR BAKIM MALİYETLERİ '!A1"/>
    <hyperlink ref="D3" location="'SAİR GELİRLER DETAY '!A1" display="'SAİR GELİRLER DETAY '!A1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showGridLines="0" workbookViewId="0">
      <selection activeCell="D34" sqref="D34"/>
    </sheetView>
  </sheetViews>
  <sheetFormatPr defaultRowHeight="15" x14ac:dyDescent="0.25"/>
  <cols>
    <col min="1" max="1" width="27.7109375" bestFit="1" customWidth="1"/>
    <col min="2" max="2" width="26.42578125" bestFit="1" customWidth="1"/>
    <col min="3" max="3" width="12.5703125" bestFit="1" customWidth="1"/>
    <col min="4" max="4" width="27.7109375" bestFit="1" customWidth="1"/>
    <col min="5" max="5" width="36" bestFit="1" customWidth="1"/>
    <col min="6" max="6" width="12.7109375" bestFit="1" customWidth="1"/>
    <col min="7" max="7" width="12.5703125" bestFit="1" customWidth="1"/>
    <col min="8" max="8" width="8.28515625" customWidth="1"/>
  </cols>
  <sheetData>
    <row r="1" spans="2:12" x14ac:dyDescent="0.25">
      <c r="B1" s="2" t="s">
        <v>1</v>
      </c>
      <c r="C1" s="101" t="s">
        <v>79</v>
      </c>
      <c r="D1" s="101"/>
      <c r="E1" s="101"/>
      <c r="F1" s="102" t="s">
        <v>2</v>
      </c>
      <c r="G1" s="102"/>
      <c r="H1" s="102"/>
    </row>
    <row r="2" spans="2:12" x14ac:dyDescent="0.25">
      <c r="B2" t="s">
        <v>6</v>
      </c>
      <c r="C2" s="3">
        <v>9022355.6099999994</v>
      </c>
      <c r="E2" t="s">
        <v>3</v>
      </c>
      <c r="G2" s="30">
        <f>+'TAMİR BAKIM MALİYETLERİ '!H4</f>
        <v>864696.83333333337</v>
      </c>
      <c r="H2" s="12" t="s">
        <v>58</v>
      </c>
    </row>
    <row r="3" spans="2:12" x14ac:dyDescent="0.25">
      <c r="B3" t="s">
        <v>17</v>
      </c>
      <c r="C3" s="3">
        <v>71693.789999999994</v>
      </c>
      <c r="D3" s="12" t="s">
        <v>61</v>
      </c>
      <c r="E3" t="s">
        <v>4</v>
      </c>
      <c r="G3" s="3">
        <v>953303.4</v>
      </c>
      <c r="H3" s="12" t="s">
        <v>54</v>
      </c>
    </row>
    <row r="4" spans="2:12" x14ac:dyDescent="0.25">
      <c r="B4" t="s">
        <v>7</v>
      </c>
      <c r="E4" t="s">
        <v>5</v>
      </c>
      <c r="G4" s="3">
        <v>1297175.1700000002</v>
      </c>
      <c r="H4" s="8" t="s">
        <v>48</v>
      </c>
    </row>
    <row r="5" spans="2:12" x14ac:dyDescent="0.25">
      <c r="B5" t="s">
        <v>8</v>
      </c>
      <c r="E5" t="s">
        <v>10</v>
      </c>
      <c r="G5" s="30">
        <v>4063878.05</v>
      </c>
    </row>
    <row r="6" spans="2:12" x14ac:dyDescent="0.25">
      <c r="B6" t="s">
        <v>9</v>
      </c>
      <c r="E6" t="s">
        <v>154</v>
      </c>
      <c r="G6" s="50">
        <v>158050</v>
      </c>
      <c r="H6" s="12" t="s">
        <v>157</v>
      </c>
    </row>
    <row r="7" spans="2:12" x14ac:dyDescent="0.25">
      <c r="E7" t="s">
        <v>11</v>
      </c>
      <c r="G7" s="3">
        <v>995850.42</v>
      </c>
      <c r="H7" s="12"/>
    </row>
    <row r="8" spans="2:12" x14ac:dyDescent="0.25">
      <c r="E8" s="5" t="s">
        <v>12</v>
      </c>
      <c r="F8" s="5"/>
      <c r="G8" s="6">
        <v>328949.96999999997</v>
      </c>
    </row>
    <row r="9" spans="2:12" x14ac:dyDescent="0.25">
      <c r="E9" s="5" t="s">
        <v>20</v>
      </c>
      <c r="F9" s="5"/>
      <c r="G9" s="6">
        <v>16935</v>
      </c>
    </row>
    <row r="10" spans="2:12" x14ac:dyDescent="0.25">
      <c r="E10" t="s">
        <v>13</v>
      </c>
      <c r="G10" s="3">
        <v>34141.89</v>
      </c>
    </row>
    <row r="11" spans="2:12" x14ac:dyDescent="0.25">
      <c r="E11" t="s">
        <v>14</v>
      </c>
      <c r="G11" s="3">
        <v>17135</v>
      </c>
    </row>
    <row r="12" spans="2:12" x14ac:dyDescent="0.25">
      <c r="E12" t="s">
        <v>15</v>
      </c>
      <c r="G12" s="3">
        <v>29550</v>
      </c>
    </row>
    <row r="13" spans="2:12" x14ac:dyDescent="0.25">
      <c r="E13" t="s">
        <v>16</v>
      </c>
      <c r="G13" s="3">
        <v>13633.48</v>
      </c>
    </row>
    <row r="14" spans="2:12" x14ac:dyDescent="0.25">
      <c r="E14" t="s">
        <v>21</v>
      </c>
      <c r="G14" s="3">
        <f>SUM(G2:G13)*0.05</f>
        <v>438664.96066666674</v>
      </c>
      <c r="L14" s="3"/>
    </row>
    <row r="15" spans="2:12" x14ac:dyDescent="0.25">
      <c r="G15" s="6"/>
      <c r="H15" s="12"/>
    </row>
    <row r="16" spans="2:12" x14ac:dyDescent="0.25">
      <c r="G16" s="6"/>
    </row>
    <row r="17" spans="1:10" x14ac:dyDescent="0.25">
      <c r="G17" s="3"/>
    </row>
    <row r="19" spans="1:10" ht="21" x14ac:dyDescent="0.35">
      <c r="B19" s="1" t="s">
        <v>0</v>
      </c>
      <c r="C19" s="103">
        <f>+C2+C3</f>
        <v>9094049.3999999985</v>
      </c>
      <c r="D19" s="101"/>
      <c r="E19" s="1" t="s">
        <v>0</v>
      </c>
      <c r="F19" s="35">
        <f>SUM(F2:H14)</f>
        <v>9211964.1740000024</v>
      </c>
      <c r="G19" s="35"/>
      <c r="H19" s="35"/>
      <c r="I19" s="35"/>
    </row>
    <row r="21" spans="1:10" x14ac:dyDescent="0.25">
      <c r="D21" s="93" t="s">
        <v>55</v>
      </c>
      <c r="E21" s="18">
        <f>C2+C3-SUM(G2:G14)</f>
        <v>-117914.77400000393</v>
      </c>
    </row>
    <row r="22" spans="1:10" x14ac:dyDescent="0.25">
      <c r="A22" s="99">
        <v>45382</v>
      </c>
      <c r="B22" s="100"/>
      <c r="C22" s="5"/>
      <c r="D22" s="93" t="s">
        <v>249</v>
      </c>
      <c r="E22" s="96">
        <f>+B34</f>
        <v>823083.5340000001</v>
      </c>
      <c r="F22" s="5"/>
      <c r="G22" s="5"/>
      <c r="H22" s="5"/>
      <c r="I22" s="5"/>
      <c r="J22" s="5"/>
    </row>
    <row r="23" spans="1:10" x14ac:dyDescent="0.25">
      <c r="A23" s="22" t="s">
        <v>234</v>
      </c>
      <c r="B23" s="22">
        <v>4.5</v>
      </c>
      <c r="D23" s="94" t="s">
        <v>49</v>
      </c>
      <c r="E23" s="95">
        <f>+E21+E22</f>
        <v>705168.75999999617</v>
      </c>
    </row>
    <row r="24" spans="1:10" x14ac:dyDescent="0.25">
      <c r="A24" s="22" t="s">
        <v>62</v>
      </c>
      <c r="B24" s="22">
        <f>31*24</f>
        <v>744</v>
      </c>
    </row>
    <row r="25" spans="1:10" x14ac:dyDescent="0.25">
      <c r="A25" s="22" t="s">
        <v>235</v>
      </c>
      <c r="B25" s="22">
        <f>+B24*B23</f>
        <v>3348</v>
      </c>
      <c r="C25" s="4"/>
    </row>
    <row r="26" spans="1:10" x14ac:dyDescent="0.25">
      <c r="A26" s="22" t="s">
        <v>236</v>
      </c>
      <c r="B26" s="22">
        <f>2316+B33</f>
        <v>2510.61</v>
      </c>
    </row>
    <row r="27" spans="1:10" x14ac:dyDescent="0.25">
      <c r="A27" s="22" t="s">
        <v>237</v>
      </c>
      <c r="B27" s="22">
        <v>2316</v>
      </c>
    </row>
    <row r="28" spans="1:10" x14ac:dyDescent="0.25">
      <c r="A28" s="22" t="s">
        <v>238</v>
      </c>
      <c r="B28" s="80">
        <f>+B27*133*31.8</f>
        <v>9795290.4000000004</v>
      </c>
    </row>
    <row r="29" spans="1:10" x14ac:dyDescent="0.25">
      <c r="A29" s="22" t="s">
        <v>239</v>
      </c>
      <c r="B29" s="80">
        <f>+G8</f>
        <v>328949.96999999997</v>
      </c>
    </row>
    <row r="30" spans="1:10" x14ac:dyDescent="0.25">
      <c r="A30" s="22" t="s">
        <v>241</v>
      </c>
      <c r="B30" s="80">
        <f>+B28-B29</f>
        <v>9466340.4299999997</v>
      </c>
    </row>
    <row r="31" spans="1:10" x14ac:dyDescent="0.25">
      <c r="A31" s="22" t="s">
        <v>240</v>
      </c>
      <c r="B31" s="80">
        <f>C2-B30</f>
        <v>-443984.8200000003</v>
      </c>
    </row>
    <row r="32" spans="1:10" x14ac:dyDescent="0.25">
      <c r="A32" s="22" t="s">
        <v>242</v>
      </c>
      <c r="B32" s="80">
        <f>+B30+B31</f>
        <v>9022355.6099999994</v>
      </c>
    </row>
    <row r="33" spans="1:2" x14ac:dyDescent="0.25">
      <c r="A33" s="90" t="s">
        <v>247</v>
      </c>
      <c r="B33" s="22">
        <v>194.61</v>
      </c>
    </row>
    <row r="34" spans="1:2" x14ac:dyDescent="0.25">
      <c r="A34" s="91" t="s">
        <v>248</v>
      </c>
      <c r="B34" s="80">
        <f>+B33*133*31.8</f>
        <v>823083.5340000001</v>
      </c>
    </row>
    <row r="35" spans="1:2" x14ac:dyDescent="0.25">
      <c r="A35" s="83" t="s">
        <v>244</v>
      </c>
      <c r="B35" s="83">
        <f>+B25-B26</f>
        <v>837.38999999999987</v>
      </c>
    </row>
    <row r="36" spans="1:2" x14ac:dyDescent="0.25">
      <c r="A36" s="83" t="s">
        <v>245</v>
      </c>
      <c r="B36" s="84">
        <f>+B35*133*31.8</f>
        <v>3541657.2659999994</v>
      </c>
    </row>
    <row r="37" spans="1:2" x14ac:dyDescent="0.25">
      <c r="A37" s="83" t="s">
        <v>246</v>
      </c>
      <c r="B37" s="83">
        <v>0</v>
      </c>
    </row>
  </sheetData>
  <mergeCells count="4">
    <mergeCell ref="F1:H1"/>
    <mergeCell ref="C19:D19"/>
    <mergeCell ref="A22:B22"/>
    <mergeCell ref="C1:E1"/>
  </mergeCells>
  <hyperlinks>
    <hyperlink ref="H4" location="'NAKLİYE DETAY '!A1" display="'NAKLİYE DETAY '!A1"/>
    <hyperlink ref="H3" location="'PERSONEL GİDERLERİ DETAY '!A1" display="'PERSONEL GİDERLERİ DETAY '!A1"/>
    <hyperlink ref="H2" location="'TAMİR BAKIM MALİYETLERİ '!A1" display="'TAMİR BAKIM MALİYETLERİ '!A1"/>
    <hyperlink ref="D3" location="'SAİR GELİRLER DETAY '!A1" display="'SAİR GELİRLER DETAY '!A1"/>
    <hyperlink ref="H6" location="'DİĞER ÇEŞİTLİ GİDERLER DETAY '!A1" display="'DİĞER ÇEŞİTLİ GİDERLER DETAY '!A1"/>
  </hyperlink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showGridLines="0" workbookViewId="0">
      <selection activeCell="E32" sqref="E32"/>
    </sheetView>
  </sheetViews>
  <sheetFormatPr defaultRowHeight="15" x14ac:dyDescent="0.25"/>
  <cols>
    <col min="1" max="1" width="27.7109375" bestFit="1" customWidth="1"/>
    <col min="2" max="2" width="26.42578125" bestFit="1" customWidth="1"/>
    <col min="3" max="3" width="13.7109375" bestFit="1" customWidth="1"/>
    <col min="4" max="4" width="27.7109375" bestFit="1" customWidth="1"/>
    <col min="5" max="5" width="36" bestFit="1" customWidth="1"/>
    <col min="6" max="6" width="13.28515625" bestFit="1" customWidth="1"/>
    <col min="7" max="7" width="12.5703125" bestFit="1" customWidth="1"/>
    <col min="8" max="8" width="8.28515625" customWidth="1"/>
  </cols>
  <sheetData>
    <row r="1" spans="2:12" x14ac:dyDescent="0.25">
      <c r="B1" s="2" t="s">
        <v>1</v>
      </c>
      <c r="C1" s="101" t="s">
        <v>158</v>
      </c>
      <c r="D1" s="101"/>
      <c r="E1" s="101"/>
      <c r="F1" s="102" t="s">
        <v>2</v>
      </c>
      <c r="G1" s="102"/>
      <c r="H1" s="102"/>
    </row>
    <row r="2" spans="2:12" x14ac:dyDescent="0.25">
      <c r="B2" t="s">
        <v>6</v>
      </c>
      <c r="C2" s="3">
        <v>10101176.550000001</v>
      </c>
      <c r="E2" t="s">
        <v>3</v>
      </c>
      <c r="G2" s="30">
        <f>+'TAMİR BAKIM MALİYETLERİ '!H5</f>
        <v>870449.89333333343</v>
      </c>
      <c r="H2" s="12" t="s">
        <v>58</v>
      </c>
    </row>
    <row r="3" spans="2:12" x14ac:dyDescent="0.25">
      <c r="B3" t="s">
        <v>17</v>
      </c>
      <c r="C3" s="3">
        <v>44988.49</v>
      </c>
      <c r="D3" s="12" t="s">
        <v>61</v>
      </c>
      <c r="E3" t="s">
        <v>4</v>
      </c>
      <c r="G3" s="50">
        <v>884554.64</v>
      </c>
      <c r="H3" s="12" t="s">
        <v>54</v>
      </c>
    </row>
    <row r="4" spans="2:12" x14ac:dyDescent="0.25">
      <c r="B4" t="s">
        <v>7</v>
      </c>
      <c r="C4" s="3">
        <v>0</v>
      </c>
      <c r="E4" t="s">
        <v>5</v>
      </c>
      <c r="G4" s="3">
        <v>686569.04</v>
      </c>
      <c r="H4" s="8" t="s">
        <v>48</v>
      </c>
    </row>
    <row r="5" spans="2:12" x14ac:dyDescent="0.25">
      <c r="B5" t="s">
        <v>8</v>
      </c>
      <c r="C5" s="3">
        <v>0</v>
      </c>
      <c r="E5" t="s">
        <v>10</v>
      </c>
      <c r="G5" s="30">
        <v>2719927.57</v>
      </c>
    </row>
    <row r="6" spans="2:12" x14ac:dyDescent="0.25">
      <c r="B6" t="s">
        <v>9</v>
      </c>
      <c r="C6" s="3">
        <v>0</v>
      </c>
      <c r="E6" t="s">
        <v>154</v>
      </c>
      <c r="G6" s="50">
        <v>163642.63</v>
      </c>
      <c r="H6" s="12" t="s">
        <v>157</v>
      </c>
    </row>
    <row r="7" spans="2:12" x14ac:dyDescent="0.25">
      <c r="E7" t="s">
        <v>11</v>
      </c>
      <c r="G7" s="3">
        <v>725748.41</v>
      </c>
      <c r="H7" s="12"/>
    </row>
    <row r="8" spans="2:12" x14ac:dyDescent="0.25">
      <c r="E8" s="5" t="s">
        <v>12</v>
      </c>
      <c r="F8" s="5"/>
      <c r="G8" s="6">
        <v>303423.84999999998</v>
      </c>
    </row>
    <row r="9" spans="2:12" x14ac:dyDescent="0.25">
      <c r="E9" s="5" t="s">
        <v>20</v>
      </c>
      <c r="F9" s="5"/>
      <c r="G9" s="6">
        <v>0</v>
      </c>
    </row>
    <row r="10" spans="2:12" x14ac:dyDescent="0.25">
      <c r="E10" t="s">
        <v>13</v>
      </c>
      <c r="G10" s="3">
        <v>19044.46</v>
      </c>
    </row>
    <row r="11" spans="2:12" x14ac:dyDescent="0.25">
      <c r="E11" t="s">
        <v>14</v>
      </c>
      <c r="G11" s="3">
        <f>17135+15000</f>
        <v>32135</v>
      </c>
    </row>
    <row r="12" spans="2:12" x14ac:dyDescent="0.25">
      <c r="E12" t="s">
        <v>15</v>
      </c>
      <c r="G12" s="3">
        <v>27150</v>
      </c>
    </row>
    <row r="13" spans="2:12" x14ac:dyDescent="0.25">
      <c r="E13" t="s">
        <v>16</v>
      </c>
      <c r="G13" s="3">
        <v>12635.91</v>
      </c>
    </row>
    <row r="14" spans="2:12" x14ac:dyDescent="0.25">
      <c r="E14" t="s">
        <v>21</v>
      </c>
      <c r="G14" s="3">
        <f>SUM(G2:G13)*0.05</f>
        <v>322264.07016666664</v>
      </c>
      <c r="L14" s="3"/>
    </row>
    <row r="15" spans="2:12" x14ac:dyDescent="0.25">
      <c r="G15" s="6"/>
      <c r="H15" s="12"/>
    </row>
    <row r="16" spans="2:12" x14ac:dyDescent="0.25">
      <c r="G16" s="6"/>
    </row>
    <row r="17" spans="1:10" x14ac:dyDescent="0.25">
      <c r="G17" s="3"/>
    </row>
    <row r="19" spans="1:10" ht="21" x14ac:dyDescent="0.35">
      <c r="B19" s="1" t="s">
        <v>0</v>
      </c>
      <c r="C19" s="103">
        <f>+C2+C3</f>
        <v>10146165.040000001</v>
      </c>
      <c r="D19" s="101"/>
      <c r="E19" s="1" t="s">
        <v>0</v>
      </c>
      <c r="F19" s="35">
        <f>SUM(F2:H16)</f>
        <v>6767545.4734999994</v>
      </c>
      <c r="G19" s="35"/>
      <c r="H19" s="35"/>
      <c r="I19" s="35"/>
    </row>
    <row r="21" spans="1:10" x14ac:dyDescent="0.25">
      <c r="D21" s="93" t="s">
        <v>55</v>
      </c>
      <c r="E21" s="18">
        <f>C2+C3-SUM(G2:G17)</f>
        <v>3378619.5665000016</v>
      </c>
    </row>
    <row r="22" spans="1:10" x14ac:dyDescent="0.25">
      <c r="A22" s="99">
        <v>45412</v>
      </c>
      <c r="B22" s="100"/>
      <c r="C22" s="5"/>
      <c r="D22" s="93" t="s">
        <v>249</v>
      </c>
      <c r="E22" s="96">
        <f>+B34</f>
        <v>2350625.5079999999</v>
      </c>
      <c r="F22" s="5"/>
      <c r="G22" s="5"/>
      <c r="H22" s="5"/>
      <c r="I22" s="5"/>
      <c r="J22" s="5"/>
    </row>
    <row r="23" spans="1:10" x14ac:dyDescent="0.25">
      <c r="A23" s="22" t="s">
        <v>234</v>
      </c>
      <c r="B23" s="85">
        <v>4.5</v>
      </c>
      <c r="D23" s="94" t="s">
        <v>49</v>
      </c>
      <c r="E23" s="95">
        <f>+E21+E22</f>
        <v>5729245.074500002</v>
      </c>
    </row>
    <row r="24" spans="1:10" x14ac:dyDescent="0.25">
      <c r="A24" s="22" t="s">
        <v>62</v>
      </c>
      <c r="B24" s="22">
        <f>30*24</f>
        <v>720</v>
      </c>
    </row>
    <row r="25" spans="1:10" x14ac:dyDescent="0.25">
      <c r="A25" s="22" t="s">
        <v>235</v>
      </c>
      <c r="B25" s="22">
        <f>+B24*B23</f>
        <v>3240</v>
      </c>
    </row>
    <row r="26" spans="1:10" x14ac:dyDescent="0.25">
      <c r="A26" s="22" t="s">
        <v>236</v>
      </c>
      <c r="B26" s="22">
        <f>2256.6+107.8+B33</f>
        <v>2909.8900000000003</v>
      </c>
    </row>
    <row r="27" spans="1:10" x14ac:dyDescent="0.25">
      <c r="A27" s="22" t="s">
        <v>237</v>
      </c>
      <c r="B27" s="22">
        <v>2364.4</v>
      </c>
    </row>
    <row r="28" spans="1:10" x14ac:dyDescent="0.25">
      <c r="A28" s="22" t="s">
        <v>238</v>
      </c>
      <c r="B28" s="80">
        <f>+B27*133*32.43</f>
        <v>10198106.436000001</v>
      </c>
    </row>
    <row r="29" spans="1:10" x14ac:dyDescent="0.25">
      <c r="A29" s="22" t="s">
        <v>239</v>
      </c>
      <c r="B29" s="80">
        <f>+G8</f>
        <v>303423.84999999998</v>
      </c>
    </row>
    <row r="30" spans="1:10" x14ac:dyDescent="0.25">
      <c r="A30" s="22" t="s">
        <v>241</v>
      </c>
      <c r="B30" s="80">
        <f>+B28-B29</f>
        <v>9894682.5860000011</v>
      </c>
    </row>
    <row r="31" spans="1:10" x14ac:dyDescent="0.25">
      <c r="A31" s="22" t="s">
        <v>240</v>
      </c>
      <c r="B31" s="80">
        <f>+C2-B30</f>
        <v>206493.96399999969</v>
      </c>
    </row>
    <row r="32" spans="1:10" x14ac:dyDescent="0.25">
      <c r="A32" s="22" t="s">
        <v>242</v>
      </c>
      <c r="B32" s="80">
        <f>+C2</f>
        <v>10101176.550000001</v>
      </c>
    </row>
    <row r="33" spans="1:2" x14ac:dyDescent="0.25">
      <c r="A33" s="90" t="s">
        <v>247</v>
      </c>
      <c r="B33" s="90">
        <v>545.49</v>
      </c>
    </row>
    <row r="34" spans="1:2" x14ac:dyDescent="0.25">
      <c r="A34" s="91" t="s">
        <v>248</v>
      </c>
      <c r="B34" s="92">
        <f>+B33*133*32.4</f>
        <v>2350625.5079999999</v>
      </c>
    </row>
    <row r="35" spans="1:2" x14ac:dyDescent="0.25">
      <c r="A35" s="83" t="s">
        <v>244</v>
      </c>
      <c r="B35" s="90">
        <f>+B25-B26</f>
        <v>330.10999999999967</v>
      </c>
    </row>
    <row r="36" spans="1:2" x14ac:dyDescent="0.25">
      <c r="A36" s="83" t="s">
        <v>245</v>
      </c>
      <c r="B36" s="92">
        <f>+B35*32.43*133</f>
        <v>1423827.1508999986</v>
      </c>
    </row>
    <row r="37" spans="1:2" x14ac:dyDescent="0.25">
      <c r="A37" s="83" t="s">
        <v>246</v>
      </c>
      <c r="B37" s="90">
        <v>0</v>
      </c>
    </row>
  </sheetData>
  <mergeCells count="4">
    <mergeCell ref="C19:D19"/>
    <mergeCell ref="A22:B22"/>
    <mergeCell ref="F1:H1"/>
    <mergeCell ref="C1:E1"/>
  </mergeCells>
  <hyperlinks>
    <hyperlink ref="H4" location="'NAKLİYE DETAY '!A1" display="'NAKLİYE DETAY '!A1"/>
    <hyperlink ref="H3" location="'PERSONEL GİDERLERİ DETAY '!A1" display="'PERSONEL GİDERLERİ DETAY '!A1"/>
    <hyperlink ref="H2" location="'TAMİR BAKIM MALİYETLERİ '!A1" display="'TAMİR BAKIM MALİYETLERİ '!A1"/>
    <hyperlink ref="D3" location="'SAİR GELİRLER DETAY '!A1" display="'SAİR GELİRLER DETAY '!A1"/>
    <hyperlink ref="H6" location="'DİĞER ÇEŞİTLİ GİDERLER DETAY '!A1" display="'DİĞER ÇEŞİTLİ GİDERLER DETAY '!A1"/>
  </hyperlink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showGridLines="0" workbookViewId="0">
      <selection activeCell="D38" sqref="D38"/>
    </sheetView>
  </sheetViews>
  <sheetFormatPr defaultRowHeight="15" x14ac:dyDescent="0.25"/>
  <cols>
    <col min="1" max="1" width="27.7109375" bestFit="1" customWidth="1"/>
    <col min="2" max="2" width="26.42578125" bestFit="1" customWidth="1"/>
    <col min="3" max="3" width="13.7109375" bestFit="1" customWidth="1"/>
    <col min="4" max="4" width="27.7109375" bestFit="1" customWidth="1"/>
    <col min="5" max="5" width="36" bestFit="1" customWidth="1"/>
    <col min="6" max="6" width="13.7109375" bestFit="1" customWidth="1"/>
    <col min="7" max="7" width="12.5703125" bestFit="1" customWidth="1"/>
    <col min="8" max="8" width="8.28515625" customWidth="1"/>
  </cols>
  <sheetData>
    <row r="1" spans="2:12" x14ac:dyDescent="0.25">
      <c r="B1" s="2" t="s">
        <v>1</v>
      </c>
      <c r="C1" s="101" t="s">
        <v>198</v>
      </c>
      <c r="D1" s="101"/>
      <c r="E1" s="101"/>
      <c r="F1" s="102" t="s">
        <v>2</v>
      </c>
      <c r="G1" s="102"/>
      <c r="H1" s="102"/>
    </row>
    <row r="2" spans="2:12" x14ac:dyDescent="0.25">
      <c r="B2" t="s">
        <v>6</v>
      </c>
      <c r="C2" s="3">
        <v>7341140.9299999997</v>
      </c>
      <c r="E2" t="s">
        <v>3</v>
      </c>
      <c r="G2" s="30">
        <f>+'TAMİR BAKIM MALİYETLERİ '!H6</f>
        <v>649884.41</v>
      </c>
      <c r="H2" s="12" t="s">
        <v>58</v>
      </c>
    </row>
    <row r="3" spans="2:12" x14ac:dyDescent="0.25">
      <c r="B3" t="s">
        <v>17</v>
      </c>
      <c r="C3" s="3">
        <v>107808.19</v>
      </c>
      <c r="D3" s="12" t="s">
        <v>61</v>
      </c>
      <c r="E3" t="s">
        <v>4</v>
      </c>
      <c r="G3" s="50">
        <v>943107.49</v>
      </c>
      <c r="H3" s="12" t="s">
        <v>54</v>
      </c>
    </row>
    <row r="4" spans="2:12" x14ac:dyDescent="0.25">
      <c r="B4" t="s">
        <v>7</v>
      </c>
      <c r="C4" s="3">
        <v>0</v>
      </c>
      <c r="E4" t="s">
        <v>5</v>
      </c>
      <c r="G4" s="3">
        <v>39926.400000000001</v>
      </c>
      <c r="H4" s="8" t="s">
        <v>48</v>
      </c>
    </row>
    <row r="5" spans="2:12" x14ac:dyDescent="0.25">
      <c r="B5" t="s">
        <v>8</v>
      </c>
      <c r="C5" s="3">
        <v>0</v>
      </c>
      <c r="E5" t="s">
        <v>10</v>
      </c>
      <c r="G5" s="30">
        <v>1916578.75</v>
      </c>
    </row>
    <row r="6" spans="2:12" x14ac:dyDescent="0.25">
      <c r="B6" t="s">
        <v>9</v>
      </c>
      <c r="C6" s="3">
        <v>0</v>
      </c>
      <c r="E6" t="s">
        <v>154</v>
      </c>
      <c r="G6" s="50">
        <v>130050</v>
      </c>
      <c r="H6" s="12" t="s">
        <v>157</v>
      </c>
    </row>
    <row r="7" spans="2:12" x14ac:dyDescent="0.25">
      <c r="E7" t="s">
        <v>11</v>
      </c>
      <c r="G7" s="3">
        <v>885679.48</v>
      </c>
      <c r="H7" s="12"/>
    </row>
    <row r="8" spans="2:12" x14ac:dyDescent="0.25">
      <c r="E8" s="5" t="s">
        <v>12</v>
      </c>
      <c r="F8" s="5"/>
      <c r="G8" s="6">
        <v>247735.24</v>
      </c>
    </row>
    <row r="9" spans="2:12" x14ac:dyDescent="0.25">
      <c r="E9" s="5" t="s">
        <v>20</v>
      </c>
      <c r="F9" s="5"/>
      <c r="G9" s="6">
        <v>225</v>
      </c>
    </row>
    <row r="10" spans="2:12" x14ac:dyDescent="0.25">
      <c r="E10" t="s">
        <v>13</v>
      </c>
      <c r="G10" s="3">
        <v>94099.1</v>
      </c>
    </row>
    <row r="11" spans="2:12" x14ac:dyDescent="0.25">
      <c r="E11" t="s">
        <v>14</v>
      </c>
      <c r="G11" s="3">
        <f>15000+17135</f>
        <v>32135</v>
      </c>
    </row>
    <row r="12" spans="2:12" x14ac:dyDescent="0.25">
      <c r="E12" t="s">
        <v>15</v>
      </c>
      <c r="G12" s="3">
        <v>30450</v>
      </c>
    </row>
    <row r="13" spans="2:12" x14ac:dyDescent="0.25">
      <c r="E13" t="s">
        <v>16</v>
      </c>
      <c r="G13" s="3">
        <v>17310.27</v>
      </c>
    </row>
    <row r="14" spans="2:12" x14ac:dyDescent="0.25">
      <c r="E14" t="s">
        <v>21</v>
      </c>
      <c r="G14" s="3">
        <f>SUM(G2:G13)*0.05</f>
        <v>249359.05699999994</v>
      </c>
      <c r="L14" s="3"/>
    </row>
    <row r="15" spans="2:12" x14ac:dyDescent="0.25">
      <c r="G15" s="6"/>
      <c r="H15" s="12"/>
    </row>
    <row r="16" spans="2:12" x14ac:dyDescent="0.25">
      <c r="G16" s="6"/>
    </row>
    <row r="17" spans="1:10" x14ac:dyDescent="0.25">
      <c r="G17" s="3"/>
    </row>
    <row r="19" spans="1:10" ht="21" x14ac:dyDescent="0.35">
      <c r="B19" s="1" t="s">
        <v>0</v>
      </c>
      <c r="C19" s="103">
        <f>+C2+C3</f>
        <v>7448949.1200000001</v>
      </c>
      <c r="D19" s="101"/>
      <c r="E19" s="1" t="s">
        <v>0</v>
      </c>
      <c r="F19" s="35">
        <f>SUM(F2:H16)</f>
        <v>5236540.1969999988</v>
      </c>
      <c r="G19" s="35"/>
      <c r="H19" s="35"/>
      <c r="I19" s="35"/>
    </row>
    <row r="21" spans="1:10" x14ac:dyDescent="0.25">
      <c r="D21" s="21" t="s">
        <v>55</v>
      </c>
      <c r="E21" s="18">
        <f>C2+C3-SUM(G2:G17)</f>
        <v>2212408.9230000013</v>
      </c>
    </row>
    <row r="22" spans="1:10" x14ac:dyDescent="0.25">
      <c r="A22" s="99">
        <v>45443</v>
      </c>
      <c r="B22" s="100"/>
      <c r="C22" s="5"/>
      <c r="D22" s="93" t="s">
        <v>249</v>
      </c>
      <c r="E22" s="96">
        <f>+B34</f>
        <v>1292136.4428000001</v>
      </c>
      <c r="F22" s="5"/>
      <c r="G22" s="5"/>
      <c r="H22" s="5"/>
      <c r="I22" s="5"/>
      <c r="J22" s="5"/>
    </row>
    <row r="23" spans="1:10" x14ac:dyDescent="0.25">
      <c r="A23" s="22" t="s">
        <v>234</v>
      </c>
      <c r="B23" s="85">
        <v>4.5</v>
      </c>
      <c r="D23" s="98" t="s">
        <v>250</v>
      </c>
      <c r="E23" s="96">
        <f>+B38</f>
        <v>2404214.4</v>
      </c>
    </row>
    <row r="24" spans="1:10" x14ac:dyDescent="0.25">
      <c r="A24" s="22" t="s">
        <v>62</v>
      </c>
      <c r="B24" s="22">
        <f>31*24</f>
        <v>744</v>
      </c>
      <c r="D24" s="94" t="s">
        <v>49</v>
      </c>
      <c r="E24" s="95">
        <f>+E21+E22-E23</f>
        <v>1100330.9658000018</v>
      </c>
    </row>
    <row r="25" spans="1:10" x14ac:dyDescent="0.25">
      <c r="A25" s="22" t="s">
        <v>235</v>
      </c>
      <c r="B25" s="22">
        <f>+B24*B23</f>
        <v>3348</v>
      </c>
      <c r="C25" s="4"/>
    </row>
    <row r="26" spans="1:10" x14ac:dyDescent="0.25">
      <c r="A26" s="22" t="s">
        <v>236</v>
      </c>
      <c r="B26" s="22">
        <v>1900.97</v>
      </c>
    </row>
    <row r="27" spans="1:10" x14ac:dyDescent="0.25">
      <c r="A27" s="22" t="s">
        <v>237</v>
      </c>
      <c r="B27" s="22">
        <v>1600</v>
      </c>
    </row>
    <row r="28" spans="1:10" x14ac:dyDescent="0.25">
      <c r="A28" s="22" t="s">
        <v>238</v>
      </c>
      <c r="B28" s="80">
        <f>+B27*133*32.28</f>
        <v>6869184</v>
      </c>
    </row>
    <row r="29" spans="1:10" x14ac:dyDescent="0.25">
      <c r="A29" s="22" t="s">
        <v>239</v>
      </c>
      <c r="B29" s="80">
        <f>+G8</f>
        <v>247735.24</v>
      </c>
    </row>
    <row r="30" spans="1:10" x14ac:dyDescent="0.25">
      <c r="A30" s="22" t="s">
        <v>241</v>
      </c>
      <c r="B30" s="80">
        <f>+B28-B29</f>
        <v>6621448.7599999998</v>
      </c>
    </row>
    <row r="31" spans="1:10" x14ac:dyDescent="0.25">
      <c r="A31" s="22" t="s">
        <v>240</v>
      </c>
      <c r="B31" s="80">
        <f>B30-C2</f>
        <v>-719692.16999999993</v>
      </c>
    </row>
    <row r="32" spans="1:10" x14ac:dyDescent="0.25">
      <c r="A32" s="22" t="s">
        <v>242</v>
      </c>
      <c r="B32" s="80">
        <f>+C2</f>
        <v>7341140.9299999997</v>
      </c>
    </row>
    <row r="33" spans="1:2" x14ac:dyDescent="0.25">
      <c r="A33" s="90" t="s">
        <v>247</v>
      </c>
      <c r="B33" s="90">
        <v>300.97000000000003</v>
      </c>
    </row>
    <row r="34" spans="1:2" x14ac:dyDescent="0.25">
      <c r="A34" s="91" t="s">
        <v>248</v>
      </c>
      <c r="B34" s="92">
        <f>+B33*133*32.28</f>
        <v>1292136.4428000001</v>
      </c>
    </row>
    <row r="35" spans="1:2" x14ac:dyDescent="0.25">
      <c r="A35" s="83" t="s">
        <v>244</v>
      </c>
      <c r="B35" s="90">
        <f>+B25-B26</f>
        <v>1447.03</v>
      </c>
    </row>
    <row r="36" spans="1:2" x14ac:dyDescent="0.25">
      <c r="A36" s="83" t="s">
        <v>245</v>
      </c>
      <c r="B36" s="92">
        <f>+B35*133*32.28</f>
        <v>6212447.0772000002</v>
      </c>
    </row>
    <row r="37" spans="1:2" x14ac:dyDescent="0.25">
      <c r="A37" s="83" t="s">
        <v>246</v>
      </c>
      <c r="B37" s="90">
        <v>560</v>
      </c>
    </row>
    <row r="38" spans="1:2" x14ac:dyDescent="0.25">
      <c r="A38" s="97" t="s">
        <v>250</v>
      </c>
      <c r="B38" s="92">
        <f>+B37*133*32.28</f>
        <v>2404214.4</v>
      </c>
    </row>
  </sheetData>
  <mergeCells count="4">
    <mergeCell ref="C19:D19"/>
    <mergeCell ref="A22:B22"/>
    <mergeCell ref="F1:H1"/>
    <mergeCell ref="C1:E1"/>
  </mergeCells>
  <hyperlinks>
    <hyperlink ref="H4" location="'NAKLİYE DETAY '!A1" display="'NAKLİYE DETAY '!A1"/>
    <hyperlink ref="H6" location="'DİĞER ÇEŞİTLİ GİDERLER DETAY '!A1" display="'DİĞER ÇEŞİTLİ GİDERLER DETAY '!A1"/>
    <hyperlink ref="D3" location="'SAİR GELİRLER DETAY '!A1" display="'SAİR GELİRLER DETAY '!A1"/>
    <hyperlink ref="H2" location="'TAMİR BAKIM MALİYETLERİ '!A1" display="'TAMİR BAKIM MALİYETLERİ '!A1"/>
    <hyperlink ref="H3" location="'PERSONEL GİDERLERİ DETAY '!A1" display="'PERSONEL GİDERLERİ DETAY '!A1"/>
  </hyperlink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39"/>
  <sheetViews>
    <sheetView showGridLines="0" workbookViewId="0">
      <selection activeCell="E6" sqref="E6"/>
    </sheetView>
  </sheetViews>
  <sheetFormatPr defaultRowHeight="15" x14ac:dyDescent="0.25"/>
  <cols>
    <col min="1" max="1" width="28.42578125" bestFit="1" customWidth="1"/>
    <col min="2" max="2" width="26.42578125" bestFit="1" customWidth="1"/>
    <col min="3" max="3" width="13.7109375" bestFit="1" customWidth="1"/>
    <col min="4" max="4" width="22.7109375" bestFit="1" customWidth="1"/>
    <col min="5" max="5" width="36" bestFit="1" customWidth="1"/>
    <col min="6" max="6" width="12.7109375" bestFit="1" customWidth="1"/>
    <col min="7" max="7" width="12.5703125" bestFit="1" customWidth="1"/>
    <col min="8" max="8" width="8.28515625" customWidth="1"/>
  </cols>
  <sheetData>
    <row r="2" spans="1:12" x14ac:dyDescent="0.25">
      <c r="B2" s="2" t="s">
        <v>1</v>
      </c>
      <c r="C2" s="101" t="s">
        <v>203</v>
      </c>
      <c r="D2" s="101"/>
      <c r="E2" s="101"/>
      <c r="F2" s="102" t="s">
        <v>2</v>
      </c>
      <c r="G2" s="102"/>
      <c r="H2" s="102"/>
    </row>
    <row r="3" spans="1:12" x14ac:dyDescent="0.25">
      <c r="A3" t="s">
        <v>251</v>
      </c>
      <c r="B3" t="s">
        <v>6</v>
      </c>
      <c r="C3" s="3">
        <v>9645332.1400000006</v>
      </c>
      <c r="E3" t="s">
        <v>3</v>
      </c>
      <c r="G3" s="30">
        <f>+'TAMİR BAKIM MALİYETLERİ '!H7</f>
        <v>582373.04333333333</v>
      </c>
      <c r="H3" s="12" t="s">
        <v>58</v>
      </c>
    </row>
    <row r="4" spans="1:12" x14ac:dyDescent="0.25">
      <c r="A4" t="s">
        <v>252</v>
      </c>
      <c r="B4" t="s">
        <v>17</v>
      </c>
      <c r="C4" s="3">
        <v>27296.87</v>
      </c>
      <c r="D4" s="12" t="s">
        <v>61</v>
      </c>
      <c r="E4" t="s">
        <v>4</v>
      </c>
      <c r="G4" s="50">
        <v>896336.4</v>
      </c>
      <c r="H4" s="12" t="s">
        <v>54</v>
      </c>
    </row>
    <row r="5" spans="1:12" x14ac:dyDescent="0.25">
      <c r="A5" t="s">
        <v>253</v>
      </c>
      <c r="B5" t="s">
        <v>7</v>
      </c>
      <c r="C5" s="3">
        <v>0</v>
      </c>
      <c r="E5" t="s">
        <v>5</v>
      </c>
      <c r="G5" s="3">
        <v>0</v>
      </c>
      <c r="H5" s="8" t="s">
        <v>48</v>
      </c>
    </row>
    <row r="6" spans="1:12" x14ac:dyDescent="0.25">
      <c r="A6" t="s">
        <v>254</v>
      </c>
      <c r="B6" t="s">
        <v>8</v>
      </c>
      <c r="C6" s="3">
        <v>0</v>
      </c>
      <c r="E6" t="s">
        <v>10</v>
      </c>
      <c r="G6" s="30">
        <v>963788.80000000005</v>
      </c>
    </row>
    <row r="7" spans="1:12" x14ac:dyDescent="0.25">
      <c r="A7" t="s">
        <v>255</v>
      </c>
      <c r="B7" t="s">
        <v>9</v>
      </c>
      <c r="C7" s="3">
        <v>0</v>
      </c>
      <c r="E7" t="s">
        <v>154</v>
      </c>
      <c r="G7" s="50">
        <v>195492.34</v>
      </c>
      <c r="H7" s="12" t="s">
        <v>157</v>
      </c>
    </row>
    <row r="8" spans="1:12" x14ac:dyDescent="0.25">
      <c r="E8" t="s">
        <v>11</v>
      </c>
      <c r="G8" s="3">
        <v>698207.01</v>
      </c>
      <c r="H8" s="12"/>
    </row>
    <row r="9" spans="1:12" x14ac:dyDescent="0.25">
      <c r="E9" s="5" t="s">
        <v>12</v>
      </c>
      <c r="F9" s="5"/>
      <c r="G9" s="6">
        <v>241225.05</v>
      </c>
    </row>
    <row r="10" spans="1:12" x14ac:dyDescent="0.25">
      <c r="E10" s="5" t="s">
        <v>20</v>
      </c>
      <c r="F10" s="5"/>
      <c r="G10" s="6">
        <v>0</v>
      </c>
    </row>
    <row r="11" spans="1:12" x14ac:dyDescent="0.25">
      <c r="E11" t="s">
        <v>13</v>
      </c>
      <c r="G11" s="3">
        <v>41040</v>
      </c>
    </row>
    <row r="12" spans="1:12" x14ac:dyDescent="0.25">
      <c r="E12" t="s">
        <v>14</v>
      </c>
      <c r="G12" s="3">
        <v>15000</v>
      </c>
    </row>
    <row r="13" spans="1:12" x14ac:dyDescent="0.25">
      <c r="E13" t="s">
        <v>15</v>
      </c>
      <c r="G13" s="3">
        <v>26550</v>
      </c>
    </row>
    <row r="14" spans="1:12" x14ac:dyDescent="0.25">
      <c r="E14" t="s">
        <v>16</v>
      </c>
      <c r="G14" s="3">
        <v>14075.76</v>
      </c>
    </row>
    <row r="15" spans="1:12" x14ac:dyDescent="0.25">
      <c r="E15" t="s">
        <v>21</v>
      </c>
      <c r="G15" s="3">
        <f>SUM(G3:G14)*0.05</f>
        <v>183704.42016666662</v>
      </c>
      <c r="L15" s="3"/>
    </row>
    <row r="16" spans="1:12" x14ac:dyDescent="0.25">
      <c r="G16" s="6"/>
      <c r="H16" s="12"/>
    </row>
    <row r="17" spans="1:9" x14ac:dyDescent="0.25">
      <c r="G17" s="6"/>
    </row>
    <row r="18" spans="1:9" x14ac:dyDescent="0.25">
      <c r="G18" s="3"/>
    </row>
    <row r="20" spans="1:9" ht="21" x14ac:dyDescent="0.35">
      <c r="B20" s="1" t="s">
        <v>0</v>
      </c>
      <c r="C20" s="103">
        <f>+C3+C4</f>
        <v>9672629.0099999998</v>
      </c>
      <c r="D20" s="101"/>
      <c r="E20" s="1" t="s">
        <v>0</v>
      </c>
      <c r="F20" s="35">
        <f>SUM(F3:H17)</f>
        <v>3857792.823499999</v>
      </c>
      <c r="G20" s="35"/>
      <c r="H20" s="35"/>
      <c r="I20" s="35"/>
    </row>
    <row r="22" spans="1:9" x14ac:dyDescent="0.25">
      <c r="D22" s="21" t="s">
        <v>55</v>
      </c>
      <c r="E22" s="18">
        <f>C3+C4-SUM(G3:G18)</f>
        <v>5814836.1865000008</v>
      </c>
    </row>
    <row r="23" spans="1:9" s="5" customFormat="1" x14ac:dyDescent="0.25">
      <c r="A23" s="99">
        <v>45473</v>
      </c>
      <c r="B23" s="100"/>
      <c r="D23" s="93" t="s">
        <v>249</v>
      </c>
      <c r="E23" s="96">
        <f>+B35</f>
        <v>3759706.9887999999</v>
      </c>
    </row>
    <row r="24" spans="1:9" x14ac:dyDescent="0.25">
      <c r="A24" s="22" t="s">
        <v>234</v>
      </c>
      <c r="B24" s="85">
        <v>4.5</v>
      </c>
      <c r="D24" s="98" t="s">
        <v>250</v>
      </c>
      <c r="E24" s="96">
        <f>+B39</f>
        <v>7124356.7360000005</v>
      </c>
    </row>
    <row r="25" spans="1:9" x14ac:dyDescent="0.25">
      <c r="A25" s="22" t="s">
        <v>62</v>
      </c>
      <c r="B25" s="22">
        <f>30*24</f>
        <v>720</v>
      </c>
      <c r="D25" s="94" t="s">
        <v>49</v>
      </c>
      <c r="E25" s="95">
        <f>+E22+E23-E24</f>
        <v>2450186.4392999997</v>
      </c>
    </row>
    <row r="26" spans="1:9" x14ac:dyDescent="0.25">
      <c r="A26" s="22" t="s">
        <v>235</v>
      </c>
      <c r="B26" s="22">
        <f>+B25*B24</f>
        <v>3240</v>
      </c>
    </row>
    <row r="27" spans="1:9" x14ac:dyDescent="0.25">
      <c r="A27" s="22" t="s">
        <v>236</v>
      </c>
      <c r="B27" s="22">
        <f>568.47+B34</f>
        <v>1426.13</v>
      </c>
    </row>
    <row r="28" spans="1:9" x14ac:dyDescent="0.25">
      <c r="A28" s="22" t="s">
        <v>237</v>
      </c>
      <c r="B28" s="22">
        <v>2194</v>
      </c>
    </row>
    <row r="29" spans="1:9" x14ac:dyDescent="0.25">
      <c r="A29" s="22" t="s">
        <v>238</v>
      </c>
      <c r="B29" s="80">
        <f>+B28*133*32.96</f>
        <v>9617793.9199999999</v>
      </c>
    </row>
    <row r="30" spans="1:9" x14ac:dyDescent="0.25">
      <c r="A30" s="22" t="s">
        <v>239</v>
      </c>
      <c r="B30" s="80">
        <f>+G9</f>
        <v>241225.05</v>
      </c>
    </row>
    <row r="31" spans="1:9" x14ac:dyDescent="0.25">
      <c r="A31" s="22" t="s">
        <v>241</v>
      </c>
      <c r="B31" s="80">
        <f>+B29-B30</f>
        <v>9376568.8699999992</v>
      </c>
    </row>
    <row r="32" spans="1:9" x14ac:dyDescent="0.25">
      <c r="A32" s="22" t="s">
        <v>240</v>
      </c>
      <c r="B32" s="80">
        <f>B31-C3</f>
        <v>-268763.27000000142</v>
      </c>
    </row>
    <row r="33" spans="1:2" x14ac:dyDescent="0.25">
      <c r="A33" s="22" t="s">
        <v>242</v>
      </c>
      <c r="B33" s="80">
        <f>+C3</f>
        <v>9645332.1400000006</v>
      </c>
    </row>
    <row r="34" spans="1:2" x14ac:dyDescent="0.25">
      <c r="A34" s="90" t="s">
        <v>247</v>
      </c>
      <c r="B34" s="90">
        <v>857.66</v>
      </c>
    </row>
    <row r="35" spans="1:2" x14ac:dyDescent="0.25">
      <c r="A35" s="91" t="s">
        <v>248</v>
      </c>
      <c r="B35" s="92">
        <f>+B34*133*32.96</f>
        <v>3759706.9887999999</v>
      </c>
    </row>
    <row r="36" spans="1:2" x14ac:dyDescent="0.25">
      <c r="A36" s="83" t="s">
        <v>244</v>
      </c>
      <c r="B36" s="90">
        <f>+B26-B27</f>
        <v>1813.87</v>
      </c>
    </row>
    <row r="37" spans="1:2" x14ac:dyDescent="0.25">
      <c r="A37" s="83" t="s">
        <v>245</v>
      </c>
      <c r="B37" s="92">
        <f>+B36*133*32.96</f>
        <v>7951425.6415999997</v>
      </c>
    </row>
    <row r="38" spans="1:2" x14ac:dyDescent="0.25">
      <c r="A38" s="83" t="s">
        <v>246</v>
      </c>
      <c r="B38" s="90">
        <v>1625.2</v>
      </c>
    </row>
    <row r="39" spans="1:2" x14ac:dyDescent="0.25">
      <c r="A39" s="97" t="s">
        <v>250</v>
      </c>
      <c r="B39" s="92">
        <f>+B38*133*32.96</f>
        <v>7124356.7360000005</v>
      </c>
    </row>
  </sheetData>
  <mergeCells count="4">
    <mergeCell ref="C20:D20"/>
    <mergeCell ref="A23:B23"/>
    <mergeCell ref="C2:E2"/>
    <mergeCell ref="F2:H2"/>
  </mergeCells>
  <hyperlinks>
    <hyperlink ref="H5" location="'NAKLİYE DETAY '!A1" display="'NAKLİYE DETAY '!A1"/>
    <hyperlink ref="H7" location="'DİĞER ÇEŞİTLİ GİDERLER DETAY '!A1" display="'DİĞER ÇEŞİTLİ GİDERLER DETAY '!A1"/>
    <hyperlink ref="D4" location="'SAİR GELİRLER DETAY '!A1" display="'SAİR GELİRLER DETAY '!A1"/>
    <hyperlink ref="H3" location="'TAMİR BAKIM MALİYETLERİ '!A1" display="'TAMİR BAKIM MALİYETLERİ '!A1"/>
    <hyperlink ref="H4" location="'PERSONEL GİDERLERİ DETAY '!A1" display="'PERSONEL GİDERLERİ DETAY '!A1"/>
  </hyperlink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showGridLines="0" tabSelected="1" workbookViewId="0">
      <selection activeCell="E23" sqref="E23"/>
    </sheetView>
  </sheetViews>
  <sheetFormatPr defaultRowHeight="15" x14ac:dyDescent="0.25"/>
  <cols>
    <col min="1" max="1" width="28.42578125" bestFit="1" customWidth="1"/>
    <col min="2" max="2" width="26.42578125" bestFit="1" customWidth="1"/>
    <col min="3" max="3" width="13.7109375" bestFit="1" customWidth="1"/>
    <col min="4" max="4" width="22.7109375" bestFit="1" customWidth="1"/>
    <col min="5" max="5" width="36" bestFit="1" customWidth="1"/>
    <col min="6" max="6" width="12.7109375" bestFit="1" customWidth="1"/>
    <col min="7" max="7" width="12.85546875" bestFit="1" customWidth="1"/>
    <col min="8" max="8" width="8.28515625" customWidth="1"/>
  </cols>
  <sheetData>
    <row r="1" spans="1:12" x14ac:dyDescent="0.25">
      <c r="B1" s="2" t="s">
        <v>1</v>
      </c>
      <c r="C1" s="101" t="s">
        <v>208</v>
      </c>
      <c r="D1" s="101"/>
      <c r="E1" s="101"/>
      <c r="F1" s="102" t="s">
        <v>2</v>
      </c>
      <c r="G1" s="102"/>
      <c r="H1" s="102"/>
    </row>
    <row r="2" spans="1:12" x14ac:dyDescent="0.25">
      <c r="A2" t="s">
        <v>256</v>
      </c>
      <c r="B2" t="s">
        <v>6</v>
      </c>
      <c r="C2" s="3">
        <v>9645332.1400000006</v>
      </c>
      <c r="E2" t="s">
        <v>3</v>
      </c>
      <c r="G2" s="30">
        <f>+'TAMİR BAKIM MALİYETLERİ '!H8</f>
        <v>1150516.5633333332</v>
      </c>
      <c r="H2" s="12" t="s">
        <v>58</v>
      </c>
      <c r="K2">
        <v>700</v>
      </c>
      <c r="L2" t="s">
        <v>256</v>
      </c>
    </row>
    <row r="3" spans="1:12" x14ac:dyDescent="0.25">
      <c r="A3" t="s">
        <v>256</v>
      </c>
      <c r="B3" t="s">
        <v>17</v>
      </c>
      <c r="C3" s="3">
        <v>27296.87</v>
      </c>
      <c r="D3" s="12" t="s">
        <v>61</v>
      </c>
      <c r="E3" t="s">
        <v>4</v>
      </c>
      <c r="G3" s="3">
        <v>896336.4</v>
      </c>
      <c r="H3" s="12" t="s">
        <v>54</v>
      </c>
      <c r="K3">
        <v>705</v>
      </c>
      <c r="L3" t="s">
        <v>256</v>
      </c>
    </row>
    <row r="4" spans="1:12" x14ac:dyDescent="0.25">
      <c r="B4" t="s">
        <v>7</v>
      </c>
      <c r="C4" s="3">
        <v>0</v>
      </c>
      <c r="E4" t="s">
        <v>5</v>
      </c>
      <c r="G4" s="3">
        <v>14000</v>
      </c>
      <c r="H4" s="8" t="s">
        <v>48</v>
      </c>
      <c r="K4">
        <v>710</v>
      </c>
      <c r="L4" t="s">
        <v>256</v>
      </c>
    </row>
    <row r="5" spans="1:12" x14ac:dyDescent="0.25">
      <c r="B5" t="s">
        <v>8</v>
      </c>
      <c r="C5" s="3">
        <v>0</v>
      </c>
      <c r="E5" t="s">
        <v>10</v>
      </c>
      <c r="G5" s="30">
        <v>1107928.81</v>
      </c>
      <c r="K5">
        <v>715</v>
      </c>
    </row>
    <row r="6" spans="1:12" x14ac:dyDescent="0.25">
      <c r="B6" t="s">
        <v>9</v>
      </c>
      <c r="C6" s="3">
        <v>0</v>
      </c>
      <c r="E6" t="s">
        <v>154</v>
      </c>
      <c r="G6" s="50">
        <v>480879.85</v>
      </c>
      <c r="H6" s="12" t="s">
        <v>157</v>
      </c>
      <c r="K6">
        <v>720</v>
      </c>
      <c r="L6" t="s">
        <v>256</v>
      </c>
    </row>
    <row r="7" spans="1:12" x14ac:dyDescent="0.25">
      <c r="E7" t="s">
        <v>11</v>
      </c>
      <c r="G7" s="3">
        <v>1024922.88</v>
      </c>
      <c r="H7" s="12"/>
      <c r="K7">
        <v>725</v>
      </c>
      <c r="L7" t="s">
        <v>256</v>
      </c>
    </row>
    <row r="8" spans="1:12" x14ac:dyDescent="0.25">
      <c r="E8" s="5" t="s">
        <v>12</v>
      </c>
      <c r="F8" s="5"/>
      <c r="G8" s="6">
        <v>264257.84999999998</v>
      </c>
      <c r="K8">
        <v>730</v>
      </c>
      <c r="L8" t="s">
        <v>256</v>
      </c>
    </row>
    <row r="9" spans="1:12" x14ac:dyDescent="0.25">
      <c r="E9" s="5" t="s">
        <v>20</v>
      </c>
      <c r="F9" s="5"/>
      <c r="G9" s="6">
        <v>4410</v>
      </c>
      <c r="K9">
        <v>735</v>
      </c>
      <c r="L9" t="s">
        <v>256</v>
      </c>
    </row>
    <row r="10" spans="1:12" x14ac:dyDescent="0.25">
      <c r="E10" t="s">
        <v>13</v>
      </c>
      <c r="G10" s="3">
        <v>88410</v>
      </c>
      <c r="K10">
        <v>740</v>
      </c>
      <c r="L10" t="s">
        <v>256</v>
      </c>
    </row>
    <row r="11" spans="1:12" x14ac:dyDescent="0.25">
      <c r="E11" t="s">
        <v>14</v>
      </c>
      <c r="G11" s="3">
        <f>17135+15000</f>
        <v>32135</v>
      </c>
      <c r="K11">
        <v>745</v>
      </c>
      <c r="L11" t="s">
        <v>256</v>
      </c>
    </row>
    <row r="12" spans="1:12" x14ac:dyDescent="0.25">
      <c r="E12" t="s">
        <v>15</v>
      </c>
      <c r="G12" s="3">
        <v>31268.25</v>
      </c>
      <c r="K12">
        <v>750</v>
      </c>
      <c r="L12" t="s">
        <v>256</v>
      </c>
    </row>
    <row r="13" spans="1:12" x14ac:dyDescent="0.25">
      <c r="E13" t="s">
        <v>16</v>
      </c>
      <c r="G13" s="3">
        <v>11449.77</v>
      </c>
      <c r="K13">
        <v>755</v>
      </c>
      <c r="L13" t="s">
        <v>256</v>
      </c>
    </row>
    <row r="14" spans="1:12" x14ac:dyDescent="0.25">
      <c r="E14" t="s">
        <v>219</v>
      </c>
      <c r="G14" s="3">
        <v>384492.5</v>
      </c>
      <c r="K14">
        <v>760</v>
      </c>
      <c r="L14" s="3" t="s">
        <v>256</v>
      </c>
    </row>
    <row r="15" spans="1:12" x14ac:dyDescent="0.25">
      <c r="E15" t="s">
        <v>21</v>
      </c>
      <c r="G15" s="3">
        <f>SUM(G2:G14)*0.05</f>
        <v>274550.39366666664</v>
      </c>
      <c r="H15" s="12"/>
      <c r="K15">
        <v>765</v>
      </c>
      <c r="L15" t="s">
        <v>256</v>
      </c>
    </row>
    <row r="16" spans="1:12" x14ac:dyDescent="0.25">
      <c r="G16" s="6">
        <f>SUM(G2:G15)</f>
        <v>5765558.267</v>
      </c>
    </row>
    <row r="17" spans="1:10" x14ac:dyDescent="0.25">
      <c r="G17" s="6"/>
    </row>
    <row r="18" spans="1:10" x14ac:dyDescent="0.25">
      <c r="G18" s="3"/>
    </row>
    <row r="19" spans="1:10" ht="21" x14ac:dyDescent="0.35">
      <c r="B19" s="1" t="s">
        <v>0</v>
      </c>
      <c r="C19" s="103">
        <f>+C2+C3</f>
        <v>9672629.0099999998</v>
      </c>
      <c r="D19" s="101"/>
      <c r="E19" s="1" t="s">
        <v>0</v>
      </c>
      <c r="F19" s="35">
        <f>SUM(F2:H15)</f>
        <v>5765558.267</v>
      </c>
      <c r="G19" s="35"/>
    </row>
    <row r="21" spans="1:10" x14ac:dyDescent="0.25">
      <c r="D21" s="21" t="s">
        <v>55</v>
      </c>
      <c r="E21" s="18">
        <f>C2+C3-SUM(G2:G18)</f>
        <v>-1858487.5240000002</v>
      </c>
    </row>
    <row r="22" spans="1:10" x14ac:dyDescent="0.25">
      <c r="A22" s="99">
        <v>45504</v>
      </c>
      <c r="B22" s="100"/>
      <c r="C22" s="5"/>
      <c r="D22" s="93" t="s">
        <v>249</v>
      </c>
      <c r="E22" s="96">
        <f>+B34</f>
        <v>3748300.1107999999</v>
      </c>
      <c r="F22" s="5"/>
      <c r="G22" s="5"/>
      <c r="H22" s="5"/>
      <c r="I22" s="5"/>
      <c r="J22" s="5"/>
    </row>
    <row r="23" spans="1:10" x14ac:dyDescent="0.25">
      <c r="A23" s="22" t="s">
        <v>234</v>
      </c>
      <c r="B23" s="85">
        <v>4.5</v>
      </c>
      <c r="D23" s="98" t="s">
        <v>250</v>
      </c>
      <c r="E23" s="96">
        <f>+B38</f>
        <v>6079198.5800000001</v>
      </c>
    </row>
    <row r="24" spans="1:10" x14ac:dyDescent="0.25">
      <c r="A24" s="22" t="s">
        <v>62</v>
      </c>
      <c r="B24" s="22">
        <f>31*24</f>
        <v>744</v>
      </c>
      <c r="D24" s="94" t="s">
        <v>49</v>
      </c>
      <c r="E24" s="95">
        <f>+E21+E22-E23</f>
        <v>-4189385.9932000004</v>
      </c>
    </row>
    <row r="25" spans="1:10" x14ac:dyDescent="0.25">
      <c r="A25" s="22" t="s">
        <v>235</v>
      </c>
      <c r="B25" s="22">
        <f>+B24*B23</f>
        <v>3348</v>
      </c>
    </row>
    <row r="26" spans="1:10" x14ac:dyDescent="0.25">
      <c r="A26" s="22" t="s">
        <v>236</v>
      </c>
      <c r="B26" s="22">
        <f>544.41+895.28</f>
        <v>1439.69</v>
      </c>
    </row>
    <row r="27" spans="1:10" x14ac:dyDescent="0.25">
      <c r="A27" s="22" t="s">
        <v>237</v>
      </c>
      <c r="B27" s="22">
        <f>1391+554.41</f>
        <v>1945.4099999999999</v>
      </c>
    </row>
    <row r="28" spans="1:10" x14ac:dyDescent="0.25">
      <c r="A28" s="22" t="s">
        <v>238</v>
      </c>
      <c r="B28" s="80">
        <f>+B27*133*32.86</f>
        <v>8502180.9557999987</v>
      </c>
    </row>
    <row r="29" spans="1:10" x14ac:dyDescent="0.25">
      <c r="A29" s="22" t="s">
        <v>239</v>
      </c>
      <c r="B29" s="80">
        <f>+G8</f>
        <v>264257.84999999998</v>
      </c>
    </row>
    <row r="30" spans="1:10" x14ac:dyDescent="0.25">
      <c r="A30" s="22" t="s">
        <v>241</v>
      </c>
      <c r="B30" s="80">
        <f>+B28-B29</f>
        <v>8237923.1057999991</v>
      </c>
    </row>
    <row r="31" spans="1:10" x14ac:dyDescent="0.25">
      <c r="A31" s="22" t="s">
        <v>240</v>
      </c>
      <c r="B31" s="80">
        <f>B30-C2</f>
        <v>-1407409.0342000015</v>
      </c>
    </row>
    <row r="32" spans="1:10" x14ac:dyDescent="0.25">
      <c r="A32" s="22" t="s">
        <v>242</v>
      </c>
      <c r="B32" s="80">
        <f>+C2</f>
        <v>9645332.1400000006</v>
      </c>
    </row>
    <row r="33" spans="1:2" x14ac:dyDescent="0.25">
      <c r="A33" s="90" t="s">
        <v>247</v>
      </c>
      <c r="B33" s="90">
        <v>857.66</v>
      </c>
    </row>
    <row r="34" spans="1:2" x14ac:dyDescent="0.25">
      <c r="A34" s="91" t="s">
        <v>248</v>
      </c>
      <c r="B34" s="92">
        <f>+B33*133*32.86</f>
        <v>3748300.1107999999</v>
      </c>
    </row>
    <row r="35" spans="1:2" x14ac:dyDescent="0.25">
      <c r="A35" s="83" t="s">
        <v>244</v>
      </c>
      <c r="B35" s="90">
        <f>+B25-B26</f>
        <v>1908.31</v>
      </c>
    </row>
    <row r="36" spans="1:2" x14ac:dyDescent="0.25">
      <c r="A36" s="83" t="s">
        <v>245</v>
      </c>
      <c r="B36" s="92">
        <f>+B35*133*32.86</f>
        <v>8340039.8577999994</v>
      </c>
    </row>
    <row r="37" spans="1:2" x14ac:dyDescent="0.25">
      <c r="A37" s="83" t="s">
        <v>246</v>
      </c>
      <c r="B37" s="90">
        <v>1391</v>
      </c>
    </row>
    <row r="38" spans="1:2" x14ac:dyDescent="0.25">
      <c r="A38" s="97" t="s">
        <v>250</v>
      </c>
      <c r="B38" s="92">
        <f>+B37*133*32.86</f>
        <v>6079198.5800000001</v>
      </c>
    </row>
  </sheetData>
  <mergeCells count="4">
    <mergeCell ref="C19:D19"/>
    <mergeCell ref="A22:B22"/>
    <mergeCell ref="C1:E1"/>
    <mergeCell ref="F1:H1"/>
  </mergeCells>
  <hyperlinks>
    <hyperlink ref="H4" location="'NAKLİYE DETAY '!A1" display="'NAKLİYE DETAY '!A1"/>
    <hyperlink ref="H6" location="'DİĞER ÇEŞİTLİ GİDERLER DETAY '!A1" display="'DİĞER ÇEŞİTLİ GİDERLER DETAY '!A1"/>
    <hyperlink ref="D3" location="'SAİR GELİRLER DETAY '!A1" display="'SAİR GELİRLER DETAY '!A1"/>
    <hyperlink ref="H2" location="'TAMİR BAKIM MALİYETLERİ '!A1" display="'TAMİR BAKIM MALİYETLERİ '!A1"/>
    <hyperlink ref="H3" location="'PERSONEL GİDERLERİ DETAY '!A1" display="'PERSONEL GİDERLERİ DETAY '!A1"/>
  </hyperlink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topLeftCell="A69" workbookViewId="0">
      <selection activeCell="B94" sqref="B94"/>
    </sheetView>
  </sheetViews>
  <sheetFormatPr defaultColWidth="24.28515625" defaultRowHeight="15" x14ac:dyDescent="0.25"/>
  <cols>
    <col min="1" max="1" width="10.140625" style="14" bestFit="1" customWidth="1"/>
    <col min="2" max="2" width="11.7109375" style="39" customWidth="1"/>
    <col min="3" max="3" width="51.7109375" style="14" bestFit="1" customWidth="1"/>
    <col min="4" max="4" width="12.7109375" style="46" bestFit="1" customWidth="1"/>
    <col min="5" max="16384" width="24.28515625" style="39"/>
  </cols>
  <sheetData>
    <row r="1" spans="1:4" x14ac:dyDescent="0.25">
      <c r="A1" s="13" t="s">
        <v>44</v>
      </c>
      <c r="B1" s="37" t="s">
        <v>45</v>
      </c>
      <c r="C1" s="13" t="s">
        <v>46</v>
      </c>
      <c r="D1" s="38" t="s">
        <v>47</v>
      </c>
    </row>
    <row r="2" spans="1:4" x14ac:dyDescent="0.25">
      <c r="A2" s="66">
        <v>45322</v>
      </c>
      <c r="B2" s="40" t="s">
        <v>22</v>
      </c>
      <c r="C2" s="47" t="s">
        <v>23</v>
      </c>
      <c r="D2" s="41">
        <v>19780.32</v>
      </c>
    </row>
    <row r="3" spans="1:4" x14ac:dyDescent="0.25">
      <c r="A3" s="66">
        <v>45322</v>
      </c>
      <c r="B3" s="40" t="s">
        <v>24</v>
      </c>
      <c r="C3" s="47" t="s">
        <v>25</v>
      </c>
      <c r="D3" s="41">
        <v>84802.38</v>
      </c>
    </row>
    <row r="4" spans="1:4" x14ac:dyDescent="0.25">
      <c r="A4" s="66">
        <v>45322</v>
      </c>
      <c r="B4" s="40" t="s">
        <v>26</v>
      </c>
      <c r="C4" s="47" t="s">
        <v>27</v>
      </c>
      <c r="D4" s="41">
        <v>16154.74</v>
      </c>
    </row>
    <row r="5" spans="1:4" x14ac:dyDescent="0.25">
      <c r="A5" s="66">
        <v>45322</v>
      </c>
      <c r="B5" s="40" t="s">
        <v>28</v>
      </c>
      <c r="C5" s="47" t="s">
        <v>29</v>
      </c>
      <c r="D5" s="41">
        <v>1680</v>
      </c>
    </row>
    <row r="6" spans="1:4" x14ac:dyDescent="0.25">
      <c r="A6" s="66">
        <v>45322</v>
      </c>
      <c r="B6" s="40" t="s">
        <v>30</v>
      </c>
      <c r="C6" s="47" t="s">
        <v>31</v>
      </c>
      <c r="D6" s="41">
        <v>17368.68</v>
      </c>
    </row>
    <row r="7" spans="1:4" x14ac:dyDescent="0.25">
      <c r="A7" s="66">
        <v>45322</v>
      </c>
      <c r="B7" s="40" t="s">
        <v>32</v>
      </c>
      <c r="C7" s="47" t="s">
        <v>33</v>
      </c>
      <c r="D7" s="41">
        <v>17835.580000000002</v>
      </c>
    </row>
    <row r="8" spans="1:4" x14ac:dyDescent="0.25">
      <c r="A8" s="66">
        <v>45322</v>
      </c>
      <c r="B8" s="40" t="s">
        <v>34</v>
      </c>
      <c r="C8" s="47" t="s">
        <v>35</v>
      </c>
      <c r="D8" s="41">
        <v>16728.36</v>
      </c>
    </row>
    <row r="9" spans="1:4" x14ac:dyDescent="0.25">
      <c r="A9" s="66">
        <v>45322</v>
      </c>
      <c r="B9" s="40" t="s">
        <v>36</v>
      </c>
      <c r="C9" s="47" t="s">
        <v>37</v>
      </c>
      <c r="D9" s="41">
        <v>14139.48</v>
      </c>
    </row>
    <row r="10" spans="1:4" x14ac:dyDescent="0.25">
      <c r="A10" s="66">
        <v>45322</v>
      </c>
      <c r="B10" s="40" t="s">
        <v>38</v>
      </c>
      <c r="C10" s="47" t="s">
        <v>39</v>
      </c>
      <c r="D10" s="41">
        <v>17048.52</v>
      </c>
    </row>
    <row r="11" spans="1:4" x14ac:dyDescent="0.25">
      <c r="A11" s="66">
        <v>45322</v>
      </c>
      <c r="B11" s="40" t="s">
        <v>40</v>
      </c>
      <c r="C11" s="47" t="s">
        <v>41</v>
      </c>
      <c r="D11" s="41">
        <v>19592.86</v>
      </c>
    </row>
    <row r="12" spans="1:4" x14ac:dyDescent="0.25">
      <c r="A12" s="106"/>
      <c r="B12" s="107"/>
      <c r="C12" s="36" t="s">
        <v>49</v>
      </c>
      <c r="D12" s="42">
        <f>SUM(D2:D11)</f>
        <v>225130.91999999998</v>
      </c>
    </row>
    <row r="13" spans="1:4" x14ac:dyDescent="0.25">
      <c r="A13" s="66">
        <v>45351</v>
      </c>
      <c r="B13" s="43" t="s">
        <v>42</v>
      </c>
      <c r="C13" s="48" t="s">
        <v>43</v>
      </c>
      <c r="D13" s="44">
        <v>27758.799999999999</v>
      </c>
    </row>
    <row r="14" spans="1:4" x14ac:dyDescent="0.25">
      <c r="A14" s="66">
        <v>45351</v>
      </c>
      <c r="B14" s="43" t="s">
        <v>63</v>
      </c>
      <c r="C14" s="48" t="s">
        <v>64</v>
      </c>
      <c r="D14" s="44">
        <v>12704.32</v>
      </c>
    </row>
    <row r="15" spans="1:4" x14ac:dyDescent="0.25">
      <c r="A15" s="66">
        <v>45351</v>
      </c>
      <c r="B15" s="43" t="s">
        <v>65</v>
      </c>
      <c r="C15" s="48" t="s">
        <v>66</v>
      </c>
      <c r="D15" s="44">
        <v>11600</v>
      </c>
    </row>
    <row r="16" spans="1:4" x14ac:dyDescent="0.25">
      <c r="A16" s="66">
        <v>45351</v>
      </c>
      <c r="B16" s="43" t="s">
        <v>67</v>
      </c>
      <c r="C16" s="48" t="s">
        <v>68</v>
      </c>
      <c r="D16" s="44">
        <v>13966.4</v>
      </c>
    </row>
    <row r="17" spans="1:4" x14ac:dyDescent="0.25">
      <c r="A17" s="66">
        <v>45351</v>
      </c>
      <c r="B17" s="43" t="s">
        <v>69</v>
      </c>
      <c r="C17" s="48" t="s">
        <v>70</v>
      </c>
      <c r="D17" s="44">
        <v>13901.44</v>
      </c>
    </row>
    <row r="18" spans="1:4" x14ac:dyDescent="0.25">
      <c r="A18" s="106"/>
      <c r="B18" s="107"/>
      <c r="C18" s="36" t="s">
        <v>49</v>
      </c>
      <c r="D18" s="42">
        <f>SUM(D13:D17)</f>
        <v>79930.959999999992</v>
      </c>
    </row>
    <row r="19" spans="1:4" x14ac:dyDescent="0.25">
      <c r="A19" s="67">
        <v>45382</v>
      </c>
      <c r="B19" s="40" t="s">
        <v>22</v>
      </c>
      <c r="C19" s="49" t="s">
        <v>23</v>
      </c>
      <c r="D19" s="41">
        <v>75610.41</v>
      </c>
    </row>
    <row r="20" spans="1:4" x14ac:dyDescent="0.25">
      <c r="A20" s="67">
        <v>45382</v>
      </c>
      <c r="B20" s="40" t="s">
        <v>82</v>
      </c>
      <c r="C20" s="49" t="s">
        <v>83</v>
      </c>
      <c r="D20" s="41">
        <v>31236.48</v>
      </c>
    </row>
    <row r="21" spans="1:4" x14ac:dyDescent="0.25">
      <c r="A21" s="67">
        <v>45382</v>
      </c>
      <c r="B21" s="40" t="s">
        <v>84</v>
      </c>
      <c r="C21" s="49" t="s">
        <v>85</v>
      </c>
      <c r="D21" s="41">
        <v>103084.56</v>
      </c>
    </row>
    <row r="22" spans="1:4" x14ac:dyDescent="0.25">
      <c r="A22" s="67">
        <v>45382</v>
      </c>
      <c r="B22" s="40" t="s">
        <v>86</v>
      </c>
      <c r="C22" s="49" t="s">
        <v>87</v>
      </c>
      <c r="D22" s="41">
        <v>84324.65</v>
      </c>
    </row>
    <row r="23" spans="1:4" x14ac:dyDescent="0.25">
      <c r="A23" s="67">
        <v>45382</v>
      </c>
      <c r="B23" s="40" t="s">
        <v>88</v>
      </c>
      <c r="C23" s="49" t="s">
        <v>89</v>
      </c>
      <c r="D23" s="41">
        <v>35924.04</v>
      </c>
    </row>
    <row r="24" spans="1:4" x14ac:dyDescent="0.25">
      <c r="A24" s="67">
        <v>45382</v>
      </c>
      <c r="B24" s="40" t="s">
        <v>90</v>
      </c>
      <c r="C24" s="49" t="s">
        <v>91</v>
      </c>
      <c r="D24" s="41">
        <v>33950.879999999997</v>
      </c>
    </row>
    <row r="25" spans="1:4" x14ac:dyDescent="0.25">
      <c r="A25" s="67">
        <v>45382</v>
      </c>
      <c r="B25" s="40" t="s">
        <v>92</v>
      </c>
      <c r="C25" s="49" t="s">
        <v>93</v>
      </c>
      <c r="D25" s="41">
        <v>19688.68</v>
      </c>
    </row>
    <row r="26" spans="1:4" x14ac:dyDescent="0.25">
      <c r="A26" s="67">
        <v>45382</v>
      </c>
      <c r="B26" s="40" t="s">
        <v>65</v>
      </c>
      <c r="C26" s="49" t="s">
        <v>66</v>
      </c>
      <c r="D26" s="41">
        <v>4640</v>
      </c>
    </row>
    <row r="27" spans="1:4" x14ac:dyDescent="0.25">
      <c r="A27" s="67">
        <v>45382</v>
      </c>
      <c r="B27" s="40" t="s">
        <v>71</v>
      </c>
      <c r="C27" s="49" t="s">
        <v>72</v>
      </c>
      <c r="D27" s="41">
        <v>17338.29</v>
      </c>
    </row>
    <row r="28" spans="1:4" x14ac:dyDescent="0.25">
      <c r="A28" s="67">
        <v>45382</v>
      </c>
      <c r="B28" s="40" t="s">
        <v>94</v>
      </c>
      <c r="C28" s="49" t="s">
        <v>95</v>
      </c>
      <c r="D28" s="41">
        <v>16370.62</v>
      </c>
    </row>
    <row r="29" spans="1:4" x14ac:dyDescent="0.25">
      <c r="A29" s="67">
        <v>45382</v>
      </c>
      <c r="B29" s="40" t="s">
        <v>96</v>
      </c>
      <c r="C29" s="49" t="s">
        <v>97</v>
      </c>
      <c r="D29" s="41">
        <v>34796.519999999997</v>
      </c>
    </row>
    <row r="30" spans="1:4" x14ac:dyDescent="0.25">
      <c r="A30" s="67">
        <v>45382</v>
      </c>
      <c r="B30" s="40" t="s">
        <v>98</v>
      </c>
      <c r="C30" s="49" t="s">
        <v>99</v>
      </c>
      <c r="D30" s="41">
        <v>102249.36</v>
      </c>
    </row>
    <row r="31" spans="1:4" x14ac:dyDescent="0.25">
      <c r="A31" s="67">
        <v>45382</v>
      </c>
      <c r="B31" s="40" t="s">
        <v>100</v>
      </c>
      <c r="C31" s="49" t="s">
        <v>101</v>
      </c>
      <c r="D31" s="41">
        <v>16996.32</v>
      </c>
    </row>
    <row r="32" spans="1:4" x14ac:dyDescent="0.25">
      <c r="A32" s="67">
        <v>45382</v>
      </c>
      <c r="B32" s="40" t="s">
        <v>102</v>
      </c>
      <c r="C32" s="49" t="s">
        <v>103</v>
      </c>
      <c r="D32" s="41">
        <v>52868.160000000003</v>
      </c>
    </row>
    <row r="33" spans="1:4" x14ac:dyDescent="0.25">
      <c r="A33" s="67">
        <v>45382</v>
      </c>
      <c r="B33" s="40" t="s">
        <v>104</v>
      </c>
      <c r="C33" s="49" t="s">
        <v>105</v>
      </c>
      <c r="D33" s="41">
        <v>74771.28</v>
      </c>
    </row>
    <row r="34" spans="1:4" x14ac:dyDescent="0.25">
      <c r="A34" s="67">
        <v>45382</v>
      </c>
      <c r="B34" s="40" t="s">
        <v>106</v>
      </c>
      <c r="C34" s="49" t="s">
        <v>107</v>
      </c>
      <c r="D34" s="41">
        <v>16434.88</v>
      </c>
    </row>
    <row r="35" spans="1:4" x14ac:dyDescent="0.25">
      <c r="A35" s="67">
        <v>45382</v>
      </c>
      <c r="B35" s="40" t="s">
        <v>108</v>
      </c>
      <c r="C35" s="49" t="s">
        <v>109</v>
      </c>
      <c r="D35" s="41">
        <v>16035.84</v>
      </c>
    </row>
    <row r="36" spans="1:4" x14ac:dyDescent="0.25">
      <c r="A36" s="67">
        <v>45382</v>
      </c>
      <c r="B36" s="40" t="s">
        <v>110</v>
      </c>
      <c r="C36" s="49" t="s">
        <v>111</v>
      </c>
      <c r="D36" s="41">
        <v>31904.639999999999</v>
      </c>
    </row>
    <row r="37" spans="1:4" x14ac:dyDescent="0.25">
      <c r="A37" s="67">
        <v>45382</v>
      </c>
      <c r="B37" s="40" t="s">
        <v>73</v>
      </c>
      <c r="C37" s="49" t="s">
        <v>74</v>
      </c>
      <c r="D37" s="41">
        <v>37365.339999999997</v>
      </c>
    </row>
    <row r="38" spans="1:4" x14ac:dyDescent="0.25">
      <c r="A38" s="67">
        <v>45382</v>
      </c>
      <c r="B38" s="40" t="s">
        <v>112</v>
      </c>
      <c r="C38" s="49" t="s">
        <v>113</v>
      </c>
      <c r="D38" s="41">
        <v>17111.16</v>
      </c>
    </row>
    <row r="39" spans="1:4" x14ac:dyDescent="0.25">
      <c r="A39" s="67">
        <v>45382</v>
      </c>
      <c r="B39" s="40" t="s">
        <v>114</v>
      </c>
      <c r="C39" s="49" t="s">
        <v>115</v>
      </c>
      <c r="D39" s="41">
        <v>15931.44</v>
      </c>
    </row>
    <row r="40" spans="1:4" x14ac:dyDescent="0.25">
      <c r="A40" s="67">
        <v>45382</v>
      </c>
      <c r="B40" s="40" t="s">
        <v>116</v>
      </c>
      <c r="C40" s="49" t="s">
        <v>117</v>
      </c>
      <c r="D40" s="41">
        <v>42848.08</v>
      </c>
    </row>
    <row r="41" spans="1:4" x14ac:dyDescent="0.25">
      <c r="A41" s="67">
        <v>45382</v>
      </c>
      <c r="B41" s="40" t="s">
        <v>118</v>
      </c>
      <c r="C41" s="49" t="s">
        <v>119</v>
      </c>
      <c r="D41" s="41">
        <v>11753.7</v>
      </c>
    </row>
    <row r="42" spans="1:4" x14ac:dyDescent="0.25">
      <c r="A42" s="67">
        <v>45382</v>
      </c>
      <c r="B42" s="40" t="s">
        <v>120</v>
      </c>
      <c r="C42" s="49" t="s">
        <v>121</v>
      </c>
      <c r="D42" s="41">
        <v>22118.880000000001</v>
      </c>
    </row>
    <row r="43" spans="1:4" x14ac:dyDescent="0.25">
      <c r="A43" s="67">
        <v>45382</v>
      </c>
      <c r="B43" s="40" t="s">
        <v>122</v>
      </c>
      <c r="C43" s="49" t="s">
        <v>123</v>
      </c>
      <c r="D43" s="41">
        <v>11020</v>
      </c>
    </row>
    <row r="44" spans="1:4" x14ac:dyDescent="0.25">
      <c r="A44" s="67">
        <v>45382</v>
      </c>
      <c r="B44" s="40" t="s">
        <v>124</v>
      </c>
      <c r="C44" s="49" t="s">
        <v>125</v>
      </c>
      <c r="D44" s="41">
        <v>31842</v>
      </c>
    </row>
    <row r="45" spans="1:4" x14ac:dyDescent="0.25">
      <c r="A45" s="67">
        <v>45382</v>
      </c>
      <c r="B45" s="40" t="s">
        <v>126</v>
      </c>
      <c r="C45" s="49" t="s">
        <v>127</v>
      </c>
      <c r="D45" s="41">
        <v>79145.64</v>
      </c>
    </row>
    <row r="46" spans="1:4" x14ac:dyDescent="0.25">
      <c r="A46" s="67">
        <v>45382</v>
      </c>
      <c r="B46" s="40" t="s">
        <v>128</v>
      </c>
      <c r="C46" s="49" t="s">
        <v>129</v>
      </c>
      <c r="D46" s="41">
        <v>13478.04</v>
      </c>
    </row>
    <row r="47" spans="1:4" x14ac:dyDescent="0.25">
      <c r="A47" s="67">
        <v>45382</v>
      </c>
      <c r="B47" s="40" t="s">
        <v>130</v>
      </c>
      <c r="C47" s="49" t="s">
        <v>131</v>
      </c>
      <c r="D47" s="41">
        <v>31758.48</v>
      </c>
    </row>
    <row r="48" spans="1:4" x14ac:dyDescent="0.25">
      <c r="A48" s="67">
        <v>45382</v>
      </c>
      <c r="B48" s="40" t="s">
        <v>132</v>
      </c>
      <c r="C48" s="49" t="s">
        <v>133</v>
      </c>
      <c r="D48" s="41">
        <v>32228.28</v>
      </c>
    </row>
    <row r="49" spans="1:4" x14ac:dyDescent="0.25">
      <c r="A49" s="67">
        <v>45382</v>
      </c>
      <c r="B49" s="40" t="s">
        <v>134</v>
      </c>
      <c r="C49" s="49" t="s">
        <v>135</v>
      </c>
      <c r="D49" s="41">
        <v>15660</v>
      </c>
    </row>
    <row r="50" spans="1:4" x14ac:dyDescent="0.25">
      <c r="A50" s="67">
        <v>45382</v>
      </c>
      <c r="B50" s="40" t="s">
        <v>136</v>
      </c>
      <c r="C50" s="49" t="s">
        <v>137</v>
      </c>
      <c r="D50" s="41">
        <v>15743.52</v>
      </c>
    </row>
    <row r="51" spans="1:4" x14ac:dyDescent="0.25">
      <c r="A51" s="67">
        <v>45382</v>
      </c>
      <c r="B51" s="40" t="s">
        <v>138</v>
      </c>
      <c r="C51" s="49" t="s">
        <v>139</v>
      </c>
      <c r="D51" s="41">
        <v>10440</v>
      </c>
    </row>
    <row r="52" spans="1:4" x14ac:dyDescent="0.25">
      <c r="A52" s="67">
        <v>45382</v>
      </c>
      <c r="B52" s="40" t="s">
        <v>140</v>
      </c>
      <c r="C52" s="49" t="s">
        <v>141</v>
      </c>
      <c r="D52" s="41">
        <v>10440</v>
      </c>
    </row>
    <row r="53" spans="1:4" x14ac:dyDescent="0.25">
      <c r="A53" s="67">
        <v>45382</v>
      </c>
      <c r="B53" s="40" t="s">
        <v>142</v>
      </c>
      <c r="C53" s="49" t="s">
        <v>143</v>
      </c>
      <c r="D53" s="41">
        <v>12354</v>
      </c>
    </row>
    <row r="54" spans="1:4" x14ac:dyDescent="0.25">
      <c r="A54" s="67">
        <v>45382</v>
      </c>
      <c r="B54" s="40" t="s">
        <v>144</v>
      </c>
      <c r="C54" s="49" t="s">
        <v>145</v>
      </c>
      <c r="D54" s="41">
        <v>10440</v>
      </c>
    </row>
    <row r="55" spans="1:4" x14ac:dyDescent="0.25">
      <c r="A55" s="67">
        <v>45382</v>
      </c>
      <c r="B55" s="40" t="s">
        <v>146</v>
      </c>
      <c r="C55" s="49" t="s">
        <v>147</v>
      </c>
      <c r="D55" s="41">
        <v>32520.6</v>
      </c>
    </row>
    <row r="56" spans="1:4" x14ac:dyDescent="0.25">
      <c r="A56" s="67">
        <v>45382</v>
      </c>
      <c r="B56" s="40" t="s">
        <v>148</v>
      </c>
      <c r="C56" s="49" t="s">
        <v>149</v>
      </c>
      <c r="D56" s="41">
        <v>30223.8</v>
      </c>
    </row>
    <row r="57" spans="1:4" x14ac:dyDescent="0.25">
      <c r="A57" s="67">
        <v>45382</v>
      </c>
      <c r="B57" s="40" t="s">
        <v>150</v>
      </c>
      <c r="C57" s="49" t="s">
        <v>151</v>
      </c>
      <c r="D57" s="41">
        <v>16338.6</v>
      </c>
    </row>
    <row r="58" spans="1:4" ht="30" x14ac:dyDescent="0.25">
      <c r="A58" s="67">
        <v>45382</v>
      </c>
      <c r="B58" s="40" t="s">
        <v>152</v>
      </c>
      <c r="C58" s="49" t="s">
        <v>153</v>
      </c>
      <c r="D58" s="41">
        <v>28188</v>
      </c>
    </row>
    <row r="59" spans="1:4" x14ac:dyDescent="0.25">
      <c r="A59" s="105"/>
      <c r="B59" s="105"/>
      <c r="C59" s="36" t="s">
        <v>49</v>
      </c>
      <c r="D59" s="42">
        <f>SUM(D19:D58)</f>
        <v>1297175.1700000002</v>
      </c>
    </row>
    <row r="60" spans="1:4" x14ac:dyDescent="0.25">
      <c r="A60" s="67">
        <v>45412</v>
      </c>
      <c r="B60" s="64" t="s">
        <v>22</v>
      </c>
      <c r="C60" s="7" t="s">
        <v>23</v>
      </c>
      <c r="D60" s="58">
        <v>23813</v>
      </c>
    </row>
    <row r="61" spans="1:4" x14ac:dyDescent="0.25">
      <c r="A61" s="67">
        <v>45412</v>
      </c>
      <c r="B61" s="64" t="s">
        <v>161</v>
      </c>
      <c r="C61" s="7" t="s">
        <v>162</v>
      </c>
      <c r="D61" s="58">
        <v>14699.52</v>
      </c>
    </row>
    <row r="62" spans="1:4" x14ac:dyDescent="0.25">
      <c r="A62" s="67">
        <v>45412</v>
      </c>
      <c r="B62" s="64" t="s">
        <v>86</v>
      </c>
      <c r="C62" s="7" t="s">
        <v>87</v>
      </c>
      <c r="D62" s="58">
        <v>123943.67999999999</v>
      </c>
    </row>
    <row r="63" spans="1:4" x14ac:dyDescent="0.25">
      <c r="A63" s="67">
        <v>45412</v>
      </c>
      <c r="B63" s="64" t="s">
        <v>163</v>
      </c>
      <c r="C63" s="7" t="s">
        <v>164</v>
      </c>
      <c r="D63" s="58">
        <v>36466.92</v>
      </c>
    </row>
    <row r="64" spans="1:4" x14ac:dyDescent="0.25">
      <c r="A64" s="67">
        <v>45412</v>
      </c>
      <c r="B64" s="64" t="s">
        <v>165</v>
      </c>
      <c r="C64" s="7" t="s">
        <v>166</v>
      </c>
      <c r="D64" s="58">
        <v>45017.279999999999</v>
      </c>
    </row>
    <row r="65" spans="1:4" x14ac:dyDescent="0.25">
      <c r="A65" s="67">
        <v>45412</v>
      </c>
      <c r="B65" s="64" t="s">
        <v>90</v>
      </c>
      <c r="C65" s="7" t="s">
        <v>91</v>
      </c>
      <c r="D65" s="58">
        <v>51657.120000000003</v>
      </c>
    </row>
    <row r="66" spans="1:4" x14ac:dyDescent="0.25">
      <c r="A66" s="67">
        <v>45412</v>
      </c>
      <c r="B66" s="64" t="s">
        <v>92</v>
      </c>
      <c r="C66" s="7" t="s">
        <v>93</v>
      </c>
      <c r="D66" s="58">
        <v>20282.599999999999</v>
      </c>
    </row>
    <row r="67" spans="1:4" x14ac:dyDescent="0.25">
      <c r="A67" s="67">
        <v>45412</v>
      </c>
      <c r="B67" s="64" t="s">
        <v>167</v>
      </c>
      <c r="C67" s="7" t="s">
        <v>168</v>
      </c>
      <c r="D67" s="58">
        <v>18322.2</v>
      </c>
    </row>
    <row r="68" spans="1:4" x14ac:dyDescent="0.25">
      <c r="A68" s="67">
        <v>45412</v>
      </c>
      <c r="B68" s="64" t="s">
        <v>169</v>
      </c>
      <c r="C68" s="7" t="s">
        <v>170</v>
      </c>
      <c r="D68" s="58">
        <v>20373.080000000002</v>
      </c>
    </row>
    <row r="69" spans="1:4" x14ac:dyDescent="0.25">
      <c r="A69" s="67">
        <v>45412</v>
      </c>
      <c r="B69" s="64" t="s">
        <v>171</v>
      </c>
      <c r="C69" s="7" t="s">
        <v>172</v>
      </c>
      <c r="D69" s="58">
        <v>18080.919999999998</v>
      </c>
    </row>
    <row r="70" spans="1:4" x14ac:dyDescent="0.25">
      <c r="A70" s="67">
        <v>45412</v>
      </c>
      <c r="B70" s="64" t="s">
        <v>110</v>
      </c>
      <c r="C70" s="7" t="s">
        <v>111</v>
      </c>
      <c r="D70" s="58">
        <v>15837.48</v>
      </c>
    </row>
    <row r="71" spans="1:4" x14ac:dyDescent="0.25">
      <c r="A71" s="67">
        <v>45412</v>
      </c>
      <c r="B71" s="64" t="s">
        <v>130</v>
      </c>
      <c r="C71" s="7" t="s">
        <v>131</v>
      </c>
      <c r="D71" s="58">
        <v>49130.64</v>
      </c>
    </row>
    <row r="72" spans="1:4" x14ac:dyDescent="0.25">
      <c r="A72" s="67">
        <v>45412</v>
      </c>
      <c r="B72" s="64" t="s">
        <v>146</v>
      </c>
      <c r="C72" s="7" t="s">
        <v>147</v>
      </c>
      <c r="D72" s="58">
        <v>16599.599999999999</v>
      </c>
    </row>
    <row r="73" spans="1:4" x14ac:dyDescent="0.25">
      <c r="A73" s="67">
        <v>45412</v>
      </c>
      <c r="B73" s="64" t="s">
        <v>148</v>
      </c>
      <c r="C73" s="7" t="s">
        <v>149</v>
      </c>
      <c r="D73" s="58">
        <v>13916.52</v>
      </c>
    </row>
    <row r="74" spans="1:4" x14ac:dyDescent="0.25">
      <c r="A74" s="67">
        <v>45412</v>
      </c>
      <c r="B74" s="64" t="s">
        <v>150</v>
      </c>
      <c r="C74" s="7" t="s">
        <v>151</v>
      </c>
      <c r="D74" s="58">
        <v>16286.4</v>
      </c>
    </row>
    <row r="75" spans="1:4" x14ac:dyDescent="0.25">
      <c r="A75" s="67">
        <v>45412</v>
      </c>
      <c r="B75" s="64" t="s">
        <v>173</v>
      </c>
      <c r="C75" s="7" t="s">
        <v>174</v>
      </c>
      <c r="D75" s="58">
        <v>10440</v>
      </c>
    </row>
    <row r="76" spans="1:4" x14ac:dyDescent="0.25">
      <c r="A76" s="67">
        <v>45412</v>
      </c>
      <c r="B76" s="64" t="s">
        <v>175</v>
      </c>
      <c r="C76" s="7" t="s">
        <v>176</v>
      </c>
      <c r="D76" s="58">
        <v>10440</v>
      </c>
    </row>
    <row r="77" spans="1:4" x14ac:dyDescent="0.25">
      <c r="A77" s="67">
        <v>45412</v>
      </c>
      <c r="B77" s="64" t="s">
        <v>177</v>
      </c>
      <c r="C77" s="7" t="s">
        <v>178</v>
      </c>
      <c r="D77" s="58">
        <v>49088.88</v>
      </c>
    </row>
    <row r="78" spans="1:4" x14ac:dyDescent="0.25">
      <c r="A78" s="67">
        <v>45412</v>
      </c>
      <c r="B78" s="64" t="s">
        <v>179</v>
      </c>
      <c r="C78" s="7" t="s">
        <v>180</v>
      </c>
      <c r="D78" s="58">
        <v>13920</v>
      </c>
    </row>
    <row r="79" spans="1:4" x14ac:dyDescent="0.25">
      <c r="A79" s="67">
        <v>45412</v>
      </c>
      <c r="B79" s="64" t="s">
        <v>181</v>
      </c>
      <c r="C79" s="7" t="s">
        <v>182</v>
      </c>
      <c r="D79" s="58">
        <v>8120</v>
      </c>
    </row>
    <row r="80" spans="1:4" x14ac:dyDescent="0.25">
      <c r="A80" s="67">
        <v>45412</v>
      </c>
      <c r="B80" s="64" t="s">
        <v>183</v>
      </c>
      <c r="C80" s="7" t="s">
        <v>184</v>
      </c>
      <c r="D80" s="58">
        <v>17025.32</v>
      </c>
    </row>
    <row r="81" spans="1:4" x14ac:dyDescent="0.25">
      <c r="A81" s="67">
        <v>45412</v>
      </c>
      <c r="B81" s="64" t="s">
        <v>185</v>
      </c>
      <c r="C81" s="7" t="s">
        <v>186</v>
      </c>
      <c r="D81" s="58">
        <v>6000</v>
      </c>
    </row>
    <row r="82" spans="1:4" x14ac:dyDescent="0.25">
      <c r="A82" s="67">
        <v>45412</v>
      </c>
      <c r="B82" s="64" t="s">
        <v>187</v>
      </c>
      <c r="C82" s="7" t="s">
        <v>188</v>
      </c>
      <c r="D82" s="58">
        <v>34671.24</v>
      </c>
    </row>
    <row r="83" spans="1:4" x14ac:dyDescent="0.25">
      <c r="A83" s="67">
        <v>45412</v>
      </c>
      <c r="B83" s="64" t="s">
        <v>189</v>
      </c>
      <c r="C83" s="7" t="s">
        <v>190</v>
      </c>
      <c r="D83" s="58">
        <v>16797.96</v>
      </c>
    </row>
    <row r="84" spans="1:4" x14ac:dyDescent="0.25">
      <c r="A84" s="67">
        <v>45412</v>
      </c>
      <c r="B84" s="64" t="s">
        <v>191</v>
      </c>
      <c r="C84" s="7" t="s">
        <v>192</v>
      </c>
      <c r="D84" s="58">
        <v>16683.12</v>
      </c>
    </row>
    <row r="85" spans="1:4" x14ac:dyDescent="0.25">
      <c r="A85" s="67">
        <v>45412</v>
      </c>
      <c r="B85" s="65" t="s">
        <v>193</v>
      </c>
      <c r="C85" s="60" t="s">
        <v>194</v>
      </c>
      <c r="D85" s="63">
        <v>18955.560000000001</v>
      </c>
    </row>
    <row r="86" spans="1:4" x14ac:dyDescent="0.25">
      <c r="A86" s="67">
        <v>45412</v>
      </c>
      <c r="B86" s="65" t="s">
        <v>195</v>
      </c>
      <c r="C86" s="60" t="s">
        <v>196</v>
      </c>
      <c r="D86" s="63">
        <v>0</v>
      </c>
    </row>
    <row r="87" spans="1:4" x14ac:dyDescent="0.25">
      <c r="A87" s="105"/>
      <c r="B87" s="105"/>
      <c r="C87" s="36" t="s">
        <v>49</v>
      </c>
      <c r="D87" s="42">
        <f>SUM(D60:D86)</f>
        <v>686569.03999999992</v>
      </c>
    </row>
    <row r="88" spans="1:4" x14ac:dyDescent="0.25">
      <c r="A88" s="66">
        <v>45443</v>
      </c>
      <c r="B88" s="20" t="s">
        <v>195</v>
      </c>
      <c r="C88" s="19" t="s">
        <v>196</v>
      </c>
      <c r="D88" s="62">
        <v>15358.4</v>
      </c>
    </row>
    <row r="89" spans="1:4" x14ac:dyDescent="0.25">
      <c r="A89" s="66">
        <v>45443</v>
      </c>
      <c r="B89" s="20" t="s">
        <v>199</v>
      </c>
      <c r="C89" s="19" t="s">
        <v>200</v>
      </c>
      <c r="D89" s="62">
        <v>8700</v>
      </c>
    </row>
    <row r="90" spans="1:4" x14ac:dyDescent="0.25">
      <c r="A90" s="66">
        <v>45443</v>
      </c>
      <c r="B90" s="20" t="s">
        <v>201</v>
      </c>
      <c r="C90" s="19" t="s">
        <v>202</v>
      </c>
      <c r="D90" s="62">
        <v>15868</v>
      </c>
    </row>
    <row r="91" spans="1:4" x14ac:dyDescent="0.25">
      <c r="A91" s="105"/>
      <c r="B91" s="105"/>
      <c r="C91" s="36" t="s">
        <v>49</v>
      </c>
      <c r="D91" s="42">
        <f>SUM(D88:D90)</f>
        <v>39926.400000000001</v>
      </c>
    </row>
    <row r="92" spans="1:4" x14ac:dyDescent="0.25">
      <c r="A92" s="15">
        <v>45473</v>
      </c>
      <c r="B92" s="69" t="s">
        <v>206</v>
      </c>
      <c r="C92" s="70" t="s">
        <v>207</v>
      </c>
      <c r="D92" s="71">
        <v>0</v>
      </c>
    </row>
    <row r="93" spans="1:4" x14ac:dyDescent="0.25">
      <c r="A93" s="105"/>
      <c r="B93" s="105"/>
      <c r="C93" s="36" t="s">
        <v>49</v>
      </c>
      <c r="D93" s="42">
        <f>SUM(D92)</f>
        <v>0</v>
      </c>
    </row>
    <row r="94" spans="1:4" x14ac:dyDescent="0.25">
      <c r="A94" s="68">
        <v>45504</v>
      </c>
      <c r="B94" s="39" t="s">
        <v>209</v>
      </c>
      <c r="C94" s="79" t="s">
        <v>210</v>
      </c>
      <c r="D94" s="71">
        <v>14000</v>
      </c>
    </row>
    <row r="95" spans="1:4" x14ac:dyDescent="0.25">
      <c r="A95" s="105"/>
      <c r="B95" s="105"/>
      <c r="C95" s="78" t="s">
        <v>49</v>
      </c>
      <c r="D95" s="42">
        <f>SUM(D94)</f>
        <v>14000</v>
      </c>
    </row>
  </sheetData>
  <mergeCells count="7">
    <mergeCell ref="A93:B93"/>
    <mergeCell ref="A95:B95"/>
    <mergeCell ref="A12:B12"/>
    <mergeCell ref="A18:B18"/>
    <mergeCell ref="A59:B59"/>
    <mergeCell ref="A87:B87"/>
    <mergeCell ref="A91:B9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6" sqref="B16"/>
    </sheetView>
  </sheetViews>
  <sheetFormatPr defaultRowHeight="15" x14ac:dyDescent="0.25"/>
  <cols>
    <col min="1" max="1" width="10.140625" bestFit="1" customWidth="1"/>
    <col min="2" max="2" width="10" bestFit="1" customWidth="1"/>
    <col min="3" max="3" width="26.28515625" bestFit="1" customWidth="1"/>
    <col min="4" max="4" width="11.140625" bestFit="1" customWidth="1"/>
  </cols>
  <sheetData>
    <row r="1" spans="1:4" x14ac:dyDescent="0.25">
      <c r="A1" s="57" t="s">
        <v>44</v>
      </c>
      <c r="B1" s="57" t="s">
        <v>45</v>
      </c>
      <c r="C1" s="57" t="s">
        <v>46</v>
      </c>
      <c r="D1" s="57" t="s">
        <v>47</v>
      </c>
    </row>
    <row r="2" spans="1:4" x14ac:dyDescent="0.25">
      <c r="A2" s="11">
        <v>45322</v>
      </c>
      <c r="B2" s="51" t="s">
        <v>50</v>
      </c>
      <c r="C2" s="52" t="s">
        <v>51</v>
      </c>
      <c r="D2" s="53">
        <v>887800.85</v>
      </c>
    </row>
    <row r="3" spans="1:4" x14ac:dyDescent="0.25">
      <c r="A3" s="11">
        <v>45322</v>
      </c>
      <c r="B3" s="51" t="s">
        <v>52</v>
      </c>
      <c r="C3" s="52" t="s">
        <v>53</v>
      </c>
      <c r="D3" s="53">
        <v>87566.5</v>
      </c>
    </row>
    <row r="4" spans="1:4" x14ac:dyDescent="0.25">
      <c r="A4" s="109"/>
      <c r="B4" s="109"/>
      <c r="C4" s="24" t="s">
        <v>49</v>
      </c>
      <c r="D4" s="25">
        <f>SUM(D2:D3)</f>
        <v>975367.35</v>
      </c>
    </row>
    <row r="5" spans="1:4" x14ac:dyDescent="0.25">
      <c r="A5" s="11">
        <v>45351</v>
      </c>
      <c r="B5" s="51" t="s">
        <v>52</v>
      </c>
      <c r="C5" s="52" t="s">
        <v>51</v>
      </c>
      <c r="D5" s="10">
        <v>895747.39</v>
      </c>
    </row>
    <row r="6" spans="1:4" x14ac:dyDescent="0.25">
      <c r="A6" s="11">
        <v>45351</v>
      </c>
      <c r="B6" s="51" t="s">
        <v>52</v>
      </c>
      <c r="C6" s="52" t="s">
        <v>53</v>
      </c>
      <c r="D6" s="10">
        <v>18669</v>
      </c>
    </row>
    <row r="7" spans="1:4" x14ac:dyDescent="0.25">
      <c r="A7" s="108"/>
      <c r="B7" s="108"/>
      <c r="C7" s="9" t="s">
        <v>49</v>
      </c>
      <c r="D7" s="23">
        <f>SUM(D5:D6)</f>
        <v>914416.39</v>
      </c>
    </row>
    <row r="8" spans="1:4" x14ac:dyDescent="0.25">
      <c r="A8" s="54">
        <v>45382</v>
      </c>
      <c r="B8" s="55" t="s">
        <v>159</v>
      </c>
      <c r="C8" s="55" t="s">
        <v>160</v>
      </c>
      <c r="D8" s="56">
        <v>953303.4</v>
      </c>
    </row>
    <row r="9" spans="1:4" x14ac:dyDescent="0.25">
      <c r="A9" s="108"/>
      <c r="B9" s="108"/>
      <c r="C9" s="9" t="s">
        <v>49</v>
      </c>
      <c r="D9" s="23">
        <f>SUM(D8)</f>
        <v>953303.4</v>
      </c>
    </row>
    <row r="10" spans="1:4" x14ac:dyDescent="0.25">
      <c r="A10" s="11">
        <v>45412</v>
      </c>
      <c r="B10" s="7" t="s">
        <v>50</v>
      </c>
      <c r="C10" s="7" t="s">
        <v>51</v>
      </c>
      <c r="D10" s="10">
        <v>884554.65</v>
      </c>
    </row>
    <row r="11" spans="1:4" x14ac:dyDescent="0.25">
      <c r="A11" s="108"/>
      <c r="B11" s="108"/>
      <c r="C11" s="9" t="s">
        <v>49</v>
      </c>
      <c r="D11" s="23">
        <f>SUM(D10)</f>
        <v>884554.65</v>
      </c>
    </row>
    <row r="12" spans="1:4" x14ac:dyDescent="0.25">
      <c r="A12" s="4">
        <v>45443</v>
      </c>
      <c r="B12" s="7" t="s">
        <v>50</v>
      </c>
      <c r="C12" s="7" t="s">
        <v>51</v>
      </c>
      <c r="D12" s="10">
        <v>943107.49</v>
      </c>
    </row>
    <row r="13" spans="1:4" x14ac:dyDescent="0.25">
      <c r="A13" s="108"/>
      <c r="B13" s="108"/>
      <c r="C13" s="9" t="s">
        <v>49</v>
      </c>
      <c r="D13" s="23">
        <f>SUM(D12)</f>
        <v>943107.49</v>
      </c>
    </row>
    <row r="14" spans="1:4" x14ac:dyDescent="0.25">
      <c r="A14" s="4">
        <v>45473</v>
      </c>
      <c r="B14" s="55" t="s">
        <v>50</v>
      </c>
      <c r="C14" s="55" t="s">
        <v>51</v>
      </c>
      <c r="D14" s="56">
        <v>896336.4</v>
      </c>
    </row>
    <row r="15" spans="1:4" x14ac:dyDescent="0.25">
      <c r="A15" s="108"/>
      <c r="B15" s="108"/>
      <c r="C15" s="9" t="s">
        <v>49</v>
      </c>
      <c r="D15" s="23">
        <f>SUM(D14)</f>
        <v>896336.4</v>
      </c>
    </row>
    <row r="16" spans="1:4" x14ac:dyDescent="0.25">
      <c r="A16" s="4">
        <v>45504</v>
      </c>
      <c r="B16" t="s">
        <v>50</v>
      </c>
      <c r="C16" t="s">
        <v>51</v>
      </c>
      <c r="D16" s="3">
        <v>896336.4</v>
      </c>
    </row>
    <row r="17" spans="1:4" x14ac:dyDescent="0.25">
      <c r="A17" s="108"/>
      <c r="B17" s="108"/>
      <c r="C17" s="9" t="s">
        <v>49</v>
      </c>
      <c r="D17" s="23">
        <f>SUM(D16)</f>
        <v>896336.4</v>
      </c>
    </row>
  </sheetData>
  <mergeCells count="7">
    <mergeCell ref="A15:B15"/>
    <mergeCell ref="A17:B17"/>
    <mergeCell ref="A4:B4"/>
    <mergeCell ref="A7:B7"/>
    <mergeCell ref="A11:B11"/>
    <mergeCell ref="A9:B9"/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13</vt:i4>
      </vt:variant>
    </vt:vector>
  </HeadingPairs>
  <TitlesOfParts>
    <vt:vector size="13" baseType="lpstr">
      <vt:lpstr>OCAK </vt:lpstr>
      <vt:lpstr>ŞUBAT </vt:lpstr>
      <vt:lpstr>MART</vt:lpstr>
      <vt:lpstr>NİSAN </vt:lpstr>
      <vt:lpstr>MAYIS </vt:lpstr>
      <vt:lpstr>HAZİRAN </vt:lpstr>
      <vt:lpstr>TEMMUZ</vt:lpstr>
      <vt:lpstr>NAKLİYE DETAY </vt:lpstr>
      <vt:lpstr>PERSONEL GİDERLERİ DETAY </vt:lpstr>
      <vt:lpstr>SAİR GELİRLER DETAY </vt:lpstr>
      <vt:lpstr>DİĞER ÇEŞİTLİ GİDERLER DETAY </vt:lpstr>
      <vt:lpstr>KIDEM İHBAR GİDER DETAY</vt:lpstr>
      <vt:lpstr>TAMİR BAKIM MALİYETLERİ </vt:lpstr>
    </vt:vector>
  </TitlesOfParts>
  <Company>DESKTOP-I8J2THL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Kadir ATAŞ</dc:creator>
  <cp:lastModifiedBy>CPM YAZILIM</cp:lastModifiedBy>
  <dcterms:created xsi:type="dcterms:W3CDTF">2024-09-09T11:10:49Z</dcterms:created>
  <dcterms:modified xsi:type="dcterms:W3CDTF">2024-09-19T14:55:31Z</dcterms:modified>
</cp:coreProperties>
</file>