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"/>
    </mc:Choice>
  </mc:AlternateContent>
  <bookViews>
    <workbookView xWindow="0" yWindow="0" windowWidth="20490" windowHeight="7650" activeTab="2"/>
  </bookViews>
  <sheets>
    <sheet name="سالانه" sheetId="1" r:id="rId1"/>
    <sheet name="1400" sheetId="4" r:id="rId2"/>
    <sheet name="1401" sheetId="3" r:id="rId3"/>
    <sheet name="تعدیل جی دی پی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2" i="4"/>
  <c r="F11" i="4"/>
  <c r="F10" i="4"/>
  <c r="F9" i="4"/>
  <c r="F8" i="4"/>
  <c r="F7" i="4"/>
  <c r="F6" i="4"/>
  <c r="F5" i="4"/>
  <c r="F4" i="4"/>
  <c r="V22" i="1" l="1"/>
  <c r="K22" i="1"/>
  <c r="J22" i="1"/>
  <c r="F22" i="1" l="1"/>
  <c r="E22" i="1"/>
  <c r="D22" i="1"/>
  <c r="C22" i="1"/>
  <c r="O22" i="1"/>
  <c r="N22" i="1" s="1"/>
  <c r="F5" i="3"/>
  <c r="G22" i="1" s="1"/>
  <c r="F4" i="3"/>
  <c r="F3" i="3"/>
  <c r="F2" i="3" l="1"/>
  <c r="T19" i="1" l="1"/>
  <c r="T20" i="1"/>
  <c r="T21" i="1"/>
  <c r="T13" i="1"/>
  <c r="T14" i="1"/>
  <c r="T15" i="1"/>
  <c r="T16" i="1"/>
  <c r="T17" i="1"/>
  <c r="T18" i="1"/>
  <c r="T10" i="1"/>
  <c r="T11" i="1"/>
  <c r="T12" i="1"/>
  <c r="T3" i="1"/>
  <c r="T4" i="1"/>
  <c r="T5" i="1"/>
  <c r="T6" i="1"/>
  <c r="T7" i="1"/>
  <c r="T8" i="1"/>
  <c r="T9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S20" i="1"/>
  <c r="S21" i="1"/>
  <c r="S15" i="1"/>
  <c r="S16" i="1"/>
  <c r="S17" i="1"/>
  <c r="S18" i="1"/>
  <c r="S19" i="1"/>
  <c r="S10" i="1"/>
  <c r="S11" i="1"/>
  <c r="S12" i="1"/>
  <c r="S13" i="1"/>
  <c r="S14" i="1"/>
  <c r="S7" i="1"/>
  <c r="S8" i="1"/>
  <c r="S9" i="1"/>
  <c r="S4" i="1"/>
  <c r="S5" i="1"/>
  <c r="S6" i="1"/>
  <c r="S3" i="1"/>
  <c r="P10" i="1"/>
  <c r="P9" i="1" s="1"/>
  <c r="P8" i="1" s="1"/>
  <c r="P7" i="1" s="1"/>
  <c r="P6" i="1" s="1"/>
  <c r="P5" i="1" s="1"/>
  <c r="P4" i="1" s="1"/>
  <c r="P3" i="1" s="1"/>
  <c r="P2" i="1" s="1"/>
  <c r="O10" i="1"/>
  <c r="O9" i="1" s="1"/>
  <c r="O8" i="1" s="1"/>
  <c r="O7" i="1" s="1"/>
  <c r="O6" i="1" s="1"/>
  <c r="O5" i="1" s="1"/>
  <c r="O4" i="1" s="1"/>
  <c r="O3" i="1" s="1"/>
  <c r="O2" i="1" s="1"/>
  <c r="Q13" i="1"/>
  <c r="Q14" i="1"/>
  <c r="Q15" i="1"/>
  <c r="Q16" i="1"/>
  <c r="Q17" i="1"/>
  <c r="Q18" i="1"/>
  <c r="Q19" i="1"/>
  <c r="Q20" i="1"/>
  <c r="Q21" i="1"/>
  <c r="Q12" i="1"/>
  <c r="N15" i="1"/>
  <c r="N16" i="1"/>
  <c r="N17" i="1"/>
  <c r="N18" i="1"/>
  <c r="N19" i="1"/>
  <c r="N20" i="1"/>
  <c r="N21" i="1"/>
  <c r="N13" i="1"/>
  <c r="N14" i="1"/>
  <c r="N12" i="1"/>
  <c r="G2" i="1"/>
  <c r="G3" i="1"/>
  <c r="G4" i="1"/>
  <c r="J2" i="1"/>
  <c r="J3" i="1"/>
  <c r="J4" i="1"/>
  <c r="L4" i="1"/>
  <c r="L3" i="1"/>
  <c r="L2" i="1"/>
  <c r="L7" i="1" l="1"/>
  <c r="L6" i="1"/>
  <c r="L5" i="1"/>
  <c r="J5" i="1"/>
  <c r="J6" i="1"/>
  <c r="J7" i="1"/>
  <c r="G5" i="1"/>
  <c r="G6" i="1"/>
  <c r="G7" i="1"/>
  <c r="G8" i="1"/>
  <c r="G9" i="1"/>
  <c r="G10" i="1"/>
  <c r="J8" i="1"/>
  <c r="J9" i="1"/>
  <c r="J10" i="1"/>
  <c r="L10" i="1"/>
  <c r="L9" i="1"/>
  <c r="L8" i="1"/>
  <c r="E3" i="2"/>
  <c r="E8" i="2"/>
  <c r="E13" i="2"/>
  <c r="D13" i="2"/>
  <c r="D14" i="2"/>
  <c r="D12" i="2"/>
  <c r="G11" i="1"/>
  <c r="G12" i="1"/>
  <c r="J11" i="1"/>
  <c r="J12" i="1"/>
  <c r="L12" i="1"/>
  <c r="L11" i="1"/>
  <c r="G13" i="1"/>
  <c r="J13" i="1"/>
  <c r="L18" i="1"/>
  <c r="L17" i="1"/>
  <c r="L16" i="1"/>
  <c r="L15" i="1"/>
  <c r="L14" i="1"/>
  <c r="L13" i="1"/>
  <c r="D8" i="2"/>
  <c r="D7" i="2"/>
  <c r="G14" i="1"/>
  <c r="G15" i="1"/>
  <c r="G16" i="1"/>
  <c r="G17" i="1"/>
  <c r="J15" i="1" l="1"/>
  <c r="J16" i="1"/>
  <c r="J17" i="1"/>
  <c r="J14" i="1"/>
  <c r="G21" i="1" l="1"/>
  <c r="G20" i="1"/>
  <c r="G19" i="1"/>
  <c r="G18" i="1"/>
</calcChain>
</file>

<file path=xl/sharedStrings.xml><?xml version="1.0" encoding="utf-8"?>
<sst xmlns="http://schemas.openxmlformats.org/spreadsheetml/2006/main" count="51" uniqueCount="32">
  <si>
    <t>سال</t>
  </si>
  <si>
    <t>نرخ ارز (ریال)</t>
  </si>
  <si>
    <t>پایه پولی (هزار میلیارد ریال)</t>
  </si>
  <si>
    <t>اسکناس</t>
  </si>
  <si>
    <t>صادرات نفتی(میلیون دلار)</t>
  </si>
  <si>
    <t>صادرات غیر نفتی (میلیون دلار)</t>
  </si>
  <si>
    <t>کل</t>
  </si>
  <si>
    <t>واردات کالا</t>
  </si>
  <si>
    <t>ppi</t>
  </si>
  <si>
    <t>شاخص کل بورس</t>
  </si>
  <si>
    <t>قیمت یک متر زمین در تهران(هزار ریال)</t>
  </si>
  <si>
    <t>cpi (95=100)</t>
  </si>
  <si>
    <t>سپرده های دیداری (هزار میلیارد ریال)</t>
  </si>
  <si>
    <t>سپرده های غیر دیداری (هزار میلیارد ریال)</t>
  </si>
  <si>
    <t>نقدینگی (هزار میلیارد ریال)</t>
  </si>
  <si>
    <t xml:space="preserve">تولید ناخالص داخلی (هزار میلیارد ریال) به قیمت ثابت </t>
  </si>
  <si>
    <t>تولید ناخالص داخلی (هزار میلیارد ریال) به قیمت جاری</t>
  </si>
  <si>
    <t>به قیمت 90</t>
  </si>
  <si>
    <t>به قیمت 95</t>
  </si>
  <si>
    <t>ضریب تبدیل</t>
  </si>
  <si>
    <t>به قیمت 83</t>
  </si>
  <si>
    <t>ضریب تبدیل 83 به 90</t>
  </si>
  <si>
    <t>به قیمت 76</t>
  </si>
  <si>
    <t>cpi %</t>
  </si>
  <si>
    <t>ppi %</t>
  </si>
  <si>
    <t>تغییرات قیمت زمین</t>
  </si>
  <si>
    <t>تغییرات شاخص کل</t>
  </si>
  <si>
    <t>قیمت دلاری مسکن</t>
  </si>
  <si>
    <t>ماه</t>
  </si>
  <si>
    <t>صادرات کل (میلیون دلار)</t>
  </si>
  <si>
    <t>واردات کالا (میلیون دلار)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</si>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</sst>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sz val="14"/>
      <color theme="1"/>
      <name val="B Nazanin"/>
      <charset val="178"/>
    </font>
    <font>
      <b/>
      <sz val="14"/>
      <color theme="0"/>
      <name val="B Nazanin"/>
      <charset val="178"/>
    </font>
    <font>
      <sz val="14"/>
      <color theme="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2" borderId="1" xfId="0" applyFont="1" applyFill="1" applyBorder="1"/>
    <xf numFmtId="167" fontId="4" fillId="0" borderId="1" xfId="2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1" applyNumberFormat="1" applyFont="1" applyBorder="1"/>
    <xf numFmtId="164" fontId="4" fillId="3" borderId="1" xfId="1" applyNumberFormat="1" applyFont="1" applyFill="1" applyBorder="1"/>
    <xf numFmtId="2" fontId="4" fillId="0" borderId="1" xfId="0" applyNumberFormat="1" applyFont="1" applyBorder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9" fontId="4" fillId="0" borderId="1" xfId="2" applyFont="1" applyBorder="1"/>
    <xf numFmtId="167" fontId="4" fillId="3" borderId="1" xfId="2" applyNumberFormat="1" applyFont="1" applyFill="1" applyBorder="1"/>
    <xf numFmtId="167" fontId="4" fillId="0" borderId="0" xfId="2" applyNumberFormat="1" applyFont="1"/>
    <xf numFmtId="0" fontId="6" fillId="4" borderId="1" xfId="0" applyFont="1" applyFill="1" applyBorder="1"/>
    <xf numFmtId="164" fontId="6" fillId="4" borderId="1" xfId="1" applyNumberFormat="1" applyFont="1" applyFill="1" applyBorder="1"/>
    <xf numFmtId="167" fontId="6" fillId="4" borderId="1" xfId="2" applyNumberFormat="1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rightToLeft="1" zoomScale="85" zoomScaleNormal="85" workbookViewId="0">
      <pane xSplit="1" ySplit="1" topLeftCell="J8" activePane="bottomRight" state="frozen"/>
      <selection pane="topRight" activeCell="B1" sqref="B1"/>
      <selection pane="bottomLeft" activeCell="A2" sqref="A2"/>
      <selection pane="bottomRight" activeCell="F21" sqref="F21:O21"/>
    </sheetView>
  </sheetViews>
  <sheetFormatPr defaultRowHeight="22.5" x14ac:dyDescent="0.55000000000000004"/>
  <cols>
    <col min="1" max="1" width="6.5703125" style="12" bestFit="1" customWidth="1"/>
    <col min="2" max="2" width="15.5703125" style="12" bestFit="1" customWidth="1"/>
    <col min="3" max="3" width="31.28515625" style="12" bestFit="1" customWidth="1"/>
    <col min="4" max="4" width="10.5703125" style="12" bestFit="1" customWidth="1"/>
    <col min="5" max="5" width="40.7109375" style="12" bestFit="1" customWidth="1"/>
    <col min="6" max="6" width="45.140625" style="12" bestFit="1" customWidth="1"/>
    <col min="7" max="7" width="30.140625" style="12" bestFit="1" customWidth="1"/>
    <col min="8" max="8" width="28" style="12" bestFit="1" customWidth="1"/>
    <col min="9" max="9" width="33.28515625" style="12" bestFit="1" customWidth="1"/>
    <col min="10" max="10" width="13.28515625" style="12" bestFit="1" customWidth="1"/>
    <col min="11" max="11" width="13.42578125" style="12" bestFit="1" customWidth="1"/>
    <col min="12" max="13" width="36.5703125" style="12" bestFit="1" customWidth="1"/>
    <col min="14" max="14" width="8.140625" style="12" bestFit="1" customWidth="1"/>
    <col min="15" max="15" width="18.140625" style="12" bestFit="1" customWidth="1"/>
    <col min="16" max="16" width="8.42578125" style="12" bestFit="1" customWidth="1"/>
    <col min="17" max="17" width="8.140625" style="12" bestFit="1" customWidth="1"/>
    <col min="18" max="18" width="42.140625" style="12" bestFit="1" customWidth="1"/>
    <col min="19" max="19" width="21.28515625" style="12" bestFit="1" customWidth="1"/>
    <col min="20" max="20" width="20.28515625" style="12" bestFit="1" customWidth="1"/>
    <col min="21" max="21" width="18.42578125" style="12" bestFit="1" customWidth="1"/>
    <col min="22" max="22" width="20.7109375" style="12" bestFit="1" customWidth="1"/>
    <col min="23" max="16384" width="9.140625" style="12"/>
  </cols>
  <sheetData>
    <row r="1" spans="1:22" ht="45" x14ac:dyDescent="0.55000000000000004">
      <c r="A1" s="13" t="s">
        <v>0</v>
      </c>
      <c r="B1" s="13" t="s">
        <v>1</v>
      </c>
      <c r="C1" s="13" t="s">
        <v>2</v>
      </c>
      <c r="D1" s="13" t="s">
        <v>3</v>
      </c>
      <c r="E1" s="13" t="s">
        <v>12</v>
      </c>
      <c r="F1" s="13" t="s">
        <v>13</v>
      </c>
      <c r="G1" s="13" t="s">
        <v>14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15</v>
      </c>
      <c r="M1" s="14" t="s">
        <v>16</v>
      </c>
      <c r="N1" s="14" t="s">
        <v>23</v>
      </c>
      <c r="O1" s="13" t="s">
        <v>11</v>
      </c>
      <c r="P1" s="13" t="s">
        <v>8</v>
      </c>
      <c r="Q1" s="13" t="s">
        <v>24</v>
      </c>
      <c r="R1" s="13" t="s">
        <v>10</v>
      </c>
      <c r="S1" s="13" t="s">
        <v>25</v>
      </c>
      <c r="T1" s="13" t="s">
        <v>27</v>
      </c>
      <c r="U1" s="13" t="s">
        <v>9</v>
      </c>
      <c r="V1" s="13" t="s">
        <v>26</v>
      </c>
    </row>
    <row r="2" spans="1:22" x14ac:dyDescent="0.55000000000000004">
      <c r="A2" s="5">
        <v>1381</v>
      </c>
      <c r="B2" s="6">
        <v>8019</v>
      </c>
      <c r="C2" s="5">
        <v>119.61499999999999</v>
      </c>
      <c r="D2" s="5">
        <v>34.78</v>
      </c>
      <c r="E2" s="6">
        <v>147.87200000000001</v>
      </c>
      <c r="F2" s="6">
        <v>234.81700000000001</v>
      </c>
      <c r="G2" s="6">
        <f t="shared" ref="G2:G4" si="0">D2+E2+F2</f>
        <v>417.46900000000005</v>
      </c>
      <c r="H2" s="6">
        <v>22966</v>
      </c>
      <c r="I2" s="5">
        <v>5271</v>
      </c>
      <c r="J2" s="7">
        <f t="shared" ref="J2:J4" si="1">I2+H2</f>
        <v>28237</v>
      </c>
      <c r="K2" s="7">
        <v>22036</v>
      </c>
      <c r="L2" s="6">
        <f>359.215*'تعدیل جی دی پی'!E13*'تعدیل جی دی پی'!E8*'تعدیل جی دی پی'!E3</f>
        <v>9289.9113997612603</v>
      </c>
      <c r="M2" s="6">
        <v>926.476</v>
      </c>
      <c r="N2" s="4">
        <v>9.6000000000000002E-2</v>
      </c>
      <c r="O2" s="8">
        <f t="shared" ref="O2:O6" si="2">O3/(1+N2)</f>
        <v>13.537173888168654</v>
      </c>
      <c r="P2" s="8">
        <f t="shared" ref="P2:P9" si="3">P3/(1+Q2)</f>
        <v>14.581415852100042</v>
      </c>
      <c r="Q2" s="4">
        <v>0.13500000000000001</v>
      </c>
      <c r="R2" s="6">
        <v>5060</v>
      </c>
      <c r="S2" s="4"/>
      <c r="T2" s="6">
        <f>R2*1000/B2</f>
        <v>631.0013717421125</v>
      </c>
      <c r="U2" s="6">
        <v>5062</v>
      </c>
      <c r="V2" s="15"/>
    </row>
    <row r="3" spans="1:22" x14ac:dyDescent="0.55000000000000004">
      <c r="A3" s="5">
        <v>1382</v>
      </c>
      <c r="B3" s="6">
        <v>8323</v>
      </c>
      <c r="C3" s="5">
        <v>128.71</v>
      </c>
      <c r="D3" s="5">
        <v>38.731999999999999</v>
      </c>
      <c r="E3" s="6">
        <v>178.624</v>
      </c>
      <c r="F3" s="6">
        <v>309.23899999999998</v>
      </c>
      <c r="G3" s="6">
        <f t="shared" si="0"/>
        <v>526.59500000000003</v>
      </c>
      <c r="H3" s="6">
        <v>27355</v>
      </c>
      <c r="I3" s="5">
        <v>6636</v>
      </c>
      <c r="J3" s="7">
        <f t="shared" si="1"/>
        <v>33991</v>
      </c>
      <c r="K3" s="7">
        <v>29561</v>
      </c>
      <c r="L3" s="6">
        <f>384.771*'تعدیل جی دی پی'!E13*'تعدیل جی دی پی'!E8*'تعدیل جی دی پی'!E3</f>
        <v>9950.8330643139634</v>
      </c>
      <c r="M3" s="6">
        <v>1109.5340000000001</v>
      </c>
      <c r="N3" s="4">
        <v>0.10100000000000001</v>
      </c>
      <c r="O3" s="8">
        <f t="shared" si="2"/>
        <v>14.836742581432846</v>
      </c>
      <c r="P3" s="8">
        <f t="shared" si="3"/>
        <v>16.549906992133547</v>
      </c>
      <c r="Q3" s="4">
        <v>0.157</v>
      </c>
      <c r="R3" s="6">
        <v>6210</v>
      </c>
      <c r="S3" s="4">
        <f>R3/R2-1</f>
        <v>0.22727272727272729</v>
      </c>
      <c r="T3" s="6">
        <f t="shared" ref="T3:T21" si="4">R3*1000/B3</f>
        <v>746.12519524210018</v>
      </c>
      <c r="U3" s="6">
        <v>11379</v>
      </c>
      <c r="V3" s="15">
        <f t="shared" ref="V3:V20" si="5">U3/U2-1</f>
        <v>1.2479257210588699</v>
      </c>
    </row>
    <row r="4" spans="1:22" x14ac:dyDescent="0.55000000000000004">
      <c r="A4" s="5">
        <v>1383</v>
      </c>
      <c r="B4" s="6">
        <v>8747</v>
      </c>
      <c r="C4" s="5">
        <v>151.19999999999999</v>
      </c>
      <c r="D4" s="5">
        <v>44.771999999999998</v>
      </c>
      <c r="E4" s="6">
        <v>208.04300000000001</v>
      </c>
      <c r="F4" s="6">
        <v>433.05200000000002</v>
      </c>
      <c r="G4" s="6">
        <f t="shared" si="0"/>
        <v>685.86699999999996</v>
      </c>
      <c r="H4" s="6">
        <v>36315</v>
      </c>
      <c r="I4" s="6">
        <v>7537</v>
      </c>
      <c r="J4" s="7">
        <f t="shared" si="1"/>
        <v>43852</v>
      </c>
      <c r="K4" s="7">
        <v>38199</v>
      </c>
      <c r="L4" s="6">
        <f>404.334*'تعدیل جی دی پی'!E13*'تعدیل جی دی پی'!E8*'تعدیل جی دی پی'!E3</f>
        <v>10456.765546848183</v>
      </c>
      <c r="M4" s="6">
        <v>1406.0319999999999</v>
      </c>
      <c r="N4" s="4">
        <v>0.14699999999999999</v>
      </c>
      <c r="O4" s="8">
        <f t="shared" si="2"/>
        <v>16.335253582157563</v>
      </c>
      <c r="P4" s="8">
        <f t="shared" si="3"/>
        <v>19.148242389898513</v>
      </c>
      <c r="Q4" s="4">
        <v>0.16800000000000001</v>
      </c>
      <c r="R4" s="6">
        <v>5910</v>
      </c>
      <c r="S4" s="4">
        <f t="shared" ref="S4:S13" si="6">R4/R3-1</f>
        <v>-4.8309178743961345E-2</v>
      </c>
      <c r="T4" s="6">
        <f t="shared" si="4"/>
        <v>675.66022636332457</v>
      </c>
      <c r="U4" s="6">
        <v>12113</v>
      </c>
      <c r="V4" s="15">
        <f t="shared" si="5"/>
        <v>6.4504789524562733E-2</v>
      </c>
    </row>
    <row r="5" spans="1:22" x14ac:dyDescent="0.55000000000000004">
      <c r="A5" s="5">
        <v>1384</v>
      </c>
      <c r="B5" s="6">
        <v>9042</v>
      </c>
      <c r="C5" s="5">
        <v>220.541</v>
      </c>
      <c r="D5" s="5">
        <v>50.674999999999997</v>
      </c>
      <c r="E5" s="6">
        <v>267.24299999999999</v>
      </c>
      <c r="F5" s="6">
        <v>603.1</v>
      </c>
      <c r="G5" s="6">
        <f t="shared" ref="G5:G7" si="7">D5+E5+F5</f>
        <v>921.01800000000003</v>
      </c>
      <c r="H5" s="6">
        <v>53820</v>
      </c>
      <c r="I5" s="6">
        <v>10546</v>
      </c>
      <c r="J5" s="7">
        <f t="shared" ref="J5:J7" si="8">I5+H5</f>
        <v>64366</v>
      </c>
      <c r="K5" s="7">
        <v>43085</v>
      </c>
      <c r="L5" s="6">
        <f>433.463*'تعدیل جی دی پی'!E13*'تعدیل جی دی پی'!E8*'تعدیل جی دی پی'!E3</f>
        <v>11210.091073799023</v>
      </c>
      <c r="M5" s="6">
        <v>1831.7370000000001</v>
      </c>
      <c r="N5" s="4">
        <v>0.104</v>
      </c>
      <c r="O5" s="8">
        <f t="shared" si="2"/>
        <v>18.736535858734726</v>
      </c>
      <c r="P5" s="8">
        <f t="shared" si="3"/>
        <v>22.365147111401463</v>
      </c>
      <c r="Q5" s="4">
        <v>9.5000000000000001E-2</v>
      </c>
      <c r="R5" s="6">
        <v>7270</v>
      </c>
      <c r="S5" s="4">
        <f t="shared" si="6"/>
        <v>0.23011844331641296</v>
      </c>
      <c r="T5" s="6">
        <f t="shared" si="4"/>
        <v>804.02565804025653</v>
      </c>
      <c r="U5" s="6">
        <v>9459</v>
      </c>
      <c r="V5" s="15">
        <f t="shared" si="5"/>
        <v>-0.21910344258234959</v>
      </c>
    </row>
    <row r="6" spans="1:22" x14ac:dyDescent="0.55000000000000004">
      <c r="A6" s="5">
        <v>1385</v>
      </c>
      <c r="B6" s="6">
        <v>9226</v>
      </c>
      <c r="C6" s="9">
        <v>279.97500000000002</v>
      </c>
      <c r="D6" s="5">
        <v>61.451000000000001</v>
      </c>
      <c r="E6" s="6">
        <v>353.09300000000002</v>
      </c>
      <c r="F6" s="6">
        <v>869.654</v>
      </c>
      <c r="G6" s="6">
        <f t="shared" si="7"/>
        <v>1284.1980000000001</v>
      </c>
      <c r="H6" s="6">
        <v>62011</v>
      </c>
      <c r="I6" s="6">
        <v>14044</v>
      </c>
      <c r="J6" s="7">
        <f t="shared" si="8"/>
        <v>76055</v>
      </c>
      <c r="K6" s="7">
        <v>50020</v>
      </c>
      <c r="L6" s="6">
        <f>460.387*'تعدیل جی دی پی'!E13*'تعدیل جی دی پی'!E8*'تعدیل جی دی پی'!E3</f>
        <v>11906.391547128846</v>
      </c>
      <c r="M6" s="6">
        <v>2224.0929999999998</v>
      </c>
      <c r="N6" s="4">
        <v>0.11899999999999999</v>
      </c>
      <c r="O6" s="8">
        <f t="shared" si="2"/>
        <v>20.685135588043138</v>
      </c>
      <c r="P6" s="8">
        <f t="shared" si="3"/>
        <v>24.489836086984599</v>
      </c>
      <c r="Q6" s="4">
        <v>0.122</v>
      </c>
      <c r="R6" s="6">
        <v>9550</v>
      </c>
      <c r="S6" s="4">
        <f t="shared" si="6"/>
        <v>0.31361760660247584</v>
      </c>
      <c r="T6" s="6">
        <f t="shared" si="4"/>
        <v>1035.1181443745936</v>
      </c>
      <c r="U6" s="6">
        <v>9821</v>
      </c>
      <c r="V6" s="15">
        <f t="shared" si="5"/>
        <v>3.8270430278042111E-2</v>
      </c>
    </row>
    <row r="7" spans="1:22" x14ac:dyDescent="0.55000000000000004">
      <c r="A7" s="5">
        <v>1386</v>
      </c>
      <c r="B7" s="6">
        <v>9357</v>
      </c>
      <c r="C7" s="9">
        <v>365.49900000000002</v>
      </c>
      <c r="D7" s="5">
        <v>79.909000000000006</v>
      </c>
      <c r="E7" s="6">
        <v>455.798</v>
      </c>
      <c r="F7" s="6">
        <v>1104.585</v>
      </c>
      <c r="G7" s="6">
        <f t="shared" si="7"/>
        <v>1640.2919999999999</v>
      </c>
      <c r="H7" s="6">
        <v>81567</v>
      </c>
      <c r="I7" s="6">
        <v>16101</v>
      </c>
      <c r="J7" s="7">
        <f t="shared" si="8"/>
        <v>97668</v>
      </c>
      <c r="K7" s="7">
        <v>58240</v>
      </c>
      <c r="L7" s="6">
        <f>497.761*'تعدیل جی دی پی'!E13*'تعدیل جی دی پی'!E8*'تعدیل جی دی پی'!E3</f>
        <v>12872.946809728341</v>
      </c>
      <c r="M7" s="6">
        <v>2882.2359999999999</v>
      </c>
      <c r="N7" s="4">
        <v>0.184</v>
      </c>
      <c r="O7" s="8">
        <f t="shared" ref="O7:O9" si="9">O8/(1+N7)</f>
        <v>23.146666723020271</v>
      </c>
      <c r="P7" s="8">
        <f t="shared" si="3"/>
        <v>27.47759608959672</v>
      </c>
      <c r="Q7" s="4">
        <v>0.14899999999999999</v>
      </c>
      <c r="R7" s="6">
        <v>20490</v>
      </c>
      <c r="S7" s="16">
        <f>R7/R6-1</f>
        <v>1.1455497382198954</v>
      </c>
      <c r="T7" s="6">
        <f t="shared" si="4"/>
        <v>2189.8044244950306</v>
      </c>
      <c r="U7" s="6">
        <v>10081</v>
      </c>
      <c r="V7" s="15">
        <f t="shared" si="5"/>
        <v>2.6473882496690804E-2</v>
      </c>
    </row>
    <row r="8" spans="1:22" x14ac:dyDescent="0.55000000000000004">
      <c r="A8" s="5">
        <v>1387</v>
      </c>
      <c r="B8" s="6">
        <v>9667</v>
      </c>
      <c r="C8" s="9">
        <v>539.40499999999997</v>
      </c>
      <c r="D8" s="5">
        <v>157.76400000000001</v>
      </c>
      <c r="E8" s="6">
        <v>367.71800000000002</v>
      </c>
      <c r="F8" s="6">
        <v>1375.883</v>
      </c>
      <c r="G8" s="6">
        <f t="shared" ref="G8:G10" si="10">D8+E8+F8</f>
        <v>1901.365</v>
      </c>
      <c r="H8" s="6">
        <v>86619</v>
      </c>
      <c r="I8" s="6">
        <v>14670</v>
      </c>
      <c r="J8" s="7">
        <f t="shared" ref="J8:J10" si="11">I8+H8</f>
        <v>101289</v>
      </c>
      <c r="K8" s="7">
        <v>70175</v>
      </c>
      <c r="L8" s="6">
        <f>492.5*'تعدیل جی دی پی'!E13*'تعدیل جی دی پی'!E8*'تعدیل جی دی پی'!E3</f>
        <v>12736.888393809895</v>
      </c>
      <c r="M8" s="6">
        <v>3356.4470000000001</v>
      </c>
      <c r="N8" s="4">
        <v>0.254</v>
      </c>
      <c r="O8" s="8">
        <f t="shared" si="9"/>
        <v>27.405653400056</v>
      </c>
      <c r="P8" s="8">
        <f t="shared" si="3"/>
        <v>31.57175790694663</v>
      </c>
      <c r="Q8" s="4">
        <v>0.20899999999999999</v>
      </c>
      <c r="R8" s="6">
        <v>15300</v>
      </c>
      <c r="S8" s="4">
        <f t="shared" si="6"/>
        <v>-0.25329428989751102</v>
      </c>
      <c r="T8" s="6">
        <f t="shared" si="4"/>
        <v>1582.7040446881142</v>
      </c>
      <c r="U8" s="6">
        <v>7966</v>
      </c>
      <c r="V8" s="15">
        <f t="shared" si="5"/>
        <v>-0.20980061501835134</v>
      </c>
    </row>
    <row r="9" spans="1:22" x14ac:dyDescent="0.55000000000000004">
      <c r="A9" s="5">
        <v>1388</v>
      </c>
      <c r="B9" s="6">
        <v>9979</v>
      </c>
      <c r="C9" s="9">
        <v>603.78399999999999</v>
      </c>
      <c r="D9" s="5">
        <v>192.31299999999999</v>
      </c>
      <c r="E9" s="6">
        <v>409.38299999999998</v>
      </c>
      <c r="F9" s="6">
        <v>1754.192</v>
      </c>
      <c r="G9" s="6">
        <f t="shared" si="10"/>
        <v>2355.8879999999999</v>
      </c>
      <c r="H9" s="6">
        <v>69957</v>
      </c>
      <c r="I9" s="6">
        <v>18369</v>
      </c>
      <c r="J9" s="7">
        <f t="shared" si="11"/>
        <v>88326</v>
      </c>
      <c r="K9" s="7">
        <v>69247</v>
      </c>
      <c r="L9" s="6">
        <f>511.975*'تعدیل جی دی پی'!E13*'تعدیل جی دی پی'!E8*'تعدیل جی دی پی'!E3</f>
        <v>13240.545046539739</v>
      </c>
      <c r="M9" s="6">
        <v>3577.3969999999999</v>
      </c>
      <c r="N9" s="4">
        <v>0.108</v>
      </c>
      <c r="O9" s="8">
        <f t="shared" si="9"/>
        <v>34.366689363670226</v>
      </c>
      <c r="P9" s="8">
        <f t="shared" si="3"/>
        <v>38.170255309498479</v>
      </c>
      <c r="Q9" s="4">
        <v>7.3999999999999996E-2</v>
      </c>
      <c r="R9" s="6">
        <v>14326.780077762915</v>
      </c>
      <c r="S9" s="4">
        <f t="shared" si="6"/>
        <v>-6.3609145244253984E-2</v>
      </c>
      <c r="T9" s="6">
        <f t="shared" si="4"/>
        <v>1435.6929629985884</v>
      </c>
      <c r="U9" s="6">
        <v>12536</v>
      </c>
      <c r="V9" s="15">
        <f t="shared" si="5"/>
        <v>0.57368817474265632</v>
      </c>
    </row>
    <row r="10" spans="1:22" x14ac:dyDescent="0.55000000000000004">
      <c r="A10" s="5">
        <v>1389</v>
      </c>
      <c r="B10" s="6">
        <v>10601</v>
      </c>
      <c r="C10" s="9">
        <v>686.39800000000002</v>
      </c>
      <c r="D10" s="5">
        <v>225.155</v>
      </c>
      <c r="E10" s="6">
        <v>533.56100000000004</v>
      </c>
      <c r="F10" s="6">
        <v>2190.1570000000002</v>
      </c>
      <c r="G10" s="6">
        <f t="shared" si="10"/>
        <v>2948.873</v>
      </c>
      <c r="H10" s="6">
        <v>90191</v>
      </c>
      <c r="I10" s="6">
        <v>22596</v>
      </c>
      <c r="J10" s="7">
        <f t="shared" si="11"/>
        <v>112787</v>
      </c>
      <c r="K10" s="7">
        <v>75458</v>
      </c>
      <c r="L10" s="6">
        <f>542.174*'تعدیل جی دی پی'!E13*'تعدیل جی دی پی'!E8*'تعدیل جی دی پی'!E3</f>
        <v>14021.542594975605</v>
      </c>
      <c r="M10" s="6">
        <v>4333.0870000000004</v>
      </c>
      <c r="N10" s="4">
        <v>0.124</v>
      </c>
      <c r="O10" s="8">
        <f>O11/(1+N10)</f>
        <v>38.07829181494661</v>
      </c>
      <c r="P10" s="8">
        <f>P11/(1+Q10)</f>
        <v>40.99485420240137</v>
      </c>
      <c r="Q10" s="4">
        <v>0.16600000000000001</v>
      </c>
      <c r="R10" s="6">
        <v>16802.558218456295</v>
      </c>
      <c r="S10" s="4">
        <f>R10/R9-1</f>
        <v>0.172807715847898</v>
      </c>
      <c r="T10" s="6">
        <f>R10*1000/B10</f>
        <v>1584.9974736776053</v>
      </c>
      <c r="U10" s="6">
        <v>23294</v>
      </c>
      <c r="V10" s="15">
        <f t="shared" si="5"/>
        <v>0.85816847479259728</v>
      </c>
    </row>
    <row r="11" spans="1:22" x14ac:dyDescent="0.55000000000000004">
      <c r="A11" s="5">
        <v>1390</v>
      </c>
      <c r="B11" s="6">
        <v>13568</v>
      </c>
      <c r="C11" s="9">
        <v>764.56799999999998</v>
      </c>
      <c r="D11" s="5">
        <v>263.209</v>
      </c>
      <c r="E11" s="6">
        <v>634.36300000000006</v>
      </c>
      <c r="F11" s="6">
        <v>2644.9789999999998</v>
      </c>
      <c r="G11" s="6">
        <f t="shared" ref="G11:G17" si="12">D11+E11+F11</f>
        <v>3542.5509999999999</v>
      </c>
      <c r="H11" s="6">
        <v>119148</v>
      </c>
      <c r="I11" s="6">
        <v>26658</v>
      </c>
      <c r="J11" s="7">
        <f t="shared" ref="J11:J12" si="13">I11+H11</f>
        <v>145806</v>
      </c>
      <c r="K11" s="7">
        <v>78027</v>
      </c>
      <c r="L11" s="6">
        <f>2171.578*'تعدیل جی دی پی'!D7*'تعدیل جی دی پی'!D4</f>
        <v>14448.239172674806</v>
      </c>
      <c r="M11" s="6">
        <v>6285.2550000000001</v>
      </c>
      <c r="N11" s="4">
        <v>0.215</v>
      </c>
      <c r="O11" s="5">
        <v>42.8</v>
      </c>
      <c r="P11" s="5">
        <v>47.8</v>
      </c>
      <c r="Q11" s="4">
        <v>0.34200000000000003</v>
      </c>
      <c r="R11" s="6">
        <v>20032.245247512012</v>
      </c>
      <c r="S11" s="4">
        <f t="shared" si="6"/>
        <v>0.19221400616890327</v>
      </c>
      <c r="T11" s="6">
        <f t="shared" si="4"/>
        <v>1476.4331697753546</v>
      </c>
      <c r="U11" s="6">
        <v>25905</v>
      </c>
      <c r="V11" s="15">
        <f t="shared" si="5"/>
        <v>0.11208894994419172</v>
      </c>
    </row>
    <row r="12" spans="1:22" x14ac:dyDescent="0.55000000000000004">
      <c r="A12" s="5">
        <v>1391</v>
      </c>
      <c r="B12" s="6">
        <v>26059</v>
      </c>
      <c r="C12" s="9">
        <v>975.79499999999996</v>
      </c>
      <c r="D12" s="5">
        <v>330.16399999999999</v>
      </c>
      <c r="E12" s="6">
        <v>806.553</v>
      </c>
      <c r="F12" s="6">
        <v>3470.2179999999998</v>
      </c>
      <c r="G12" s="6">
        <f t="shared" si="12"/>
        <v>4606.9349999999995</v>
      </c>
      <c r="H12" s="6">
        <v>68058</v>
      </c>
      <c r="I12" s="6">
        <v>29213</v>
      </c>
      <c r="J12" s="7">
        <f t="shared" si="13"/>
        <v>97271</v>
      </c>
      <c r="K12" s="7">
        <v>68712</v>
      </c>
      <c r="L12" s="6">
        <f>2028.065*'تعدیل جی دی پی'!D8*'تعدیل جی دی پی'!D4</f>
        <v>13527.002885475977</v>
      </c>
      <c r="M12" s="6">
        <v>7149.5950000000003</v>
      </c>
      <c r="N12" s="4">
        <f>O12/O11-1</f>
        <v>0.2920560747663552</v>
      </c>
      <c r="O12" s="5">
        <v>55.3</v>
      </c>
      <c r="P12" s="5">
        <v>61.5</v>
      </c>
      <c r="Q12" s="4">
        <f>P12/P11-1</f>
        <v>0.28661087866108792</v>
      </c>
      <c r="R12" s="6">
        <v>47454.632587118773</v>
      </c>
      <c r="S12" s="16">
        <f t="shared" si="6"/>
        <v>1.3689123211494527</v>
      </c>
      <c r="T12" s="6">
        <f t="shared" si="4"/>
        <v>1821.0458032587119</v>
      </c>
      <c r="U12" s="6">
        <v>38040</v>
      </c>
      <c r="V12" s="15">
        <f t="shared" si="5"/>
        <v>0.46844238563983787</v>
      </c>
    </row>
    <row r="13" spans="1:22" x14ac:dyDescent="0.55000000000000004">
      <c r="A13" s="5">
        <v>1392</v>
      </c>
      <c r="B13" s="6">
        <v>31839</v>
      </c>
      <c r="C13" s="9">
        <v>1184.9000000000001</v>
      </c>
      <c r="D13" s="5">
        <v>334.1</v>
      </c>
      <c r="E13" s="6">
        <v>861.9</v>
      </c>
      <c r="F13" s="6">
        <v>5199.5</v>
      </c>
      <c r="G13" s="6">
        <f t="shared" si="12"/>
        <v>6395.5</v>
      </c>
      <c r="H13" s="6">
        <v>64540</v>
      </c>
      <c r="I13" s="6">
        <v>28369</v>
      </c>
      <c r="J13" s="7">
        <f>I13+H13</f>
        <v>92909</v>
      </c>
      <c r="K13" s="7">
        <v>63584</v>
      </c>
      <c r="L13" s="6">
        <f>5909*2.24</f>
        <v>13236.160000000002</v>
      </c>
      <c r="M13" s="6">
        <v>9421.2150000000001</v>
      </c>
      <c r="N13" s="4">
        <f t="shared" ref="N13:N22" si="14">O13/O12-1</f>
        <v>0.32911392405063289</v>
      </c>
      <c r="O13" s="5">
        <v>73.5</v>
      </c>
      <c r="P13" s="5">
        <v>78.7</v>
      </c>
      <c r="Q13" s="4">
        <f t="shared" ref="Q13:Q21" si="15">P13/P12-1</f>
        <v>0.27967479674796758</v>
      </c>
      <c r="R13" s="6">
        <v>42469.26199171292</v>
      </c>
      <c r="S13" s="4">
        <f t="shared" si="6"/>
        <v>-0.10505550930677943</v>
      </c>
      <c r="T13" s="6">
        <f>R13*1000/B13</f>
        <v>1333.8754983420622</v>
      </c>
      <c r="U13" s="6">
        <v>79015</v>
      </c>
      <c r="V13" s="15">
        <f t="shared" si="5"/>
        <v>1.0771556256572028</v>
      </c>
    </row>
    <row r="14" spans="1:22" x14ac:dyDescent="0.55000000000000004">
      <c r="A14" s="5">
        <v>1393</v>
      </c>
      <c r="B14" s="6">
        <v>32801</v>
      </c>
      <c r="C14" s="9">
        <v>1311.5</v>
      </c>
      <c r="D14" s="5">
        <v>351.7</v>
      </c>
      <c r="E14" s="6">
        <v>855.9</v>
      </c>
      <c r="F14" s="6">
        <v>6616.3</v>
      </c>
      <c r="G14" s="6">
        <f t="shared" si="12"/>
        <v>7823.9</v>
      </c>
      <c r="H14" s="6">
        <v>55406</v>
      </c>
      <c r="I14" s="6">
        <v>33569</v>
      </c>
      <c r="J14" s="7">
        <f>H14+I14</f>
        <v>88975</v>
      </c>
      <c r="K14" s="7">
        <v>70915</v>
      </c>
      <c r="L14" s="6">
        <f>6181*2.24</f>
        <v>13845.44</v>
      </c>
      <c r="M14" s="6">
        <v>11517</v>
      </c>
      <c r="N14" s="4">
        <f t="shared" si="14"/>
        <v>0.14557823129251712</v>
      </c>
      <c r="O14" s="5">
        <v>84.2</v>
      </c>
      <c r="P14" s="5">
        <v>90.8</v>
      </c>
      <c r="Q14" s="4">
        <f t="shared" si="15"/>
        <v>0.15374841168996189</v>
      </c>
      <c r="R14" s="6">
        <v>44149.582424368236</v>
      </c>
      <c r="S14" s="4">
        <f>R14/R13-1</f>
        <v>3.9565567044306027E-2</v>
      </c>
      <c r="T14" s="6">
        <f t="shared" si="4"/>
        <v>1345.9828183399359</v>
      </c>
      <c r="U14" s="6">
        <v>62531</v>
      </c>
      <c r="V14" s="15">
        <f t="shared" si="5"/>
        <v>-0.20861861671834458</v>
      </c>
    </row>
    <row r="15" spans="1:22" x14ac:dyDescent="0.55000000000000004">
      <c r="A15" s="5">
        <v>1394</v>
      </c>
      <c r="B15" s="6">
        <v>34510</v>
      </c>
      <c r="C15" s="9">
        <v>1533.6</v>
      </c>
      <c r="D15" s="5">
        <v>371.9</v>
      </c>
      <c r="E15" s="6">
        <v>995.1</v>
      </c>
      <c r="F15" s="6">
        <v>8805.7999999999993</v>
      </c>
      <c r="G15" s="6">
        <f t="shared" si="12"/>
        <v>10172.799999999999</v>
      </c>
      <c r="H15" s="6">
        <v>31848</v>
      </c>
      <c r="I15" s="6">
        <v>31147</v>
      </c>
      <c r="J15" s="7">
        <f t="shared" ref="J15:J17" si="16">H15+I15</f>
        <v>62995</v>
      </c>
      <c r="K15" s="5">
        <v>57641</v>
      </c>
      <c r="L15" s="6">
        <f>6099*2.24</f>
        <v>13661.760000000002</v>
      </c>
      <c r="M15" s="6">
        <v>11414</v>
      </c>
      <c r="N15" s="4">
        <f t="shared" si="14"/>
        <v>0.1116389548693586</v>
      </c>
      <c r="O15" s="5">
        <v>93.6</v>
      </c>
      <c r="P15" s="5">
        <v>94.4</v>
      </c>
      <c r="Q15" s="4">
        <f t="shared" si="15"/>
        <v>3.9647577092511099E-2</v>
      </c>
      <c r="R15" s="6">
        <v>44408.348862250066</v>
      </c>
      <c r="S15" s="4">
        <f>R15/R14-1</f>
        <v>5.8611299059310173E-3</v>
      </c>
      <c r="T15" s="6">
        <f t="shared" si="4"/>
        <v>1286.8255248406278</v>
      </c>
      <c r="U15" s="6">
        <v>80219</v>
      </c>
      <c r="V15" s="15">
        <f t="shared" si="5"/>
        <v>0.2828676976219795</v>
      </c>
    </row>
    <row r="16" spans="1:22" x14ac:dyDescent="0.55000000000000004">
      <c r="A16" s="5">
        <v>1395</v>
      </c>
      <c r="B16" s="6">
        <v>36440</v>
      </c>
      <c r="C16" s="9">
        <v>1798.3</v>
      </c>
      <c r="D16" s="5">
        <v>393.3</v>
      </c>
      <c r="E16" s="6">
        <v>1237</v>
      </c>
      <c r="F16" s="6">
        <v>10903.6</v>
      </c>
      <c r="G16" s="6">
        <f t="shared" si="12"/>
        <v>12533.9</v>
      </c>
      <c r="H16" s="6">
        <v>55752</v>
      </c>
      <c r="I16" s="6">
        <v>28226</v>
      </c>
      <c r="J16" s="7">
        <f t="shared" si="16"/>
        <v>83978</v>
      </c>
      <c r="K16" s="5">
        <v>63135</v>
      </c>
      <c r="L16" s="6">
        <f>6916*2.24</f>
        <v>15491.840000000002</v>
      </c>
      <c r="M16" s="6">
        <v>13151</v>
      </c>
      <c r="N16" s="4">
        <f t="shared" si="14"/>
        <v>6.8376068376068355E-2</v>
      </c>
      <c r="O16" s="5">
        <v>100</v>
      </c>
      <c r="P16" s="5">
        <v>100</v>
      </c>
      <c r="Q16" s="4">
        <f t="shared" si="15"/>
        <v>5.9322033898304927E-2</v>
      </c>
      <c r="R16" s="6">
        <v>44898.793855131946</v>
      </c>
      <c r="S16" s="4">
        <f t="shared" ref="S16:S18" si="17">R16/R15-1</f>
        <v>1.1043981716212681E-2</v>
      </c>
      <c r="T16" s="6">
        <f t="shared" si="4"/>
        <v>1232.1293593614694</v>
      </c>
      <c r="U16" s="6">
        <v>77230</v>
      </c>
      <c r="V16" s="15">
        <f t="shared" si="5"/>
        <v>-3.7260499382939183E-2</v>
      </c>
    </row>
    <row r="17" spans="1:22" x14ac:dyDescent="0.55000000000000004">
      <c r="A17" s="5">
        <v>1396</v>
      </c>
      <c r="B17" s="6">
        <v>40453</v>
      </c>
      <c r="C17" s="9">
        <v>2139.8000000000002</v>
      </c>
      <c r="D17" s="5">
        <v>442.7</v>
      </c>
      <c r="E17" s="6">
        <v>1504</v>
      </c>
      <c r="F17" s="6">
        <v>13353.1</v>
      </c>
      <c r="G17" s="6">
        <f t="shared" si="12"/>
        <v>15299.800000000001</v>
      </c>
      <c r="H17" s="6">
        <v>65818</v>
      </c>
      <c r="I17" s="6">
        <v>32324</v>
      </c>
      <c r="J17" s="7">
        <f t="shared" si="16"/>
        <v>98142</v>
      </c>
      <c r="K17" s="5">
        <v>75546</v>
      </c>
      <c r="L17" s="6">
        <f>7176*2.24</f>
        <v>16074.240000000002</v>
      </c>
      <c r="M17" s="6">
        <v>15317</v>
      </c>
      <c r="N17" s="4">
        <f t="shared" si="14"/>
        <v>8.2000000000000073E-2</v>
      </c>
      <c r="O17" s="5">
        <v>108.2</v>
      </c>
      <c r="P17" s="5">
        <v>113.2</v>
      </c>
      <c r="Q17" s="4">
        <f t="shared" si="15"/>
        <v>0.13200000000000012</v>
      </c>
      <c r="R17" s="6">
        <v>59922.497008583836</v>
      </c>
      <c r="S17" s="4">
        <f t="shared" si="17"/>
        <v>0.33461262237748679</v>
      </c>
      <c r="T17" s="6">
        <f t="shared" si="4"/>
        <v>1481.2868516199994</v>
      </c>
      <c r="U17" s="6">
        <v>96290</v>
      </c>
      <c r="V17" s="15">
        <f t="shared" si="5"/>
        <v>0.24679528680564555</v>
      </c>
    </row>
    <row r="18" spans="1:22" x14ac:dyDescent="0.55000000000000004">
      <c r="A18" s="5">
        <v>1397</v>
      </c>
      <c r="B18" s="10">
        <v>103377.8486897313</v>
      </c>
      <c r="C18" s="9">
        <v>2656.9</v>
      </c>
      <c r="D18" s="6">
        <v>547.5</v>
      </c>
      <c r="E18" s="6">
        <v>2304.8000000000002</v>
      </c>
      <c r="F18" s="6">
        <v>15976.6</v>
      </c>
      <c r="G18" s="6">
        <f>D18+E18+F18</f>
        <v>18828.900000000001</v>
      </c>
      <c r="H18" s="6">
        <v>56998.713330833685</v>
      </c>
      <c r="I18" s="6">
        <v>35652.275193088215</v>
      </c>
      <c r="J18" s="6">
        <v>92650.9885239219</v>
      </c>
      <c r="K18" s="6">
        <v>61847.323675171589</v>
      </c>
      <c r="L18" s="6">
        <f>6743*2.15</f>
        <v>14497.449999999999</v>
      </c>
      <c r="M18" s="6">
        <v>21672</v>
      </c>
      <c r="N18" s="4">
        <f t="shared" si="14"/>
        <v>0.26894639556377076</v>
      </c>
      <c r="O18" s="8">
        <v>137.30000000000001</v>
      </c>
      <c r="P18" s="11">
        <v>159.80000000000001</v>
      </c>
      <c r="Q18" s="4">
        <f t="shared" si="15"/>
        <v>0.41166077738515905</v>
      </c>
      <c r="R18" s="6">
        <v>145466.3678995666</v>
      </c>
      <c r="S18" s="16">
        <f t="shared" si="17"/>
        <v>1.4275752039960667</v>
      </c>
      <c r="T18" s="6">
        <f t="shared" si="4"/>
        <v>1407.1328601174114</v>
      </c>
      <c r="U18" s="6">
        <v>178659</v>
      </c>
      <c r="V18" s="15">
        <f t="shared" si="5"/>
        <v>0.85542631633606803</v>
      </c>
    </row>
    <row r="19" spans="1:22" x14ac:dyDescent="0.55000000000000004">
      <c r="A19" s="5">
        <v>1398</v>
      </c>
      <c r="B19" s="6">
        <v>129184.84722222222</v>
      </c>
      <c r="C19" s="9">
        <v>3528.5</v>
      </c>
      <c r="D19" s="6">
        <v>611.4</v>
      </c>
      <c r="E19" s="6">
        <v>3661.6</v>
      </c>
      <c r="F19" s="6">
        <v>20448.5</v>
      </c>
      <c r="G19" s="6">
        <f>D19+E19+F19</f>
        <v>24721.5</v>
      </c>
      <c r="H19" s="6">
        <v>26049.320407610569</v>
      </c>
      <c r="I19" s="6">
        <v>33925.859522207495</v>
      </c>
      <c r="J19" s="6">
        <v>59975.179929818063</v>
      </c>
      <c r="K19" s="6">
        <v>58090.209838844319</v>
      </c>
      <c r="L19" s="6">
        <v>14088</v>
      </c>
      <c r="M19" s="6">
        <v>27364</v>
      </c>
      <c r="N19" s="4">
        <f t="shared" si="14"/>
        <v>0.34814275309541132</v>
      </c>
      <c r="O19" s="8">
        <v>185.1</v>
      </c>
      <c r="P19" s="11">
        <v>215.2</v>
      </c>
      <c r="Q19" s="4">
        <f t="shared" si="15"/>
        <v>0.34668335419274077</v>
      </c>
      <c r="R19" s="6">
        <v>208150</v>
      </c>
      <c r="S19" s="4">
        <f>R19/R18-1</f>
        <v>0.43091494622118875</v>
      </c>
      <c r="T19" s="6">
        <f>R19*1000/B19</f>
        <v>1611.2570822020857</v>
      </c>
      <c r="U19" s="6">
        <v>512901</v>
      </c>
      <c r="V19" s="15">
        <f t="shared" si="5"/>
        <v>1.8708377411717292</v>
      </c>
    </row>
    <row r="20" spans="1:22" x14ac:dyDescent="0.55000000000000004">
      <c r="A20" s="5">
        <v>1399</v>
      </c>
      <c r="B20" s="10">
        <v>228808.6</v>
      </c>
      <c r="C20" s="9">
        <v>4588.8999999999996</v>
      </c>
      <c r="D20" s="6">
        <v>735</v>
      </c>
      <c r="E20" s="6">
        <v>6174.6</v>
      </c>
      <c r="F20" s="6">
        <v>27852.1</v>
      </c>
      <c r="G20" s="6">
        <f>D20+E20+F20</f>
        <v>34761.699999999997</v>
      </c>
      <c r="H20" s="6">
        <v>21042.781336643126</v>
      </c>
      <c r="I20" s="6">
        <v>28805.429092596438</v>
      </c>
      <c r="J20" s="6">
        <v>49848.210429239567</v>
      </c>
      <c r="K20" s="6">
        <v>46612.368886363663</v>
      </c>
      <c r="L20" s="6">
        <v>14557</v>
      </c>
      <c r="M20" s="6">
        <v>40791</v>
      </c>
      <c r="N20" s="4">
        <f t="shared" si="14"/>
        <v>0.36466774716369521</v>
      </c>
      <c r="O20" s="8">
        <v>252.6</v>
      </c>
      <c r="P20" s="11">
        <v>315.7</v>
      </c>
      <c r="Q20" s="4">
        <f t="shared" si="15"/>
        <v>0.46700743494423791</v>
      </c>
      <c r="R20" s="6">
        <v>445742</v>
      </c>
      <c r="S20" s="16">
        <f>R20/R19-1</f>
        <v>1.1414460725438387</v>
      </c>
      <c r="T20" s="6">
        <f t="shared" si="4"/>
        <v>1948.0998528901448</v>
      </c>
      <c r="U20" s="6">
        <v>1307707</v>
      </c>
      <c r="V20" s="15">
        <f t="shared" si="5"/>
        <v>1.5496284858091522</v>
      </c>
    </row>
    <row r="21" spans="1:22" x14ac:dyDescent="0.55000000000000004">
      <c r="A21" s="5">
        <v>1400</v>
      </c>
      <c r="B21" s="6">
        <v>259476.30960854093</v>
      </c>
      <c r="C21" s="9">
        <v>6039.7</v>
      </c>
      <c r="D21" s="6">
        <v>864.3</v>
      </c>
      <c r="E21" s="6">
        <v>9001.5</v>
      </c>
      <c r="F21" s="6">
        <v>38458.6</v>
      </c>
      <c r="G21" s="6">
        <f>D21+E21+F21</f>
        <v>48324.399999999994</v>
      </c>
      <c r="H21" s="6">
        <v>38722.502433428104</v>
      </c>
      <c r="I21" s="6">
        <v>40747.625633265641</v>
      </c>
      <c r="J21" s="6">
        <v>79470.128066693753</v>
      </c>
      <c r="K21" s="6">
        <v>63625.953353395802</v>
      </c>
      <c r="L21" s="6">
        <v>15244</v>
      </c>
      <c r="M21" s="6">
        <v>66775</v>
      </c>
      <c r="N21" s="4">
        <f t="shared" si="14"/>
        <v>0.40182106096595427</v>
      </c>
      <c r="O21" s="5">
        <v>354.1</v>
      </c>
      <c r="P21" s="5">
        <v>487.1</v>
      </c>
      <c r="Q21" s="4">
        <f t="shared" si="15"/>
        <v>0.54292049414000654</v>
      </c>
      <c r="R21" s="6">
        <v>521743</v>
      </c>
      <c r="S21" s="4">
        <f t="shared" ref="S21" si="18">R21/R20-1</f>
        <v>0.17050446222254134</v>
      </c>
      <c r="T21" s="6">
        <f t="shared" si="4"/>
        <v>2010.7538942076362</v>
      </c>
      <c r="U21" s="6">
        <v>1367247</v>
      </c>
      <c r="V21" s="15">
        <f>U21/U20-1</f>
        <v>4.5530076691491228E-2</v>
      </c>
    </row>
    <row r="22" spans="1:22" x14ac:dyDescent="0.55000000000000004">
      <c r="A22" s="18">
        <v>1401</v>
      </c>
      <c r="B22" s="18"/>
      <c r="C22" s="18">
        <f>'1401'!B5</f>
        <v>6530</v>
      </c>
      <c r="D22" s="18">
        <f>'1401'!C5</f>
        <v>885</v>
      </c>
      <c r="E22" s="18">
        <f>'1401'!D5</f>
        <v>10935</v>
      </c>
      <c r="F22" s="19">
        <f>'1401'!E5</f>
        <v>40681.4</v>
      </c>
      <c r="G22" s="19">
        <f>'1401'!F5</f>
        <v>52501.4</v>
      </c>
      <c r="H22" s="19"/>
      <c r="I22" s="19"/>
      <c r="J22" s="19" t="e">
        <f>J21*'1401'!#REF!</f>
        <v>#REF!</v>
      </c>
      <c r="K22" s="19" t="e">
        <f>K21*'1401'!#REF!</f>
        <v>#REF!</v>
      </c>
      <c r="L22" s="19"/>
      <c r="M22" s="19"/>
      <c r="N22" s="20">
        <f t="shared" si="14"/>
        <v>0.48376164925162368</v>
      </c>
      <c r="O22" s="19">
        <f>'1401'!I7</f>
        <v>525.4</v>
      </c>
      <c r="P22" s="19"/>
      <c r="Q22" s="19"/>
      <c r="R22" s="19"/>
      <c r="S22" s="19"/>
      <c r="T22" s="19"/>
      <c r="U22" s="19">
        <v>1303168</v>
      </c>
      <c r="V22" s="15">
        <f>U22/U21-1</f>
        <v>-4.6867171769256033E-2</v>
      </c>
    </row>
    <row r="23" spans="1:22" x14ac:dyDescent="0.55000000000000004">
      <c r="L23" s="17"/>
    </row>
    <row r="24" spans="1:22" x14ac:dyDescent="0.55000000000000004">
      <c r="L24" s="17"/>
    </row>
    <row r="25" spans="1:22" x14ac:dyDescent="0.55000000000000004">
      <c r="L25" s="17"/>
    </row>
    <row r="26" spans="1:22" x14ac:dyDescent="0.55000000000000004">
      <c r="L26" s="17"/>
    </row>
    <row r="27" spans="1:22" x14ac:dyDescent="0.55000000000000004">
      <c r="L27" s="17"/>
    </row>
    <row r="28" spans="1:22" x14ac:dyDescent="0.55000000000000004">
      <c r="L28" s="17"/>
    </row>
    <row r="29" spans="1:22" x14ac:dyDescent="0.55000000000000004">
      <c r="L29" s="17"/>
    </row>
    <row r="30" spans="1:22" x14ac:dyDescent="0.55000000000000004">
      <c r="L3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rightToLeft="1" workbookViewId="0">
      <selection activeCell="B18" sqref="B18"/>
    </sheetView>
  </sheetViews>
  <sheetFormatPr defaultRowHeight="18" x14ac:dyDescent="0.45"/>
  <cols>
    <col min="1" max="1" width="3.42578125" style="1" bestFit="1" customWidth="1"/>
    <col min="2" max="2" width="24.42578125" style="1" bestFit="1" customWidth="1"/>
    <col min="3" max="3" width="7.28515625" style="1" bestFit="1" customWidth="1"/>
    <col min="4" max="4" width="33" style="1" bestFit="1" customWidth="1"/>
    <col min="5" max="5" width="36.5703125" style="1" bestFit="1" customWidth="1"/>
    <col min="6" max="6" width="23.7109375" style="1" bestFit="1" customWidth="1"/>
    <col min="7" max="7" width="21.7109375" style="1" bestFit="1" customWidth="1"/>
    <col min="8" max="8" width="21.42578125" style="1" bestFit="1" customWidth="1"/>
    <col min="9" max="10" width="4.85546875" style="1" bestFit="1" customWidth="1"/>
    <col min="11" max="16384" width="9.140625" style="1"/>
  </cols>
  <sheetData>
    <row r="1" spans="1:10" x14ac:dyDescent="0.45">
      <c r="A1" s="3" t="s">
        <v>28</v>
      </c>
      <c r="B1" s="3" t="s">
        <v>2</v>
      </c>
      <c r="C1" s="3" t="s">
        <v>3</v>
      </c>
      <c r="D1" s="3" t="s">
        <v>12</v>
      </c>
      <c r="E1" s="3" t="s">
        <v>13</v>
      </c>
      <c r="F1" s="3" t="s">
        <v>14</v>
      </c>
      <c r="G1" s="3" t="s">
        <v>29</v>
      </c>
      <c r="H1" s="3" t="s">
        <v>30</v>
      </c>
      <c r="I1" s="3" t="s">
        <v>31</v>
      </c>
      <c r="J1" s="3" t="s">
        <v>8</v>
      </c>
    </row>
    <row r="2" spans="1:10" x14ac:dyDescent="0.45">
      <c r="A2" s="21">
        <v>1</v>
      </c>
      <c r="B2" s="22">
        <v>4652.5</v>
      </c>
      <c r="C2" s="22">
        <v>720.7</v>
      </c>
      <c r="D2" s="22">
        <v>5886.9</v>
      </c>
      <c r="E2" s="22">
        <v>28293.1</v>
      </c>
      <c r="F2" s="22">
        <v>34900.699999999997</v>
      </c>
      <c r="G2" s="22">
        <v>2968</v>
      </c>
      <c r="H2" s="22">
        <v>2794</v>
      </c>
      <c r="I2" s="21"/>
      <c r="J2" s="21"/>
    </row>
    <row r="3" spans="1:10" x14ac:dyDescent="0.45">
      <c r="A3" s="21">
        <v>2</v>
      </c>
      <c r="B3" s="22">
        <v>4930.5</v>
      </c>
      <c r="C3" s="22">
        <v>718.9</v>
      </c>
      <c r="D3" s="22">
        <v>6223.4</v>
      </c>
      <c r="E3" s="22">
        <v>29065.5</v>
      </c>
      <c r="F3" s="22">
        <v>36007.800000000003</v>
      </c>
      <c r="G3" s="22">
        <v>3352</v>
      </c>
      <c r="H3" s="22">
        <v>3731</v>
      </c>
      <c r="I3" s="21"/>
      <c r="J3" s="21"/>
    </row>
    <row r="4" spans="1:10" x14ac:dyDescent="0.45">
      <c r="A4" s="21">
        <v>3</v>
      </c>
      <c r="B4" s="22">
        <v>5009</v>
      </c>
      <c r="C4" s="22">
        <v>715</v>
      </c>
      <c r="D4" s="22">
        <v>6546.9</v>
      </c>
      <c r="E4" s="22">
        <v>29792.1</v>
      </c>
      <c r="F4" s="22">
        <f>E4+D4+C4</f>
        <v>37054</v>
      </c>
      <c r="G4" s="22">
        <v>4368</v>
      </c>
      <c r="H4" s="22">
        <v>3945</v>
      </c>
      <c r="I4" s="21"/>
      <c r="J4" s="21"/>
    </row>
    <row r="5" spans="1:10" x14ac:dyDescent="0.45">
      <c r="A5" s="21">
        <v>4</v>
      </c>
      <c r="B5" s="22">
        <v>5174.5</v>
      </c>
      <c r="C5" s="22">
        <v>721.7</v>
      </c>
      <c r="D5" s="22">
        <v>6776.8</v>
      </c>
      <c r="E5" s="22">
        <v>30701.3</v>
      </c>
      <c r="F5" s="22">
        <f>E5+D5+C5</f>
        <v>38199.799999999996</v>
      </c>
      <c r="G5" s="22">
        <v>3650</v>
      </c>
      <c r="H5" s="22">
        <v>4106</v>
      </c>
      <c r="I5" s="21"/>
      <c r="J5" s="21"/>
    </row>
    <row r="6" spans="1:10" x14ac:dyDescent="0.45">
      <c r="A6" s="21">
        <v>5</v>
      </c>
      <c r="B6" s="22">
        <v>5159.3999999999996</v>
      </c>
      <c r="C6" s="22">
        <v>726.6</v>
      </c>
      <c r="D6" s="22">
        <v>7089.1</v>
      </c>
      <c r="E6" s="22">
        <v>31398.6</v>
      </c>
      <c r="F6" s="22">
        <f t="shared" ref="F6:F13" si="0">E6+D6+C6</f>
        <v>39214.299999999996</v>
      </c>
      <c r="G6" s="22">
        <v>3323</v>
      </c>
      <c r="H6" s="22">
        <v>2055</v>
      </c>
      <c r="I6" s="21"/>
      <c r="J6" s="21"/>
    </row>
    <row r="7" spans="1:10" x14ac:dyDescent="0.45">
      <c r="A7" s="21">
        <v>6</v>
      </c>
      <c r="B7" s="22">
        <v>5189.2</v>
      </c>
      <c r="C7" s="22">
        <v>727.1</v>
      </c>
      <c r="D7" s="22">
        <v>7437.8</v>
      </c>
      <c r="E7" s="22">
        <v>32511.1</v>
      </c>
      <c r="F7" s="22">
        <f t="shared" si="0"/>
        <v>40676</v>
      </c>
      <c r="G7" s="22">
        <v>4145</v>
      </c>
      <c r="H7" s="22">
        <v>6490</v>
      </c>
      <c r="I7" s="21"/>
      <c r="J7" s="21"/>
    </row>
    <row r="8" spans="1:10" x14ac:dyDescent="0.45">
      <c r="A8" s="21">
        <v>7</v>
      </c>
      <c r="B8" s="22">
        <v>5301</v>
      </c>
      <c r="C8" s="22">
        <v>735.1</v>
      </c>
      <c r="D8" s="22">
        <v>7451.7</v>
      </c>
      <c r="E8" s="22">
        <v>34087.4</v>
      </c>
      <c r="F8" s="22">
        <f t="shared" si="0"/>
        <v>42274.2</v>
      </c>
      <c r="G8" s="22">
        <v>5268</v>
      </c>
      <c r="H8" s="22">
        <v>4618</v>
      </c>
      <c r="I8" s="21"/>
      <c r="J8" s="21"/>
    </row>
    <row r="9" spans="1:10" x14ac:dyDescent="0.45">
      <c r="A9" s="21">
        <v>8</v>
      </c>
      <c r="B9" s="22">
        <v>5403.7</v>
      </c>
      <c r="C9" s="22">
        <v>738.6</v>
      </c>
      <c r="D9" s="22">
        <v>7659.7</v>
      </c>
      <c r="E9" s="22">
        <v>34760.699999999997</v>
      </c>
      <c r="F9" s="22">
        <f t="shared" si="0"/>
        <v>43158.999999999993</v>
      </c>
      <c r="G9" s="22">
        <v>4026</v>
      </c>
      <c r="H9" s="22">
        <v>4293</v>
      </c>
      <c r="I9" s="21"/>
      <c r="J9" s="21"/>
    </row>
    <row r="10" spans="1:10" x14ac:dyDescent="0.45">
      <c r="A10" s="21">
        <v>9</v>
      </c>
      <c r="B10" s="22">
        <v>5608.6</v>
      </c>
      <c r="C10" s="22">
        <v>738.8</v>
      </c>
      <c r="D10" s="22">
        <v>8040.2</v>
      </c>
      <c r="E10" s="22">
        <v>35490.9</v>
      </c>
      <c r="F10" s="22">
        <f t="shared" si="0"/>
        <v>44269.9</v>
      </c>
      <c r="G10" s="22">
        <v>4044</v>
      </c>
      <c r="H10" s="22">
        <v>4911</v>
      </c>
      <c r="I10" s="21"/>
      <c r="J10" s="21"/>
    </row>
    <row r="11" spans="1:10" x14ac:dyDescent="0.45">
      <c r="A11" s="21">
        <v>10</v>
      </c>
      <c r="B11" s="22">
        <v>5679.2</v>
      </c>
      <c r="C11" s="22">
        <v>737.1</v>
      </c>
      <c r="D11" s="22">
        <v>7996.7</v>
      </c>
      <c r="E11" s="22">
        <v>36280.800000000003</v>
      </c>
      <c r="F11" s="22">
        <f t="shared" si="0"/>
        <v>45014.6</v>
      </c>
      <c r="G11" s="22">
        <v>3620</v>
      </c>
      <c r="H11" s="22">
        <v>4530</v>
      </c>
      <c r="I11" s="21"/>
      <c r="J11" s="21"/>
    </row>
    <row r="12" spans="1:10" x14ac:dyDescent="0.45">
      <c r="A12" s="21">
        <v>11</v>
      </c>
      <c r="B12" s="22">
        <v>5807.5</v>
      </c>
      <c r="C12" s="22">
        <v>752.1</v>
      </c>
      <c r="D12" s="22">
        <v>8410.2999999999993</v>
      </c>
      <c r="E12" s="22">
        <v>37077.9</v>
      </c>
      <c r="F12" s="22">
        <f t="shared" si="0"/>
        <v>46240.299999999996</v>
      </c>
      <c r="G12" s="22">
        <v>4753</v>
      </c>
      <c r="H12" s="22">
        <v>5104</v>
      </c>
      <c r="I12" s="21"/>
      <c r="J12" s="21"/>
    </row>
    <row r="13" spans="1:10" x14ac:dyDescent="0.45">
      <c r="A13" s="21">
        <v>12</v>
      </c>
      <c r="B13" s="22">
        <v>6039.7</v>
      </c>
      <c r="C13" s="22">
        <v>864.3</v>
      </c>
      <c r="D13" s="22">
        <v>9001.5</v>
      </c>
      <c r="E13" s="22">
        <v>38458.6</v>
      </c>
      <c r="F13" s="22">
        <f t="shared" si="0"/>
        <v>48324.4</v>
      </c>
      <c r="G13" s="22">
        <v>5103</v>
      </c>
      <c r="H13" s="22">
        <v>6435</v>
      </c>
      <c r="I13" s="21"/>
      <c r="J13" s="21"/>
    </row>
    <row r="14" spans="1:10" x14ac:dyDescent="0.45">
      <c r="B14" s="2"/>
      <c r="C14" s="2"/>
      <c r="D14" s="2"/>
      <c r="E14" s="2"/>
      <c r="F14" s="2"/>
      <c r="G14" s="2"/>
      <c r="H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rightToLeft="1" tabSelected="1" workbookViewId="0">
      <selection activeCell="C14" sqref="C14"/>
    </sheetView>
  </sheetViews>
  <sheetFormatPr defaultRowHeight="18" x14ac:dyDescent="0.45"/>
  <cols>
    <col min="1" max="1" width="15" style="1" bestFit="1" customWidth="1"/>
    <col min="2" max="2" width="24.5703125" style="1" bestFit="1" customWidth="1"/>
    <col min="3" max="3" width="15" style="1" bestFit="1" customWidth="1"/>
    <col min="4" max="4" width="33.140625" style="1" bestFit="1" customWidth="1"/>
    <col min="5" max="5" width="36.7109375" style="1" bestFit="1" customWidth="1"/>
    <col min="6" max="6" width="23.85546875" style="1" bestFit="1" customWidth="1"/>
    <col min="7" max="7" width="21.7109375" style="1" bestFit="1" customWidth="1"/>
    <col min="8" max="8" width="21.42578125" style="1" bestFit="1" customWidth="1"/>
    <col min="9" max="16384" width="9.140625" style="1"/>
  </cols>
  <sheetData>
    <row r="1" spans="1:10" x14ac:dyDescent="0.45">
      <c r="A1" s="3" t="s">
        <v>28</v>
      </c>
      <c r="B1" s="3" t="s">
        <v>2</v>
      </c>
      <c r="C1" s="3" t="s">
        <v>3</v>
      </c>
      <c r="D1" s="3" t="s">
        <v>12</v>
      </c>
      <c r="E1" s="3" t="s">
        <v>13</v>
      </c>
      <c r="F1" s="3" t="s">
        <v>14</v>
      </c>
      <c r="G1" s="3" t="s">
        <v>29</v>
      </c>
      <c r="H1" s="3" t="s">
        <v>30</v>
      </c>
      <c r="I1" s="3" t="s">
        <v>31</v>
      </c>
      <c r="J1" s="3" t="s">
        <v>8</v>
      </c>
    </row>
    <row r="2" spans="1:10" x14ac:dyDescent="0.45">
      <c r="A2" s="22">
        <v>1</v>
      </c>
      <c r="B2" s="22">
        <v>6117.8</v>
      </c>
      <c r="C2" s="22">
        <v>848.7</v>
      </c>
      <c r="D2" s="22">
        <v>8671.1</v>
      </c>
      <c r="E2" s="22">
        <v>38713.1</v>
      </c>
      <c r="F2" s="22">
        <f>C2+D2+E2</f>
        <v>48232.9</v>
      </c>
      <c r="G2" s="22">
        <v>3698.7099840000001</v>
      </c>
      <c r="H2" s="22">
        <v>2823.730810956301</v>
      </c>
      <c r="I2" s="22">
        <v>415</v>
      </c>
      <c r="J2" s="21"/>
    </row>
    <row r="3" spans="1:10" x14ac:dyDescent="0.45">
      <c r="A3" s="21">
        <v>2</v>
      </c>
      <c r="B3" s="22">
        <v>6432.1</v>
      </c>
      <c r="C3" s="22">
        <v>855.1</v>
      </c>
      <c r="D3" s="22">
        <v>9239.6</v>
      </c>
      <c r="E3" s="22">
        <v>39340</v>
      </c>
      <c r="F3" s="22">
        <f>C3+D3+E3</f>
        <v>49434.7</v>
      </c>
      <c r="G3" s="22">
        <v>4817.2588750000004</v>
      </c>
      <c r="H3" s="22">
        <v>5291.1751112473194</v>
      </c>
      <c r="I3" s="22">
        <v>429.6</v>
      </c>
      <c r="J3" s="21"/>
    </row>
    <row r="4" spans="1:10" x14ac:dyDescent="0.45">
      <c r="A4" s="21">
        <v>3</v>
      </c>
      <c r="B4" s="22">
        <v>6403</v>
      </c>
      <c r="C4" s="22">
        <v>860.7</v>
      </c>
      <c r="D4" s="22">
        <v>10407.700000000001</v>
      </c>
      <c r="E4" s="22">
        <v>39781.199999999997</v>
      </c>
      <c r="F4" s="22">
        <f>C4+D4+E4</f>
        <v>51049.599999999999</v>
      </c>
      <c r="G4" s="22">
        <v>4553</v>
      </c>
      <c r="H4" s="22">
        <v>4061</v>
      </c>
      <c r="I4" s="22">
        <v>482.1</v>
      </c>
      <c r="J4" s="21"/>
    </row>
    <row r="5" spans="1:10" x14ac:dyDescent="0.45">
      <c r="A5" s="21">
        <v>4</v>
      </c>
      <c r="B5" s="22">
        <v>6530</v>
      </c>
      <c r="C5" s="22">
        <v>885</v>
      </c>
      <c r="D5" s="22">
        <v>10935</v>
      </c>
      <c r="E5" s="22">
        <v>40681.4</v>
      </c>
      <c r="F5" s="22">
        <f>C5+D5+E5</f>
        <v>52501.4</v>
      </c>
      <c r="G5" s="22">
        <v>4171</v>
      </c>
      <c r="H5" s="22">
        <v>5064</v>
      </c>
      <c r="I5" s="23">
        <v>504.3</v>
      </c>
      <c r="J5" s="21"/>
    </row>
    <row r="6" spans="1:10" x14ac:dyDescent="0.45">
      <c r="A6" s="21">
        <v>5</v>
      </c>
      <c r="B6" s="22"/>
      <c r="C6" s="22"/>
      <c r="D6" s="22"/>
      <c r="E6" s="22"/>
      <c r="F6" s="22"/>
      <c r="G6" s="22"/>
      <c r="H6" s="22"/>
      <c r="I6" s="23">
        <v>514.20000000000005</v>
      </c>
      <c r="J6" s="21"/>
    </row>
    <row r="7" spans="1:10" x14ac:dyDescent="0.45">
      <c r="A7" s="21">
        <v>6</v>
      </c>
      <c r="B7" s="22"/>
      <c r="C7" s="22"/>
      <c r="D7" s="22"/>
      <c r="E7" s="22"/>
      <c r="F7" s="22"/>
      <c r="G7" s="22"/>
      <c r="H7" s="22"/>
      <c r="I7" s="23">
        <v>525.4</v>
      </c>
      <c r="J7" s="21"/>
    </row>
    <row r="8" spans="1:10" x14ac:dyDescent="0.45">
      <c r="A8" s="21">
        <v>7</v>
      </c>
      <c r="B8" s="22"/>
      <c r="C8" s="22"/>
      <c r="D8" s="22"/>
      <c r="E8" s="22"/>
      <c r="F8" s="22"/>
      <c r="G8" s="22"/>
      <c r="H8" s="22"/>
      <c r="I8" s="21"/>
      <c r="J8" s="21"/>
    </row>
    <row r="9" spans="1:10" x14ac:dyDescent="0.45">
      <c r="A9" s="21">
        <v>8</v>
      </c>
      <c r="B9" s="22"/>
      <c r="C9" s="22"/>
      <c r="D9" s="22"/>
      <c r="E9" s="22"/>
      <c r="F9" s="22"/>
      <c r="G9" s="22"/>
      <c r="H9" s="22"/>
      <c r="I9" s="21"/>
      <c r="J9" s="21"/>
    </row>
    <row r="10" spans="1:10" x14ac:dyDescent="0.45">
      <c r="A10" s="21">
        <v>9</v>
      </c>
      <c r="B10" s="22"/>
      <c r="C10" s="22"/>
      <c r="D10" s="22"/>
      <c r="E10" s="22"/>
      <c r="F10" s="22"/>
      <c r="G10" s="22"/>
      <c r="H10" s="22"/>
      <c r="I10" s="21"/>
      <c r="J10" s="21"/>
    </row>
    <row r="11" spans="1:10" x14ac:dyDescent="0.45">
      <c r="A11" s="21">
        <v>10</v>
      </c>
      <c r="B11" s="22"/>
      <c r="C11" s="22"/>
      <c r="D11" s="22"/>
      <c r="E11" s="22"/>
      <c r="F11" s="22"/>
      <c r="G11" s="22"/>
      <c r="H11" s="22"/>
      <c r="I11" s="21"/>
      <c r="J11" s="21"/>
    </row>
    <row r="12" spans="1:10" x14ac:dyDescent="0.45">
      <c r="A12" s="21">
        <v>11</v>
      </c>
      <c r="B12" s="22"/>
      <c r="C12" s="22"/>
      <c r="D12" s="22"/>
      <c r="E12" s="22"/>
      <c r="F12" s="22"/>
      <c r="G12" s="22"/>
      <c r="H12" s="22"/>
      <c r="I12" s="21"/>
      <c r="J12" s="21"/>
    </row>
    <row r="13" spans="1:10" x14ac:dyDescent="0.45">
      <c r="A13" s="21">
        <v>12</v>
      </c>
      <c r="B13" s="22"/>
      <c r="C13" s="22"/>
      <c r="D13" s="22"/>
      <c r="E13" s="22"/>
      <c r="F13" s="22"/>
      <c r="G13" s="22"/>
      <c r="H13" s="22"/>
      <c r="I13" s="21"/>
      <c r="J13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rightToLeft="1" workbookViewId="0">
      <selection activeCell="F6" sqref="F6"/>
    </sheetView>
  </sheetViews>
  <sheetFormatPr defaultRowHeight="18" x14ac:dyDescent="0.45"/>
  <cols>
    <col min="1" max="4" width="9.140625" style="1"/>
    <col min="5" max="5" width="16.42578125" style="1" bestFit="1" customWidth="1"/>
    <col min="6" max="16384" width="9.140625" style="1"/>
  </cols>
  <sheetData>
    <row r="1" spans="1:5" x14ac:dyDescent="0.45">
      <c r="B1" s="1" t="s">
        <v>17</v>
      </c>
      <c r="C1" s="1" t="s">
        <v>18</v>
      </c>
      <c r="D1" s="1" t="s">
        <v>19</v>
      </c>
    </row>
    <row r="2" spans="1:5" x14ac:dyDescent="0.45">
      <c r="A2" s="1">
        <v>1397</v>
      </c>
      <c r="B2" s="1">
        <v>6743</v>
      </c>
      <c r="C2" s="1">
        <v>14534</v>
      </c>
      <c r="D2" s="1">
        <v>2.1554204360077116</v>
      </c>
    </row>
    <row r="3" spans="1:5" x14ac:dyDescent="0.45">
      <c r="A3" s="1">
        <v>1398</v>
      </c>
      <c r="B3" s="1">
        <v>6286</v>
      </c>
      <c r="C3" s="1">
        <v>14088</v>
      </c>
      <c r="D3" s="1">
        <v>2.2411708558701879</v>
      </c>
      <c r="E3" s="1">
        <f>AVERAGE(D3:D4)</f>
        <v>2.2405269574011655</v>
      </c>
    </row>
    <row r="4" spans="1:5" x14ac:dyDescent="0.45">
      <c r="A4" s="1">
        <v>1399</v>
      </c>
      <c r="B4" s="1">
        <v>6499</v>
      </c>
      <c r="C4" s="1">
        <v>14557</v>
      </c>
      <c r="D4" s="1">
        <v>2.2398830589321435</v>
      </c>
    </row>
    <row r="6" spans="1:5" x14ac:dyDescent="0.45">
      <c r="B6" s="1" t="s">
        <v>20</v>
      </c>
      <c r="C6" s="1" t="s">
        <v>17</v>
      </c>
      <c r="D6" s="1" t="s">
        <v>21</v>
      </c>
    </row>
    <row r="7" spans="1:5" x14ac:dyDescent="0.45">
      <c r="A7" s="1">
        <v>1392</v>
      </c>
      <c r="B7" s="2">
        <v>1989.298</v>
      </c>
      <c r="C7" s="2">
        <v>5909</v>
      </c>
      <c r="D7" s="1">
        <f>C7/B7</f>
        <v>2.9703945814050985</v>
      </c>
    </row>
    <row r="8" spans="1:5" x14ac:dyDescent="0.45">
      <c r="A8" s="1">
        <v>1393</v>
      </c>
      <c r="B8" s="2">
        <v>2075.6990000000001</v>
      </c>
      <c r="C8" s="2">
        <v>6181</v>
      </c>
      <c r="D8" s="1">
        <f>C8/B8</f>
        <v>2.9777920594459988</v>
      </c>
      <c r="E8" s="1">
        <f>AVERAGE(D7:D8)</f>
        <v>2.9740933204255486</v>
      </c>
    </row>
    <row r="9" spans="1:5" x14ac:dyDescent="0.45">
      <c r="A9" s="1">
        <v>1394</v>
      </c>
      <c r="B9" s="2"/>
      <c r="C9" s="2">
        <v>6099</v>
      </c>
    </row>
    <row r="10" spans="1:5" x14ac:dyDescent="0.45">
      <c r="B10" s="2"/>
      <c r="C10" s="2"/>
    </row>
    <row r="11" spans="1:5" x14ac:dyDescent="0.45">
      <c r="B11" s="2" t="s">
        <v>22</v>
      </c>
      <c r="C11" s="2" t="s">
        <v>20</v>
      </c>
      <c r="D11" s="1" t="s">
        <v>19</v>
      </c>
    </row>
    <row r="12" spans="1:5" x14ac:dyDescent="0.45">
      <c r="A12" s="1">
        <v>1389</v>
      </c>
      <c r="B12" s="1">
        <v>542.17399999999998</v>
      </c>
      <c r="C12" s="1">
        <v>2093.0300000000002</v>
      </c>
      <c r="D12" s="1">
        <f>C12/B12</f>
        <v>3.8604396374595615</v>
      </c>
    </row>
    <row r="13" spans="1:5" x14ac:dyDescent="0.45">
      <c r="A13" s="1">
        <v>1390</v>
      </c>
      <c r="B13" s="1">
        <v>556.57000000000005</v>
      </c>
      <c r="C13" s="1">
        <v>2171.578</v>
      </c>
      <c r="D13" s="1">
        <f t="shared" ref="D13:D14" si="0">C13/B13</f>
        <v>3.901715866827173</v>
      </c>
      <c r="E13" s="1">
        <f>AVERAGE(D12:D13)</f>
        <v>3.8810777521433675</v>
      </c>
    </row>
    <row r="14" spans="1:5" x14ac:dyDescent="0.45">
      <c r="A14" s="1">
        <v>1391</v>
      </c>
      <c r="B14" s="1">
        <v>525.255</v>
      </c>
      <c r="C14" s="1">
        <v>2028.0650000000001</v>
      </c>
      <c r="D14" s="1">
        <f t="shared" si="0"/>
        <v>3.8611055582526586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سالانه</vt:lpstr>
      <vt:lpstr>1400</vt:lpstr>
      <vt:lpstr>1401</vt:lpstr>
      <vt:lpstr>تعدیل جی دی پی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2022-09-15T05:49:39Z</dcterms:created>
  <dcterms:modified xsi:type="dcterms:W3CDTF">2022-11-07T13:21:38Z</dcterms:modified>
</cp:coreProperties>
</file>