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68" activeTab="5"/>
  </bookViews>
  <sheets>
    <sheet name="پنل" sheetId="8" r:id="rId1"/>
    <sheet name=" سود و زیان سالانه" sheetId="3" r:id="rId2"/>
    <sheet name=" تولید و فروش سالانه" sheetId="1" r:id="rId3"/>
    <sheet name="کرک اسپرد سالانه" sheetId="5" r:id="rId4"/>
    <sheet name="1401-6" sheetId="6" r:id="rId5"/>
    <sheet name="کرک اسپرد" sheetId="9" r:id="rId6"/>
    <sheet name="مصرف مواد اولیه سالانه" sheetId="2" r:id="rId7"/>
    <sheet name="بهای تمام شده سالانه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B9" i="9"/>
  <c r="H15" i="3" l="1"/>
  <c r="H13" i="3"/>
  <c r="H12" i="3"/>
  <c r="H10" i="3"/>
  <c r="H7" i="3"/>
  <c r="C61" i="6"/>
  <c r="D61" i="6" s="1"/>
  <c r="C65" i="6"/>
  <c r="D65" i="6" s="1"/>
  <c r="C69" i="6"/>
  <c r="D69" i="6" s="1"/>
  <c r="B60" i="6"/>
  <c r="B61" i="6"/>
  <c r="B62" i="6"/>
  <c r="B63" i="6"/>
  <c r="B64" i="6"/>
  <c r="B65" i="6"/>
  <c r="B66" i="6"/>
  <c r="B67" i="6"/>
  <c r="B68" i="6"/>
  <c r="B69" i="6"/>
  <c r="B70" i="6"/>
  <c r="B59" i="6"/>
  <c r="N5" i="6"/>
  <c r="N6" i="6"/>
  <c r="C62" i="6" s="1"/>
  <c r="D62" i="6" s="1"/>
  <c r="N7" i="6"/>
  <c r="C63" i="6" s="1"/>
  <c r="D63" i="6" s="1"/>
  <c r="N8" i="6"/>
  <c r="N9" i="6"/>
  <c r="N10" i="6"/>
  <c r="C66" i="6" s="1"/>
  <c r="D66" i="6" s="1"/>
  <c r="N11" i="6"/>
  <c r="C67" i="6" s="1"/>
  <c r="D67" i="6" s="1"/>
  <c r="N12" i="6"/>
  <c r="N13" i="6"/>
  <c r="N14" i="6"/>
  <c r="C70" i="6" s="1"/>
  <c r="D70" i="6" s="1"/>
  <c r="N15" i="6"/>
  <c r="N16" i="6"/>
  <c r="N17" i="6"/>
  <c r="N18" i="6"/>
  <c r="N19" i="6"/>
  <c r="N20" i="6"/>
  <c r="N4" i="6"/>
  <c r="C60" i="6" s="1"/>
  <c r="D60" i="6" s="1"/>
  <c r="N3" i="6"/>
  <c r="C59" i="6" s="1"/>
  <c r="D59" i="6" s="1"/>
  <c r="D55" i="6"/>
  <c r="D56" i="6"/>
  <c r="D54" i="6"/>
  <c r="C64" i="6" s="1"/>
  <c r="D64" i="6" s="1"/>
  <c r="C55" i="6"/>
  <c r="C56" i="6"/>
  <c r="B55" i="6"/>
  <c r="B56" i="6"/>
  <c r="B54" i="6"/>
  <c r="C54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L19" i="6" s="1"/>
  <c r="M19" i="6" s="1"/>
  <c r="F20" i="6"/>
  <c r="F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K3" i="6"/>
  <c r="J3" i="6"/>
  <c r="D21" i="6"/>
  <c r="D24" i="6" s="1"/>
  <c r="C21" i="6"/>
  <c r="C26" i="6" s="1"/>
  <c r="C68" i="6" l="1"/>
  <c r="D68" i="6" s="1"/>
  <c r="D71" i="6" s="1"/>
  <c r="L15" i="6"/>
  <c r="M15" i="6" s="1"/>
  <c r="L11" i="6"/>
  <c r="M11" i="6" s="1"/>
  <c r="L7" i="6"/>
  <c r="M7" i="6" s="1"/>
  <c r="C41" i="6"/>
  <c r="L18" i="6"/>
  <c r="M18" i="6" s="1"/>
  <c r="L14" i="6"/>
  <c r="M14" i="6" s="1"/>
  <c r="L10" i="6"/>
  <c r="M10" i="6" s="1"/>
  <c r="L6" i="6"/>
  <c r="M6" i="6" s="1"/>
  <c r="C29" i="6"/>
  <c r="C25" i="6"/>
  <c r="L3" i="6"/>
  <c r="M3" i="6" s="1"/>
  <c r="L17" i="6"/>
  <c r="M17" i="6" s="1"/>
  <c r="L13" i="6"/>
  <c r="M13" i="6" s="1"/>
  <c r="L9" i="6"/>
  <c r="M9" i="6" s="1"/>
  <c r="L5" i="6"/>
  <c r="M5" i="6" s="1"/>
  <c r="C37" i="6"/>
  <c r="K21" i="6"/>
  <c r="F21" i="6"/>
  <c r="L21" i="6" s="1"/>
  <c r="L20" i="6"/>
  <c r="M20" i="6" s="1"/>
  <c r="L16" i="6"/>
  <c r="M16" i="6" s="1"/>
  <c r="L12" i="6"/>
  <c r="M12" i="6" s="1"/>
  <c r="L8" i="6"/>
  <c r="M8" i="6" s="1"/>
  <c r="L4" i="6"/>
  <c r="M4" i="6" s="1"/>
  <c r="C33" i="6"/>
  <c r="D39" i="6"/>
  <c r="D35" i="6"/>
  <c r="D31" i="6"/>
  <c r="D27" i="6"/>
  <c r="C40" i="6"/>
  <c r="C36" i="6"/>
  <c r="C32" i="6"/>
  <c r="C28" i="6"/>
  <c r="D42" i="6"/>
  <c r="D38" i="6"/>
  <c r="D34" i="6"/>
  <c r="D30" i="6"/>
  <c r="D26" i="6"/>
  <c r="J21" i="6"/>
  <c r="C24" i="6"/>
  <c r="C39" i="6"/>
  <c r="C35" i="6"/>
  <c r="C31" i="6"/>
  <c r="C27" i="6"/>
  <c r="D41" i="6"/>
  <c r="D37" i="6"/>
  <c r="D33" i="6"/>
  <c r="D29" i="6"/>
  <c r="D25" i="6"/>
  <c r="C42" i="6"/>
  <c r="C38" i="6"/>
  <c r="C34" i="6"/>
  <c r="C30" i="6"/>
  <c r="D40" i="6"/>
  <c r="D36" i="6"/>
  <c r="D32" i="6"/>
  <c r="D28" i="6"/>
  <c r="F11" i="5"/>
  <c r="F12" i="5"/>
  <c r="F13" i="5"/>
  <c r="F14" i="5"/>
  <c r="F15" i="5"/>
  <c r="F16" i="5"/>
  <c r="F17" i="5"/>
  <c r="E11" i="5"/>
  <c r="E12" i="5"/>
  <c r="E13" i="5"/>
  <c r="E14" i="5"/>
  <c r="E15" i="5"/>
  <c r="E16" i="5"/>
  <c r="E17" i="5"/>
  <c r="D11" i="5"/>
  <c r="D12" i="5"/>
  <c r="D13" i="5"/>
  <c r="D14" i="5"/>
  <c r="D15" i="5"/>
  <c r="D16" i="5"/>
  <c r="D17" i="5"/>
  <c r="C17" i="5"/>
  <c r="C16" i="5"/>
  <c r="C15" i="5"/>
  <c r="C14" i="5"/>
  <c r="C13" i="5"/>
  <c r="C12" i="5"/>
  <c r="C11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C5" i="5"/>
  <c r="C6" i="5"/>
  <c r="C7" i="5"/>
  <c r="C8" i="5"/>
  <c r="C9" i="5"/>
  <c r="C10" i="5"/>
  <c r="C4" i="5"/>
  <c r="F3" i="5" l="1"/>
  <c r="F22" i="5" s="1"/>
  <c r="E3" i="5"/>
  <c r="E18" i="5" s="1"/>
  <c r="D3" i="5"/>
  <c r="D18" i="5" s="1"/>
  <c r="C3" i="5"/>
  <c r="C23" i="5" s="1"/>
  <c r="J25" i="2"/>
  <c r="K21" i="2"/>
  <c r="L21" i="2"/>
  <c r="M21" i="2"/>
  <c r="K22" i="2"/>
  <c r="L22" i="2"/>
  <c r="M22" i="2"/>
  <c r="K23" i="2"/>
  <c r="L23" i="2"/>
  <c r="M23" i="2"/>
  <c r="K24" i="2"/>
  <c r="L24" i="2"/>
  <c r="M24" i="2"/>
  <c r="K26" i="2"/>
  <c r="L26" i="2"/>
  <c r="M26" i="2"/>
  <c r="J26" i="2"/>
  <c r="J22" i="2"/>
  <c r="J23" i="2"/>
  <c r="L78" i="1"/>
  <c r="M78" i="1"/>
  <c r="N78" i="1"/>
  <c r="O78" i="1"/>
  <c r="K78" i="1"/>
  <c r="O77" i="1"/>
  <c r="L77" i="1"/>
  <c r="M77" i="1"/>
  <c r="N77" i="1"/>
  <c r="K77" i="1"/>
  <c r="L76" i="1"/>
  <c r="M76" i="1"/>
  <c r="N76" i="1"/>
  <c r="O76" i="1"/>
  <c r="K76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K72" i="1"/>
  <c r="K73" i="1"/>
  <c r="K74" i="1"/>
  <c r="K75" i="1"/>
  <c r="K71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M65" i="1"/>
  <c r="N65" i="1"/>
  <c r="L66" i="1"/>
  <c r="M66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50" i="1"/>
  <c r="D22" i="5" l="1"/>
  <c r="D20" i="5"/>
  <c r="F19" i="5"/>
  <c r="D19" i="5"/>
  <c r="F20" i="5"/>
  <c r="D23" i="5"/>
  <c r="E19" i="5"/>
  <c r="E22" i="5"/>
  <c r="E24" i="5"/>
  <c r="E23" i="5"/>
  <c r="F23" i="5"/>
  <c r="F24" i="5"/>
  <c r="F21" i="5"/>
  <c r="C24" i="5"/>
  <c r="C21" i="5"/>
  <c r="C20" i="5"/>
  <c r="F18" i="5"/>
  <c r="E20" i="5"/>
  <c r="E21" i="5"/>
  <c r="C19" i="5"/>
  <c r="C22" i="5"/>
  <c r="D24" i="5"/>
  <c r="D21" i="5"/>
  <c r="C18" i="5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J4" i="2"/>
  <c r="J5" i="2"/>
  <c r="J6" i="2"/>
  <c r="J7" i="2"/>
  <c r="J8" i="2"/>
  <c r="J3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K4" i="1"/>
  <c r="K5" i="1"/>
  <c r="K6" i="1"/>
  <c r="K3" i="1"/>
  <c r="D18" i="4"/>
  <c r="E18" i="4"/>
  <c r="F18" i="4"/>
  <c r="G18" i="4"/>
  <c r="C18" i="4"/>
  <c r="D17" i="4"/>
  <c r="E17" i="4"/>
  <c r="F17" i="4"/>
  <c r="G17" i="4"/>
  <c r="C17" i="4"/>
  <c r="N2" i="4"/>
  <c r="O2" i="4"/>
  <c r="P2" i="4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M2" i="4"/>
  <c r="M3" i="4"/>
  <c r="M4" i="4"/>
  <c r="M5" i="4"/>
  <c r="M6" i="4"/>
  <c r="M7" i="4"/>
  <c r="M8" i="4"/>
  <c r="M9" i="4"/>
  <c r="M10" i="4"/>
  <c r="M11" i="4"/>
  <c r="M12" i="4"/>
  <c r="M13" i="4"/>
  <c r="L3" i="4"/>
  <c r="L4" i="4"/>
  <c r="L5" i="4"/>
  <c r="L6" i="4"/>
  <c r="L7" i="4"/>
  <c r="L8" i="4"/>
  <c r="L9" i="4"/>
  <c r="L10" i="4"/>
  <c r="L11" i="4"/>
  <c r="L12" i="4"/>
  <c r="L13" i="4"/>
  <c r="L2" i="4"/>
  <c r="N2" i="3"/>
  <c r="O2" i="3"/>
  <c r="P2" i="3"/>
  <c r="Q2" i="3"/>
  <c r="N3" i="3"/>
  <c r="O3" i="3"/>
  <c r="P3" i="3"/>
  <c r="Q3" i="3"/>
  <c r="N4" i="3"/>
  <c r="O4" i="3"/>
  <c r="P4" i="3"/>
  <c r="Q4" i="3"/>
  <c r="N5" i="3"/>
  <c r="O5" i="3"/>
  <c r="P5" i="3"/>
  <c r="Q5" i="3"/>
  <c r="N6" i="3"/>
  <c r="O6" i="3"/>
  <c r="P6" i="3"/>
  <c r="Q6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2" i="3"/>
  <c r="D25" i="5" l="1"/>
  <c r="E25" i="5"/>
  <c r="F25" i="5"/>
  <c r="C25" i="5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C13" i="2"/>
  <c r="C14" i="2"/>
  <c r="C15" i="2"/>
  <c r="C16" i="2"/>
  <c r="C17" i="2"/>
  <c r="C12" i="2"/>
  <c r="D89" i="1"/>
  <c r="E89" i="1"/>
  <c r="F89" i="1"/>
  <c r="G89" i="1"/>
  <c r="C89" i="1"/>
  <c r="D67" i="1"/>
  <c r="L67" i="1" s="1"/>
  <c r="L88" i="1" s="1"/>
  <c r="E67" i="1"/>
  <c r="M67" i="1" s="1"/>
  <c r="M88" i="1" s="1"/>
  <c r="F67" i="1"/>
  <c r="N67" i="1" s="1"/>
  <c r="N88" i="1" s="1"/>
  <c r="G67" i="1"/>
  <c r="O67" i="1" s="1"/>
  <c r="O88" i="1" s="1"/>
  <c r="C67" i="1"/>
  <c r="K67" i="1" s="1"/>
  <c r="K88" i="1" s="1"/>
  <c r="D22" i="1"/>
  <c r="E22" i="1"/>
  <c r="F22" i="1"/>
  <c r="G22" i="1"/>
  <c r="C22" i="1"/>
  <c r="E28" i="1" l="1"/>
  <c r="M22" i="1"/>
  <c r="C30" i="1"/>
  <c r="K22" i="1"/>
  <c r="D27" i="1"/>
  <c r="L22" i="1"/>
  <c r="G29" i="1"/>
  <c r="O22" i="1"/>
  <c r="F27" i="1"/>
  <c r="N22" i="1"/>
  <c r="G40" i="1"/>
  <c r="G32" i="1"/>
  <c r="C45" i="1"/>
  <c r="C29" i="1"/>
  <c r="G39" i="1"/>
  <c r="G31" i="1"/>
  <c r="C33" i="1"/>
  <c r="C41" i="1"/>
  <c r="G44" i="1"/>
  <c r="G36" i="1"/>
  <c r="G28" i="1"/>
  <c r="C37" i="1"/>
  <c r="G43" i="1"/>
  <c r="G35" i="1"/>
  <c r="G27" i="1"/>
  <c r="C44" i="1"/>
  <c r="C40" i="1"/>
  <c r="C36" i="1"/>
  <c r="C32" i="1"/>
  <c r="C28" i="1"/>
  <c r="C27" i="1"/>
  <c r="C43" i="1"/>
  <c r="C39" i="1"/>
  <c r="C35" i="1"/>
  <c r="C31" i="1"/>
  <c r="G46" i="1"/>
  <c r="G42" i="1"/>
  <c r="G38" i="1"/>
  <c r="G34" i="1"/>
  <c r="G30" i="1"/>
  <c r="C46" i="1"/>
  <c r="C42" i="1"/>
  <c r="C38" i="1"/>
  <c r="C34" i="1"/>
  <c r="G45" i="1"/>
  <c r="G41" i="1"/>
  <c r="G37" i="1"/>
  <c r="G33" i="1"/>
  <c r="D46" i="1"/>
  <c r="D42" i="1"/>
  <c r="D38" i="1"/>
  <c r="D34" i="1"/>
  <c r="D32" i="1"/>
  <c r="D28" i="1"/>
  <c r="D44" i="1"/>
  <c r="D40" i="1"/>
  <c r="D36" i="1"/>
  <c r="D30" i="1"/>
  <c r="D45" i="1"/>
  <c r="D43" i="1"/>
  <c r="D41" i="1"/>
  <c r="D39" i="1"/>
  <c r="D37" i="1"/>
  <c r="D35" i="1"/>
  <c r="D33" i="1"/>
  <c r="D31" i="1"/>
  <c r="D29" i="1"/>
  <c r="E45" i="1"/>
  <c r="E37" i="1"/>
  <c r="E33" i="1"/>
  <c r="E46" i="1"/>
  <c r="E42" i="1"/>
  <c r="E38" i="1"/>
  <c r="E34" i="1"/>
  <c r="E30" i="1"/>
  <c r="E43" i="1"/>
  <c r="E39" i="1"/>
  <c r="E35" i="1"/>
  <c r="E31" i="1"/>
  <c r="E27" i="1"/>
  <c r="E41" i="1"/>
  <c r="E29" i="1"/>
  <c r="E44" i="1"/>
  <c r="E40" i="1"/>
  <c r="E36" i="1"/>
  <c r="E32" i="1"/>
  <c r="F45" i="1"/>
  <c r="F40" i="1"/>
  <c r="F37" i="1"/>
  <c r="F33" i="1"/>
  <c r="F32" i="1"/>
  <c r="F29" i="1"/>
  <c r="F46" i="1"/>
  <c r="F43" i="1"/>
  <c r="F41" i="1"/>
  <c r="F38" i="1"/>
  <c r="F35" i="1"/>
  <c r="F30" i="1"/>
  <c r="F28" i="1"/>
  <c r="F44" i="1"/>
  <c r="F42" i="1"/>
  <c r="F39" i="1"/>
  <c r="F36" i="1"/>
  <c r="F34" i="1"/>
  <c r="F31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گازوییل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گازوییل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مازوت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مازوت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گازوییل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مازوت</t>
        </r>
      </text>
    </comment>
  </commentList>
</comments>
</file>

<file path=xl/sharedStrings.xml><?xml version="1.0" encoding="utf-8"?>
<sst xmlns="http://schemas.openxmlformats.org/spreadsheetml/2006/main" count="815" uniqueCount="172">
  <si>
    <t>مقدار تولید</t>
  </si>
  <si>
    <t>دوازده ماهه منتهی به 1396/12</t>
  </si>
  <si>
    <t>دوازده ماهه منتهی به 1397/12</t>
  </si>
  <si>
    <t>دوازده ماهه منتهی به 1398/12</t>
  </si>
  <si>
    <t>دوازده ماهه منتهی به 1399/12</t>
  </si>
  <si>
    <t>دوازده ماهه منتهی به 1400/12</t>
  </si>
  <si>
    <t>متر مکعب</t>
  </si>
  <si>
    <t>-</t>
  </si>
  <si>
    <t>هیدرو کربورهای بدون شاخه</t>
  </si>
  <si>
    <t>مخلوط آروماتیک های سبک</t>
  </si>
  <si>
    <t>نفتا</t>
  </si>
  <si>
    <t>حلالها</t>
  </si>
  <si>
    <t>روغن خام</t>
  </si>
  <si>
    <t>گاز مایع /پروپان</t>
  </si>
  <si>
    <t>سوخت سبک جت (JP4)</t>
  </si>
  <si>
    <t>سوخت سنگین جت (ATK)</t>
  </si>
  <si>
    <t>آیزوریسایکل</t>
  </si>
  <si>
    <t>بنزین</t>
  </si>
  <si>
    <t>نفت گاز</t>
  </si>
  <si>
    <t>گوگرد</t>
  </si>
  <si>
    <t>نفت سفید</t>
  </si>
  <si>
    <t>نفت کوره</t>
  </si>
  <si>
    <t>وکیوم باتوم</t>
  </si>
  <si>
    <t>هیدروژن</t>
  </si>
  <si>
    <t>سایر</t>
  </si>
  <si>
    <t>جمع</t>
  </si>
  <si>
    <t>واحد</t>
  </si>
  <si>
    <t>کیلوگرم</t>
  </si>
  <si>
    <t>آیزوفید</t>
  </si>
  <si>
    <t>شرح</t>
  </si>
  <si>
    <t>نسبت تولید به کل</t>
  </si>
  <si>
    <t>مقدار فروش</t>
  </si>
  <si>
    <t>تن</t>
  </si>
  <si>
    <t>مبلغ فروش</t>
  </si>
  <si>
    <t>میلیون ریال</t>
  </si>
  <si>
    <t>نفتای دریافتی</t>
  </si>
  <si>
    <t>mtbe</t>
  </si>
  <si>
    <t>نفت خام سبک</t>
  </si>
  <si>
    <t>میعانات گازی</t>
  </si>
  <si>
    <t>مقدار مصرف</t>
  </si>
  <si>
    <t>نسبت مواد</t>
  </si>
  <si>
    <t>فروش</t>
  </si>
  <si>
    <t>بهای تمام شده کالای فروش رفته</t>
  </si>
  <si>
    <t>سود (زیان) ناخالص</t>
  </si>
  <si>
    <t>هزینه های عمومی, اداری و تشکیلاتی</t>
  </si>
  <si>
    <t>خالص سایر درامدها (هزینه ها) ی عملیاتی</t>
  </si>
  <si>
    <t>سود (زیان) عملیاتی</t>
  </si>
  <si>
    <t>هزینه های مالی</t>
  </si>
  <si>
    <t>خالص سایر درامدها و هزینه های غیرعملیاتی</t>
  </si>
  <si>
    <t>سود (زیان) خالص عملیات در حال تداوم قبل از مالیات</t>
  </si>
  <si>
    <t>مالیات</t>
  </si>
  <si>
    <t>سود (زیان) خالص عملیات در حال تداوم</t>
  </si>
  <si>
    <t>سود (زیان) خالص</t>
  </si>
  <si>
    <t>سرمایه</t>
  </si>
  <si>
    <t>سود هر سهم بر اساس آخرین سرمایه</t>
  </si>
  <si>
    <t>م.ر</t>
  </si>
  <si>
    <t>ر</t>
  </si>
  <si>
    <t>1400/12</t>
  </si>
  <si>
    <t>1399/12</t>
  </si>
  <si>
    <t>1398/12</t>
  </si>
  <si>
    <t>1397/12</t>
  </si>
  <si>
    <t>1396/12</t>
  </si>
  <si>
    <t>1401/12</t>
  </si>
  <si>
    <t>مواد مستقیم مصرفی</t>
  </si>
  <si>
    <t>دستمزد مستقیم تولید</t>
  </si>
  <si>
    <t>سربار تولید</t>
  </si>
  <si>
    <t>جمع هزینه های تولید</t>
  </si>
  <si>
    <t>خالص موجودی کالای درجریان ساخت</t>
  </si>
  <si>
    <t>ضایعات غیرعادی</t>
  </si>
  <si>
    <t>بهای تمام شده کالای تولید شده</t>
  </si>
  <si>
    <t>موجودی کالای ساخته شده اول دوره</t>
  </si>
  <si>
    <t>موجودی کالای ساخته شده پایان دوره</t>
  </si>
  <si>
    <t>جمع بهای تمام شده</t>
  </si>
  <si>
    <t>اثر موجودی</t>
  </si>
  <si>
    <t>اثر موجودی / سود خالص</t>
  </si>
  <si>
    <t xml:space="preserve"> </t>
  </si>
  <si>
    <t>بشکه</t>
  </si>
  <si>
    <t>دلار</t>
  </si>
  <si>
    <t>ریال</t>
  </si>
  <si>
    <t>نرخ بشکه</t>
  </si>
  <si>
    <t>مقدار فروش بشکه</t>
  </si>
  <si>
    <t>نرخ فروش بشکه</t>
  </si>
  <si>
    <t>قیمت نفت</t>
  </si>
  <si>
    <t>مبلغ مصرف</t>
  </si>
  <si>
    <t>نفت گاز درصد فروش</t>
  </si>
  <si>
    <t>درصد</t>
  </si>
  <si>
    <t>بنزین درصد فروش</t>
  </si>
  <si>
    <t>نفت کوره درصد فروش</t>
  </si>
  <si>
    <t>وکیوم باتوم درصد فروش</t>
  </si>
  <si>
    <t>گاز مایع  درصد فروش</t>
  </si>
  <si>
    <t>روغن خام  درصد فروش</t>
  </si>
  <si>
    <t>نفتا  درصد فروش</t>
  </si>
  <si>
    <t>بنزین نرخ</t>
  </si>
  <si>
    <t>نفت کوره نرخ</t>
  </si>
  <si>
    <t>وکیوم باتوم نرخ</t>
  </si>
  <si>
    <t>گاز مایع  نرخ</t>
  </si>
  <si>
    <t>روغن خام  نرخ</t>
  </si>
  <si>
    <t xml:space="preserve">نفتا  نرخ </t>
  </si>
  <si>
    <t>بنزین کرک</t>
  </si>
  <si>
    <t>نفت کوره کرک</t>
  </si>
  <si>
    <t>وکیوم باتوم کرک</t>
  </si>
  <si>
    <t>گاز مایع کرک</t>
  </si>
  <si>
    <t>روغن خام کرک</t>
  </si>
  <si>
    <t>نفتا  کرک</t>
  </si>
  <si>
    <t>کرک موزون</t>
  </si>
  <si>
    <t>نفت گاز کرک</t>
  </si>
  <si>
    <t>نفت گاز نرخ</t>
  </si>
  <si>
    <t>1401/6</t>
  </si>
  <si>
    <t>تعداد تولید</t>
  </si>
  <si>
    <t>تعداد فروش</t>
  </si>
  <si>
    <t>نرخ فروش</t>
  </si>
  <si>
    <t>نوع کالا</t>
  </si>
  <si>
    <t xml:space="preserve">گاز مايع /پروپان </t>
  </si>
  <si>
    <t xml:space="preserve">متر مکعب </t>
  </si>
  <si>
    <t xml:space="preserve">سوخت سبک جت (JP۴) </t>
  </si>
  <si>
    <t xml:space="preserve">سوخت سنگين جت (ATK) </t>
  </si>
  <si>
    <t xml:space="preserve">هيدرو کربورهاي بدون شاخه </t>
  </si>
  <si>
    <t xml:space="preserve">حلالها </t>
  </si>
  <si>
    <t xml:space="preserve">روغن خام </t>
  </si>
  <si>
    <t xml:space="preserve">آيزوريسايکل </t>
  </si>
  <si>
    <t xml:space="preserve">گوگرد </t>
  </si>
  <si>
    <t xml:space="preserve">مترمکعب </t>
  </si>
  <si>
    <t xml:space="preserve">آيزوفيد </t>
  </si>
  <si>
    <t xml:space="preserve">هيدروژن </t>
  </si>
  <si>
    <t xml:space="preserve">وکيوم باتوم </t>
  </si>
  <si>
    <t xml:space="preserve">نفتاي سبک و سنگين </t>
  </si>
  <si>
    <t xml:space="preserve">مخلوط آوماتيک هاي سبک </t>
  </si>
  <si>
    <t xml:space="preserve">بنزين. </t>
  </si>
  <si>
    <t xml:space="preserve">نفت سفيد </t>
  </si>
  <si>
    <t xml:space="preserve">نفت گاز </t>
  </si>
  <si>
    <t xml:space="preserve">پروپان </t>
  </si>
  <si>
    <t xml:space="preserve">نفت کوره سبک </t>
  </si>
  <si>
    <t>نرخ فروش لیتر</t>
  </si>
  <si>
    <t xml:space="preserve">مواد اولیه داخلی: </t>
  </si>
  <si>
    <t xml:space="preserve">نفت خام سبک </t>
  </si>
  <si>
    <t xml:space="preserve">ميعانات گازي </t>
  </si>
  <si>
    <t>MTBE</t>
  </si>
  <si>
    <t>مقدار</t>
  </si>
  <si>
    <t>نرخ</t>
  </si>
  <si>
    <t>مبلغ</t>
  </si>
  <si>
    <t>مترمکعب</t>
  </si>
  <si>
    <t>مصرف مواد اولیه</t>
  </si>
  <si>
    <t>مصرف مواد اولیه بشکه</t>
  </si>
  <si>
    <t>میانگین دلار 1401/6</t>
  </si>
  <si>
    <t>نرخ فروش بشکه دلاری</t>
  </si>
  <si>
    <t>درصد از کل مقدار</t>
  </si>
  <si>
    <t>کرک اسپرد</t>
  </si>
  <si>
    <t>کرک پالایشگاه</t>
  </si>
  <si>
    <t>فرآورده</t>
  </si>
  <si>
    <t>میانگین قیمت نفت</t>
  </si>
  <si>
    <t xml:space="preserve">نفت سفید </t>
  </si>
  <si>
    <t>گازوییل</t>
  </si>
  <si>
    <t>میانگین سال 1400</t>
  </si>
  <si>
    <t>1401/3/25</t>
  </si>
  <si>
    <t>1401/04/1</t>
  </si>
  <si>
    <t>1401/04/08</t>
  </si>
  <si>
    <t>1401/04/22</t>
  </si>
  <si>
    <t>1401/4/29</t>
  </si>
  <si>
    <t>1401/05/05</t>
  </si>
  <si>
    <t>1401/05/12</t>
  </si>
  <si>
    <t>1401/05/19</t>
  </si>
  <si>
    <t>1401/05/26</t>
  </si>
  <si>
    <t>1401/06/02</t>
  </si>
  <si>
    <t>1401/06/09</t>
  </si>
  <si>
    <t>1401/6/16</t>
  </si>
  <si>
    <t>1401/6/23</t>
  </si>
  <si>
    <t>1401/06/30</t>
  </si>
  <si>
    <t>1401/07/06</t>
  </si>
  <si>
    <t>1401/7/13</t>
  </si>
  <si>
    <t>1401/07/20</t>
  </si>
  <si>
    <t>1401/07/27</t>
  </si>
  <si>
    <t>کرک شپنا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</si>
</sst>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[$-3000401]#,##0"/>
    <numFmt numFmtId="168" formatCode="[$-3000401]0"/>
    <numFmt numFmtId="169" formatCode="[$-3000401]#,##0.0"/>
    <numFmt numFmtId="170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b/>
      <sz val="11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4" fillId="0" borderId="0" xfId="0" applyFont="1"/>
    <xf numFmtId="0" fontId="3" fillId="2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165" fontId="2" fillId="0" borderId="1" xfId="2" applyNumberFormat="1" applyFont="1" applyBorder="1"/>
    <xf numFmtId="0" fontId="2" fillId="0" borderId="0" xfId="0" applyFont="1" applyBorder="1"/>
    <xf numFmtId="165" fontId="2" fillId="0" borderId="0" xfId="2" applyNumberFormat="1" applyFont="1" applyBorder="1"/>
    <xf numFmtId="164" fontId="2" fillId="0" borderId="1" xfId="0" applyNumberFormat="1" applyFont="1" applyBorder="1"/>
    <xf numFmtId="0" fontId="2" fillId="3" borderId="1" xfId="0" applyFont="1" applyFill="1" applyBorder="1"/>
    <xf numFmtId="164" fontId="2" fillId="3" borderId="1" xfId="1" applyNumberFormat="1" applyFont="1" applyFill="1" applyBorder="1"/>
    <xf numFmtId="0" fontId="3" fillId="4" borderId="1" xfId="0" applyFont="1" applyFill="1" applyBorder="1"/>
    <xf numFmtId="0" fontId="2" fillId="5" borderId="1" xfId="0" applyFont="1" applyFill="1" applyBorder="1"/>
    <xf numFmtId="43" fontId="2" fillId="5" borderId="1" xfId="1" applyNumberFormat="1" applyFont="1" applyFill="1" applyBorder="1"/>
    <xf numFmtId="164" fontId="2" fillId="0" borderId="0" xfId="1" applyNumberFormat="1" applyFont="1" applyBorder="1"/>
    <xf numFmtId="43" fontId="2" fillId="5" borderId="0" xfId="1" applyNumberFormat="1" applyFont="1" applyFill="1" applyBorder="1"/>
    <xf numFmtId="164" fontId="2" fillId="5" borderId="1" xfId="1" applyNumberFormat="1" applyFont="1" applyFill="1" applyBorder="1"/>
    <xf numFmtId="0" fontId="2" fillId="5" borderId="0" xfId="0" applyFont="1" applyFill="1"/>
    <xf numFmtId="0" fontId="2" fillId="6" borderId="1" xfId="0" applyFont="1" applyFill="1" applyBorder="1"/>
    <xf numFmtId="165" fontId="2" fillId="6" borderId="1" xfId="2" applyNumberFormat="1" applyFont="1" applyFill="1" applyBorder="1"/>
    <xf numFmtId="0" fontId="2" fillId="7" borderId="1" xfId="0" applyFont="1" applyFill="1" applyBorder="1"/>
    <xf numFmtId="166" fontId="2" fillId="7" borderId="1" xfId="1" applyNumberFormat="1" applyFont="1" applyFill="1" applyBorder="1"/>
    <xf numFmtId="43" fontId="2" fillId="3" borderId="1" xfId="0" applyNumberFormat="1" applyFont="1" applyFill="1" applyBorder="1"/>
    <xf numFmtId="43" fontId="3" fillId="4" borderId="1" xfId="0" applyNumberFormat="1" applyFont="1" applyFill="1" applyBorder="1"/>
    <xf numFmtId="165" fontId="2" fillId="5" borderId="1" xfId="2" applyNumberFormat="1" applyFont="1" applyFill="1" applyBorder="1"/>
    <xf numFmtId="43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167" fontId="2" fillId="0" borderId="1" xfId="0" applyNumberFormat="1" applyFont="1" applyBorder="1"/>
    <xf numFmtId="168" fontId="2" fillId="0" borderId="1" xfId="0" applyNumberFormat="1" applyFont="1" applyBorder="1"/>
    <xf numFmtId="0" fontId="4" fillId="0" borderId="0" xfId="0" applyFont="1" applyBorder="1"/>
    <xf numFmtId="169" fontId="2" fillId="0" borderId="1" xfId="0" applyNumberFormat="1" applyFont="1" applyBorder="1"/>
    <xf numFmtId="170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1" applyNumberFormat="1" applyFont="1" applyBorder="1"/>
    <xf numFmtId="0" fontId="7" fillId="2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کرک اسپرد سالانه شپنا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'کرک اسپرد سالانه'!$C$1:$F$1</c:f>
              <c:strCache>
                <c:ptCount val="4"/>
                <c:pt idx="0">
                  <c:v>1397/12</c:v>
                </c:pt>
                <c:pt idx="1">
                  <c:v>1398/12</c:v>
                </c:pt>
                <c:pt idx="2">
                  <c:v>1399/12</c:v>
                </c:pt>
                <c:pt idx="3">
                  <c:v>1400/12</c:v>
                </c:pt>
              </c:strCache>
            </c:strRef>
          </c:cat>
          <c:val>
            <c:numRef>
              <c:f>'کرک اسپرد سالانه'!$C$25:$F$25</c:f>
              <c:numCache>
                <c:formatCode>_(* #,##0.00_);_(* \(#,##0.00\);_(* "-"??_);_(@_)</c:formatCode>
                <c:ptCount val="4"/>
                <c:pt idx="0">
                  <c:v>4.7572680725769683</c:v>
                </c:pt>
                <c:pt idx="1">
                  <c:v>3.138228802749476</c:v>
                </c:pt>
                <c:pt idx="2">
                  <c:v>4.5961467397841851</c:v>
                </c:pt>
                <c:pt idx="3">
                  <c:v>7.1989454710608634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7-4514-87EC-E0736F06B1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91078063"/>
        <c:axId val="1291077231"/>
      </c:lineChart>
      <c:catAx>
        <c:axId val="12910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77231"/>
        <c:crosses val="autoZero"/>
        <c:auto val="1"/>
        <c:lblAlgn val="ctr"/>
        <c:lblOffset val="100"/>
        <c:noMultiLvlLbl val="0"/>
      </c:catAx>
      <c:valAx>
        <c:axId val="129107723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2910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میزان تولید بشکه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'مصرف مواد اولیه سالانه'!$J$2:$M$2</c:f>
              <c:strCache>
                <c:ptCount val="4"/>
                <c:pt idx="0">
                  <c:v>دوازده ماهه منتهی به 1397/12</c:v>
                </c:pt>
                <c:pt idx="1">
                  <c:v>دوازده ماهه منتهی به 1398/12</c:v>
                </c:pt>
                <c:pt idx="2">
                  <c:v>دوازده ماهه منتهی به 1399/12</c:v>
                </c:pt>
                <c:pt idx="3">
                  <c:v>دوازده ماهه منتهی به 1400/12</c:v>
                </c:pt>
              </c:strCache>
            </c:strRef>
          </c:cat>
          <c:val>
            <c:numRef>
              <c:f>'مصرف مواد اولیه سالانه'!$J$8:$M$8</c:f>
              <c:numCache>
                <c:formatCode>_(* #,##0_);_(* \(#,##0\);_(* "-"??_);_(@_)</c:formatCode>
                <c:ptCount val="4"/>
                <c:pt idx="0">
                  <c:v>115898949.1613481</c:v>
                </c:pt>
                <c:pt idx="1">
                  <c:v>130790207.77131255</c:v>
                </c:pt>
                <c:pt idx="2">
                  <c:v>124569767.52231152</c:v>
                </c:pt>
                <c:pt idx="3">
                  <c:v>124281474.05484588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7-432B-AE72-4817A97B4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397631"/>
        <c:axId val="1209398463"/>
      </c:barChart>
      <c:catAx>
        <c:axId val="120939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98463"/>
        <c:crosses val="autoZero"/>
        <c:auto val="1"/>
        <c:lblAlgn val="ctr"/>
        <c:lblOffset val="100"/>
        <c:noMultiLvlLbl val="0"/>
      </c:catAx>
      <c:valAx>
        <c:axId val="12093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9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224118</xdr:colOff>
      <xdr:row>2</xdr:row>
      <xdr:rowOff>11206</xdr:rowOff>
    </xdr:from>
    <xdr:to>
      <xdr:col>14</xdr:col>
      <xdr:colOff>560295</xdr:colOff>
      <xdr:row>18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8</xdr:row>
      <xdr:rowOff>142875</xdr:rowOff>
    </xdr:from>
    <xdr:to>
      <xdr:col>12</xdr:col>
      <xdr:colOff>1171574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rightToLeft="1" workbookViewId="0">
      <selection activeCell="C13" sqref="C13"/>
    </sheetView>
  </sheetViews>
  <sheetFormatPr defaultRowHeight="18" x14ac:dyDescent="0.45"/>
  <cols>
    <col min="1" max="1" width="15.7109375" style="1" bestFit="1" customWidth="1"/>
    <col min="2" max="2" width="10.85546875" style="1" bestFit="1" customWidth="1"/>
    <col min="3" max="16384" width="9.140625" style="1"/>
  </cols>
  <sheetData>
    <row r="1" spans="1:2" x14ac:dyDescent="0.45">
      <c r="A1" s="1" t="s">
        <v>143</v>
      </c>
      <c r="B1" s="2">
        <v>250000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rightToLeft="1" workbookViewId="0">
      <selection activeCell="H4" sqref="H4"/>
    </sheetView>
  </sheetViews>
  <sheetFormatPr defaultRowHeight="18" x14ac:dyDescent="0.45"/>
  <cols>
    <col min="1" max="1" width="38.42578125" style="1" bestFit="1" customWidth="1"/>
    <col min="2" max="2" width="4.7109375" style="1" bestFit="1" customWidth="1"/>
    <col min="3" max="5" width="12.5703125" style="1" bestFit="1" customWidth="1"/>
    <col min="6" max="6" width="13.5703125" style="1" bestFit="1" customWidth="1"/>
    <col min="7" max="7" width="14.140625" style="1" bestFit="1" customWidth="1"/>
    <col min="8" max="8" width="14.140625" style="1" customWidth="1"/>
    <col min="9" max="10" width="9.140625" style="1"/>
    <col min="11" max="11" width="38.42578125" style="1" bestFit="1" customWidth="1"/>
    <col min="12" max="12" width="4.7109375" style="1" bestFit="1" customWidth="1"/>
    <col min="13" max="15" width="12.5703125" style="1" bestFit="1" customWidth="1"/>
    <col min="16" max="16" width="13.5703125" style="1" bestFit="1" customWidth="1"/>
    <col min="17" max="17" width="14.140625" style="1" bestFit="1" customWidth="1"/>
    <col min="18" max="18" width="8.42578125" style="1" bestFit="1" customWidth="1"/>
    <col min="19" max="16384" width="9.140625" style="1"/>
  </cols>
  <sheetData>
    <row r="1" spans="1:18" x14ac:dyDescent="0.45">
      <c r="A1" s="4" t="s">
        <v>29</v>
      </c>
      <c r="B1" s="4" t="s">
        <v>26</v>
      </c>
      <c r="C1" s="4" t="s">
        <v>61</v>
      </c>
      <c r="D1" s="4" t="s">
        <v>60</v>
      </c>
      <c r="E1" s="4" t="s">
        <v>59</v>
      </c>
      <c r="F1" s="4" t="s">
        <v>58</v>
      </c>
      <c r="G1" s="4" t="s">
        <v>57</v>
      </c>
      <c r="H1" s="4" t="s">
        <v>107</v>
      </c>
      <c r="I1" s="13" t="s">
        <v>62</v>
      </c>
      <c r="K1" s="4" t="s">
        <v>29</v>
      </c>
      <c r="L1" s="4" t="s">
        <v>26</v>
      </c>
      <c r="M1" s="4" t="s">
        <v>61</v>
      </c>
      <c r="N1" s="4" t="s">
        <v>60</v>
      </c>
      <c r="O1" s="4" t="s">
        <v>59</v>
      </c>
      <c r="P1" s="4" t="s">
        <v>58</v>
      </c>
      <c r="Q1" s="4" t="s">
        <v>57</v>
      </c>
      <c r="R1" s="13" t="s">
        <v>62</v>
      </c>
    </row>
    <row r="2" spans="1:18" x14ac:dyDescent="0.45">
      <c r="A2" s="5" t="s">
        <v>41</v>
      </c>
      <c r="B2" s="5" t="s">
        <v>55</v>
      </c>
      <c r="C2" s="6">
        <v>250853149</v>
      </c>
      <c r="D2" s="6">
        <v>485390122</v>
      </c>
      <c r="E2" s="6">
        <v>866331631</v>
      </c>
      <c r="F2" s="6">
        <v>1109548371</v>
      </c>
      <c r="G2" s="6">
        <v>2130779345</v>
      </c>
      <c r="H2" s="6">
        <v>1831474394</v>
      </c>
      <c r="I2" s="6"/>
      <c r="K2" s="5" t="s">
        <v>41</v>
      </c>
      <c r="L2" s="5" t="s">
        <v>55</v>
      </c>
      <c r="M2" s="7">
        <f>C2/C$2</f>
        <v>1</v>
      </c>
      <c r="N2" s="7">
        <f t="shared" ref="N2:Q15" si="0">D2/D$2</f>
        <v>1</v>
      </c>
      <c r="O2" s="7">
        <f t="shared" si="0"/>
        <v>1</v>
      </c>
      <c r="P2" s="7">
        <f t="shared" si="0"/>
        <v>1</v>
      </c>
      <c r="Q2" s="7">
        <f t="shared" si="0"/>
        <v>1</v>
      </c>
      <c r="R2" s="6"/>
    </row>
    <row r="3" spans="1:18" x14ac:dyDescent="0.45">
      <c r="A3" s="5" t="s">
        <v>42</v>
      </c>
      <c r="B3" s="5" t="s">
        <v>55</v>
      </c>
      <c r="C3" s="6">
        <v>-225178914</v>
      </c>
      <c r="D3" s="6">
        <v>-429882294</v>
      </c>
      <c r="E3" s="6">
        <v>-811599243</v>
      </c>
      <c r="F3" s="6">
        <v>-981308661</v>
      </c>
      <c r="G3" s="6">
        <v>-1936806043</v>
      </c>
      <c r="H3" s="6">
        <v>-1579328195</v>
      </c>
      <c r="I3" s="6"/>
      <c r="K3" s="5" t="s">
        <v>42</v>
      </c>
      <c r="L3" s="5" t="s">
        <v>55</v>
      </c>
      <c r="M3" s="7">
        <f t="shared" ref="M3:M15" si="1">C3/C$2</f>
        <v>-0.89765233124500265</v>
      </c>
      <c r="N3" s="7">
        <f t="shared" si="0"/>
        <v>-0.88564285616014249</v>
      </c>
      <c r="O3" s="7">
        <f t="shared" si="0"/>
        <v>-0.93682282160606001</v>
      </c>
      <c r="P3" s="7">
        <f t="shared" si="0"/>
        <v>-0.88442170404484333</v>
      </c>
      <c r="Q3" s="7">
        <f t="shared" si="0"/>
        <v>-0.9089660304549273</v>
      </c>
      <c r="R3" s="6"/>
    </row>
    <row r="4" spans="1:18" x14ac:dyDescent="0.45">
      <c r="A4" s="5" t="s">
        <v>43</v>
      </c>
      <c r="B4" s="5" t="s">
        <v>55</v>
      </c>
      <c r="C4" s="6">
        <v>25674235</v>
      </c>
      <c r="D4" s="6">
        <v>55507828</v>
      </c>
      <c r="E4" s="6">
        <v>54732388</v>
      </c>
      <c r="F4" s="6">
        <v>128239710</v>
      </c>
      <c r="G4" s="6">
        <v>193973302</v>
      </c>
      <c r="H4" s="6">
        <v>252146199</v>
      </c>
      <c r="I4" s="6"/>
      <c r="K4" s="5" t="s">
        <v>43</v>
      </c>
      <c r="L4" s="5" t="s">
        <v>55</v>
      </c>
      <c r="M4" s="7">
        <f t="shared" si="1"/>
        <v>0.10234766875499737</v>
      </c>
      <c r="N4" s="7">
        <f t="shared" si="0"/>
        <v>0.11435714383985754</v>
      </c>
      <c r="O4" s="7">
        <f t="shared" si="0"/>
        <v>6.3177178393939992E-2</v>
      </c>
      <c r="P4" s="7">
        <f t="shared" si="0"/>
        <v>0.1155782959551567</v>
      </c>
      <c r="Q4" s="7">
        <f t="shared" si="0"/>
        <v>9.1033969545072715E-2</v>
      </c>
      <c r="R4" s="6"/>
    </row>
    <row r="5" spans="1:18" x14ac:dyDescent="0.45">
      <c r="A5" s="5" t="s">
        <v>44</v>
      </c>
      <c r="B5" s="5" t="s">
        <v>55</v>
      </c>
      <c r="C5" s="6">
        <v>-3281739</v>
      </c>
      <c r="D5" s="6">
        <v>-5212276</v>
      </c>
      <c r="E5" s="6">
        <v>-7262785</v>
      </c>
      <c r="F5" s="6">
        <v>-8311647</v>
      </c>
      <c r="G5" s="6">
        <v>-12618898</v>
      </c>
      <c r="H5" s="6">
        <v>-12179392</v>
      </c>
      <c r="I5" s="6"/>
      <c r="K5" s="5" t="s">
        <v>44</v>
      </c>
      <c r="L5" s="5" t="s">
        <v>55</v>
      </c>
      <c r="M5" s="7">
        <f t="shared" si="1"/>
        <v>-1.3082311356593733E-2</v>
      </c>
      <c r="N5" s="7">
        <f t="shared" si="0"/>
        <v>-1.073832318326412E-2</v>
      </c>
      <c r="O5" s="7">
        <f t="shared" si="0"/>
        <v>-8.3833773812652113E-3</v>
      </c>
      <c r="P5" s="7">
        <f t="shared" si="0"/>
        <v>-7.4910181631008856E-3</v>
      </c>
      <c r="Q5" s="7">
        <f t="shared" si="0"/>
        <v>-5.9221983869944071E-3</v>
      </c>
      <c r="R5" s="6"/>
    </row>
    <row r="6" spans="1:18" x14ac:dyDescent="0.45">
      <c r="A6" s="5" t="s">
        <v>45</v>
      </c>
      <c r="B6" s="5" t="s">
        <v>55</v>
      </c>
      <c r="C6" s="6">
        <v>1837</v>
      </c>
      <c r="D6" s="6">
        <v>9400897</v>
      </c>
      <c r="E6" s="6">
        <v>-19881449</v>
      </c>
      <c r="F6" s="6">
        <v>38672654</v>
      </c>
      <c r="G6" s="6">
        <v>11984547</v>
      </c>
      <c r="H6" s="6">
        <v>-61018</v>
      </c>
      <c r="I6" s="6"/>
      <c r="K6" s="5" t="s">
        <v>45</v>
      </c>
      <c r="L6" s="5" t="s">
        <v>55</v>
      </c>
      <c r="M6" s="7">
        <f t="shared" si="1"/>
        <v>7.3230095269802654E-6</v>
      </c>
      <c r="N6" s="7">
        <f t="shared" si="0"/>
        <v>1.9367713873666346E-2</v>
      </c>
      <c r="O6" s="7">
        <f t="shared" si="0"/>
        <v>-2.2949005079095398E-2</v>
      </c>
      <c r="P6" s="7">
        <f t="shared" si="0"/>
        <v>3.4854410146306275E-2</v>
      </c>
      <c r="Q6" s="7">
        <f t="shared" si="0"/>
        <v>5.6244899445465572E-3</v>
      </c>
      <c r="R6" s="6"/>
    </row>
    <row r="7" spans="1:18" x14ac:dyDescent="0.45">
      <c r="A7" s="5" t="s">
        <v>46</v>
      </c>
      <c r="B7" s="5" t="s">
        <v>55</v>
      </c>
      <c r="C7" s="6">
        <v>22394333</v>
      </c>
      <c r="D7" s="6">
        <v>59696449</v>
      </c>
      <c r="E7" s="6">
        <v>27588154</v>
      </c>
      <c r="F7" s="6">
        <v>158600717</v>
      </c>
      <c r="G7" s="6">
        <v>193338951</v>
      </c>
      <c r="H7" s="6">
        <f>H4+H5+H6</f>
        <v>239905789</v>
      </c>
      <c r="I7" s="6"/>
      <c r="K7" s="5" t="s">
        <v>46</v>
      </c>
      <c r="L7" s="5" t="s">
        <v>55</v>
      </c>
      <c r="M7" s="7">
        <f t="shared" si="1"/>
        <v>8.9272680407930613E-2</v>
      </c>
      <c r="N7" s="7">
        <f t="shared" si="0"/>
        <v>0.12298653453025976</v>
      </c>
      <c r="O7" s="7">
        <f t="shared" si="0"/>
        <v>3.184479593357939E-2</v>
      </c>
      <c r="P7" s="7">
        <f t="shared" si="0"/>
        <v>0.14294168793836209</v>
      </c>
      <c r="Q7" s="7">
        <f t="shared" si="0"/>
        <v>9.0736261102624866E-2</v>
      </c>
      <c r="R7" s="6"/>
    </row>
    <row r="8" spans="1:18" x14ac:dyDescent="0.45">
      <c r="A8" s="5" t="s">
        <v>47</v>
      </c>
      <c r="B8" s="5" t="s">
        <v>55</v>
      </c>
      <c r="C8" s="6">
        <v>0</v>
      </c>
      <c r="D8" s="6">
        <v>0</v>
      </c>
      <c r="E8" s="6">
        <v>0</v>
      </c>
      <c r="F8" s="6">
        <v>-88767</v>
      </c>
      <c r="G8" s="6">
        <v>-6545203</v>
      </c>
      <c r="H8" s="6">
        <v>-8088578</v>
      </c>
      <c r="I8" s="6"/>
      <c r="K8" s="5" t="s">
        <v>47</v>
      </c>
      <c r="L8" s="5" t="s">
        <v>55</v>
      </c>
      <c r="M8" s="7">
        <f t="shared" si="1"/>
        <v>0</v>
      </c>
      <c r="N8" s="7">
        <f t="shared" si="0"/>
        <v>0</v>
      </c>
      <c r="O8" s="7">
        <f t="shared" si="0"/>
        <v>0</v>
      </c>
      <c r="P8" s="7">
        <f t="shared" si="0"/>
        <v>-8.0002821256000919E-5</v>
      </c>
      <c r="Q8" s="7">
        <f t="shared" si="0"/>
        <v>-3.0717413397866405E-3</v>
      </c>
      <c r="R8" s="6"/>
    </row>
    <row r="9" spans="1:18" x14ac:dyDescent="0.45">
      <c r="A9" s="5" t="s">
        <v>48</v>
      </c>
      <c r="B9" s="5" t="s">
        <v>55</v>
      </c>
      <c r="C9" s="6">
        <v>-152618</v>
      </c>
      <c r="D9" s="6">
        <v>164963</v>
      </c>
      <c r="E9" s="6">
        <v>4136439</v>
      </c>
      <c r="F9" s="6">
        <v>7280248</v>
      </c>
      <c r="G9" s="6">
        <v>8476843</v>
      </c>
      <c r="H9" s="6">
        <v>9540174</v>
      </c>
      <c r="I9" s="6"/>
      <c r="K9" s="5" t="s">
        <v>48</v>
      </c>
      <c r="L9" s="5" t="s">
        <v>55</v>
      </c>
      <c r="M9" s="7">
        <f t="shared" si="1"/>
        <v>-6.0839579095736207E-4</v>
      </c>
      <c r="N9" s="7">
        <f t="shared" si="0"/>
        <v>3.3985652472754687E-4</v>
      </c>
      <c r="O9" s="7">
        <f t="shared" si="0"/>
        <v>4.7746600170021957E-3</v>
      </c>
      <c r="P9" s="7">
        <f t="shared" si="0"/>
        <v>6.5614516593256299E-3</v>
      </c>
      <c r="Q9" s="7">
        <f t="shared" si="0"/>
        <v>3.9782828850351932E-3</v>
      </c>
      <c r="R9" s="6"/>
    </row>
    <row r="10" spans="1:18" x14ac:dyDescent="0.45">
      <c r="A10" s="5" t="s">
        <v>49</v>
      </c>
      <c r="B10" s="5" t="s">
        <v>55</v>
      </c>
      <c r="C10" s="6">
        <v>22241715</v>
      </c>
      <c r="D10" s="6">
        <v>59861412</v>
      </c>
      <c r="E10" s="6">
        <v>31724593</v>
      </c>
      <c r="F10" s="6">
        <v>165792198</v>
      </c>
      <c r="G10" s="6">
        <v>195270591</v>
      </c>
      <c r="H10" s="6">
        <f>H7+H8+H9</f>
        <v>241357385</v>
      </c>
      <c r="I10" s="6"/>
      <c r="K10" s="5" t="s">
        <v>49</v>
      </c>
      <c r="L10" s="5" t="s">
        <v>55</v>
      </c>
      <c r="M10" s="7">
        <f t="shared" si="1"/>
        <v>8.866428461697326E-2</v>
      </c>
      <c r="N10" s="7">
        <f t="shared" si="0"/>
        <v>0.12332639105498731</v>
      </c>
      <c r="O10" s="7">
        <f t="shared" si="0"/>
        <v>3.6619455950581588E-2</v>
      </c>
      <c r="P10" s="7">
        <f t="shared" si="0"/>
        <v>0.14942313677643171</v>
      </c>
      <c r="Q10" s="7">
        <f t="shared" si="0"/>
        <v>9.1642802647873431E-2</v>
      </c>
      <c r="R10" s="6"/>
    </row>
    <row r="11" spans="1:18" x14ac:dyDescent="0.45">
      <c r="A11" s="5" t="s">
        <v>50</v>
      </c>
      <c r="B11" s="5" t="s">
        <v>55</v>
      </c>
      <c r="C11" s="6">
        <v>-4826461</v>
      </c>
      <c r="D11" s="6">
        <v>-9086856</v>
      </c>
      <c r="E11" s="6">
        <v>-3199962</v>
      </c>
      <c r="F11" s="6">
        <v>-17342856</v>
      </c>
      <c r="G11" s="6">
        <v>-29274798</v>
      </c>
      <c r="H11" s="6">
        <v>-34894939</v>
      </c>
      <c r="I11" s="6"/>
      <c r="K11" s="5" t="s">
        <v>50</v>
      </c>
      <c r="L11" s="5" t="s">
        <v>55</v>
      </c>
      <c r="M11" s="7">
        <f t="shared" si="1"/>
        <v>-1.9240185021556177E-2</v>
      </c>
      <c r="N11" s="7">
        <f t="shared" si="0"/>
        <v>-1.8720727077342542E-2</v>
      </c>
      <c r="O11" s="7">
        <f t="shared" si="0"/>
        <v>-3.6936917520907185E-3</v>
      </c>
      <c r="P11" s="7">
        <f t="shared" si="0"/>
        <v>-1.5630554244669338E-2</v>
      </c>
      <c r="Q11" s="7">
        <f t="shared" si="0"/>
        <v>-1.3739009657989715E-2</v>
      </c>
      <c r="R11" s="6"/>
    </row>
    <row r="12" spans="1:18" x14ac:dyDescent="0.45">
      <c r="A12" s="5" t="s">
        <v>51</v>
      </c>
      <c r="B12" s="5" t="s">
        <v>55</v>
      </c>
      <c r="C12" s="6">
        <v>17415254</v>
      </c>
      <c r="D12" s="6">
        <v>50774556</v>
      </c>
      <c r="E12" s="6">
        <v>28524631</v>
      </c>
      <c r="F12" s="6">
        <v>148449342</v>
      </c>
      <c r="G12" s="6">
        <v>165995793</v>
      </c>
      <c r="H12" s="6">
        <f>H10+H11</f>
        <v>206462446</v>
      </c>
      <c r="I12" s="6"/>
      <c r="K12" s="5" t="s">
        <v>51</v>
      </c>
      <c r="L12" s="5" t="s">
        <v>55</v>
      </c>
      <c r="M12" s="7">
        <f t="shared" si="1"/>
        <v>6.942409959541708E-2</v>
      </c>
      <c r="N12" s="7">
        <f t="shared" si="0"/>
        <v>0.10460566397764477</v>
      </c>
      <c r="O12" s="7">
        <f t="shared" si="0"/>
        <v>3.2925764198490866E-2</v>
      </c>
      <c r="P12" s="7">
        <f t="shared" si="0"/>
        <v>0.13379258253176238</v>
      </c>
      <c r="Q12" s="7">
        <f t="shared" si="0"/>
        <v>7.7903792989883702E-2</v>
      </c>
      <c r="R12" s="6"/>
    </row>
    <row r="13" spans="1:18" x14ac:dyDescent="0.45">
      <c r="A13" s="5" t="s">
        <v>52</v>
      </c>
      <c r="B13" s="5" t="s">
        <v>55</v>
      </c>
      <c r="C13" s="6">
        <v>17415254</v>
      </c>
      <c r="D13" s="6">
        <v>50774556</v>
      </c>
      <c r="E13" s="6">
        <v>28524631</v>
      </c>
      <c r="F13" s="6">
        <v>148449342</v>
      </c>
      <c r="G13" s="6">
        <v>165995793</v>
      </c>
      <c r="H13" s="6">
        <f>H12</f>
        <v>206462446</v>
      </c>
      <c r="I13" s="6"/>
      <c r="K13" s="5" t="s">
        <v>52</v>
      </c>
      <c r="L13" s="5" t="s">
        <v>55</v>
      </c>
      <c r="M13" s="7">
        <f t="shared" si="1"/>
        <v>6.942409959541708E-2</v>
      </c>
      <c r="N13" s="7">
        <f t="shared" si="0"/>
        <v>0.10460566397764477</v>
      </c>
      <c r="O13" s="7">
        <f t="shared" si="0"/>
        <v>3.2925764198490866E-2</v>
      </c>
      <c r="P13" s="7">
        <f t="shared" si="0"/>
        <v>0.13379258253176238</v>
      </c>
      <c r="Q13" s="7">
        <f t="shared" si="0"/>
        <v>7.7903792989883702E-2</v>
      </c>
      <c r="R13" s="6"/>
    </row>
    <row r="14" spans="1:18" x14ac:dyDescent="0.45">
      <c r="A14" s="5" t="s">
        <v>53</v>
      </c>
      <c r="B14" s="5" t="s">
        <v>55</v>
      </c>
      <c r="C14" s="6">
        <v>20000000</v>
      </c>
      <c r="D14" s="6">
        <v>51000000</v>
      </c>
      <c r="E14" s="6">
        <v>51000000</v>
      </c>
      <c r="F14" s="6">
        <v>138649318</v>
      </c>
      <c r="G14" s="6">
        <v>190000000</v>
      </c>
      <c r="H14" s="6">
        <v>190000000</v>
      </c>
      <c r="I14" s="6"/>
      <c r="K14" s="5" t="s">
        <v>53</v>
      </c>
      <c r="L14" s="5" t="s">
        <v>55</v>
      </c>
      <c r="M14" s="7">
        <f t="shared" si="1"/>
        <v>7.9727920816333855E-2</v>
      </c>
      <c r="N14" s="7">
        <f t="shared" si="0"/>
        <v>0.10507012336769392</v>
      </c>
      <c r="O14" s="7">
        <f t="shared" si="0"/>
        <v>5.8868911367268316E-2</v>
      </c>
      <c r="P14" s="7">
        <f t="shared" si="0"/>
        <v>0.12496013839850881</v>
      </c>
      <c r="Q14" s="7">
        <f t="shared" si="0"/>
        <v>8.9169251826026127E-2</v>
      </c>
      <c r="R14" s="6"/>
    </row>
    <row r="15" spans="1:18" x14ac:dyDescent="0.45">
      <c r="A15" s="5" t="s">
        <v>54</v>
      </c>
      <c r="B15" s="5" t="s">
        <v>56</v>
      </c>
      <c r="C15" s="6">
        <v>92</v>
      </c>
      <c r="D15" s="6">
        <v>267</v>
      </c>
      <c r="E15" s="6">
        <v>150</v>
      </c>
      <c r="F15" s="6">
        <v>781</v>
      </c>
      <c r="G15" s="6">
        <v>874</v>
      </c>
      <c r="H15" s="6">
        <f>H13*1000/H14</f>
        <v>1086.644452631579</v>
      </c>
      <c r="I15" s="6"/>
      <c r="K15" s="5" t="s">
        <v>54</v>
      </c>
      <c r="L15" s="5" t="s">
        <v>56</v>
      </c>
      <c r="M15" s="7">
        <f t="shared" si="1"/>
        <v>3.6674843575513576E-7</v>
      </c>
      <c r="N15" s="7">
        <f t="shared" si="0"/>
        <v>5.5007299880733868E-7</v>
      </c>
      <c r="O15" s="7">
        <f t="shared" si="0"/>
        <v>1.7314385696255388E-7</v>
      </c>
      <c r="P15" s="7">
        <f t="shared" si="0"/>
        <v>7.0388999741949961E-7</v>
      </c>
      <c r="Q15" s="7">
        <f t="shared" si="0"/>
        <v>4.1017855839972019E-7</v>
      </c>
      <c r="R1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9"/>
  <sheetViews>
    <sheetView rightToLeft="1" topLeftCell="A64" zoomScale="85" zoomScaleNormal="85" workbookViewId="0">
      <selection activeCell="K50" sqref="K50"/>
    </sheetView>
  </sheetViews>
  <sheetFormatPr defaultRowHeight="18" x14ac:dyDescent="0.45"/>
  <cols>
    <col min="1" max="1" width="20.42578125" style="1" bestFit="1" customWidth="1"/>
    <col min="2" max="2" width="9" style="1" bestFit="1" customWidth="1"/>
    <col min="3" max="7" width="26.85546875" style="1" bestFit="1" customWidth="1"/>
    <col min="8" max="8" width="9.140625" style="1"/>
    <col min="9" max="9" width="20.42578125" style="1" bestFit="1" customWidth="1"/>
    <col min="10" max="10" width="7.7109375" style="1" bestFit="1" customWidth="1"/>
    <col min="11" max="15" width="26.85546875" style="1" bestFit="1" customWidth="1"/>
    <col min="16" max="16384" width="9.140625" style="1"/>
  </cols>
  <sheetData>
    <row r="1" spans="1:15" x14ac:dyDescent="0.45">
      <c r="A1" s="3" t="s">
        <v>0</v>
      </c>
    </row>
    <row r="2" spans="1:15" x14ac:dyDescent="0.45">
      <c r="A2" s="4" t="s">
        <v>29</v>
      </c>
      <c r="B2" s="4" t="s">
        <v>26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I2" s="4" t="s">
        <v>29</v>
      </c>
      <c r="J2" s="4" t="s">
        <v>26</v>
      </c>
      <c r="K2" s="4" t="s">
        <v>1</v>
      </c>
      <c r="L2" s="4" t="s">
        <v>2</v>
      </c>
      <c r="M2" s="4" t="s">
        <v>3</v>
      </c>
      <c r="N2" s="4" t="s">
        <v>4</v>
      </c>
      <c r="O2" s="4" t="s">
        <v>5</v>
      </c>
    </row>
    <row r="3" spans="1:15" x14ac:dyDescent="0.45">
      <c r="A3" s="14" t="s">
        <v>18</v>
      </c>
      <c r="B3" s="14" t="s">
        <v>6</v>
      </c>
      <c r="C3" s="18">
        <v>7394836</v>
      </c>
      <c r="D3" s="18">
        <v>7236670</v>
      </c>
      <c r="E3" s="18">
        <v>8300882</v>
      </c>
      <c r="F3" s="18">
        <v>8452045</v>
      </c>
      <c r="G3" s="18">
        <v>8124953</v>
      </c>
      <c r="H3" s="2"/>
      <c r="I3" s="14" t="s">
        <v>18</v>
      </c>
      <c r="J3" s="14" t="s">
        <v>76</v>
      </c>
      <c r="K3" s="15">
        <f>C3*1000/158.9873</f>
        <v>46512117.634553201</v>
      </c>
      <c r="L3" s="15">
        <f t="shared" ref="L3:O6" si="0">D3*1000/158.9873</f>
        <v>45517283.455974154</v>
      </c>
      <c r="M3" s="15">
        <f t="shared" si="0"/>
        <v>52210975.342055619</v>
      </c>
      <c r="N3" s="15">
        <f t="shared" si="0"/>
        <v>53161761.97721453</v>
      </c>
      <c r="O3" s="15">
        <f t="shared" si="0"/>
        <v>51104415.258325666</v>
      </c>
    </row>
    <row r="4" spans="1:15" x14ac:dyDescent="0.45">
      <c r="A4" s="14" t="s">
        <v>17</v>
      </c>
      <c r="B4" s="14" t="s">
        <v>6</v>
      </c>
      <c r="C4" s="18">
        <v>4191127</v>
      </c>
      <c r="D4" s="18">
        <v>3586352</v>
      </c>
      <c r="E4" s="18">
        <v>4124875</v>
      </c>
      <c r="F4" s="18">
        <v>4315910</v>
      </c>
      <c r="G4" s="18">
        <v>4224470</v>
      </c>
      <c r="H4" s="2"/>
      <c r="I4" s="14" t="s">
        <v>17</v>
      </c>
      <c r="J4" s="14" t="s">
        <v>76</v>
      </c>
      <c r="K4" s="15">
        <f t="shared" ref="K4:K6" si="1">C4*1000/158.9873</f>
        <v>26361394.903869681</v>
      </c>
      <c r="L4" s="15">
        <f t="shared" si="0"/>
        <v>22557474.716533963</v>
      </c>
      <c r="M4" s="15">
        <f t="shared" si="0"/>
        <v>25944682.37400094</v>
      </c>
      <c r="N4" s="15">
        <f t="shared" si="0"/>
        <v>27146256.33619792</v>
      </c>
      <c r="O4" s="15">
        <f t="shared" si="0"/>
        <v>26571116.057697691</v>
      </c>
    </row>
    <row r="5" spans="1:15" x14ac:dyDescent="0.45">
      <c r="A5" s="14" t="s">
        <v>21</v>
      </c>
      <c r="B5" s="14" t="s">
        <v>6</v>
      </c>
      <c r="C5" s="18">
        <v>3284310</v>
      </c>
      <c r="D5" s="18">
        <v>3335820</v>
      </c>
      <c r="E5" s="18">
        <v>3776599</v>
      </c>
      <c r="F5" s="18">
        <v>2716974</v>
      </c>
      <c r="G5" s="18">
        <v>2843287</v>
      </c>
      <c r="H5" s="2"/>
      <c r="I5" s="14" t="s">
        <v>21</v>
      </c>
      <c r="J5" s="14" t="s">
        <v>76</v>
      </c>
      <c r="K5" s="15">
        <f t="shared" si="1"/>
        <v>20657687.752417959</v>
      </c>
      <c r="L5" s="15">
        <f t="shared" si="0"/>
        <v>20981675.894867074</v>
      </c>
      <c r="M5" s="15">
        <f t="shared" si="0"/>
        <v>23754092.308001958</v>
      </c>
      <c r="N5" s="15">
        <f t="shared" si="0"/>
        <v>17089251.783004049</v>
      </c>
      <c r="O5" s="15">
        <f t="shared" si="0"/>
        <v>17883736.62550405</v>
      </c>
    </row>
    <row r="6" spans="1:15" x14ac:dyDescent="0.45">
      <c r="A6" s="14" t="s">
        <v>22</v>
      </c>
      <c r="B6" s="14" t="s">
        <v>6</v>
      </c>
      <c r="C6" s="18">
        <v>1575414</v>
      </c>
      <c r="D6" s="18">
        <v>1438562</v>
      </c>
      <c r="E6" s="18">
        <v>1540808</v>
      </c>
      <c r="F6" s="18">
        <v>1707797</v>
      </c>
      <c r="G6" s="18">
        <v>1630497</v>
      </c>
      <c r="H6" s="2"/>
      <c r="I6" s="14" t="s">
        <v>22</v>
      </c>
      <c r="J6" s="14" t="s">
        <v>76</v>
      </c>
      <c r="K6" s="15">
        <f t="shared" si="1"/>
        <v>9909055.6289716214</v>
      </c>
      <c r="L6" s="15">
        <f t="shared" si="0"/>
        <v>9048282.4728767648</v>
      </c>
      <c r="M6" s="15">
        <f t="shared" si="0"/>
        <v>9691390.444393985</v>
      </c>
      <c r="N6" s="15">
        <f t="shared" si="0"/>
        <v>10741719.621630155</v>
      </c>
      <c r="O6" s="15">
        <f t="shared" si="0"/>
        <v>10255517.264586542</v>
      </c>
    </row>
    <row r="7" spans="1:15" x14ac:dyDescent="0.45">
      <c r="A7" s="5" t="s">
        <v>13</v>
      </c>
      <c r="B7" s="5" t="s">
        <v>6</v>
      </c>
      <c r="C7" s="6">
        <v>674055</v>
      </c>
      <c r="D7" s="6">
        <v>638635</v>
      </c>
      <c r="E7" s="6">
        <v>782347</v>
      </c>
      <c r="F7" s="6">
        <v>802155</v>
      </c>
      <c r="G7" s="6">
        <v>694747</v>
      </c>
      <c r="H7" s="2"/>
      <c r="I7" s="5" t="s">
        <v>13</v>
      </c>
      <c r="J7" s="14" t="s">
        <v>76</v>
      </c>
      <c r="K7" s="15">
        <f>C7*1000/158.9873</f>
        <v>4239678.2636097344</v>
      </c>
      <c r="L7" s="15">
        <f>D7*1000/158.9873</f>
        <v>4016893.1732283016</v>
      </c>
      <c r="M7" s="15">
        <f>E7*1000/158.9873</f>
        <v>4920814.4298318168</v>
      </c>
      <c r="N7" s="15">
        <f>F7*1000/158.9873</f>
        <v>5045402.9975979216</v>
      </c>
      <c r="O7" s="15">
        <f>G7*1000/158.9873</f>
        <v>4369827.0239195209</v>
      </c>
    </row>
    <row r="8" spans="1:15" x14ac:dyDescent="0.45">
      <c r="A8" s="5" t="s">
        <v>12</v>
      </c>
      <c r="B8" s="5" t="s">
        <v>6</v>
      </c>
      <c r="C8" s="6">
        <v>681361</v>
      </c>
      <c r="D8" s="6">
        <v>593100</v>
      </c>
      <c r="E8" s="6">
        <v>702136</v>
      </c>
      <c r="F8" s="6">
        <v>589038</v>
      </c>
      <c r="G8" s="6">
        <v>540129</v>
      </c>
      <c r="H8" s="2"/>
      <c r="I8" s="5" t="s">
        <v>12</v>
      </c>
      <c r="J8" s="14" t="s">
        <v>76</v>
      </c>
      <c r="K8" s="15">
        <f t="shared" ref="K8:O22" si="2">C8*1000/158.9873</f>
        <v>4285631.6196325114</v>
      </c>
      <c r="L8" s="15">
        <f t="shared" si="2"/>
        <v>3730486.6489335941</v>
      </c>
      <c r="M8" s="15">
        <f t="shared" si="2"/>
        <v>4416302.4342195885</v>
      </c>
      <c r="N8" s="15">
        <f t="shared" si="2"/>
        <v>3704937.4383991677</v>
      </c>
      <c r="O8" s="15">
        <f t="shared" si="2"/>
        <v>3397309.0932420385</v>
      </c>
    </row>
    <row r="9" spans="1:15" x14ac:dyDescent="0.45">
      <c r="A9" s="5" t="s">
        <v>10</v>
      </c>
      <c r="B9" s="5" t="s">
        <v>6</v>
      </c>
      <c r="C9" s="6">
        <v>208354</v>
      </c>
      <c r="D9" s="6">
        <v>125459</v>
      </c>
      <c r="E9" s="6">
        <v>145506</v>
      </c>
      <c r="F9" s="6">
        <v>173383</v>
      </c>
      <c r="G9" s="6">
        <v>255300</v>
      </c>
      <c r="H9" s="2"/>
      <c r="I9" s="5" t="s">
        <v>10</v>
      </c>
      <c r="J9" s="14" t="s">
        <v>76</v>
      </c>
      <c r="K9" s="15">
        <f t="shared" si="2"/>
        <v>1310507.1914549149</v>
      </c>
      <c r="L9" s="15">
        <f t="shared" si="2"/>
        <v>789113.3442734105</v>
      </c>
      <c r="M9" s="15">
        <f t="shared" si="2"/>
        <v>915205.17676569137</v>
      </c>
      <c r="N9" s="15">
        <f t="shared" si="2"/>
        <v>1090546.226019311</v>
      </c>
      <c r="O9" s="15">
        <f t="shared" si="2"/>
        <v>1605788.6384635754</v>
      </c>
    </row>
    <row r="10" spans="1:15" x14ac:dyDescent="0.45">
      <c r="A10" s="5" t="s">
        <v>8</v>
      </c>
      <c r="B10" s="5" t="s">
        <v>6</v>
      </c>
      <c r="C10" s="6">
        <v>203524</v>
      </c>
      <c r="D10" s="6">
        <v>212811</v>
      </c>
      <c r="E10" s="6">
        <v>204266</v>
      </c>
      <c r="F10" s="6">
        <v>211640</v>
      </c>
      <c r="G10" s="6">
        <v>246910</v>
      </c>
      <c r="H10" s="2"/>
      <c r="I10" s="5" t="s">
        <v>8</v>
      </c>
      <c r="J10" s="14" t="s">
        <v>76</v>
      </c>
      <c r="K10" s="15">
        <f t="shared" si="2"/>
        <v>1280127.4064029013</v>
      </c>
      <c r="L10" s="15">
        <f t="shared" si="2"/>
        <v>1338540.8771644025</v>
      </c>
      <c r="M10" s="15">
        <f t="shared" si="2"/>
        <v>1284794.4458456745</v>
      </c>
      <c r="N10" s="15">
        <f t="shared" si="2"/>
        <v>1331175.5089871958</v>
      </c>
      <c r="O10" s="15">
        <f t="shared" si="2"/>
        <v>1553017.1277831625</v>
      </c>
    </row>
    <row r="11" spans="1:15" x14ac:dyDescent="0.45">
      <c r="A11" s="5" t="s">
        <v>9</v>
      </c>
      <c r="B11" s="5" t="s">
        <v>6</v>
      </c>
      <c r="C11" s="6">
        <v>166900</v>
      </c>
      <c r="D11" s="6">
        <v>189093</v>
      </c>
      <c r="E11" s="6">
        <v>174771</v>
      </c>
      <c r="F11" s="6">
        <v>0</v>
      </c>
      <c r="G11" s="6">
        <v>222364</v>
      </c>
      <c r="H11" s="2"/>
      <c r="I11" s="5" t="s">
        <v>9</v>
      </c>
      <c r="J11" s="14" t="s">
        <v>76</v>
      </c>
      <c r="K11" s="15">
        <f t="shared" si="2"/>
        <v>1049769.3840954592</v>
      </c>
      <c r="L11" s="15">
        <f t="shared" si="2"/>
        <v>1189359.1500704773</v>
      </c>
      <c r="M11" s="15">
        <f t="shared" si="2"/>
        <v>1099276.4830901588</v>
      </c>
      <c r="N11" s="15">
        <f t="shared" si="2"/>
        <v>0</v>
      </c>
      <c r="O11" s="15">
        <f t="shared" si="2"/>
        <v>1398627.4375374636</v>
      </c>
    </row>
    <row r="12" spans="1:15" x14ac:dyDescent="0.45">
      <c r="A12" s="5" t="s">
        <v>20</v>
      </c>
      <c r="B12" s="5" t="s">
        <v>6</v>
      </c>
      <c r="C12" s="6">
        <v>319133</v>
      </c>
      <c r="D12" s="6">
        <v>286878</v>
      </c>
      <c r="E12" s="6">
        <v>272066</v>
      </c>
      <c r="F12" s="6">
        <v>197876</v>
      </c>
      <c r="G12" s="6">
        <v>193655</v>
      </c>
      <c r="H12" s="2"/>
      <c r="I12" s="5" t="s">
        <v>20</v>
      </c>
      <c r="J12" s="14" t="s">
        <v>76</v>
      </c>
      <c r="K12" s="15">
        <f t="shared" si="2"/>
        <v>2007286.1165640273</v>
      </c>
      <c r="L12" s="15">
        <f t="shared" si="2"/>
        <v>1804408.2766359325</v>
      </c>
      <c r="M12" s="15">
        <f t="shared" si="2"/>
        <v>1711243.6024764241</v>
      </c>
      <c r="N12" s="15">
        <f t="shared" si="2"/>
        <v>1244602.5563048117</v>
      </c>
      <c r="O12" s="15">
        <f t="shared" si="2"/>
        <v>1218053.2658897911</v>
      </c>
    </row>
    <row r="13" spans="1:15" x14ac:dyDescent="0.45">
      <c r="A13" s="5" t="s">
        <v>15</v>
      </c>
      <c r="B13" s="5" t="s">
        <v>6</v>
      </c>
      <c r="C13" s="6">
        <v>314023</v>
      </c>
      <c r="D13" s="6">
        <v>245567</v>
      </c>
      <c r="E13" s="6">
        <v>222631</v>
      </c>
      <c r="F13" s="6">
        <v>65291</v>
      </c>
      <c r="G13" s="6">
        <v>186138</v>
      </c>
      <c r="I13" s="5" t="s">
        <v>15</v>
      </c>
      <c r="J13" s="14" t="s">
        <v>76</v>
      </c>
      <c r="K13" s="15">
        <f t="shared" si="2"/>
        <v>1975145.1845524767</v>
      </c>
      <c r="L13" s="15">
        <f t="shared" si="2"/>
        <v>1544569.9121879546</v>
      </c>
      <c r="M13" s="15">
        <f t="shared" si="2"/>
        <v>1400306.8169595937</v>
      </c>
      <c r="N13" s="15">
        <f t="shared" si="2"/>
        <v>410668.02191118407</v>
      </c>
      <c r="O13" s="15">
        <f t="shared" si="2"/>
        <v>1170772.759836792</v>
      </c>
    </row>
    <row r="14" spans="1:15" x14ac:dyDescent="0.45">
      <c r="A14" s="5" t="s">
        <v>11</v>
      </c>
      <c r="B14" s="5" t="s">
        <v>6</v>
      </c>
      <c r="C14" s="6">
        <v>140696</v>
      </c>
      <c r="D14" s="6">
        <v>192802</v>
      </c>
      <c r="E14" s="6">
        <v>105791</v>
      </c>
      <c r="F14" s="6">
        <v>123757</v>
      </c>
      <c r="G14" s="6">
        <v>132713</v>
      </c>
      <c r="I14" s="5" t="s">
        <v>11</v>
      </c>
      <c r="J14" s="14" t="s">
        <v>76</v>
      </c>
      <c r="K14" s="15">
        <f t="shared" si="2"/>
        <v>884951.1879250732</v>
      </c>
      <c r="L14" s="15">
        <f t="shared" si="2"/>
        <v>1212688.0574737731</v>
      </c>
      <c r="M14" s="15">
        <f t="shared" si="2"/>
        <v>665405.34998707438</v>
      </c>
      <c r="N14" s="15">
        <f t="shared" si="2"/>
        <v>778408.0866836533</v>
      </c>
      <c r="O14" s="15">
        <f t="shared" si="2"/>
        <v>834739.63014655886</v>
      </c>
    </row>
    <row r="15" spans="1:15" x14ac:dyDescent="0.45">
      <c r="A15" s="5" t="s">
        <v>16</v>
      </c>
      <c r="B15" s="5" t="s">
        <v>6</v>
      </c>
      <c r="C15" s="6">
        <v>113847</v>
      </c>
      <c r="D15" s="6">
        <v>74736</v>
      </c>
      <c r="E15" s="6">
        <v>94426</v>
      </c>
      <c r="F15" s="6">
        <v>111398</v>
      </c>
      <c r="G15" s="6">
        <v>129164</v>
      </c>
      <c r="I15" s="5" t="s">
        <v>16</v>
      </c>
      <c r="J15" s="14" t="s">
        <v>76</v>
      </c>
      <c r="K15" s="15">
        <f t="shared" si="2"/>
        <v>716076.06393718242</v>
      </c>
      <c r="L15" s="15">
        <f t="shared" si="2"/>
        <v>470075.28274270962</v>
      </c>
      <c r="M15" s="15">
        <f t="shared" si="2"/>
        <v>593921.65286158072</v>
      </c>
      <c r="N15" s="15">
        <f t="shared" si="2"/>
        <v>700672.31785180327</v>
      </c>
      <c r="O15" s="15">
        <f t="shared" si="2"/>
        <v>812417.09243442712</v>
      </c>
    </row>
    <row r="16" spans="1:15" x14ac:dyDescent="0.45">
      <c r="A16" s="5" t="s">
        <v>19</v>
      </c>
      <c r="B16" s="5" t="s">
        <v>6</v>
      </c>
      <c r="C16" s="6">
        <v>23180</v>
      </c>
      <c r="D16" s="6">
        <v>0</v>
      </c>
      <c r="E16" s="6">
        <v>0</v>
      </c>
      <c r="F16" s="6">
        <v>0</v>
      </c>
      <c r="G16" s="6">
        <v>21043</v>
      </c>
      <c r="I16" s="5" t="s">
        <v>19</v>
      </c>
      <c r="J16" s="14" t="s">
        <v>76</v>
      </c>
      <c r="K16" s="15">
        <f t="shared" si="2"/>
        <v>145797.80900738612</v>
      </c>
      <c r="L16" s="15">
        <f t="shared" si="2"/>
        <v>0</v>
      </c>
      <c r="M16" s="15">
        <f t="shared" si="2"/>
        <v>0</v>
      </c>
      <c r="N16" s="15">
        <f t="shared" si="2"/>
        <v>0</v>
      </c>
      <c r="O16" s="15">
        <f t="shared" si="2"/>
        <v>132356.4838197768</v>
      </c>
    </row>
    <row r="17" spans="1:15" x14ac:dyDescent="0.45">
      <c r="A17" s="5" t="s">
        <v>14</v>
      </c>
      <c r="B17" s="5" t="s">
        <v>6</v>
      </c>
      <c r="C17" s="6">
        <v>9908</v>
      </c>
      <c r="D17" s="6">
        <v>9320</v>
      </c>
      <c r="E17" s="6">
        <v>9384</v>
      </c>
      <c r="F17" s="6">
        <v>20139</v>
      </c>
      <c r="G17" s="6">
        <v>19282</v>
      </c>
      <c r="I17" s="5" t="s">
        <v>14</v>
      </c>
      <c r="J17" s="14" t="s">
        <v>76</v>
      </c>
      <c r="K17" s="15">
        <f t="shared" si="2"/>
        <v>62319.443125331396</v>
      </c>
      <c r="L17" s="15">
        <f t="shared" si="2"/>
        <v>58621.034510303652</v>
      </c>
      <c r="M17" s="15">
        <f t="shared" si="2"/>
        <v>59023.582386769252</v>
      </c>
      <c r="N17" s="15">
        <f t="shared" si="2"/>
        <v>126670.49506470014</v>
      </c>
      <c r="O17" s="15">
        <f t="shared" si="2"/>
        <v>121280.1274064029</v>
      </c>
    </row>
    <row r="18" spans="1:15" x14ac:dyDescent="0.45">
      <c r="A18" s="5" t="s">
        <v>23</v>
      </c>
      <c r="B18" s="5" t="s">
        <v>6</v>
      </c>
      <c r="C18" s="6">
        <v>15752</v>
      </c>
      <c r="D18" s="6">
        <v>0</v>
      </c>
      <c r="E18" s="6">
        <v>0</v>
      </c>
      <c r="F18" s="6">
        <v>0</v>
      </c>
      <c r="G18" s="6">
        <v>8110</v>
      </c>
      <c r="I18" s="5" t="s">
        <v>23</v>
      </c>
      <c r="J18" s="14" t="s">
        <v>76</v>
      </c>
      <c r="K18" s="15">
        <f t="shared" si="2"/>
        <v>99077.096095096902</v>
      </c>
      <c r="L18" s="15">
        <f t="shared" si="2"/>
        <v>0</v>
      </c>
      <c r="M18" s="15">
        <f t="shared" si="2"/>
        <v>0</v>
      </c>
      <c r="N18" s="15">
        <f t="shared" si="2"/>
        <v>0</v>
      </c>
      <c r="O18" s="15">
        <f t="shared" si="2"/>
        <v>51010.363720875815</v>
      </c>
    </row>
    <row r="19" spans="1:15" x14ac:dyDescent="0.45">
      <c r="A19" s="5" t="s">
        <v>19</v>
      </c>
      <c r="B19" s="5" t="s">
        <v>27</v>
      </c>
      <c r="C19" s="6">
        <v>0</v>
      </c>
      <c r="D19" s="6">
        <v>20244</v>
      </c>
      <c r="E19" s="6">
        <v>24409</v>
      </c>
      <c r="F19" s="6">
        <v>23680</v>
      </c>
      <c r="G19" s="6">
        <v>0</v>
      </c>
      <c r="H19" s="2"/>
      <c r="I19" s="5" t="s">
        <v>19</v>
      </c>
      <c r="J19" s="14" t="s">
        <v>76</v>
      </c>
      <c r="K19" s="15">
        <f t="shared" si="2"/>
        <v>0</v>
      </c>
      <c r="L19" s="15">
        <f t="shared" si="2"/>
        <v>127330.92517452652</v>
      </c>
      <c r="M19" s="15">
        <f t="shared" si="2"/>
        <v>153527.98619763969</v>
      </c>
      <c r="N19" s="15">
        <f t="shared" si="2"/>
        <v>148942.71429227365</v>
      </c>
      <c r="O19" s="15">
        <f t="shared" si="2"/>
        <v>0</v>
      </c>
    </row>
    <row r="20" spans="1:15" x14ac:dyDescent="0.45">
      <c r="A20" s="5" t="s">
        <v>24</v>
      </c>
      <c r="B20" s="5" t="s">
        <v>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I20" s="5" t="s">
        <v>24</v>
      </c>
      <c r="J20" s="14" t="s">
        <v>76</v>
      </c>
      <c r="K20" s="15">
        <f t="shared" si="2"/>
        <v>0</v>
      </c>
      <c r="L20" s="15">
        <f t="shared" si="2"/>
        <v>0</v>
      </c>
      <c r="M20" s="15">
        <f t="shared" si="2"/>
        <v>0</v>
      </c>
      <c r="N20" s="15">
        <f t="shared" si="2"/>
        <v>0</v>
      </c>
      <c r="O20" s="15">
        <f t="shared" si="2"/>
        <v>0</v>
      </c>
    </row>
    <row r="21" spans="1:15" x14ac:dyDescent="0.45">
      <c r="A21" s="5" t="s">
        <v>23</v>
      </c>
      <c r="B21" s="5" t="s">
        <v>27</v>
      </c>
      <c r="C21" s="6">
        <v>0</v>
      </c>
      <c r="D21" s="6">
        <v>7027</v>
      </c>
      <c r="E21" s="6">
        <v>7687</v>
      </c>
      <c r="F21" s="6">
        <v>9283</v>
      </c>
      <c r="G21" s="6">
        <v>0</v>
      </c>
      <c r="I21" s="5" t="s">
        <v>23</v>
      </c>
      <c r="J21" s="14" t="s">
        <v>76</v>
      </c>
      <c r="K21" s="15">
        <f t="shared" si="2"/>
        <v>0</v>
      </c>
      <c r="L21" s="15">
        <f t="shared" si="2"/>
        <v>44198.498873809418</v>
      </c>
      <c r="M21" s="15">
        <f t="shared" si="2"/>
        <v>48349.773849860961</v>
      </c>
      <c r="N21" s="15">
        <f t="shared" si="2"/>
        <v>58388.31151922197</v>
      </c>
      <c r="O21" s="15">
        <f t="shared" si="2"/>
        <v>0</v>
      </c>
    </row>
    <row r="22" spans="1:15" x14ac:dyDescent="0.45">
      <c r="A22" s="5" t="s">
        <v>25</v>
      </c>
      <c r="B22" s="5"/>
      <c r="C22" s="6">
        <f>SUM(C3:C21)</f>
        <v>19316420</v>
      </c>
      <c r="D22" s="6">
        <f t="shared" ref="D22:G22" si="3">SUM(D3:D21)</f>
        <v>18193076</v>
      </c>
      <c r="E22" s="6">
        <f t="shared" si="3"/>
        <v>20488584</v>
      </c>
      <c r="F22" s="6">
        <f t="shared" si="3"/>
        <v>19520366</v>
      </c>
      <c r="G22" s="6">
        <f t="shared" si="3"/>
        <v>19472762</v>
      </c>
      <c r="I22" s="5" t="s">
        <v>25</v>
      </c>
      <c r="J22" s="5"/>
      <c r="K22" s="15">
        <f t="shared" si="2"/>
        <v>121496622.68621455</v>
      </c>
      <c r="L22" s="15">
        <f t="shared" si="2"/>
        <v>114431001.72152115</v>
      </c>
      <c r="M22" s="15">
        <f t="shared" si="2"/>
        <v>128869312.20292439</v>
      </c>
      <c r="N22" s="15">
        <f t="shared" si="2"/>
        <v>122779404.3926779</v>
      </c>
      <c r="O22" s="15">
        <f t="shared" si="2"/>
        <v>122479984.25031433</v>
      </c>
    </row>
    <row r="23" spans="1:15" x14ac:dyDescent="0.45">
      <c r="A23" s="8"/>
      <c r="B23" s="8"/>
      <c r="C23" s="16"/>
      <c r="D23" s="16"/>
      <c r="E23" s="16"/>
      <c r="F23" s="16"/>
      <c r="G23" s="16"/>
      <c r="I23" s="8"/>
      <c r="J23" s="8"/>
      <c r="K23" s="17"/>
      <c r="L23" s="17"/>
      <c r="M23" s="17"/>
      <c r="N23" s="17"/>
      <c r="O23" s="17"/>
    </row>
    <row r="25" spans="1:15" x14ac:dyDescent="0.45">
      <c r="A25" s="3" t="s">
        <v>30</v>
      </c>
    </row>
    <row r="26" spans="1:15" x14ac:dyDescent="0.45">
      <c r="A26" s="4" t="s">
        <v>29</v>
      </c>
      <c r="B26" s="4" t="s">
        <v>26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5</v>
      </c>
    </row>
    <row r="27" spans="1:15" x14ac:dyDescent="0.45">
      <c r="A27" s="7" t="s">
        <v>18</v>
      </c>
      <c r="B27" s="7" t="s">
        <v>6</v>
      </c>
      <c r="C27" s="7">
        <f t="shared" ref="C27:G36" si="4">C3/C$22</f>
        <v>0.38282642435813674</v>
      </c>
      <c r="D27" s="26">
        <f t="shared" si="4"/>
        <v>0.39777055842563402</v>
      </c>
      <c r="E27" s="26">
        <f t="shared" si="4"/>
        <v>0.40514669046919005</v>
      </c>
      <c r="F27" s="26">
        <f t="shared" si="4"/>
        <v>0.43298599011924266</v>
      </c>
      <c r="G27" s="26">
        <f t="shared" si="4"/>
        <v>0.41724707568448688</v>
      </c>
    </row>
    <row r="28" spans="1:15" x14ac:dyDescent="0.45">
      <c r="A28" s="7" t="s">
        <v>17</v>
      </c>
      <c r="B28" s="7" t="s">
        <v>6</v>
      </c>
      <c r="C28" s="7">
        <f t="shared" si="4"/>
        <v>0.21697224433927198</v>
      </c>
      <c r="D28" s="26">
        <f t="shared" si="4"/>
        <v>0.19712730271670387</v>
      </c>
      <c r="E28" s="26">
        <f t="shared" si="4"/>
        <v>0.20132552840157231</v>
      </c>
      <c r="F28" s="26">
        <f t="shared" si="4"/>
        <v>0.22109780113754016</v>
      </c>
      <c r="G28" s="26">
        <f t="shared" si="4"/>
        <v>0.21694251693724803</v>
      </c>
    </row>
    <row r="29" spans="1:15" x14ac:dyDescent="0.45">
      <c r="A29" s="7" t="s">
        <v>21</v>
      </c>
      <c r="B29" s="7" t="s">
        <v>6</v>
      </c>
      <c r="C29" s="7">
        <f t="shared" si="4"/>
        <v>0.170026847624974</v>
      </c>
      <c r="D29" s="26">
        <f t="shared" si="4"/>
        <v>0.18335656927943356</v>
      </c>
      <c r="E29" s="26">
        <f t="shared" si="4"/>
        <v>0.18432698911745193</v>
      </c>
      <c r="F29" s="26">
        <f t="shared" si="4"/>
        <v>0.13918663205392767</v>
      </c>
      <c r="G29" s="26">
        <f t="shared" si="4"/>
        <v>0.14601354445763781</v>
      </c>
    </row>
    <row r="30" spans="1:15" x14ac:dyDescent="0.45">
      <c r="A30" s="7" t="s">
        <v>22</v>
      </c>
      <c r="B30" s="7" t="s">
        <v>6</v>
      </c>
      <c r="C30" s="7">
        <f t="shared" si="4"/>
        <v>8.1558280468119873E-2</v>
      </c>
      <c r="D30" s="26">
        <f t="shared" si="4"/>
        <v>7.9071950229856677E-2</v>
      </c>
      <c r="E30" s="26">
        <f t="shared" si="4"/>
        <v>7.5203244889934809E-2</v>
      </c>
      <c r="F30" s="26">
        <f t="shared" si="4"/>
        <v>8.7487960010585869E-2</v>
      </c>
      <c r="G30" s="26">
        <f t="shared" si="4"/>
        <v>8.3732189609260363E-2</v>
      </c>
    </row>
    <row r="31" spans="1:15" x14ac:dyDescent="0.45">
      <c r="A31" s="5" t="s">
        <v>13</v>
      </c>
      <c r="B31" s="5" t="s">
        <v>6</v>
      </c>
      <c r="C31" s="7">
        <f t="shared" si="4"/>
        <v>3.4895441287774859E-2</v>
      </c>
      <c r="D31" s="7">
        <f t="shared" si="4"/>
        <v>3.5103189806935345E-2</v>
      </c>
      <c r="E31" s="7">
        <f t="shared" si="4"/>
        <v>3.8184532420590903E-2</v>
      </c>
      <c r="F31" s="7">
        <f t="shared" si="4"/>
        <v>4.1093235649372555E-2</v>
      </c>
      <c r="G31" s="7">
        <f t="shared" si="4"/>
        <v>3.5677886886308165E-2</v>
      </c>
    </row>
    <row r="32" spans="1:15" x14ac:dyDescent="0.45">
      <c r="A32" s="5" t="s">
        <v>12</v>
      </c>
      <c r="B32" s="5" t="s">
        <v>6</v>
      </c>
      <c r="C32" s="7">
        <f t="shared" si="4"/>
        <v>3.5273668723293447E-2</v>
      </c>
      <c r="D32" s="7">
        <f t="shared" si="4"/>
        <v>3.260031453724483E-2</v>
      </c>
      <c r="E32" s="7">
        <f t="shared" si="4"/>
        <v>3.4269620584809569E-2</v>
      </c>
      <c r="F32" s="7">
        <f t="shared" si="4"/>
        <v>3.0175561257406752E-2</v>
      </c>
      <c r="G32" s="7">
        <f t="shared" si="4"/>
        <v>2.7737667620032536E-2</v>
      </c>
    </row>
    <row r="33" spans="1:9" x14ac:dyDescent="0.45">
      <c r="A33" s="5" t="s">
        <v>10</v>
      </c>
      <c r="B33" s="5" t="s">
        <v>6</v>
      </c>
      <c r="C33" s="7">
        <f t="shared" si="4"/>
        <v>1.0786367246104609E-2</v>
      </c>
      <c r="D33" s="7">
        <f t="shared" si="4"/>
        <v>6.8959751501065569E-3</v>
      </c>
      <c r="E33" s="7">
        <f t="shared" si="4"/>
        <v>7.101808499796765E-3</v>
      </c>
      <c r="F33" s="7">
        <f t="shared" si="4"/>
        <v>8.8821592791856457E-3</v>
      </c>
      <c r="G33" s="7">
        <f t="shared" si="4"/>
        <v>1.3110620876483778E-2</v>
      </c>
    </row>
    <row r="34" spans="1:9" x14ac:dyDescent="0.45">
      <c r="A34" s="5" t="s">
        <v>8</v>
      </c>
      <c r="B34" s="5" t="s">
        <v>6</v>
      </c>
      <c r="C34" s="7">
        <f t="shared" si="4"/>
        <v>1.0536320912467216E-2</v>
      </c>
      <c r="D34" s="7">
        <f t="shared" si="4"/>
        <v>1.1697362227256128E-2</v>
      </c>
      <c r="E34" s="7">
        <f t="shared" si="4"/>
        <v>9.9697470552381762E-3</v>
      </c>
      <c r="F34" s="7">
        <f t="shared" si="4"/>
        <v>1.0842009827069841E-2</v>
      </c>
      <c r="G34" s="7">
        <f t="shared" si="4"/>
        <v>1.2679762634596982E-2</v>
      </c>
    </row>
    <row r="35" spans="1:9" x14ac:dyDescent="0.45">
      <c r="A35" s="5" t="s">
        <v>9</v>
      </c>
      <c r="B35" s="5" t="s">
        <v>6</v>
      </c>
      <c r="C35" s="7">
        <f t="shared" si="4"/>
        <v>8.6403174087123797E-3</v>
      </c>
      <c r="D35" s="7">
        <f t="shared" si="4"/>
        <v>1.0393679441563372E-2</v>
      </c>
      <c r="E35" s="7">
        <f t="shared" si="4"/>
        <v>8.530164895729251E-3</v>
      </c>
      <c r="F35" s="7">
        <f t="shared" si="4"/>
        <v>0</v>
      </c>
      <c r="G35" s="7">
        <f t="shared" si="4"/>
        <v>1.1419232669715781E-2</v>
      </c>
    </row>
    <row r="36" spans="1:9" x14ac:dyDescent="0.45">
      <c r="A36" s="5" t="s">
        <v>20</v>
      </c>
      <c r="B36" s="5" t="s">
        <v>6</v>
      </c>
      <c r="C36" s="7">
        <f t="shared" si="4"/>
        <v>1.6521332627888605E-2</v>
      </c>
      <c r="D36" s="7">
        <f t="shared" si="4"/>
        <v>1.5768526443796529E-2</v>
      </c>
      <c r="E36" s="7">
        <f t="shared" si="4"/>
        <v>1.3278906926901342E-2</v>
      </c>
      <c r="F36" s="7">
        <f t="shared" si="4"/>
        <v>1.0136900097057606E-2</v>
      </c>
      <c r="G36" s="7">
        <f t="shared" si="4"/>
        <v>9.9449169049567795E-3</v>
      </c>
    </row>
    <row r="37" spans="1:9" x14ac:dyDescent="0.45">
      <c r="A37" s="5" t="s">
        <v>15</v>
      </c>
      <c r="B37" s="5" t="s">
        <v>6</v>
      </c>
      <c r="C37" s="7">
        <f t="shared" ref="C37:G46" si="5">C13/C$22</f>
        <v>1.6256790854620059E-2</v>
      </c>
      <c r="D37" s="7">
        <f t="shared" si="5"/>
        <v>1.3497827415221044E-2</v>
      </c>
      <c r="E37" s="7">
        <f t="shared" si="5"/>
        <v>1.0866099872982926E-2</v>
      </c>
      <c r="F37" s="7">
        <f t="shared" si="5"/>
        <v>3.3447631053639057E-3</v>
      </c>
      <c r="G37" s="7">
        <f t="shared" si="5"/>
        <v>9.5588905158908635E-3</v>
      </c>
    </row>
    <row r="38" spans="1:9" x14ac:dyDescent="0.45">
      <c r="A38" s="5" t="s">
        <v>11</v>
      </c>
      <c r="B38" s="5" t="s">
        <v>6</v>
      </c>
      <c r="C38" s="7">
        <f t="shared" si="5"/>
        <v>7.2837513369454591E-3</v>
      </c>
      <c r="D38" s="7">
        <f t="shared" si="5"/>
        <v>1.0597548210099271E-2</v>
      </c>
      <c r="E38" s="7">
        <f t="shared" si="5"/>
        <v>5.1634119761521831E-3</v>
      </c>
      <c r="F38" s="7">
        <f t="shared" si="5"/>
        <v>6.3398913729383966E-3</v>
      </c>
      <c r="G38" s="7">
        <f t="shared" si="5"/>
        <v>6.8153146430896651E-3</v>
      </c>
    </row>
    <row r="39" spans="1:9" x14ac:dyDescent="0.45">
      <c r="A39" s="5" t="s">
        <v>16</v>
      </c>
      <c r="B39" s="5" t="s">
        <v>6</v>
      </c>
      <c r="C39" s="7">
        <f t="shared" si="5"/>
        <v>5.8937939845996306E-3</v>
      </c>
      <c r="D39" s="7">
        <f t="shared" si="5"/>
        <v>4.1079364479101833E-3</v>
      </c>
      <c r="E39" s="7">
        <f t="shared" si="5"/>
        <v>4.6087128324729517E-3</v>
      </c>
      <c r="F39" s="7">
        <f t="shared" si="5"/>
        <v>5.706757752390503E-3</v>
      </c>
      <c r="G39" s="7">
        <f t="shared" si="5"/>
        <v>6.6330600661580518E-3</v>
      </c>
    </row>
    <row r="40" spans="1:9" x14ac:dyDescent="0.45">
      <c r="A40" s="5" t="s">
        <v>19</v>
      </c>
      <c r="B40" s="5" t="s">
        <v>6</v>
      </c>
      <c r="C40" s="7">
        <f t="shared" si="5"/>
        <v>1.2000153237504672E-3</v>
      </c>
      <c r="D40" s="7">
        <f t="shared" si="5"/>
        <v>0</v>
      </c>
      <c r="E40" s="7">
        <f t="shared" si="5"/>
        <v>0</v>
      </c>
      <c r="F40" s="7">
        <f t="shared" si="5"/>
        <v>0</v>
      </c>
      <c r="G40" s="7">
        <f t="shared" si="5"/>
        <v>1.0806376619813872E-3</v>
      </c>
    </row>
    <row r="41" spans="1:9" x14ac:dyDescent="0.45">
      <c r="A41" s="5" t="s">
        <v>14</v>
      </c>
      <c r="B41" s="5" t="s">
        <v>6</v>
      </c>
      <c r="C41" s="7">
        <f t="shared" si="5"/>
        <v>5.1293148523380626E-4</v>
      </c>
      <c r="D41" s="7">
        <f t="shared" si="5"/>
        <v>5.1228280473296546E-4</v>
      </c>
      <c r="E41" s="7">
        <f t="shared" si="5"/>
        <v>4.5801115391868956E-4</v>
      </c>
      <c r="F41" s="7">
        <f t="shared" si="5"/>
        <v>1.0316917213539951E-3</v>
      </c>
      <c r="G41" s="7">
        <f t="shared" si="5"/>
        <v>9.9020364959013E-4</v>
      </c>
    </row>
    <row r="42" spans="1:9" x14ac:dyDescent="0.45">
      <c r="A42" s="5" t="s">
        <v>23</v>
      </c>
      <c r="B42" s="5" t="s">
        <v>6</v>
      </c>
      <c r="C42" s="7">
        <f t="shared" si="5"/>
        <v>8.1547201810687486E-4</v>
      </c>
      <c r="D42" s="7">
        <f t="shared" si="5"/>
        <v>0</v>
      </c>
      <c r="E42" s="7">
        <f t="shared" si="5"/>
        <v>0</v>
      </c>
      <c r="F42" s="7">
        <f t="shared" si="5"/>
        <v>0</v>
      </c>
      <c r="G42" s="7">
        <f t="shared" si="5"/>
        <v>4.1647918256280231E-4</v>
      </c>
    </row>
    <row r="43" spans="1:9" x14ac:dyDescent="0.45">
      <c r="A43" s="5" t="s">
        <v>19</v>
      </c>
      <c r="B43" s="5" t="s">
        <v>27</v>
      </c>
      <c r="C43" s="7">
        <f t="shared" si="5"/>
        <v>0</v>
      </c>
      <c r="D43" s="7">
        <f t="shared" si="5"/>
        <v>1.1127310192075271E-3</v>
      </c>
      <c r="E43" s="7">
        <f t="shared" si="5"/>
        <v>1.1913463614664636E-3</v>
      </c>
      <c r="F43" s="7">
        <f t="shared" si="5"/>
        <v>1.213092008623199E-3</v>
      </c>
      <c r="G43" s="7">
        <f t="shared" si="5"/>
        <v>0</v>
      </c>
    </row>
    <row r="44" spans="1:9" x14ac:dyDescent="0.45">
      <c r="A44" s="5" t="s">
        <v>24</v>
      </c>
      <c r="B44" s="5" t="s">
        <v>6</v>
      </c>
      <c r="C44" s="7">
        <f t="shared" si="5"/>
        <v>0</v>
      </c>
      <c r="D44" s="7">
        <f t="shared" si="5"/>
        <v>0</v>
      </c>
      <c r="E44" s="7">
        <f t="shared" si="5"/>
        <v>0</v>
      </c>
      <c r="F44" s="7">
        <f t="shared" si="5"/>
        <v>0</v>
      </c>
      <c r="G44" s="7">
        <f t="shared" si="5"/>
        <v>0</v>
      </c>
    </row>
    <row r="45" spans="1:9" x14ac:dyDescent="0.45">
      <c r="A45" s="5" t="s">
        <v>23</v>
      </c>
      <c r="B45" s="5" t="s">
        <v>27</v>
      </c>
      <c r="C45" s="7">
        <f t="shared" si="5"/>
        <v>0</v>
      </c>
      <c r="D45" s="7">
        <f t="shared" si="5"/>
        <v>3.8624584429812746E-4</v>
      </c>
      <c r="E45" s="7">
        <f t="shared" si="5"/>
        <v>3.7518454179166311E-4</v>
      </c>
      <c r="F45" s="7">
        <f t="shared" si="5"/>
        <v>4.7555460794126503E-4</v>
      </c>
      <c r="G45" s="7">
        <f t="shared" si="5"/>
        <v>0</v>
      </c>
    </row>
    <row r="46" spans="1:9" x14ac:dyDescent="0.45">
      <c r="A46" s="5" t="s">
        <v>25</v>
      </c>
      <c r="B46" s="5"/>
      <c r="C46" s="7">
        <f t="shared" si="5"/>
        <v>1</v>
      </c>
      <c r="D46" s="7">
        <f t="shared" si="5"/>
        <v>1</v>
      </c>
      <c r="E46" s="7">
        <f t="shared" si="5"/>
        <v>1</v>
      </c>
      <c r="F46" s="7">
        <f t="shared" si="5"/>
        <v>1</v>
      </c>
      <c r="G46" s="7">
        <f t="shared" si="5"/>
        <v>1</v>
      </c>
    </row>
    <row r="47" spans="1:9" x14ac:dyDescent="0.45">
      <c r="A47" s="8"/>
      <c r="B47" s="8"/>
      <c r="C47" s="9"/>
      <c r="D47" s="9"/>
      <c r="E47" s="9"/>
      <c r="F47" s="9"/>
      <c r="G47" s="9"/>
    </row>
    <row r="48" spans="1:9" x14ac:dyDescent="0.45">
      <c r="A48" s="3" t="s">
        <v>31</v>
      </c>
      <c r="I48" s="3" t="s">
        <v>80</v>
      </c>
    </row>
    <row r="49" spans="1:15" x14ac:dyDescent="0.45">
      <c r="A49" s="4" t="s">
        <v>29</v>
      </c>
      <c r="B49" s="4" t="s">
        <v>26</v>
      </c>
      <c r="C49" s="4" t="s">
        <v>1</v>
      </c>
      <c r="D49" s="4" t="s">
        <v>2</v>
      </c>
      <c r="E49" s="4" t="s">
        <v>3</v>
      </c>
      <c r="F49" s="4" t="s">
        <v>4</v>
      </c>
      <c r="G49" s="4" t="s">
        <v>5</v>
      </c>
      <c r="I49" s="4" t="s">
        <v>29</v>
      </c>
      <c r="J49" s="4" t="s">
        <v>26</v>
      </c>
      <c r="K49" s="4" t="s">
        <v>1</v>
      </c>
      <c r="L49" s="4" t="s">
        <v>2</v>
      </c>
      <c r="M49" s="4" t="s">
        <v>3</v>
      </c>
      <c r="N49" s="4" t="s">
        <v>4</v>
      </c>
      <c r="O49" s="4" t="s">
        <v>5</v>
      </c>
    </row>
    <row r="50" spans="1:15" x14ac:dyDescent="0.45">
      <c r="A50" s="14" t="s">
        <v>18</v>
      </c>
      <c r="B50" s="14" t="s">
        <v>6</v>
      </c>
      <c r="C50" s="18">
        <v>7389024</v>
      </c>
      <c r="D50" s="18">
        <v>7105257</v>
      </c>
      <c r="E50" s="18">
        <v>8451807</v>
      </c>
      <c r="F50" s="18">
        <v>8438186</v>
      </c>
      <c r="G50" s="18">
        <v>8043038</v>
      </c>
      <c r="I50" s="14" t="s">
        <v>18</v>
      </c>
      <c r="J50" s="14" t="s">
        <v>76</v>
      </c>
      <c r="K50" s="18">
        <f>C50*1000/158.9873</f>
        <v>46475561.255521663</v>
      </c>
      <c r="L50" s="18">
        <f t="shared" ref="L50:O65" si="6">D50*1000/158.9873</f>
        <v>44690720.579568304</v>
      </c>
      <c r="M50" s="18">
        <f t="shared" si="6"/>
        <v>53160265.002298921</v>
      </c>
      <c r="N50" s="18">
        <f t="shared" si="6"/>
        <v>53074591.492528021</v>
      </c>
      <c r="O50" s="18">
        <f>G50*1000/158.9873</f>
        <v>50589185.425502539</v>
      </c>
    </row>
    <row r="51" spans="1:15" x14ac:dyDescent="0.45">
      <c r="A51" s="14" t="s">
        <v>17</v>
      </c>
      <c r="B51" s="14" t="s">
        <v>6</v>
      </c>
      <c r="C51" s="18">
        <v>4150783</v>
      </c>
      <c r="D51" s="18">
        <v>3548214</v>
      </c>
      <c r="E51" s="18">
        <v>3879234</v>
      </c>
      <c r="F51" s="18">
        <v>4628933</v>
      </c>
      <c r="G51" s="18">
        <v>4134572</v>
      </c>
      <c r="I51" s="14" t="s">
        <v>17</v>
      </c>
      <c r="J51" s="14" t="s">
        <v>76</v>
      </c>
      <c r="K51" s="18">
        <f t="shared" ref="K51:K67" si="7">C51*1000/158.9873</f>
        <v>26107638.786242675</v>
      </c>
      <c r="L51" s="18">
        <f t="shared" si="6"/>
        <v>22317593.921023879</v>
      </c>
      <c r="M51" s="18">
        <f t="shared" si="6"/>
        <v>24399647.015830822</v>
      </c>
      <c r="N51" s="18">
        <f t="shared" si="6"/>
        <v>29115111.710180625</v>
      </c>
      <c r="O51" s="18">
        <f t="shared" si="6"/>
        <v>26005674.667096049</v>
      </c>
    </row>
    <row r="52" spans="1:15" x14ac:dyDescent="0.45">
      <c r="A52" s="14" t="s">
        <v>21</v>
      </c>
      <c r="B52" s="14" t="s">
        <v>6</v>
      </c>
      <c r="C52" s="18">
        <v>3239857</v>
      </c>
      <c r="D52" s="18">
        <v>3040985</v>
      </c>
      <c r="E52" s="18">
        <v>3807682</v>
      </c>
      <c r="F52" s="18">
        <v>3092834</v>
      </c>
      <c r="G52" s="18">
        <v>2901818</v>
      </c>
      <c r="I52" s="14" t="s">
        <v>21</v>
      </c>
      <c r="J52" s="14" t="s">
        <v>76</v>
      </c>
      <c r="K52" s="18">
        <f t="shared" si="7"/>
        <v>20378086.803159747</v>
      </c>
      <c r="L52" s="18">
        <f t="shared" si="6"/>
        <v>19127219.59552744</v>
      </c>
      <c r="M52" s="18">
        <f t="shared" si="6"/>
        <v>23949598.489942279</v>
      </c>
      <c r="N52" s="18">
        <f t="shared" si="6"/>
        <v>19453339.983759709</v>
      </c>
      <c r="O52" s="18">
        <f t="shared" si="6"/>
        <v>18251885.527963553</v>
      </c>
    </row>
    <row r="53" spans="1:15" x14ac:dyDescent="0.45">
      <c r="A53" s="14" t="s">
        <v>22</v>
      </c>
      <c r="B53" s="14" t="s">
        <v>6</v>
      </c>
      <c r="C53" s="18">
        <v>1575414</v>
      </c>
      <c r="D53" s="18">
        <v>1438562</v>
      </c>
      <c r="E53" s="18">
        <v>1540808</v>
      </c>
      <c r="F53" s="18">
        <v>1707797</v>
      </c>
      <c r="G53" s="18">
        <v>1630497</v>
      </c>
      <c r="I53" s="14" t="s">
        <v>22</v>
      </c>
      <c r="J53" s="14" t="s">
        <v>76</v>
      </c>
      <c r="K53" s="18">
        <f t="shared" si="7"/>
        <v>9909055.6289716214</v>
      </c>
      <c r="L53" s="18">
        <f t="shared" si="6"/>
        <v>9048282.4728767648</v>
      </c>
      <c r="M53" s="18">
        <f t="shared" si="6"/>
        <v>9691390.444393985</v>
      </c>
      <c r="N53" s="18">
        <f t="shared" si="6"/>
        <v>10741719.621630155</v>
      </c>
      <c r="O53" s="18">
        <f t="shared" si="6"/>
        <v>10255517.264586542</v>
      </c>
    </row>
    <row r="54" spans="1:15" x14ac:dyDescent="0.45">
      <c r="A54" s="5" t="s">
        <v>13</v>
      </c>
      <c r="B54" s="5" t="s">
        <v>6</v>
      </c>
      <c r="C54" s="6">
        <v>676231</v>
      </c>
      <c r="D54" s="6">
        <v>639072</v>
      </c>
      <c r="E54" s="6">
        <v>778039</v>
      </c>
      <c r="F54" s="6">
        <v>789956</v>
      </c>
      <c r="G54" s="6">
        <v>690417</v>
      </c>
      <c r="I54" s="5" t="s">
        <v>13</v>
      </c>
      <c r="J54" s="14" t="s">
        <v>76</v>
      </c>
      <c r="K54" s="18">
        <f t="shared" si="7"/>
        <v>4253364.8914095657</v>
      </c>
      <c r="L54" s="18">
        <f t="shared" si="6"/>
        <v>4019641.8204472936</v>
      </c>
      <c r="M54" s="18">
        <f t="shared" si="6"/>
        <v>4893717.9258972257</v>
      </c>
      <c r="N54" s="18">
        <f t="shared" si="6"/>
        <v>4968673.5984572349</v>
      </c>
      <c r="O54" s="18">
        <f t="shared" si="6"/>
        <v>4342592.1441523945</v>
      </c>
    </row>
    <row r="55" spans="1:15" x14ac:dyDescent="0.45">
      <c r="A55" s="5" t="s">
        <v>12</v>
      </c>
      <c r="B55" s="5" t="s">
        <v>6</v>
      </c>
      <c r="C55" s="6">
        <v>681007</v>
      </c>
      <c r="D55" s="6">
        <v>593258</v>
      </c>
      <c r="E55" s="6">
        <v>701945</v>
      </c>
      <c r="F55" s="6">
        <v>589520</v>
      </c>
      <c r="G55" s="6">
        <v>539921</v>
      </c>
      <c r="I55" s="5" t="s">
        <v>12</v>
      </c>
      <c r="J55" s="14" t="s">
        <v>76</v>
      </c>
      <c r="K55" s="18">
        <f t="shared" si="7"/>
        <v>4283405.0266908109</v>
      </c>
      <c r="L55" s="18">
        <f t="shared" si="6"/>
        <v>3731480.4390036184</v>
      </c>
      <c r="M55" s="18">
        <f t="shared" si="6"/>
        <v>4415101.0804007612</v>
      </c>
      <c r="N55" s="18">
        <f t="shared" si="6"/>
        <v>3707969.1270937994</v>
      </c>
      <c r="O55" s="18">
        <f t="shared" si="6"/>
        <v>3396000.8126435257</v>
      </c>
    </row>
    <row r="56" spans="1:15" x14ac:dyDescent="0.45">
      <c r="A56" s="5" t="s">
        <v>10</v>
      </c>
      <c r="B56" s="5" t="s">
        <v>6</v>
      </c>
      <c r="C56" s="6">
        <v>208897</v>
      </c>
      <c r="D56" s="6">
        <v>129928</v>
      </c>
      <c r="E56" s="6">
        <v>142818</v>
      </c>
      <c r="F56" s="6">
        <v>172389</v>
      </c>
      <c r="G56" s="6">
        <v>252818</v>
      </c>
      <c r="I56" s="5" t="s">
        <v>10</v>
      </c>
      <c r="J56" s="14" t="s">
        <v>76</v>
      </c>
      <c r="K56" s="18">
        <f t="shared" si="7"/>
        <v>1313922.5585943027</v>
      </c>
      <c r="L56" s="18">
        <f t="shared" si="6"/>
        <v>817222.50770973531</v>
      </c>
      <c r="M56" s="18">
        <f t="shared" si="6"/>
        <v>898298.16595413594</v>
      </c>
      <c r="N56" s="18">
        <f t="shared" si="6"/>
        <v>1084294.1543129545</v>
      </c>
      <c r="O56" s="18">
        <f t="shared" si="6"/>
        <v>1590177.3286293936</v>
      </c>
    </row>
    <row r="57" spans="1:15" x14ac:dyDescent="0.45">
      <c r="A57" s="5" t="s">
        <v>8</v>
      </c>
      <c r="B57" s="5" t="s">
        <v>6</v>
      </c>
      <c r="C57" s="6">
        <v>218801</v>
      </c>
      <c r="D57" s="6">
        <v>200424</v>
      </c>
      <c r="E57" s="6">
        <v>209273</v>
      </c>
      <c r="F57" s="6">
        <v>214751</v>
      </c>
      <c r="G57" s="6">
        <v>225620</v>
      </c>
      <c r="I57" s="5" t="s">
        <v>8</v>
      </c>
      <c r="J57" s="14" t="s">
        <v>76</v>
      </c>
      <c r="K57" s="18">
        <f t="shared" si="7"/>
        <v>1376216.8424773552</v>
      </c>
      <c r="L57" s="18">
        <f t="shared" si="6"/>
        <v>1260628.9936365986</v>
      </c>
      <c r="M57" s="18">
        <f t="shared" si="6"/>
        <v>1316287.5273685383</v>
      </c>
      <c r="N57" s="18">
        <f t="shared" si="6"/>
        <v>1350743.1096697659</v>
      </c>
      <c r="O57" s="18">
        <f t="shared" si="6"/>
        <v>1419107.0607526512</v>
      </c>
    </row>
    <row r="58" spans="1:15" x14ac:dyDescent="0.45">
      <c r="A58" s="5" t="s">
        <v>9</v>
      </c>
      <c r="B58" s="5" t="s">
        <v>6</v>
      </c>
      <c r="C58" s="6">
        <v>167796</v>
      </c>
      <c r="D58" s="6" t="s">
        <v>7</v>
      </c>
      <c r="E58" s="6">
        <v>173525</v>
      </c>
      <c r="F58" s="6">
        <v>196979</v>
      </c>
      <c r="G58" s="6">
        <v>225133</v>
      </c>
      <c r="I58" s="5" t="s">
        <v>9</v>
      </c>
      <c r="J58" s="14" t="s">
        <v>76</v>
      </c>
      <c r="K58" s="18">
        <f t="shared" si="7"/>
        <v>1055405.0543659776</v>
      </c>
      <c r="L58" s="18">
        <v>0</v>
      </c>
      <c r="M58" s="18">
        <f t="shared" si="6"/>
        <v>1091439.379120219</v>
      </c>
      <c r="N58" s="18">
        <f t="shared" si="6"/>
        <v>1238960.5962237236</v>
      </c>
      <c r="O58" s="18">
        <f t="shared" si="6"/>
        <v>1416043.9230051709</v>
      </c>
    </row>
    <row r="59" spans="1:15" x14ac:dyDescent="0.45">
      <c r="A59" s="5" t="s">
        <v>20</v>
      </c>
      <c r="B59" s="5" t="s">
        <v>6</v>
      </c>
      <c r="C59" s="6">
        <v>341227</v>
      </c>
      <c r="D59" s="6">
        <v>268869</v>
      </c>
      <c r="E59" s="6">
        <v>295549</v>
      </c>
      <c r="F59" s="6">
        <v>194868</v>
      </c>
      <c r="G59" s="6">
        <v>192972</v>
      </c>
      <c r="I59" s="5" t="s">
        <v>20</v>
      </c>
      <c r="J59" s="14" t="s">
        <v>76</v>
      </c>
      <c r="K59" s="18">
        <f t="shared" si="7"/>
        <v>2146253.191292638</v>
      </c>
      <c r="L59" s="18">
        <f t="shared" si="6"/>
        <v>1691135.0780848532</v>
      </c>
      <c r="M59" s="18">
        <f t="shared" si="6"/>
        <v>1858947.224086452</v>
      </c>
      <c r="N59" s="18">
        <f t="shared" si="6"/>
        <v>1225682.8061109283</v>
      </c>
      <c r="O59" s="18">
        <f t="shared" si="6"/>
        <v>1213757.3252706348</v>
      </c>
    </row>
    <row r="60" spans="1:15" x14ac:dyDescent="0.45">
      <c r="A60" s="5" t="s">
        <v>15</v>
      </c>
      <c r="B60" s="5" t="s">
        <v>6</v>
      </c>
      <c r="C60" s="6">
        <v>317682</v>
      </c>
      <c r="D60" s="6">
        <v>250508</v>
      </c>
      <c r="E60" s="6">
        <v>232055</v>
      </c>
      <c r="F60" s="6">
        <v>64663</v>
      </c>
      <c r="G60" s="6">
        <v>177862</v>
      </c>
      <c r="I60" s="5" t="s">
        <v>15</v>
      </c>
      <c r="J60" s="14" t="s">
        <v>76</v>
      </c>
      <c r="K60" s="18">
        <f t="shared" si="7"/>
        <v>1998159.6014272838</v>
      </c>
      <c r="L60" s="18">
        <f t="shared" si="6"/>
        <v>1575647.8662132132</v>
      </c>
      <c r="M60" s="18">
        <f t="shared" si="6"/>
        <v>1459581.9917691539</v>
      </c>
      <c r="N60" s="18">
        <f t="shared" si="6"/>
        <v>406718.02087336534</v>
      </c>
      <c r="O60" s="18">
        <f t="shared" si="6"/>
        <v>1118718.2875613335</v>
      </c>
    </row>
    <row r="61" spans="1:15" x14ac:dyDescent="0.45">
      <c r="A61" s="5" t="s">
        <v>16</v>
      </c>
      <c r="B61" s="5" t="s">
        <v>6</v>
      </c>
      <c r="C61" s="6">
        <v>113159</v>
      </c>
      <c r="D61" s="6">
        <v>74752</v>
      </c>
      <c r="E61" s="6">
        <v>94633</v>
      </c>
      <c r="F61" s="6">
        <v>111254</v>
      </c>
      <c r="G61" s="6">
        <v>129226</v>
      </c>
      <c r="I61" s="5" t="s">
        <v>16</v>
      </c>
      <c r="J61" s="14" t="s">
        <v>76</v>
      </c>
      <c r="K61" s="18">
        <f t="shared" si="7"/>
        <v>711748.67426517711</v>
      </c>
      <c r="L61" s="18">
        <f t="shared" si="6"/>
        <v>470175.91971182602</v>
      </c>
      <c r="M61" s="18">
        <f t="shared" si="6"/>
        <v>595223.64364952419</v>
      </c>
      <c r="N61" s="18">
        <f t="shared" si="6"/>
        <v>699766.58512975567</v>
      </c>
      <c r="O61" s="18">
        <f t="shared" si="6"/>
        <v>812807.06068975315</v>
      </c>
    </row>
    <row r="62" spans="1:15" x14ac:dyDescent="0.45">
      <c r="A62" s="5" t="s">
        <v>11</v>
      </c>
      <c r="B62" s="5" t="s">
        <v>6</v>
      </c>
      <c r="C62" s="6">
        <v>143210</v>
      </c>
      <c r="D62" s="6">
        <v>187598</v>
      </c>
      <c r="E62" s="6">
        <v>102471</v>
      </c>
      <c r="F62" s="6">
        <v>125783</v>
      </c>
      <c r="G62" s="6">
        <v>126719</v>
      </c>
      <c r="I62" s="5" t="s">
        <v>11</v>
      </c>
      <c r="J62" s="14" t="s">
        <v>76</v>
      </c>
      <c r="K62" s="18">
        <f t="shared" si="7"/>
        <v>900763.7716974878</v>
      </c>
      <c r="L62" s="18">
        <f t="shared" si="6"/>
        <v>1179955.8832686637</v>
      </c>
      <c r="M62" s="18">
        <f t="shared" si="6"/>
        <v>644523.17889542121</v>
      </c>
      <c r="N62" s="18">
        <f t="shared" si="6"/>
        <v>791151.24289801763</v>
      </c>
      <c r="O62" s="18">
        <f t="shared" si="6"/>
        <v>797038.50559132709</v>
      </c>
    </row>
    <row r="63" spans="1:15" x14ac:dyDescent="0.45">
      <c r="A63" s="5" t="s">
        <v>14</v>
      </c>
      <c r="B63" s="5" t="s">
        <v>6</v>
      </c>
      <c r="C63" s="6">
        <v>9364</v>
      </c>
      <c r="D63" s="6">
        <v>11186</v>
      </c>
      <c r="E63" s="6">
        <v>9201</v>
      </c>
      <c r="F63" s="6">
        <v>16919</v>
      </c>
      <c r="G63" s="6">
        <v>19632</v>
      </c>
      <c r="I63" s="5" t="s">
        <v>14</v>
      </c>
      <c r="J63" s="14" t="s">
        <v>76</v>
      </c>
      <c r="K63" s="18">
        <f t="shared" si="7"/>
        <v>58897.786175373752</v>
      </c>
      <c r="L63" s="18">
        <f t="shared" si="6"/>
        <v>70357.821033503933</v>
      </c>
      <c r="M63" s="18">
        <f t="shared" si="6"/>
        <v>57872.54705250042</v>
      </c>
      <c r="N63" s="18">
        <f t="shared" si="6"/>
        <v>106417.30503002441</v>
      </c>
      <c r="O63" s="18">
        <f t="shared" si="6"/>
        <v>123481.56110582418</v>
      </c>
    </row>
    <row r="64" spans="1:15" x14ac:dyDescent="0.45">
      <c r="A64" s="5" t="s">
        <v>19</v>
      </c>
      <c r="B64" s="5" t="s">
        <v>6</v>
      </c>
      <c r="C64" s="6">
        <v>21441</v>
      </c>
      <c r="D64" s="6">
        <v>18818</v>
      </c>
      <c r="E64" s="6">
        <v>19846</v>
      </c>
      <c r="F64" s="6">
        <v>25413</v>
      </c>
      <c r="G64" s="6">
        <v>18771</v>
      </c>
      <c r="I64" s="5" t="s">
        <v>19</v>
      </c>
      <c r="J64" s="14" t="s">
        <v>76</v>
      </c>
      <c r="K64" s="18">
        <f t="shared" si="7"/>
        <v>134859.82842654726</v>
      </c>
      <c r="L64" s="18">
        <f t="shared" si="6"/>
        <v>118361.65530202727</v>
      </c>
      <c r="M64" s="18">
        <f t="shared" si="6"/>
        <v>124827.58056775604</v>
      </c>
      <c r="N64" s="18">
        <f t="shared" si="6"/>
        <v>159842.95600969385</v>
      </c>
      <c r="O64" s="18">
        <f t="shared" si="6"/>
        <v>118066.03420524784</v>
      </c>
    </row>
    <row r="65" spans="1:15" x14ac:dyDescent="0.45">
      <c r="A65" s="5" t="s">
        <v>23</v>
      </c>
      <c r="B65" s="5" t="s">
        <v>6</v>
      </c>
      <c r="C65" s="6">
        <v>15752</v>
      </c>
      <c r="D65" s="6" t="s">
        <v>7</v>
      </c>
      <c r="E65" s="6">
        <v>7687</v>
      </c>
      <c r="F65" s="6">
        <v>9283</v>
      </c>
      <c r="G65" s="6">
        <v>8110</v>
      </c>
      <c r="I65" s="5" t="s">
        <v>23</v>
      </c>
      <c r="J65" s="14" t="s">
        <v>76</v>
      </c>
      <c r="K65" s="18">
        <f t="shared" si="7"/>
        <v>99077.096095096902</v>
      </c>
      <c r="L65" s="18">
        <v>0</v>
      </c>
      <c r="M65" s="18">
        <f t="shared" si="6"/>
        <v>48349.773849860961</v>
      </c>
      <c r="N65" s="18">
        <f t="shared" si="6"/>
        <v>58388.31151922197</v>
      </c>
      <c r="O65" s="18">
        <f t="shared" si="6"/>
        <v>51010.363720875815</v>
      </c>
    </row>
    <row r="66" spans="1:15" x14ac:dyDescent="0.45">
      <c r="A66" s="5" t="s">
        <v>24</v>
      </c>
      <c r="B66" s="5" t="s">
        <v>6</v>
      </c>
      <c r="C66" s="6" t="s">
        <v>7</v>
      </c>
      <c r="D66" s="6">
        <v>1806661</v>
      </c>
      <c r="E66" s="6">
        <v>0</v>
      </c>
      <c r="F66" s="6" t="s">
        <v>7</v>
      </c>
      <c r="G66" s="6">
        <v>0</v>
      </c>
      <c r="I66" s="5" t="s">
        <v>24</v>
      </c>
      <c r="J66" s="14" t="s">
        <v>76</v>
      </c>
      <c r="K66" s="18">
        <v>0</v>
      </c>
      <c r="L66" s="18">
        <f t="shared" ref="L66:L67" si="8">D66*1000/158.9873</f>
        <v>11363555.453800397</v>
      </c>
      <c r="M66" s="18">
        <f t="shared" ref="M66:M67" si="9">E66*1000/158.9873</f>
        <v>0</v>
      </c>
      <c r="N66" s="18">
        <v>0</v>
      </c>
      <c r="O66" s="18">
        <f t="shared" ref="N66:O67" si="10">G66*1000/158.9873</f>
        <v>0</v>
      </c>
    </row>
    <row r="67" spans="1:15" x14ac:dyDescent="0.45">
      <c r="A67" s="5" t="s">
        <v>25</v>
      </c>
      <c r="B67" s="5"/>
      <c r="C67" s="10">
        <f>SUM(C50:C66)</f>
        <v>19269645</v>
      </c>
      <c r="D67" s="10">
        <f t="shared" ref="D67:G67" si="11">SUM(D50:D66)</f>
        <v>19314092</v>
      </c>
      <c r="E67" s="10">
        <f t="shared" si="11"/>
        <v>20446573</v>
      </c>
      <c r="F67" s="10">
        <f t="shared" si="11"/>
        <v>20379528</v>
      </c>
      <c r="G67" s="10">
        <f t="shared" si="11"/>
        <v>19317126</v>
      </c>
      <c r="I67" s="5" t="s">
        <v>25</v>
      </c>
      <c r="J67" s="14" t="s">
        <v>76</v>
      </c>
      <c r="K67" s="18">
        <f t="shared" si="7"/>
        <v>121202416.79681332</v>
      </c>
      <c r="L67" s="18">
        <f t="shared" si="8"/>
        <v>121481980.00720812</v>
      </c>
      <c r="M67" s="18">
        <f t="shared" si="9"/>
        <v>128605070.97107756</v>
      </c>
      <c r="N67" s="18">
        <f t="shared" si="10"/>
        <v>128183370.62142698</v>
      </c>
      <c r="O67" s="18">
        <f t="shared" si="10"/>
        <v>121501063.29247682</v>
      </c>
    </row>
    <row r="68" spans="1:15" x14ac:dyDescent="0.45">
      <c r="K68" s="19"/>
      <c r="L68" s="19"/>
      <c r="M68" s="19"/>
      <c r="N68" s="19"/>
      <c r="O68" s="19"/>
    </row>
    <row r="69" spans="1:15" x14ac:dyDescent="0.45">
      <c r="A69" s="3" t="s">
        <v>33</v>
      </c>
      <c r="I69" s="3" t="s">
        <v>81</v>
      </c>
    </row>
    <row r="70" spans="1:15" x14ac:dyDescent="0.45">
      <c r="A70" s="4" t="s">
        <v>29</v>
      </c>
      <c r="B70" s="4" t="s">
        <v>26</v>
      </c>
      <c r="C70" s="4" t="s">
        <v>1</v>
      </c>
      <c r="D70" s="4" t="s">
        <v>2</v>
      </c>
      <c r="E70" s="4" t="s">
        <v>3</v>
      </c>
      <c r="F70" s="4" t="s">
        <v>4</v>
      </c>
      <c r="G70" s="4" t="s">
        <v>5</v>
      </c>
      <c r="I70" s="4" t="s">
        <v>29</v>
      </c>
      <c r="J70" s="4" t="s">
        <v>26</v>
      </c>
      <c r="K70" s="4" t="s">
        <v>1</v>
      </c>
      <c r="L70" s="4" t="s">
        <v>2</v>
      </c>
      <c r="M70" s="4" t="s">
        <v>3</v>
      </c>
      <c r="N70" s="4" t="s">
        <v>4</v>
      </c>
      <c r="O70" s="4" t="s">
        <v>5</v>
      </c>
    </row>
    <row r="71" spans="1:15" x14ac:dyDescent="0.45">
      <c r="A71" s="11" t="s">
        <v>18</v>
      </c>
      <c r="B71" s="11" t="s">
        <v>34</v>
      </c>
      <c r="C71" s="12">
        <v>105335148</v>
      </c>
      <c r="D71" s="12">
        <v>217630023</v>
      </c>
      <c r="E71" s="12">
        <v>409048974</v>
      </c>
      <c r="F71" s="12">
        <v>506811128</v>
      </c>
      <c r="G71" s="12">
        <v>939655254</v>
      </c>
      <c r="I71" s="11" t="s">
        <v>18</v>
      </c>
      <c r="J71" s="11" t="s">
        <v>78</v>
      </c>
      <c r="K71" s="12">
        <f>C71*1000000/K50</f>
        <v>2266463.1723513692</v>
      </c>
      <c r="L71" s="12">
        <f t="shared" ref="L71:O76" si="12">D71*1000000/L50</f>
        <v>4869691.5193507988</v>
      </c>
      <c r="M71" s="12">
        <f t="shared" si="12"/>
        <v>7694637.6016430808</v>
      </c>
      <c r="N71" s="12">
        <f t="shared" si="12"/>
        <v>9549034.9289141521</v>
      </c>
      <c r="O71" s="12">
        <f t="shared" si="12"/>
        <v>18574231.747291781</v>
      </c>
    </row>
    <row r="72" spans="1:15" x14ac:dyDescent="0.45">
      <c r="A72" s="11" t="s">
        <v>17</v>
      </c>
      <c r="B72" s="11" t="s">
        <v>34</v>
      </c>
      <c r="C72" s="12">
        <v>60396554</v>
      </c>
      <c r="D72" s="12">
        <v>100658295</v>
      </c>
      <c r="E72" s="12">
        <v>186622684</v>
      </c>
      <c r="F72" s="12">
        <v>283273252</v>
      </c>
      <c r="G72" s="12">
        <v>532228692</v>
      </c>
      <c r="I72" s="11" t="s">
        <v>17</v>
      </c>
      <c r="J72" s="11" t="s">
        <v>78</v>
      </c>
      <c r="K72" s="12">
        <f t="shared" ref="K72:K76" si="13">C72*1000000/K51</f>
        <v>2313367.1525984858</v>
      </c>
      <c r="L72" s="12">
        <f t="shared" si="12"/>
        <v>4510266.4452182138</v>
      </c>
      <c r="M72" s="12">
        <f t="shared" si="12"/>
        <v>7648581.3044310296</v>
      </c>
      <c r="N72" s="12">
        <f t="shared" si="12"/>
        <v>9729423.4973156005</v>
      </c>
      <c r="O72" s="12">
        <f t="shared" si="12"/>
        <v>20465867.500580858</v>
      </c>
    </row>
    <row r="73" spans="1:15" x14ac:dyDescent="0.45">
      <c r="A73" s="11" t="s">
        <v>21</v>
      </c>
      <c r="B73" s="11" t="s">
        <v>34</v>
      </c>
      <c r="C73" s="12">
        <v>34298576</v>
      </c>
      <c r="D73" s="12">
        <v>72552474</v>
      </c>
      <c r="E73" s="12">
        <v>122239228</v>
      </c>
      <c r="F73" s="12">
        <v>143127692</v>
      </c>
      <c r="G73" s="12">
        <v>273475080</v>
      </c>
      <c r="I73" s="11" t="s">
        <v>21</v>
      </c>
      <c r="J73" s="11" t="s">
        <v>78</v>
      </c>
      <c r="K73" s="12">
        <f t="shared" si="13"/>
        <v>1683110.7027516339</v>
      </c>
      <c r="L73" s="12">
        <f t="shared" si="12"/>
        <v>3793153.1887135915</v>
      </c>
      <c r="M73" s="12">
        <f t="shared" si="12"/>
        <v>5104019.9296591468</v>
      </c>
      <c r="N73" s="12">
        <f t="shared" si="12"/>
        <v>7357486.7924730526</v>
      </c>
      <c r="O73" s="12">
        <f t="shared" si="12"/>
        <v>14983387.857709892</v>
      </c>
    </row>
    <row r="74" spans="1:15" x14ac:dyDescent="0.45">
      <c r="A74" s="11" t="s">
        <v>22</v>
      </c>
      <c r="B74" s="11" t="s">
        <v>34</v>
      </c>
      <c r="C74" s="12">
        <v>12945330</v>
      </c>
      <c r="D74" s="12">
        <v>26115944</v>
      </c>
      <c r="E74" s="12">
        <v>38668292</v>
      </c>
      <c r="F74" s="12">
        <v>60741279</v>
      </c>
      <c r="G74" s="12">
        <v>113389737</v>
      </c>
      <c r="I74" s="11" t="s">
        <v>22</v>
      </c>
      <c r="J74" s="11" t="s">
        <v>78</v>
      </c>
      <c r="K74" s="12">
        <f t="shared" si="13"/>
        <v>1306414.1008706284</v>
      </c>
      <c r="L74" s="12">
        <f t="shared" si="12"/>
        <v>2886287.4339174815</v>
      </c>
      <c r="M74" s="12">
        <f t="shared" si="12"/>
        <v>3989963.2794557149</v>
      </c>
      <c r="N74" s="12">
        <f t="shared" si="12"/>
        <v>5654707.1734853154</v>
      </c>
      <c r="O74" s="12">
        <f t="shared" si="12"/>
        <v>11056462.007191734</v>
      </c>
    </row>
    <row r="75" spans="1:15" x14ac:dyDescent="0.45">
      <c r="A75" s="5" t="s">
        <v>13</v>
      </c>
      <c r="B75" s="5" t="s">
        <v>34</v>
      </c>
      <c r="C75" s="6">
        <v>6332945</v>
      </c>
      <c r="D75" s="6">
        <v>11239165</v>
      </c>
      <c r="E75" s="6">
        <v>19431942</v>
      </c>
      <c r="F75" s="6">
        <v>27675648</v>
      </c>
      <c r="G75" s="6">
        <v>59580931</v>
      </c>
      <c r="I75" s="14" t="s">
        <v>13</v>
      </c>
      <c r="J75" s="14" t="s">
        <v>78</v>
      </c>
      <c r="K75" s="18">
        <f t="shared" si="13"/>
        <v>1488925.8649758736</v>
      </c>
      <c r="L75" s="18">
        <f t="shared" si="12"/>
        <v>2796061.3164158342</v>
      </c>
      <c r="M75" s="18">
        <f t="shared" si="12"/>
        <v>3970793.2280214746</v>
      </c>
      <c r="N75" s="18">
        <f t="shared" si="12"/>
        <v>5570027.38288006</v>
      </c>
      <c r="O75" s="18">
        <f t="shared" si="12"/>
        <v>13720130.517029999</v>
      </c>
    </row>
    <row r="76" spans="1:15" x14ac:dyDescent="0.45">
      <c r="A76" s="5" t="s">
        <v>12</v>
      </c>
      <c r="B76" s="5" t="s">
        <v>34</v>
      </c>
      <c r="C76" s="6">
        <v>7642764</v>
      </c>
      <c r="D76" s="6">
        <v>15248795</v>
      </c>
      <c r="E76" s="6">
        <v>25553584</v>
      </c>
      <c r="F76" s="6">
        <v>30783667</v>
      </c>
      <c r="G76" s="6">
        <v>55642235</v>
      </c>
      <c r="I76" s="14" t="s">
        <v>12</v>
      </c>
      <c r="J76" s="14" t="s">
        <v>78</v>
      </c>
      <c r="K76" s="18">
        <f t="shared" si="13"/>
        <v>1784273.0146638728</v>
      </c>
      <c r="L76" s="18">
        <f t="shared" si="12"/>
        <v>4086526.8488642378</v>
      </c>
      <c r="M76" s="18">
        <f t="shared" si="12"/>
        <v>5787768.7361306092</v>
      </c>
      <c r="N76" s="18">
        <f t="shared" si="12"/>
        <v>8302028.9395255456</v>
      </c>
      <c r="O76" s="18">
        <f t="shared" si="12"/>
        <v>16384635.360757407</v>
      </c>
    </row>
    <row r="77" spans="1:15" x14ac:dyDescent="0.45">
      <c r="A77" s="5" t="s">
        <v>9</v>
      </c>
      <c r="B77" s="5" t="s">
        <v>34</v>
      </c>
      <c r="C77" s="6">
        <v>2705022</v>
      </c>
      <c r="D77" s="6" t="s">
        <v>7</v>
      </c>
      <c r="E77" s="6">
        <v>9800810</v>
      </c>
      <c r="F77" s="6">
        <v>11322505</v>
      </c>
      <c r="G77" s="6">
        <v>29811185</v>
      </c>
      <c r="I77" s="14" t="s">
        <v>10</v>
      </c>
      <c r="J77" s="14" t="s">
        <v>78</v>
      </c>
      <c r="K77" s="18">
        <f>C79*1000000/K56</f>
        <v>1662967.8710575069</v>
      </c>
      <c r="L77" s="18">
        <f t="shared" ref="L77:N77" si="14">D79*1000000/L56</f>
        <v>3345344.7184925498</v>
      </c>
      <c r="M77" s="18">
        <f t="shared" si="14"/>
        <v>5771595.8870884627</v>
      </c>
      <c r="N77" s="18">
        <f t="shared" si="14"/>
        <v>5865825.223442331</v>
      </c>
      <c r="O77" s="18">
        <f>G79*1000000/O56</f>
        <v>14293725.98312106</v>
      </c>
    </row>
    <row r="78" spans="1:15" x14ac:dyDescent="0.45">
      <c r="A78" s="5" t="s">
        <v>20</v>
      </c>
      <c r="B78" s="5" t="s">
        <v>34</v>
      </c>
      <c r="C78" s="6">
        <v>5278758</v>
      </c>
      <c r="D78" s="6">
        <v>9731243</v>
      </c>
      <c r="E78" s="6">
        <v>17464798</v>
      </c>
      <c r="F78" s="6">
        <v>10879826</v>
      </c>
      <c r="G78" s="6">
        <v>25663135</v>
      </c>
      <c r="I78" s="14" t="s">
        <v>8</v>
      </c>
      <c r="J78" s="14" t="s">
        <v>78</v>
      </c>
      <c r="K78" s="18">
        <f>C80*1000000/K57</f>
        <v>2189131.7610797025</v>
      </c>
      <c r="L78" s="18">
        <f t="shared" ref="L78:O78" si="15">D80*1000000/L57</f>
        <v>4923367.6453019604</v>
      </c>
      <c r="M78" s="18">
        <f t="shared" si="15"/>
        <v>8189541.248294333</v>
      </c>
      <c r="N78" s="18">
        <f t="shared" si="15"/>
        <v>6504530.6817430425</v>
      </c>
      <c r="O78" s="18">
        <f t="shared" si="15"/>
        <v>15744012.990922792</v>
      </c>
    </row>
    <row r="79" spans="1:15" x14ac:dyDescent="0.45">
      <c r="A79" s="5" t="s">
        <v>10</v>
      </c>
      <c r="B79" s="5" t="s">
        <v>34</v>
      </c>
      <c r="C79" s="6">
        <v>2185011</v>
      </c>
      <c r="D79" s="6">
        <v>2733891</v>
      </c>
      <c r="E79" s="6">
        <v>5184614</v>
      </c>
      <c r="F79" s="6">
        <v>6360280</v>
      </c>
      <c r="G79" s="6">
        <v>22729559</v>
      </c>
      <c r="I79" s="14" t="s">
        <v>9</v>
      </c>
      <c r="J79" s="14" t="s">
        <v>78</v>
      </c>
      <c r="K79" s="18"/>
      <c r="L79" s="18"/>
      <c r="M79" s="18"/>
      <c r="N79" s="18"/>
      <c r="O79" s="18"/>
    </row>
    <row r="80" spans="1:15" x14ac:dyDescent="0.45">
      <c r="A80" s="5" t="s">
        <v>8</v>
      </c>
      <c r="B80" s="5" t="s">
        <v>34</v>
      </c>
      <c r="C80" s="6">
        <v>3012720</v>
      </c>
      <c r="D80" s="6">
        <v>6206540</v>
      </c>
      <c r="E80" s="6">
        <v>10779791</v>
      </c>
      <c r="F80" s="6">
        <v>8785950</v>
      </c>
      <c r="G80" s="6">
        <v>22342440</v>
      </c>
      <c r="I80" s="14" t="s">
        <v>20</v>
      </c>
      <c r="J80" s="14" t="s">
        <v>78</v>
      </c>
      <c r="K80" s="18"/>
      <c r="L80" s="18"/>
      <c r="M80" s="18"/>
      <c r="N80" s="18"/>
      <c r="O80" s="18"/>
    </row>
    <row r="81" spans="1:15" x14ac:dyDescent="0.45">
      <c r="A81" s="5" t="s">
        <v>15</v>
      </c>
      <c r="B81" s="5" t="s">
        <v>34</v>
      </c>
      <c r="C81" s="6">
        <v>4546656</v>
      </c>
      <c r="D81" s="6">
        <v>7924783</v>
      </c>
      <c r="E81" s="6">
        <v>11476982</v>
      </c>
      <c r="F81" s="6">
        <v>4005122</v>
      </c>
      <c r="G81" s="6">
        <v>20676220</v>
      </c>
      <c r="I81" s="14" t="s">
        <v>15</v>
      </c>
      <c r="J81" s="14" t="s">
        <v>78</v>
      </c>
      <c r="K81" s="18"/>
      <c r="L81" s="18"/>
      <c r="M81" s="18"/>
      <c r="N81" s="18"/>
      <c r="O81" s="18"/>
    </row>
    <row r="82" spans="1:15" x14ac:dyDescent="0.45">
      <c r="A82" s="5" t="s">
        <v>16</v>
      </c>
      <c r="B82" s="5" t="s">
        <v>34</v>
      </c>
      <c r="C82" s="6">
        <v>1776401</v>
      </c>
      <c r="D82" s="6">
        <v>2565048</v>
      </c>
      <c r="E82" s="6">
        <v>4066859</v>
      </c>
      <c r="F82" s="6">
        <v>6860312</v>
      </c>
      <c r="G82" s="6">
        <v>17636770</v>
      </c>
      <c r="I82" s="14" t="s">
        <v>16</v>
      </c>
      <c r="J82" s="14" t="s">
        <v>78</v>
      </c>
      <c r="K82" s="18"/>
      <c r="L82" s="18"/>
      <c r="M82" s="18"/>
      <c r="N82" s="18"/>
      <c r="O82" s="18"/>
    </row>
    <row r="83" spans="1:15" x14ac:dyDescent="0.45">
      <c r="A83" s="5" t="s">
        <v>11</v>
      </c>
      <c r="B83" s="5" t="s">
        <v>34</v>
      </c>
      <c r="C83" s="6">
        <v>2014556</v>
      </c>
      <c r="D83" s="6">
        <v>6648145</v>
      </c>
      <c r="E83" s="6">
        <v>4959048</v>
      </c>
      <c r="F83" s="6">
        <v>7096244</v>
      </c>
      <c r="G83" s="6">
        <v>13782754</v>
      </c>
      <c r="I83" s="14" t="s">
        <v>11</v>
      </c>
      <c r="J83" s="14" t="s">
        <v>78</v>
      </c>
      <c r="K83" s="18"/>
      <c r="L83" s="18"/>
      <c r="M83" s="18"/>
      <c r="N83" s="18"/>
      <c r="O83" s="18"/>
    </row>
    <row r="84" spans="1:15" x14ac:dyDescent="0.45">
      <c r="A84" s="5" t="s">
        <v>14</v>
      </c>
      <c r="B84" s="5" t="s">
        <v>34</v>
      </c>
      <c r="C84" s="6">
        <v>132720</v>
      </c>
      <c r="D84" s="6">
        <v>332693</v>
      </c>
      <c r="E84" s="6">
        <v>458086</v>
      </c>
      <c r="F84" s="6">
        <v>1126094</v>
      </c>
      <c r="G84" s="6">
        <v>2724439</v>
      </c>
      <c r="I84" s="14" t="s">
        <v>14</v>
      </c>
      <c r="J84" s="14" t="s">
        <v>78</v>
      </c>
      <c r="K84" s="18"/>
      <c r="L84" s="18"/>
      <c r="M84" s="18"/>
      <c r="N84" s="18"/>
      <c r="O84" s="18"/>
    </row>
    <row r="85" spans="1:15" x14ac:dyDescent="0.45">
      <c r="A85" s="5" t="s">
        <v>19</v>
      </c>
      <c r="B85" s="5" t="s">
        <v>34</v>
      </c>
      <c r="C85" s="6">
        <v>117556</v>
      </c>
      <c r="D85" s="6">
        <v>212468</v>
      </c>
      <c r="E85" s="6">
        <v>177564</v>
      </c>
      <c r="F85" s="6">
        <v>481780</v>
      </c>
      <c r="G85" s="6">
        <v>1218669</v>
      </c>
      <c r="I85" s="14" t="s">
        <v>19</v>
      </c>
      <c r="J85" s="14" t="s">
        <v>78</v>
      </c>
      <c r="K85" s="18"/>
      <c r="L85" s="18"/>
      <c r="M85" s="18"/>
      <c r="N85" s="18"/>
      <c r="O85" s="18"/>
    </row>
    <row r="86" spans="1:15" x14ac:dyDescent="0.45">
      <c r="A86" s="5" t="s">
        <v>23</v>
      </c>
      <c r="B86" s="5" t="s">
        <v>34</v>
      </c>
      <c r="C86" s="6">
        <v>80211</v>
      </c>
      <c r="D86" s="6">
        <v>68526</v>
      </c>
      <c r="E86" s="6">
        <v>114779</v>
      </c>
      <c r="F86" s="6">
        <v>217592</v>
      </c>
      <c r="G86" s="6">
        <v>222245</v>
      </c>
      <c r="I86" s="14" t="s">
        <v>23</v>
      </c>
      <c r="J86" s="14" t="s">
        <v>78</v>
      </c>
      <c r="K86" s="18"/>
      <c r="L86" s="18"/>
      <c r="M86" s="18"/>
      <c r="N86" s="18"/>
      <c r="O86" s="18"/>
    </row>
    <row r="87" spans="1:15" x14ac:dyDescent="0.45">
      <c r="A87" s="5" t="s">
        <v>24</v>
      </c>
      <c r="B87" s="5" t="s">
        <v>34</v>
      </c>
      <c r="C87" s="6">
        <v>0</v>
      </c>
      <c r="D87" s="6">
        <v>1806661</v>
      </c>
      <c r="E87" s="6">
        <v>283596</v>
      </c>
      <c r="F87" s="6">
        <v>0</v>
      </c>
      <c r="G87" s="6">
        <v>0</v>
      </c>
      <c r="I87" s="14" t="s">
        <v>24</v>
      </c>
      <c r="J87" s="14" t="s">
        <v>78</v>
      </c>
      <c r="K87" s="18"/>
      <c r="L87" s="18"/>
      <c r="M87" s="18"/>
      <c r="N87" s="18"/>
      <c r="O87" s="18"/>
    </row>
    <row r="88" spans="1:15" x14ac:dyDescent="0.45">
      <c r="A88" s="5" t="s">
        <v>28</v>
      </c>
      <c r="B88" s="5" t="s">
        <v>34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I88" s="14" t="s">
        <v>25</v>
      </c>
      <c r="J88" s="14" t="s">
        <v>78</v>
      </c>
      <c r="K88" s="18">
        <f>C88*1000000/K67</f>
        <v>0</v>
      </c>
      <c r="L88" s="18">
        <f>D88*1000000/L67</f>
        <v>0</v>
      </c>
      <c r="M88" s="18">
        <f>E88*1000000/M67</f>
        <v>0</v>
      </c>
      <c r="N88" s="18">
        <f>F88*1000000/N67</f>
        <v>0</v>
      </c>
      <c r="O88" s="18">
        <f>G88*1000000/O67</f>
        <v>0</v>
      </c>
    </row>
    <row r="89" spans="1:15" x14ac:dyDescent="0.45">
      <c r="A89" s="5" t="s">
        <v>25</v>
      </c>
      <c r="B89" s="5"/>
      <c r="C89" s="10">
        <f>SUM(C71:C88)</f>
        <v>248800928</v>
      </c>
      <c r="D89" s="10">
        <f>SUM(D71:D88)</f>
        <v>481674694</v>
      </c>
      <c r="E89" s="10">
        <f>SUM(E71:E88)</f>
        <v>866331631</v>
      </c>
      <c r="F89" s="10">
        <f>SUM(F71:F88)</f>
        <v>1109548371</v>
      </c>
      <c r="G89" s="10">
        <f>SUM(G71:G88)</f>
        <v>2130779345</v>
      </c>
      <c r="I89" s="19"/>
      <c r="J89" s="19"/>
      <c r="K89" s="19"/>
      <c r="L89" s="19"/>
      <c r="M89" s="19"/>
      <c r="N89" s="19"/>
      <c r="O89" s="19"/>
    </row>
  </sheetData>
  <sortState ref="A70:G97">
    <sortCondition descending="1" ref="G70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rightToLeft="1" zoomScale="85" zoomScaleNormal="85" workbookViewId="0">
      <pane ySplit="1" topLeftCell="A5" activePane="bottomLeft" state="frozen"/>
      <selection pane="bottomLeft" activeCell="F25" sqref="F25"/>
    </sheetView>
  </sheetViews>
  <sheetFormatPr defaultRowHeight="18" x14ac:dyDescent="0.45"/>
  <cols>
    <col min="1" max="1" width="17.7109375" style="1" bestFit="1" customWidth="1"/>
    <col min="2" max="2" width="13.7109375" style="1" bestFit="1" customWidth="1"/>
    <col min="3" max="4" width="13.42578125" style="1" bestFit="1" customWidth="1"/>
    <col min="5" max="6" width="14.42578125" style="1" bestFit="1" customWidth="1"/>
    <col min="7" max="7" width="9.140625" style="1"/>
    <col min="8" max="8" width="14.42578125" style="1" bestFit="1" customWidth="1"/>
    <col min="9" max="16384" width="9.140625" style="1"/>
  </cols>
  <sheetData>
    <row r="1" spans="1:6" x14ac:dyDescent="0.45">
      <c r="A1" s="4" t="s">
        <v>29</v>
      </c>
      <c r="B1" s="4" t="s">
        <v>26</v>
      </c>
      <c r="C1" s="4" t="s">
        <v>60</v>
      </c>
      <c r="D1" s="4" t="s">
        <v>59</v>
      </c>
      <c r="E1" s="4" t="s">
        <v>58</v>
      </c>
      <c r="F1" s="4" t="s">
        <v>57</v>
      </c>
    </row>
    <row r="2" spans="1:6" x14ac:dyDescent="0.45">
      <c r="A2" s="5" t="s">
        <v>77</v>
      </c>
      <c r="B2" s="5" t="s">
        <v>78</v>
      </c>
      <c r="C2" s="6">
        <v>86113</v>
      </c>
      <c r="D2" s="6">
        <v>112263</v>
      </c>
      <c r="E2" s="6">
        <v>207342</v>
      </c>
      <c r="F2" s="6">
        <v>230557</v>
      </c>
    </row>
    <row r="3" spans="1:6" x14ac:dyDescent="0.45">
      <c r="A3" s="5" t="s">
        <v>82</v>
      </c>
      <c r="B3" s="5" t="s">
        <v>77</v>
      </c>
      <c r="C3" s="6">
        <f>'مصرف مواد اولیه سالانه'!J23/'کرک اسپرد سالانه'!C2</f>
        <v>44.79225293053895</v>
      </c>
      <c r="D3" s="6">
        <f>'مصرف مواد اولیه سالانه'!K23/'کرک اسپرد سالانه'!D2</f>
        <v>55.928019611295198</v>
      </c>
      <c r="E3" s="6">
        <f>'مصرف مواد اولیه سالانه'!L23/'کرک اسپرد سالانه'!E2</f>
        <v>37.0567509245708</v>
      </c>
      <c r="F3" s="6">
        <f>'مصرف مواد اولیه سالانه'!M23/'کرک اسپرد سالانه'!F2</f>
        <v>68.141541321298746</v>
      </c>
    </row>
    <row r="4" spans="1:6" x14ac:dyDescent="0.45">
      <c r="A4" s="20" t="s">
        <v>84</v>
      </c>
      <c r="B4" s="20" t="s">
        <v>85</v>
      </c>
      <c r="C4" s="21">
        <f>' تولید و فروش سالانه'!D27</f>
        <v>0.39777055842563402</v>
      </c>
      <c r="D4" s="21">
        <f>' تولید و فروش سالانه'!E27</f>
        <v>0.40514669046919005</v>
      </c>
      <c r="E4" s="21">
        <f>' تولید و فروش سالانه'!F27</f>
        <v>0.43298599011924266</v>
      </c>
      <c r="F4" s="21">
        <f>' تولید و فروش سالانه'!G27</f>
        <v>0.41724707568448688</v>
      </c>
    </row>
    <row r="5" spans="1:6" x14ac:dyDescent="0.45">
      <c r="A5" s="20" t="s">
        <v>86</v>
      </c>
      <c r="B5" s="20" t="s">
        <v>85</v>
      </c>
      <c r="C5" s="21">
        <f>' تولید و فروش سالانه'!D28</f>
        <v>0.19712730271670387</v>
      </c>
      <c r="D5" s="21">
        <f>' تولید و فروش سالانه'!E28</f>
        <v>0.20132552840157231</v>
      </c>
      <c r="E5" s="21">
        <f>' تولید و فروش سالانه'!F28</f>
        <v>0.22109780113754016</v>
      </c>
      <c r="F5" s="21">
        <f>' تولید و فروش سالانه'!G28</f>
        <v>0.21694251693724803</v>
      </c>
    </row>
    <row r="6" spans="1:6" x14ac:dyDescent="0.45">
      <c r="A6" s="20" t="s">
        <v>87</v>
      </c>
      <c r="B6" s="20" t="s">
        <v>85</v>
      </c>
      <c r="C6" s="21">
        <f>' تولید و فروش سالانه'!D29</f>
        <v>0.18335656927943356</v>
      </c>
      <c r="D6" s="21">
        <f>' تولید و فروش سالانه'!E29</f>
        <v>0.18432698911745193</v>
      </c>
      <c r="E6" s="21">
        <f>' تولید و فروش سالانه'!F29</f>
        <v>0.13918663205392767</v>
      </c>
      <c r="F6" s="21">
        <f>' تولید و فروش سالانه'!G29</f>
        <v>0.14601354445763781</v>
      </c>
    </row>
    <row r="7" spans="1:6" x14ac:dyDescent="0.45">
      <c r="A7" s="20" t="s">
        <v>88</v>
      </c>
      <c r="B7" s="20" t="s">
        <v>85</v>
      </c>
      <c r="C7" s="21">
        <f>' تولید و فروش سالانه'!D30</f>
        <v>7.9071950229856677E-2</v>
      </c>
      <c r="D7" s="21">
        <f>' تولید و فروش سالانه'!E30</f>
        <v>7.5203244889934809E-2</v>
      </c>
      <c r="E7" s="21">
        <f>' تولید و فروش سالانه'!F30</f>
        <v>8.7487960010585869E-2</v>
      </c>
      <c r="F7" s="21">
        <f>' تولید و فروش سالانه'!G30</f>
        <v>8.3732189609260363E-2</v>
      </c>
    </row>
    <row r="8" spans="1:6" x14ac:dyDescent="0.45">
      <c r="A8" s="20" t="s">
        <v>89</v>
      </c>
      <c r="B8" s="20" t="s">
        <v>85</v>
      </c>
      <c r="C8" s="21">
        <f>' تولید و فروش سالانه'!D31</f>
        <v>3.5103189806935345E-2</v>
      </c>
      <c r="D8" s="21">
        <f>' تولید و فروش سالانه'!E31</f>
        <v>3.8184532420590903E-2</v>
      </c>
      <c r="E8" s="21">
        <f>' تولید و فروش سالانه'!F31</f>
        <v>4.1093235649372555E-2</v>
      </c>
      <c r="F8" s="21">
        <f>' تولید و فروش سالانه'!G31</f>
        <v>3.5677886886308165E-2</v>
      </c>
    </row>
    <row r="9" spans="1:6" x14ac:dyDescent="0.45">
      <c r="A9" s="20" t="s">
        <v>90</v>
      </c>
      <c r="B9" s="20" t="s">
        <v>85</v>
      </c>
      <c r="C9" s="21">
        <f>' تولید و فروش سالانه'!D32</f>
        <v>3.260031453724483E-2</v>
      </c>
      <c r="D9" s="21">
        <f>' تولید و فروش سالانه'!E32</f>
        <v>3.4269620584809569E-2</v>
      </c>
      <c r="E9" s="21">
        <f>' تولید و فروش سالانه'!F32</f>
        <v>3.0175561257406752E-2</v>
      </c>
      <c r="F9" s="21">
        <f>' تولید و فروش سالانه'!G32</f>
        <v>2.7737667620032536E-2</v>
      </c>
    </row>
    <row r="10" spans="1:6" x14ac:dyDescent="0.45">
      <c r="A10" s="20" t="s">
        <v>91</v>
      </c>
      <c r="B10" s="20" t="s">
        <v>85</v>
      </c>
      <c r="C10" s="21">
        <f>' تولید و فروش سالانه'!D33</f>
        <v>6.8959751501065569E-3</v>
      </c>
      <c r="D10" s="21">
        <f>' تولید و فروش سالانه'!E33</f>
        <v>7.101808499796765E-3</v>
      </c>
      <c r="E10" s="21">
        <f>' تولید و فروش سالانه'!F33</f>
        <v>8.8821592791856457E-3</v>
      </c>
      <c r="F10" s="21">
        <f>' تولید و فروش سالانه'!G33</f>
        <v>1.3110620876483778E-2</v>
      </c>
    </row>
    <row r="11" spans="1:6" x14ac:dyDescent="0.45">
      <c r="A11" s="22" t="s">
        <v>106</v>
      </c>
      <c r="B11" s="22"/>
      <c r="C11" s="23">
        <f>' تولید و فروش سالانه'!L71/'کرک اسپرد سالانه'!C$2</f>
        <v>56.550015901789493</v>
      </c>
      <c r="D11" s="23">
        <f>' تولید و فروش سالانه'!M71/'کرک اسپرد سالانه'!D$2</f>
        <v>68.541172083795018</v>
      </c>
      <c r="E11" s="23">
        <f>' تولید و فروش سالانه'!N71/'کرک اسپرد سالانه'!E$2</f>
        <v>46.05451345561513</v>
      </c>
      <c r="F11" s="23">
        <f>' تولید و فروش سالانه'!O71/'کرک اسپرد سالانه'!F$2</f>
        <v>80.56242815135424</v>
      </c>
    </row>
    <row r="12" spans="1:6" x14ac:dyDescent="0.45">
      <c r="A12" s="22" t="s">
        <v>92</v>
      </c>
      <c r="B12" s="22" t="s">
        <v>77</v>
      </c>
      <c r="C12" s="23">
        <f>' تولید و فروش سالانه'!L72/'کرک اسپرد سالانه'!C$2</f>
        <v>52.376138854972119</v>
      </c>
      <c r="D12" s="23">
        <f>' تولید و فروش سالانه'!M72/'کرک اسپرد سالانه'!D$2</f>
        <v>68.130918507709836</v>
      </c>
      <c r="E12" s="23">
        <f>' تولید و فروش سالانه'!N72/'کرک اسپرد سالانه'!E$2</f>
        <v>46.924518415543403</v>
      </c>
      <c r="F12" s="23">
        <f>' تولید و فروش سالانه'!O72/'کرک اسپرد سالانه'!F$2</f>
        <v>88.767061943818049</v>
      </c>
    </row>
    <row r="13" spans="1:6" x14ac:dyDescent="0.45">
      <c r="A13" s="22" t="s">
        <v>93</v>
      </c>
      <c r="B13" s="22" t="s">
        <v>77</v>
      </c>
      <c r="C13" s="23">
        <f>' تولید و فروش سالانه'!L73/'کرک اسپرد سالانه'!C$2</f>
        <v>44.048554674829489</v>
      </c>
      <c r="D13" s="23">
        <f>' تولید و فروش سالانه'!M73/'کرک اسپرد سالانه'!D$2</f>
        <v>45.464845315546057</v>
      </c>
      <c r="E13" s="23">
        <f>' تولید و فروش سالانه'!N73/'کرک اسپرد سالانه'!E$2</f>
        <v>35.484787416312436</v>
      </c>
      <c r="F13" s="23">
        <f>' تولید و فروش سالانه'!O73/'کرک اسپرد سالانه'!F$2</f>
        <v>64.987781146136925</v>
      </c>
    </row>
    <row r="14" spans="1:6" x14ac:dyDescent="0.45">
      <c r="A14" s="22" t="s">
        <v>94</v>
      </c>
      <c r="B14" s="22" t="s">
        <v>77</v>
      </c>
      <c r="C14" s="23">
        <f>' تولید و فروش سالانه'!L74/'کرک اسپرد سالانه'!C$2</f>
        <v>33.51744143064905</v>
      </c>
      <c r="D14" s="23">
        <f>' تولید و فروش سالانه'!M74/'کرک اسپرد سالانه'!D$2</f>
        <v>35.541213752133068</v>
      </c>
      <c r="E14" s="23">
        <f>' تولید و فروش سالانه'!N74/'کرک اسپرد سالانه'!E$2</f>
        <v>27.272367265123879</v>
      </c>
      <c r="F14" s="23">
        <f>' تولید و فروش سالانه'!O74/'کرک اسپرد سالانه'!F$2</f>
        <v>47.955438382663438</v>
      </c>
    </row>
    <row r="15" spans="1:6" x14ac:dyDescent="0.45">
      <c r="A15" s="22" t="s">
        <v>95</v>
      </c>
      <c r="B15" s="22" t="s">
        <v>77</v>
      </c>
      <c r="C15" s="23">
        <f>' تولید و فروش سالانه'!L75/'کرک اسپرد سالانه'!C$2</f>
        <v>32.469677242876621</v>
      </c>
      <c r="D15" s="23">
        <f>' تولید و فروش سالانه'!M75/'کرک اسپرد سالانه'!D$2</f>
        <v>35.370453560135346</v>
      </c>
      <c r="E15" s="23">
        <f>' تولید و فروش سالانه'!N75/'کرک اسپرد سالانه'!E$2</f>
        <v>26.863960909415653</v>
      </c>
      <c r="F15" s="23">
        <f>' تولید و فروش سالانه'!O75/'کرک اسپرد سالانه'!F$2</f>
        <v>59.508627007768141</v>
      </c>
    </row>
    <row r="16" spans="1:6" x14ac:dyDescent="0.45">
      <c r="A16" s="22" t="s">
        <v>96</v>
      </c>
      <c r="B16" s="22" t="s">
        <v>77</v>
      </c>
      <c r="C16" s="23">
        <f>' تولید و فروش سالانه'!L76/'کرک اسپرد سالانه'!C$2</f>
        <v>47.455399868361781</v>
      </c>
      <c r="D16" s="23">
        <f>' تولید و فروش سالانه'!M76/'کرک اسپرد سالانه'!D$2</f>
        <v>51.555443344027942</v>
      </c>
      <c r="E16" s="23">
        <f>' تولید و فروش سالانه'!N76/'کرک اسپرد سالانه'!E$2</f>
        <v>40.040266513902374</v>
      </c>
      <c r="F16" s="23">
        <f>' تولید و فروش سالانه'!O76/'کرک اسپرد سالانه'!F$2</f>
        <v>71.065443082436914</v>
      </c>
    </row>
    <row r="17" spans="1:6" x14ac:dyDescent="0.45">
      <c r="A17" s="22" t="s">
        <v>97</v>
      </c>
      <c r="B17" s="22" t="s">
        <v>77</v>
      </c>
      <c r="C17" s="23">
        <f>' تولید و فروش سالانه'!L77/'کرک اسپرد سالانه'!C$2</f>
        <v>38.848312316288478</v>
      </c>
      <c r="D17" s="23">
        <f>' تولید و فروش سالانه'!M77/'کرک اسپرد سالانه'!D$2</f>
        <v>51.411381194948135</v>
      </c>
      <c r="E17" s="23">
        <f>' تولید و فروش سالانه'!N77/'کرک اسپرد سالانه'!E$2</f>
        <v>28.290578963462931</v>
      </c>
      <c r="F17" s="23">
        <f>' تولید و فروش سالانه'!O77/'کرک اسپرد سالانه'!F$2</f>
        <v>61.9964953704336</v>
      </c>
    </row>
    <row r="18" spans="1:6" x14ac:dyDescent="0.45">
      <c r="A18" s="11" t="s">
        <v>105</v>
      </c>
      <c r="B18" s="11"/>
      <c r="C18" s="24">
        <f>C11-C$3</f>
        <v>11.757762971250543</v>
      </c>
      <c r="D18" s="24">
        <f>D11-D$3</f>
        <v>12.61315247249982</v>
      </c>
      <c r="E18" s="24">
        <f>E11-E$3</f>
        <v>8.9977625310443301</v>
      </c>
      <c r="F18" s="24">
        <f>F11-F$3</f>
        <v>12.420886830055494</v>
      </c>
    </row>
    <row r="19" spans="1:6" x14ac:dyDescent="0.45">
      <c r="A19" s="11" t="s">
        <v>98</v>
      </c>
      <c r="B19" s="11" t="s">
        <v>77</v>
      </c>
      <c r="C19" s="24">
        <f t="shared" ref="C19:D24" si="0">C12-C$3</f>
        <v>7.5838859244331687</v>
      </c>
      <c r="D19" s="24">
        <f t="shared" si="0"/>
        <v>12.202898896414638</v>
      </c>
      <c r="E19" s="24">
        <f t="shared" ref="E19:F19" si="1">E12-E$3</f>
        <v>9.8677674909726036</v>
      </c>
      <c r="F19" s="24">
        <f t="shared" si="1"/>
        <v>20.625520622519304</v>
      </c>
    </row>
    <row r="20" spans="1:6" x14ac:dyDescent="0.45">
      <c r="A20" s="11" t="s">
        <v>99</v>
      </c>
      <c r="B20" s="11" t="s">
        <v>77</v>
      </c>
      <c r="C20" s="24">
        <f t="shared" si="0"/>
        <v>-0.74369825570946091</v>
      </c>
      <c r="D20" s="24">
        <f t="shared" si="0"/>
        <v>-10.463174295749141</v>
      </c>
      <c r="E20" s="24">
        <f t="shared" ref="E20:F20" si="2">E13-E$3</f>
        <v>-1.5719635082583636</v>
      </c>
      <c r="F20" s="24">
        <f t="shared" si="2"/>
        <v>-3.1537601751618212</v>
      </c>
    </row>
    <row r="21" spans="1:6" x14ac:dyDescent="0.45">
      <c r="A21" s="11" t="s">
        <v>100</v>
      </c>
      <c r="B21" s="11" t="s">
        <v>77</v>
      </c>
      <c r="C21" s="24">
        <f t="shared" si="0"/>
        <v>-11.2748114998899</v>
      </c>
      <c r="D21" s="24">
        <f t="shared" si="0"/>
        <v>-20.386805859162131</v>
      </c>
      <c r="E21" s="24">
        <f t="shared" ref="E21:F21" si="3">E14-E$3</f>
        <v>-9.7843836594469202</v>
      </c>
      <c r="F21" s="24">
        <f t="shared" si="3"/>
        <v>-20.186102938635308</v>
      </c>
    </row>
    <row r="22" spans="1:6" x14ac:dyDescent="0.45">
      <c r="A22" s="11" t="s">
        <v>101</v>
      </c>
      <c r="B22" s="11" t="s">
        <v>77</v>
      </c>
      <c r="C22" s="24">
        <f t="shared" si="0"/>
        <v>-12.322575687662329</v>
      </c>
      <c r="D22" s="24">
        <f t="shared" si="0"/>
        <v>-20.557566051159853</v>
      </c>
      <c r="E22" s="24">
        <f t="shared" ref="E22:F22" si="4">E15-E$3</f>
        <v>-10.192790015155147</v>
      </c>
      <c r="F22" s="24">
        <f t="shared" si="4"/>
        <v>-8.6329143135306055</v>
      </c>
    </row>
    <row r="23" spans="1:6" x14ac:dyDescent="0.45">
      <c r="A23" s="11" t="s">
        <v>102</v>
      </c>
      <c r="B23" s="11" t="s">
        <v>77</v>
      </c>
      <c r="C23" s="24">
        <f t="shared" si="0"/>
        <v>2.6631469378228303</v>
      </c>
      <c r="D23" s="24">
        <f t="shared" si="0"/>
        <v>-4.3725762672672559</v>
      </c>
      <c r="E23" s="24">
        <f t="shared" ref="E23:F23" si="5">E16-E$3</f>
        <v>2.9835155893315743</v>
      </c>
      <c r="F23" s="24">
        <f t="shared" si="5"/>
        <v>2.9239017611381684</v>
      </c>
    </row>
    <row r="24" spans="1:6" x14ac:dyDescent="0.45">
      <c r="A24" s="11" t="s">
        <v>103</v>
      </c>
      <c r="B24" s="11" t="s">
        <v>77</v>
      </c>
      <c r="C24" s="24">
        <f t="shared" si="0"/>
        <v>-5.9439406142504723</v>
      </c>
      <c r="D24" s="24">
        <f t="shared" si="0"/>
        <v>-4.5166384163470639</v>
      </c>
      <c r="E24" s="24">
        <f t="shared" ref="E24:F24" si="6">E17-E$3</f>
        <v>-8.7661719611078688</v>
      </c>
      <c r="F24" s="24">
        <f t="shared" si="6"/>
        <v>-6.1450459508651463</v>
      </c>
    </row>
    <row r="25" spans="1:6" x14ac:dyDescent="0.45">
      <c r="A25" s="13" t="s">
        <v>104</v>
      </c>
      <c r="B25" s="13" t="s">
        <v>77</v>
      </c>
      <c r="C25" s="25">
        <f>C18*C4+C19*C5+C20*C6+C21*C7+C22*C8+C23*C9+C24*C10</f>
        <v>4.7572680725769683</v>
      </c>
      <c r="D25" s="25">
        <f>D18*D4+D19*D5+D20*D6+D21*D7+D22*D8+D23*D9+D24*D10</f>
        <v>3.138228802749476</v>
      </c>
      <c r="E25" s="25">
        <f>E18*E4+E19*E5+E20*E6+E21*E7+E22*E8+E23*E9+E24*E10</f>
        <v>4.5961467397841851</v>
      </c>
      <c r="F25" s="25">
        <f>F18*F4+F19*F5+F20*F6+F21*F7+F22*F8+F23*F9+F24*F10</f>
        <v>7.1989454710608634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rightToLeft="1" topLeftCell="A56" workbookViewId="0">
      <selection activeCell="E31" sqref="E31"/>
    </sheetView>
  </sheetViews>
  <sheetFormatPr defaultRowHeight="18" x14ac:dyDescent="0.45"/>
  <cols>
    <col min="1" max="1" width="36.5703125" style="1" bestFit="1" customWidth="1"/>
    <col min="2" max="2" width="13.140625" style="1" bestFit="1" customWidth="1"/>
    <col min="3" max="3" width="13.42578125" style="1" bestFit="1" customWidth="1"/>
    <col min="4" max="4" width="15.42578125" style="1" bestFit="1" customWidth="1"/>
    <col min="5" max="5" width="14.42578125" style="1" bestFit="1" customWidth="1"/>
    <col min="6" max="6" width="14.42578125" style="1" customWidth="1"/>
    <col min="7" max="7" width="9.140625" style="1"/>
    <col min="8" max="8" width="20.85546875" style="1" bestFit="1" customWidth="1"/>
    <col min="9" max="9" width="8.28515625" style="1" bestFit="1" customWidth="1"/>
    <col min="10" max="11" width="11" style="1" bestFit="1" customWidth="1"/>
    <col min="12" max="12" width="13.7109375" style="1" bestFit="1" customWidth="1"/>
    <col min="13" max="13" width="12.85546875" style="1" bestFit="1" customWidth="1"/>
    <col min="14" max="14" width="16.42578125" style="1" bestFit="1" customWidth="1"/>
    <col min="15" max="16384" width="9.140625" style="1"/>
  </cols>
  <sheetData>
    <row r="1" spans="1:14" x14ac:dyDescent="0.45">
      <c r="A1" s="1" t="s">
        <v>107</v>
      </c>
    </row>
    <row r="2" spans="1:14" x14ac:dyDescent="0.45">
      <c r="A2" s="4" t="s">
        <v>111</v>
      </c>
      <c r="B2" s="4" t="s">
        <v>26</v>
      </c>
      <c r="C2" s="4" t="s">
        <v>108</v>
      </c>
      <c r="D2" s="4" t="s">
        <v>109</v>
      </c>
      <c r="E2" s="4" t="s">
        <v>110</v>
      </c>
      <c r="F2" s="4" t="s">
        <v>33</v>
      </c>
      <c r="H2" s="4" t="s">
        <v>111</v>
      </c>
      <c r="I2" s="4" t="s">
        <v>26</v>
      </c>
      <c r="J2" s="4" t="s">
        <v>108</v>
      </c>
      <c r="K2" s="4" t="s">
        <v>109</v>
      </c>
      <c r="L2" s="4" t="s">
        <v>81</v>
      </c>
      <c r="M2" s="4" t="s">
        <v>132</v>
      </c>
      <c r="N2" s="4" t="s">
        <v>144</v>
      </c>
    </row>
    <row r="3" spans="1:14" x14ac:dyDescent="0.45">
      <c r="A3" s="5" t="s">
        <v>129</v>
      </c>
      <c r="B3" s="5" t="s">
        <v>113</v>
      </c>
      <c r="C3" s="6">
        <v>4237282</v>
      </c>
      <c r="D3" s="6">
        <v>4155309</v>
      </c>
      <c r="E3" s="6">
        <v>212967564</v>
      </c>
      <c r="F3" s="6">
        <f>E3*D3/1000000</f>
        <v>884946035.39727604</v>
      </c>
      <c r="H3" s="5" t="s">
        <v>129</v>
      </c>
      <c r="I3" s="5" t="s">
        <v>76</v>
      </c>
      <c r="J3" s="6">
        <f>C3*1000/158.9873</f>
        <v>26651701.110717647</v>
      </c>
      <c r="K3" s="6">
        <f>D3*1000/158.9873</f>
        <v>26136106.468881477</v>
      </c>
      <c r="L3" s="6">
        <f>F3*1000000/K3</f>
        <v>33859137.987937197</v>
      </c>
      <c r="M3" s="10">
        <f>L3/158.9873</f>
        <v>212967.56399999998</v>
      </c>
      <c r="N3" s="33">
        <f>L3/پنل!$B$1</f>
        <v>135.43655195174878</v>
      </c>
    </row>
    <row r="4" spans="1:14" x14ac:dyDescent="0.45">
      <c r="A4" s="5" t="s">
        <v>127</v>
      </c>
      <c r="B4" s="5" t="s">
        <v>113</v>
      </c>
      <c r="C4" s="6">
        <v>2266493</v>
      </c>
      <c r="D4" s="6">
        <v>2358675</v>
      </c>
      <c r="E4" s="6">
        <v>199301877</v>
      </c>
      <c r="F4" s="6">
        <f t="shared" ref="F4:F20" si="0">E4*D4/1000000</f>
        <v>470088354.73297501</v>
      </c>
      <c r="H4" s="5" t="s">
        <v>127</v>
      </c>
      <c r="I4" s="5" t="s">
        <v>76</v>
      </c>
      <c r="J4" s="6">
        <f t="shared" ref="J4:J21" si="1">C4*1000/158.9873</f>
        <v>14255811.627721207</v>
      </c>
      <c r="K4" s="6">
        <f t="shared" ref="K4:K21" si="2">D4*1000/158.9873</f>
        <v>14835618.945664212</v>
      </c>
      <c r="L4" s="6">
        <f t="shared" ref="L4:L21" si="3">F4*1000000/K4</f>
        <v>31686467.309162103</v>
      </c>
      <c r="M4" s="10">
        <f>L4/158.9873</f>
        <v>199301.87700000001</v>
      </c>
      <c r="N4" s="33">
        <f>L4/پنل!$B$1</f>
        <v>126.74586923664842</v>
      </c>
    </row>
    <row r="5" spans="1:14" x14ac:dyDescent="0.45">
      <c r="A5" s="5" t="s">
        <v>131</v>
      </c>
      <c r="B5" s="5" t="s">
        <v>113</v>
      </c>
      <c r="C5" s="6">
        <v>1623273</v>
      </c>
      <c r="D5" s="6">
        <v>1603647</v>
      </c>
      <c r="E5" s="6">
        <v>128351928</v>
      </c>
      <c r="F5" s="6">
        <f t="shared" si="0"/>
        <v>205831184.281416</v>
      </c>
      <c r="H5" s="5" t="s">
        <v>131</v>
      </c>
      <c r="I5" s="5" t="s">
        <v>76</v>
      </c>
      <c r="J5" s="6">
        <f t="shared" si="1"/>
        <v>10210079.673030486</v>
      </c>
      <c r="K5" s="6">
        <f t="shared" si="2"/>
        <v>10086635.850788081</v>
      </c>
      <c r="L5" s="6">
        <f t="shared" si="3"/>
        <v>20406326.4825144</v>
      </c>
      <c r="M5" s="10">
        <f t="shared" ref="M5:M20" si="4">L5/158.9873</f>
        <v>128351.928</v>
      </c>
      <c r="N5" s="33">
        <f>L5/پنل!$B$1</f>
        <v>81.625305930057607</v>
      </c>
    </row>
    <row r="6" spans="1:14" x14ac:dyDescent="0.45">
      <c r="A6" s="5" t="s">
        <v>124</v>
      </c>
      <c r="B6" s="5" t="s">
        <v>113</v>
      </c>
      <c r="C6" s="6">
        <v>865151</v>
      </c>
      <c r="D6" s="6">
        <v>865151</v>
      </c>
      <c r="E6" s="6">
        <v>90489059</v>
      </c>
      <c r="F6" s="6">
        <f t="shared" si="0"/>
        <v>78286699.882909</v>
      </c>
      <c r="H6" s="5" t="s">
        <v>124</v>
      </c>
      <c r="I6" s="5" t="s">
        <v>76</v>
      </c>
      <c r="J6" s="6">
        <f t="shared" si="1"/>
        <v>5441635.9042514712</v>
      </c>
      <c r="K6" s="6">
        <f t="shared" si="2"/>
        <v>5441635.9042514712</v>
      </c>
      <c r="L6" s="6">
        <f t="shared" si="3"/>
        <v>14386611.169950701</v>
      </c>
      <c r="M6" s="10">
        <f t="shared" si="4"/>
        <v>90489.059000000008</v>
      </c>
      <c r="N6" s="33">
        <f>L6/پنل!$B$1</f>
        <v>57.546444679802804</v>
      </c>
    </row>
    <row r="7" spans="1:14" x14ac:dyDescent="0.45">
      <c r="A7" s="5" t="s">
        <v>112</v>
      </c>
      <c r="B7" s="5" t="s">
        <v>113</v>
      </c>
      <c r="C7" s="6">
        <v>333793</v>
      </c>
      <c r="D7" s="6">
        <v>338518</v>
      </c>
      <c r="E7" s="6">
        <v>104531130</v>
      </c>
      <c r="F7" s="6">
        <f t="shared" si="0"/>
        <v>35385669.065339997</v>
      </c>
      <c r="H7" s="5" t="s">
        <v>112</v>
      </c>
      <c r="I7" s="5" t="s">
        <v>76</v>
      </c>
      <c r="J7" s="6">
        <f t="shared" si="1"/>
        <v>2099494.7395169297</v>
      </c>
      <c r="K7" s="6">
        <f t="shared" si="2"/>
        <v>2129214.0944591169</v>
      </c>
      <c r="L7" s="6">
        <f t="shared" si="3"/>
        <v>16619122.124649001</v>
      </c>
      <c r="M7" s="10">
        <f t="shared" si="4"/>
        <v>104531.13</v>
      </c>
      <c r="N7" s="33">
        <f>L7/پنل!$B$1</f>
        <v>66.476488498595998</v>
      </c>
    </row>
    <row r="8" spans="1:14" x14ac:dyDescent="0.45">
      <c r="A8" s="5" t="s">
        <v>118</v>
      </c>
      <c r="B8" s="5" t="s">
        <v>113</v>
      </c>
      <c r="C8" s="6">
        <v>305185</v>
      </c>
      <c r="D8" s="6">
        <v>305062</v>
      </c>
      <c r="E8" s="6">
        <v>155303279</v>
      </c>
      <c r="F8" s="6">
        <f t="shared" si="0"/>
        <v>47377128.898298003</v>
      </c>
      <c r="H8" s="5" t="s">
        <v>118</v>
      </c>
      <c r="I8" s="5" t="s">
        <v>76</v>
      </c>
      <c r="J8" s="6">
        <f t="shared" si="1"/>
        <v>1919555.8387368047</v>
      </c>
      <c r="K8" s="6">
        <f t="shared" si="2"/>
        <v>1918782.1920367223</v>
      </c>
      <c r="L8" s="6">
        <f t="shared" si="3"/>
        <v>24691249.0093567</v>
      </c>
      <c r="M8" s="10">
        <f t="shared" si="4"/>
        <v>155303.27899999998</v>
      </c>
      <c r="N8" s="33">
        <f>L8/پنل!$B$1</f>
        <v>98.764996037426798</v>
      </c>
    </row>
    <row r="9" spans="1:14" x14ac:dyDescent="0.45">
      <c r="A9" s="5" t="s">
        <v>115</v>
      </c>
      <c r="B9" s="5" t="s">
        <v>113</v>
      </c>
      <c r="C9" s="6">
        <v>127992</v>
      </c>
      <c r="D9" s="6">
        <v>128336</v>
      </c>
      <c r="E9" s="6">
        <v>222454136</v>
      </c>
      <c r="F9" s="6">
        <f t="shared" si="0"/>
        <v>28548873.997696001</v>
      </c>
      <c r="H9" s="5" t="s">
        <v>115</v>
      </c>
      <c r="I9" s="5" t="s">
        <v>76</v>
      </c>
      <c r="J9" s="6">
        <f t="shared" si="1"/>
        <v>805045.43444665079</v>
      </c>
      <c r="K9" s="6">
        <f t="shared" si="2"/>
        <v>807209.12928265333</v>
      </c>
      <c r="L9" s="6">
        <f t="shared" si="3"/>
        <v>35367382.456472799</v>
      </c>
      <c r="M9" s="10">
        <f t="shared" si="4"/>
        <v>222454.136</v>
      </c>
      <c r="N9" s="33">
        <f>L9/پنل!$B$1</f>
        <v>141.46952982589119</v>
      </c>
    </row>
    <row r="10" spans="1:14" x14ac:dyDescent="0.45">
      <c r="A10" s="5" t="s">
        <v>116</v>
      </c>
      <c r="B10" s="5" t="s">
        <v>113</v>
      </c>
      <c r="C10" s="6">
        <v>89094</v>
      </c>
      <c r="D10" s="6">
        <v>99876</v>
      </c>
      <c r="E10" s="6">
        <v>229357053</v>
      </c>
      <c r="F10" s="6">
        <f t="shared" si="0"/>
        <v>22907265.025428001</v>
      </c>
      <c r="H10" s="5" t="s">
        <v>116</v>
      </c>
      <c r="I10" s="5" t="s">
        <v>76</v>
      </c>
      <c r="J10" s="6">
        <f t="shared" si="1"/>
        <v>560384.38290354004</v>
      </c>
      <c r="K10" s="6">
        <f t="shared" si="2"/>
        <v>628201.12046685489</v>
      </c>
      <c r="L10" s="6">
        <f t="shared" si="3"/>
        <v>36464858.592426904</v>
      </c>
      <c r="M10" s="10">
        <f t="shared" si="4"/>
        <v>229357.05300000001</v>
      </c>
      <c r="N10" s="33">
        <f>L10/پنل!$B$1</f>
        <v>145.85943436970763</v>
      </c>
    </row>
    <row r="11" spans="1:14" x14ac:dyDescent="0.45">
      <c r="A11" s="5" t="s">
        <v>126</v>
      </c>
      <c r="B11" s="5" t="s">
        <v>113</v>
      </c>
      <c r="C11" s="6">
        <v>87714</v>
      </c>
      <c r="D11" s="6">
        <v>84893</v>
      </c>
      <c r="E11" s="6">
        <v>181759862</v>
      </c>
      <c r="F11" s="6">
        <f t="shared" si="0"/>
        <v>15430139.964765999</v>
      </c>
      <c r="H11" s="5" t="s">
        <v>126</v>
      </c>
      <c r="I11" s="5" t="s">
        <v>76</v>
      </c>
      <c r="J11" s="6">
        <f t="shared" si="1"/>
        <v>551704.44431725051</v>
      </c>
      <c r="K11" s="6">
        <f t="shared" si="2"/>
        <v>533960.88869991503</v>
      </c>
      <c r="L11" s="6">
        <f t="shared" si="3"/>
        <v>28897509.7077526</v>
      </c>
      <c r="M11" s="10">
        <f t="shared" si="4"/>
        <v>181759.86199999999</v>
      </c>
      <c r="N11" s="33">
        <f>L11/پنل!$B$1</f>
        <v>115.5900388310104</v>
      </c>
    </row>
    <row r="12" spans="1:14" x14ac:dyDescent="0.45">
      <c r="A12" s="5" t="s">
        <v>128</v>
      </c>
      <c r="B12" s="5" t="s">
        <v>113</v>
      </c>
      <c r="C12" s="6">
        <v>87103</v>
      </c>
      <c r="D12" s="6">
        <v>55084</v>
      </c>
      <c r="E12" s="6">
        <v>213839935</v>
      </c>
      <c r="F12" s="6">
        <f t="shared" si="0"/>
        <v>11779158.97954</v>
      </c>
      <c r="H12" s="5" t="s">
        <v>128</v>
      </c>
      <c r="I12" s="5" t="s">
        <v>76</v>
      </c>
      <c r="J12" s="6">
        <f t="shared" si="1"/>
        <v>547861.37005911791</v>
      </c>
      <c r="K12" s="6">
        <f t="shared" si="2"/>
        <v>346467.92542548996</v>
      </c>
      <c r="L12" s="6">
        <f t="shared" si="3"/>
        <v>33997833.897825502</v>
      </c>
      <c r="M12" s="10">
        <f t="shared" si="4"/>
        <v>213839.935</v>
      </c>
      <c r="N12" s="33">
        <f>L12/پنل!$B$1</f>
        <v>135.991335591302</v>
      </c>
    </row>
    <row r="13" spans="1:14" x14ac:dyDescent="0.45">
      <c r="A13" s="5" t="s">
        <v>119</v>
      </c>
      <c r="B13" s="5" t="s">
        <v>113</v>
      </c>
      <c r="C13" s="6">
        <v>72583</v>
      </c>
      <c r="D13" s="6">
        <v>72550</v>
      </c>
      <c r="E13" s="6">
        <v>178961764</v>
      </c>
      <c r="F13" s="6">
        <f t="shared" si="0"/>
        <v>12983675.9782</v>
      </c>
      <c r="H13" s="5" t="s">
        <v>119</v>
      </c>
      <c r="I13" s="5" t="s">
        <v>76</v>
      </c>
      <c r="J13" s="6">
        <f t="shared" si="1"/>
        <v>456533.32058598392</v>
      </c>
      <c r="K13" s="6">
        <f t="shared" si="2"/>
        <v>456325.75683718134</v>
      </c>
      <c r="L13" s="6">
        <f t="shared" si="3"/>
        <v>28452647.6615972</v>
      </c>
      <c r="M13" s="10">
        <f t="shared" si="4"/>
        <v>178961.764</v>
      </c>
      <c r="N13" s="33">
        <f>L13/پنل!$B$1</f>
        <v>113.8105906463888</v>
      </c>
    </row>
    <row r="14" spans="1:14" x14ac:dyDescent="0.45">
      <c r="A14" s="5" t="s">
        <v>125</v>
      </c>
      <c r="B14" s="5" t="s">
        <v>113</v>
      </c>
      <c r="C14" s="6">
        <v>41721</v>
      </c>
      <c r="D14" s="6">
        <v>43782</v>
      </c>
      <c r="E14" s="6">
        <v>137955781</v>
      </c>
      <c r="F14" s="6">
        <f t="shared" si="0"/>
        <v>6039980.0037420001</v>
      </c>
      <c r="H14" s="5" t="s">
        <v>125</v>
      </c>
      <c r="I14" s="5" t="s">
        <v>76</v>
      </c>
      <c r="J14" s="6">
        <f t="shared" si="1"/>
        <v>262417.18678158568</v>
      </c>
      <c r="K14" s="6">
        <f t="shared" si="2"/>
        <v>275380.48636589211</v>
      </c>
      <c r="L14" s="6">
        <f t="shared" si="3"/>
        <v>21933217.140581302</v>
      </c>
      <c r="M14" s="10">
        <f t="shared" si="4"/>
        <v>137955.78100000002</v>
      </c>
      <c r="N14" s="33">
        <f>L14/پنل!$B$1</f>
        <v>87.732868562325208</v>
      </c>
    </row>
    <row r="15" spans="1:14" x14ac:dyDescent="0.45">
      <c r="A15" s="5" t="s">
        <v>117</v>
      </c>
      <c r="B15" s="5" t="s">
        <v>113</v>
      </c>
      <c r="C15" s="6">
        <v>32944</v>
      </c>
      <c r="D15" s="6">
        <v>32419</v>
      </c>
      <c r="E15" s="6">
        <v>200463494</v>
      </c>
      <c r="F15" s="6">
        <f t="shared" si="0"/>
        <v>6498826.0119860005</v>
      </c>
      <c r="H15" s="5" t="s">
        <v>117</v>
      </c>
      <c r="I15" s="5" t="s">
        <v>76</v>
      </c>
      <c r="J15" s="6">
        <f t="shared" si="1"/>
        <v>207211.51941066989</v>
      </c>
      <c r="K15" s="6">
        <f t="shared" si="2"/>
        <v>203909.36886153798</v>
      </c>
      <c r="L15" s="6">
        <f t="shared" si="3"/>
        <v>31871149.659626205</v>
      </c>
      <c r="M15" s="10">
        <f t="shared" si="4"/>
        <v>200463.49400000004</v>
      </c>
      <c r="N15" s="33">
        <f>L15/پنل!$B$1</f>
        <v>127.48459863850482</v>
      </c>
    </row>
    <row r="16" spans="1:14" x14ac:dyDescent="0.45">
      <c r="A16" s="5" t="s">
        <v>122</v>
      </c>
      <c r="B16" s="5" t="s">
        <v>113</v>
      </c>
      <c r="C16" s="6">
        <v>19783</v>
      </c>
      <c r="D16" s="6">
        <v>19783</v>
      </c>
      <c r="E16" s="6">
        <v>165164737</v>
      </c>
      <c r="F16" s="6">
        <f t="shared" si="0"/>
        <v>3267453.9920709999</v>
      </c>
      <c r="H16" s="5" t="s">
        <v>122</v>
      </c>
      <c r="I16" s="5" t="s">
        <v>76</v>
      </c>
      <c r="J16" s="6">
        <f t="shared" si="1"/>
        <v>124431.32250186021</v>
      </c>
      <c r="K16" s="6">
        <f t="shared" si="2"/>
        <v>124431.32250186021</v>
      </c>
      <c r="L16" s="6">
        <f t="shared" si="3"/>
        <v>26259095.590840101</v>
      </c>
      <c r="M16" s="10">
        <f t="shared" si="4"/>
        <v>165164.73699999999</v>
      </c>
      <c r="N16" s="33">
        <f>L16/پنل!$B$1</f>
        <v>105.0363823633604</v>
      </c>
    </row>
    <row r="17" spans="1:14" x14ac:dyDescent="0.45">
      <c r="A17" s="5" t="s">
        <v>120</v>
      </c>
      <c r="B17" s="5" t="s">
        <v>113</v>
      </c>
      <c r="C17" s="6">
        <v>10887</v>
      </c>
      <c r="D17" s="6">
        <v>9376</v>
      </c>
      <c r="E17" s="6">
        <v>119742321</v>
      </c>
      <c r="F17" s="6">
        <f t="shared" si="0"/>
        <v>1122704.0016960001</v>
      </c>
      <c r="H17" s="5" t="s">
        <v>120</v>
      </c>
      <c r="I17" s="5" t="s">
        <v>76</v>
      </c>
      <c r="J17" s="6">
        <f t="shared" si="1"/>
        <v>68477.167673141186</v>
      </c>
      <c r="K17" s="6">
        <f t="shared" si="2"/>
        <v>58973.263902211052</v>
      </c>
      <c r="L17" s="6">
        <f t="shared" si="3"/>
        <v>19037508.3115233</v>
      </c>
      <c r="M17" s="10">
        <f t="shared" si="4"/>
        <v>119742.321</v>
      </c>
      <c r="N17" s="33">
        <f>L17/پنل!$B$1</f>
        <v>76.150033246093201</v>
      </c>
    </row>
    <row r="18" spans="1:14" x14ac:dyDescent="0.45">
      <c r="A18" s="5" t="s">
        <v>114</v>
      </c>
      <c r="B18" s="5" t="s">
        <v>113</v>
      </c>
      <c r="C18" s="6">
        <v>6549</v>
      </c>
      <c r="D18" s="6">
        <v>3987</v>
      </c>
      <c r="E18" s="6">
        <v>215029345</v>
      </c>
      <c r="F18" s="6">
        <f t="shared" si="0"/>
        <v>857321.99851499998</v>
      </c>
      <c r="H18" s="5" t="s">
        <v>114</v>
      </c>
      <c r="I18" s="5" t="s">
        <v>76</v>
      </c>
      <c r="J18" s="6">
        <f t="shared" si="1"/>
        <v>41191.969421456932</v>
      </c>
      <c r="K18" s="6">
        <f t="shared" si="2"/>
        <v>25077.474741693204</v>
      </c>
      <c r="L18" s="6">
        <f t="shared" si="3"/>
        <v>34186934.982318498</v>
      </c>
      <c r="M18" s="10">
        <f t="shared" si="4"/>
        <v>215029.34499999997</v>
      </c>
      <c r="N18" s="33">
        <f>L18/پنل!$B$1</f>
        <v>136.74773992927399</v>
      </c>
    </row>
    <row r="19" spans="1:14" x14ac:dyDescent="0.45">
      <c r="A19" s="5" t="s">
        <v>123</v>
      </c>
      <c r="B19" s="5" t="s">
        <v>121</v>
      </c>
      <c r="C19" s="6">
        <v>2712</v>
      </c>
      <c r="D19" s="6">
        <v>2712</v>
      </c>
      <c r="E19" s="6">
        <v>38769912</v>
      </c>
      <c r="F19" s="6">
        <f t="shared" si="0"/>
        <v>105144.001344</v>
      </c>
      <c r="H19" s="5" t="s">
        <v>123</v>
      </c>
      <c r="I19" s="5" t="s">
        <v>76</v>
      </c>
      <c r="J19" s="6">
        <f t="shared" si="1"/>
        <v>17057.966265229988</v>
      </c>
      <c r="K19" s="6">
        <f t="shared" si="2"/>
        <v>17057.966265229988</v>
      </c>
      <c r="L19" s="6">
        <f t="shared" si="3"/>
        <v>6163923.6301176008</v>
      </c>
      <c r="M19" s="10">
        <f t="shared" si="4"/>
        <v>38769.912000000004</v>
      </c>
      <c r="N19" s="33">
        <f>L19/پنل!$B$1</f>
        <v>24.655694520470401</v>
      </c>
    </row>
    <row r="20" spans="1:14" x14ac:dyDescent="0.45">
      <c r="A20" s="5" t="s">
        <v>130</v>
      </c>
      <c r="B20" s="5" t="s">
        <v>113</v>
      </c>
      <c r="C20" s="6">
        <v>213</v>
      </c>
      <c r="D20" s="6">
        <v>213</v>
      </c>
      <c r="E20" s="6">
        <v>88159624</v>
      </c>
      <c r="F20" s="6">
        <f t="shared" si="0"/>
        <v>18777.999911999999</v>
      </c>
      <c r="H20" s="5" t="s">
        <v>130</v>
      </c>
      <c r="I20" s="5" t="s">
        <v>76</v>
      </c>
      <c r="J20" s="6">
        <f t="shared" si="1"/>
        <v>1339.72965136209</v>
      </c>
      <c r="K20" s="6">
        <f t="shared" si="2"/>
        <v>1339.72965136209</v>
      </c>
      <c r="L20" s="6">
        <f t="shared" si="3"/>
        <v>14016260.588775199</v>
      </c>
      <c r="M20" s="10">
        <f t="shared" si="4"/>
        <v>88159.623999999996</v>
      </c>
      <c r="N20" s="33">
        <f>L20/پنل!$B$1</f>
        <v>56.065042355100793</v>
      </c>
    </row>
    <row r="21" spans="1:14" x14ac:dyDescent="0.45">
      <c r="A21" s="5" t="s">
        <v>25</v>
      </c>
      <c r="B21" s="5"/>
      <c r="C21" s="10">
        <f>SUM(C3:C20)</f>
        <v>10210472</v>
      </c>
      <c r="D21" s="10">
        <f t="shared" ref="D21" si="5">SUM(D3:D20)</f>
        <v>10179373</v>
      </c>
      <c r="E21" s="10"/>
      <c r="F21" s="10">
        <f>SUM(F3:F20)</f>
        <v>1831474394.21311</v>
      </c>
      <c r="H21" s="5" t="s">
        <v>25</v>
      </c>
      <c r="I21" s="5" t="s">
        <v>76</v>
      </c>
      <c r="J21" s="6">
        <f t="shared" si="1"/>
        <v>64221934.707992397</v>
      </c>
      <c r="K21" s="6">
        <f t="shared" si="2"/>
        <v>64026327.889082961</v>
      </c>
      <c r="L21" s="6">
        <f t="shared" si="3"/>
        <v>28605020.069023702</v>
      </c>
      <c r="M21" s="5"/>
      <c r="N21" s="5"/>
    </row>
    <row r="23" spans="1:14" x14ac:dyDescent="0.45">
      <c r="A23" s="4" t="s">
        <v>111</v>
      </c>
      <c r="B23" s="4" t="s">
        <v>26</v>
      </c>
      <c r="C23" s="4" t="s">
        <v>108</v>
      </c>
      <c r="D23" s="4" t="s">
        <v>109</v>
      </c>
    </row>
    <row r="24" spans="1:14" x14ac:dyDescent="0.45">
      <c r="A24" s="5" t="s">
        <v>129</v>
      </c>
      <c r="B24" s="5" t="s">
        <v>113</v>
      </c>
      <c r="C24" s="7">
        <f>C3/C$21</f>
        <v>0.41499374367805913</v>
      </c>
      <c r="D24" s="7">
        <f>D3/D$21</f>
        <v>0.40820873741437708</v>
      </c>
    </row>
    <row r="25" spans="1:14" x14ac:dyDescent="0.45">
      <c r="A25" s="5" t="s">
        <v>127</v>
      </c>
      <c r="B25" s="5" t="s">
        <v>113</v>
      </c>
      <c r="C25" s="7">
        <f t="shared" ref="C25:D42" si="6">C4/C$21</f>
        <v>0.22197729938439673</v>
      </c>
      <c r="D25" s="7">
        <f t="shared" si="6"/>
        <v>0.23171122622189008</v>
      </c>
    </row>
    <row r="26" spans="1:14" x14ac:dyDescent="0.45">
      <c r="A26" s="5" t="s">
        <v>131</v>
      </c>
      <c r="B26" s="5" t="s">
        <v>113</v>
      </c>
      <c r="C26" s="7">
        <f t="shared" si="6"/>
        <v>0.15898119107520201</v>
      </c>
      <c r="D26" s="7">
        <f t="shared" si="6"/>
        <v>0.15753887788570081</v>
      </c>
    </row>
    <row r="27" spans="1:14" x14ac:dyDescent="0.45">
      <c r="A27" s="5" t="s">
        <v>124</v>
      </c>
      <c r="B27" s="5" t="s">
        <v>113</v>
      </c>
      <c r="C27" s="7">
        <f t="shared" si="6"/>
        <v>8.4731734243039897E-2</v>
      </c>
      <c r="D27" s="7">
        <f t="shared" si="6"/>
        <v>8.4990598143913187E-2</v>
      </c>
    </row>
    <row r="28" spans="1:14" x14ac:dyDescent="0.45">
      <c r="A28" s="5" t="s">
        <v>112</v>
      </c>
      <c r="B28" s="5" t="s">
        <v>113</v>
      </c>
      <c r="C28" s="7">
        <f t="shared" si="6"/>
        <v>3.2691240914230021E-2</v>
      </c>
      <c r="D28" s="7">
        <f t="shared" si="6"/>
        <v>3.3255289888679783E-2</v>
      </c>
    </row>
    <row r="29" spans="1:14" x14ac:dyDescent="0.45">
      <c r="A29" s="5" t="s">
        <v>118</v>
      </c>
      <c r="B29" s="5" t="s">
        <v>113</v>
      </c>
      <c r="C29" s="7">
        <f t="shared" si="6"/>
        <v>2.9889411576663645E-2</v>
      </c>
      <c r="D29" s="7">
        <f t="shared" si="6"/>
        <v>2.9968643451811817E-2</v>
      </c>
    </row>
    <row r="30" spans="1:14" x14ac:dyDescent="0.45">
      <c r="A30" s="5" t="s">
        <v>115</v>
      </c>
      <c r="B30" s="5" t="s">
        <v>113</v>
      </c>
      <c r="C30" s="7">
        <f t="shared" si="6"/>
        <v>1.253536565204821E-2</v>
      </c>
      <c r="D30" s="7">
        <f t="shared" si="6"/>
        <v>1.2607456274566223E-2</v>
      </c>
    </row>
    <row r="31" spans="1:14" x14ac:dyDescent="0.45">
      <c r="A31" s="5" t="s">
        <v>116</v>
      </c>
      <c r="B31" s="5" t="s">
        <v>113</v>
      </c>
      <c r="C31" s="7">
        <f t="shared" si="6"/>
        <v>8.7257474483060128E-3</v>
      </c>
      <c r="D31" s="7">
        <f t="shared" si="6"/>
        <v>9.8116062747676102E-3</v>
      </c>
    </row>
    <row r="32" spans="1:14" x14ac:dyDescent="0.45">
      <c r="A32" s="5" t="s">
        <v>126</v>
      </c>
      <c r="B32" s="5" t="s">
        <v>113</v>
      </c>
      <c r="C32" s="7">
        <f t="shared" si="6"/>
        <v>8.5905920901599847E-3</v>
      </c>
      <c r="D32" s="7">
        <f t="shared" si="6"/>
        <v>8.3397081529481241E-3</v>
      </c>
    </row>
    <row r="33" spans="1:4" x14ac:dyDescent="0.45">
      <c r="A33" s="5" t="s">
        <v>128</v>
      </c>
      <c r="B33" s="5" t="s">
        <v>113</v>
      </c>
      <c r="C33" s="7">
        <f t="shared" si="6"/>
        <v>8.5307515656475041E-3</v>
      </c>
      <c r="D33" s="7">
        <f t="shared" si="6"/>
        <v>5.4113352561105683E-3</v>
      </c>
    </row>
    <row r="34" spans="1:4" x14ac:dyDescent="0.45">
      <c r="A34" s="5" t="s">
        <v>119</v>
      </c>
      <c r="B34" s="5" t="s">
        <v>113</v>
      </c>
      <c r="C34" s="7">
        <f t="shared" si="6"/>
        <v>7.1086821451545037E-3</v>
      </c>
      <c r="D34" s="7">
        <f t="shared" si="6"/>
        <v>7.1271580282989922E-3</v>
      </c>
    </row>
    <row r="35" spans="1:4" x14ac:dyDescent="0.45">
      <c r="A35" s="5" t="s">
        <v>125</v>
      </c>
      <c r="B35" s="5" t="s">
        <v>113</v>
      </c>
      <c r="C35" s="7">
        <f t="shared" si="6"/>
        <v>4.0860990559496175E-3</v>
      </c>
      <c r="D35" s="7">
        <f t="shared" si="6"/>
        <v>4.3010507621638388E-3</v>
      </c>
    </row>
    <row r="36" spans="1:4" x14ac:dyDescent="0.45">
      <c r="A36" s="5" t="s">
        <v>117</v>
      </c>
      <c r="B36" s="5" t="s">
        <v>113</v>
      </c>
      <c r="C36" s="7">
        <f t="shared" si="6"/>
        <v>3.2264913904078087E-3</v>
      </c>
      <c r="D36" s="7">
        <f t="shared" si="6"/>
        <v>3.1847737576764304E-3</v>
      </c>
    </row>
    <row r="37" spans="1:4" x14ac:dyDescent="0.45">
      <c r="A37" s="5" t="s">
        <v>122</v>
      </c>
      <c r="B37" s="5" t="s">
        <v>113</v>
      </c>
      <c r="C37" s="7">
        <f t="shared" si="6"/>
        <v>1.9375206160890505E-3</v>
      </c>
      <c r="D37" s="7">
        <f t="shared" si="6"/>
        <v>1.9434399348564986E-3</v>
      </c>
    </row>
    <row r="38" spans="1:4" x14ac:dyDescent="0.45">
      <c r="A38" s="5" t="s">
        <v>120</v>
      </c>
      <c r="B38" s="5" t="s">
        <v>113</v>
      </c>
      <c r="C38" s="7">
        <f t="shared" si="6"/>
        <v>1.0662582493737801E-3</v>
      </c>
      <c r="D38" s="7">
        <f t="shared" si="6"/>
        <v>9.2107834146562854E-4</v>
      </c>
    </row>
    <row r="39" spans="1:4" x14ac:dyDescent="0.45">
      <c r="A39" s="5" t="s">
        <v>114</v>
      </c>
      <c r="B39" s="5" t="s">
        <v>113</v>
      </c>
      <c r="C39" s="7">
        <f t="shared" si="6"/>
        <v>6.4140031920169804E-4</v>
      </c>
      <c r="D39" s="7">
        <f t="shared" si="6"/>
        <v>3.9167441845386743E-4</v>
      </c>
    </row>
    <row r="40" spans="1:4" x14ac:dyDescent="0.45">
      <c r="A40" s="5" t="s">
        <v>123</v>
      </c>
      <c r="B40" s="5" t="s">
        <v>121</v>
      </c>
      <c r="C40" s="7">
        <f t="shared" si="6"/>
        <v>2.6560966035654374E-4</v>
      </c>
      <c r="D40" s="7">
        <f t="shared" si="6"/>
        <v>2.6642112436591132E-4</v>
      </c>
    </row>
    <row r="41" spans="1:4" x14ac:dyDescent="0.45">
      <c r="A41" s="5" t="s">
        <v>130</v>
      </c>
      <c r="B41" s="5" t="s">
        <v>113</v>
      </c>
      <c r="C41" s="7">
        <f t="shared" si="6"/>
        <v>2.086093571384359E-5</v>
      </c>
      <c r="D41" s="7">
        <f t="shared" si="6"/>
        <v>2.0924667953517372E-5</v>
      </c>
    </row>
    <row r="42" spans="1:4" x14ac:dyDescent="0.45">
      <c r="A42" s="5" t="s">
        <v>25</v>
      </c>
      <c r="B42" s="5"/>
      <c r="C42" s="7">
        <f t="shared" si="6"/>
        <v>1</v>
      </c>
      <c r="D42" s="7">
        <f t="shared" si="6"/>
        <v>1</v>
      </c>
    </row>
    <row r="43" spans="1:4" x14ac:dyDescent="0.45">
      <c r="A43" s="8"/>
      <c r="B43" s="8"/>
      <c r="C43" s="9"/>
      <c r="D43" s="9"/>
    </row>
    <row r="44" spans="1:4" x14ac:dyDescent="0.45">
      <c r="A44" s="31" t="s">
        <v>141</v>
      </c>
      <c r="B44" s="8"/>
      <c r="C44" s="9"/>
      <c r="D44" s="9"/>
    </row>
    <row r="45" spans="1:4" x14ac:dyDescent="0.45">
      <c r="A45" s="5" t="s">
        <v>29</v>
      </c>
      <c r="B45" s="30" t="s">
        <v>137</v>
      </c>
      <c r="C45" s="30" t="s">
        <v>138</v>
      </c>
      <c r="D45" s="30" t="s">
        <v>139</v>
      </c>
    </row>
    <row r="46" spans="1:4" x14ac:dyDescent="0.45">
      <c r="A46" s="5" t="s">
        <v>133</v>
      </c>
      <c r="B46" s="5" t="s">
        <v>140</v>
      </c>
      <c r="C46" s="5" t="s">
        <v>78</v>
      </c>
      <c r="D46" s="5" t="s">
        <v>34</v>
      </c>
    </row>
    <row r="47" spans="1:4" x14ac:dyDescent="0.45">
      <c r="A47" s="5" t="s">
        <v>134</v>
      </c>
      <c r="B47" s="29">
        <v>10310105</v>
      </c>
      <c r="C47" s="29">
        <v>153165138</v>
      </c>
      <c r="D47" s="29">
        <v>1579148654</v>
      </c>
    </row>
    <row r="48" spans="1:4" x14ac:dyDescent="0.45">
      <c r="A48" s="28" t="s">
        <v>136</v>
      </c>
      <c r="B48" s="29">
        <v>69745</v>
      </c>
      <c r="C48" s="29">
        <v>318624733</v>
      </c>
      <c r="D48" s="29">
        <v>22222482</v>
      </c>
    </row>
    <row r="49" spans="1:5" x14ac:dyDescent="0.45">
      <c r="A49" s="5" t="s">
        <v>135</v>
      </c>
      <c r="B49" s="29">
        <v>9940</v>
      </c>
      <c r="C49" s="29">
        <v>25782294</v>
      </c>
      <c r="D49" s="29">
        <v>256276</v>
      </c>
    </row>
    <row r="51" spans="1:5" x14ac:dyDescent="0.45">
      <c r="A51" s="3" t="s">
        <v>142</v>
      </c>
    </row>
    <row r="52" spans="1:5" x14ac:dyDescent="0.45">
      <c r="A52" s="5" t="s">
        <v>29</v>
      </c>
      <c r="B52" s="30" t="s">
        <v>137</v>
      </c>
      <c r="C52" s="30" t="s">
        <v>138</v>
      </c>
      <c r="D52" s="30" t="s">
        <v>138</v>
      </c>
      <c r="E52" s="30" t="s">
        <v>139</v>
      </c>
    </row>
    <row r="53" spans="1:5" x14ac:dyDescent="0.45">
      <c r="A53" s="5" t="s">
        <v>133</v>
      </c>
      <c r="B53" s="5" t="s">
        <v>76</v>
      </c>
      <c r="C53" s="5" t="s">
        <v>78</v>
      </c>
      <c r="D53" s="5" t="s">
        <v>77</v>
      </c>
      <c r="E53" s="5" t="s">
        <v>34</v>
      </c>
    </row>
    <row r="54" spans="1:5" x14ac:dyDescent="0.45">
      <c r="A54" s="5" t="s">
        <v>134</v>
      </c>
      <c r="B54" s="29">
        <f>B47*1000/158.9873</f>
        <v>64848607.404490799</v>
      </c>
      <c r="C54" s="29">
        <f>E54*1000000/B54</f>
        <v>24351311.727484271</v>
      </c>
      <c r="D54" s="32">
        <f>C54/پنل!$B$1</f>
        <v>97.405246909937077</v>
      </c>
      <c r="E54" s="29">
        <v>1579148654</v>
      </c>
    </row>
    <row r="55" spans="1:5" x14ac:dyDescent="0.45">
      <c r="A55" s="28" t="s">
        <v>136</v>
      </c>
      <c r="B55" s="29">
        <f t="shared" ref="B55:B56" si="7">B48*1000/158.9873</f>
        <v>438682.83818896225</v>
      </c>
      <c r="C55" s="29">
        <f>E55*1000000/B55</f>
        <v>50657286.005858488</v>
      </c>
      <c r="D55" s="32">
        <f>C55/پنل!$B$1</f>
        <v>202.62914402343395</v>
      </c>
      <c r="E55" s="29">
        <v>22222482</v>
      </c>
    </row>
    <row r="56" spans="1:5" x14ac:dyDescent="0.45">
      <c r="A56" s="5" t="s">
        <v>135</v>
      </c>
      <c r="B56" s="29">
        <f t="shared" si="7"/>
        <v>62520.717063564196</v>
      </c>
      <c r="C56" s="29">
        <f>E56*1000000/B56</f>
        <v>4099057.2731187125</v>
      </c>
      <c r="D56" s="32">
        <f>C56/پنل!$B$1</f>
        <v>16.396229092474851</v>
      </c>
      <c r="E56" s="29">
        <v>256276</v>
      </c>
    </row>
    <row r="58" spans="1:5" x14ac:dyDescent="0.45">
      <c r="A58" s="5" t="s">
        <v>29</v>
      </c>
      <c r="B58" s="5" t="s">
        <v>145</v>
      </c>
      <c r="C58" s="5" t="s">
        <v>146</v>
      </c>
      <c r="D58" s="5" t="s">
        <v>104</v>
      </c>
    </row>
    <row r="59" spans="1:5" x14ac:dyDescent="0.45">
      <c r="A59" s="5" t="s">
        <v>129</v>
      </c>
      <c r="B59" s="34">
        <f>D24</f>
        <v>0.40820873741437708</v>
      </c>
      <c r="C59" s="27">
        <f>N3-$D$54</f>
        <v>38.031305041811706</v>
      </c>
      <c r="D59" s="27">
        <f>C59*B59</f>
        <v>15.52471101333899</v>
      </c>
    </row>
    <row r="60" spans="1:5" x14ac:dyDescent="0.45">
      <c r="A60" s="5" t="s">
        <v>127</v>
      </c>
      <c r="B60" s="34">
        <f t="shared" ref="B60:B70" si="8">D25</f>
        <v>0.23171122622189008</v>
      </c>
      <c r="C60" s="27">
        <f t="shared" ref="C60:C70" si="9">N4-$D$54</f>
        <v>29.34062232671134</v>
      </c>
      <c r="D60" s="27">
        <f t="shared" ref="D60:D70" si="10">C60*B60</f>
        <v>6.7985515774356502</v>
      </c>
    </row>
    <row r="61" spans="1:5" x14ac:dyDescent="0.45">
      <c r="A61" s="5" t="s">
        <v>131</v>
      </c>
      <c r="B61" s="34">
        <f t="shared" si="8"/>
        <v>0.15753887788570081</v>
      </c>
      <c r="C61" s="27">
        <f t="shared" si="9"/>
        <v>-15.77994097987947</v>
      </c>
      <c r="D61" s="27">
        <f t="shared" si="10"/>
        <v>-2.4859541950727979</v>
      </c>
    </row>
    <row r="62" spans="1:5" x14ac:dyDescent="0.45">
      <c r="A62" s="5" t="s">
        <v>124</v>
      </c>
      <c r="B62" s="34">
        <f t="shared" si="8"/>
        <v>8.4990598143913187E-2</v>
      </c>
      <c r="C62" s="27">
        <f t="shared" si="9"/>
        <v>-39.858802230134273</v>
      </c>
      <c r="D62" s="27">
        <f t="shared" si="10"/>
        <v>-3.3876234428390526</v>
      </c>
    </row>
    <row r="63" spans="1:5" x14ac:dyDescent="0.45">
      <c r="A63" s="5" t="s">
        <v>112</v>
      </c>
      <c r="B63" s="34">
        <f t="shared" si="8"/>
        <v>3.3255289888679783E-2</v>
      </c>
      <c r="C63" s="27">
        <f t="shared" si="9"/>
        <v>-30.928758411341079</v>
      </c>
      <c r="D63" s="27">
        <f t="shared" si="10"/>
        <v>-1.0285448268660908</v>
      </c>
    </row>
    <row r="64" spans="1:5" x14ac:dyDescent="0.45">
      <c r="A64" s="5" t="s">
        <v>118</v>
      </c>
      <c r="B64" s="34">
        <f t="shared" si="8"/>
        <v>2.9968643451811817E-2</v>
      </c>
      <c r="C64" s="27">
        <f t="shared" si="9"/>
        <v>1.3597491274897209</v>
      </c>
      <c r="D64" s="27">
        <f t="shared" si="10"/>
        <v>4.0749836785651652E-2</v>
      </c>
    </row>
    <row r="65" spans="1:4" x14ac:dyDescent="0.45">
      <c r="A65" s="5" t="s">
        <v>115</v>
      </c>
      <c r="B65" s="34">
        <f t="shared" si="8"/>
        <v>1.2607456274566223E-2</v>
      </c>
      <c r="C65" s="27">
        <f t="shared" si="9"/>
        <v>44.064282915954109</v>
      </c>
      <c r="D65" s="27">
        <f t="shared" si="10"/>
        <v>0.55553852013300686</v>
      </c>
    </row>
    <row r="66" spans="1:4" x14ac:dyDescent="0.45">
      <c r="A66" s="5" t="s">
        <v>116</v>
      </c>
      <c r="B66" s="34">
        <f t="shared" si="8"/>
        <v>9.8116062747676102E-3</v>
      </c>
      <c r="C66" s="27">
        <f t="shared" si="9"/>
        <v>48.454187459770552</v>
      </c>
      <c r="D66" s="27">
        <f t="shared" si="10"/>
        <v>0.47541340971905077</v>
      </c>
    </row>
    <row r="67" spans="1:4" x14ac:dyDescent="0.45">
      <c r="A67" s="5" t="s">
        <v>126</v>
      </c>
      <c r="B67" s="34">
        <f t="shared" si="8"/>
        <v>8.3397081529481241E-3</v>
      </c>
      <c r="C67" s="27">
        <f t="shared" si="9"/>
        <v>18.184791921073327</v>
      </c>
      <c r="D67" s="27">
        <f t="shared" si="10"/>
        <v>0.15165585744384041</v>
      </c>
    </row>
    <row r="68" spans="1:4" x14ac:dyDescent="0.45">
      <c r="A68" s="5" t="s">
        <v>128</v>
      </c>
      <c r="B68" s="34">
        <f t="shared" si="8"/>
        <v>5.4113352561105683E-3</v>
      </c>
      <c r="C68" s="27">
        <f t="shared" si="9"/>
        <v>38.586088681364927</v>
      </c>
      <c r="D68" s="27">
        <f t="shared" si="10"/>
        <v>0.20880226207687899</v>
      </c>
    </row>
    <row r="69" spans="1:4" x14ac:dyDescent="0.45">
      <c r="A69" s="5" t="s">
        <v>119</v>
      </c>
      <c r="B69" s="34">
        <f t="shared" si="8"/>
        <v>7.1271580282989922E-3</v>
      </c>
      <c r="C69" s="27">
        <f t="shared" si="9"/>
        <v>16.405343736451726</v>
      </c>
      <c r="D69" s="27">
        <f t="shared" si="10"/>
        <v>0.11692347731825652</v>
      </c>
    </row>
    <row r="70" spans="1:4" x14ac:dyDescent="0.45">
      <c r="A70" s="5" t="s">
        <v>125</v>
      </c>
      <c r="B70" s="34">
        <f t="shared" si="8"/>
        <v>4.3010507621638388E-3</v>
      </c>
      <c r="C70" s="27">
        <f t="shared" si="9"/>
        <v>-9.6723783476118683</v>
      </c>
      <c r="D70" s="27">
        <f t="shared" si="10"/>
        <v>-4.1601390263933037E-2</v>
      </c>
    </row>
    <row r="71" spans="1:4" x14ac:dyDescent="0.45">
      <c r="A71" s="13" t="s">
        <v>147</v>
      </c>
      <c r="B71" s="13"/>
      <c r="C71" s="13"/>
      <c r="D71" s="25">
        <f>SUM(D59:D70)</f>
        <v>16.928622099209452</v>
      </c>
    </row>
    <row r="72" spans="1:4" x14ac:dyDescent="0.45">
      <c r="D72" s="2"/>
    </row>
    <row r="73" spans="1:4" x14ac:dyDescent="0.45">
      <c r="D7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rightToLeft="1" tabSelected="1" workbookViewId="0">
      <selection activeCell="J12" sqref="J12"/>
    </sheetView>
  </sheetViews>
  <sheetFormatPr defaultRowHeight="18" x14ac:dyDescent="0.45"/>
  <cols>
    <col min="1" max="1" width="13.85546875" style="1" bestFit="1" customWidth="1"/>
    <col min="2" max="2" width="14.28515625" style="1" bestFit="1" customWidth="1"/>
    <col min="3" max="4" width="8.85546875" style="1" bestFit="1" customWidth="1"/>
    <col min="5" max="6" width="9.85546875" style="1" bestFit="1" customWidth="1"/>
    <col min="7" max="7" width="8.85546875" style="1" bestFit="1" customWidth="1"/>
    <col min="8" max="13" width="9.85546875" style="1" bestFit="1" customWidth="1"/>
    <col min="14" max="15" width="8.85546875" style="1" bestFit="1" customWidth="1"/>
    <col min="16" max="17" width="9.85546875" style="1" bestFit="1" customWidth="1"/>
    <col min="18" max="18" width="8.85546875" style="1" bestFit="1" customWidth="1"/>
    <col min="19" max="16384" width="9.140625" style="1"/>
  </cols>
  <sheetData>
    <row r="1" spans="1:23" x14ac:dyDescent="0.45">
      <c r="A1" s="36" t="s">
        <v>148</v>
      </c>
      <c r="B1" s="36" t="s">
        <v>152</v>
      </c>
      <c r="C1" s="36" t="s">
        <v>153</v>
      </c>
      <c r="D1" s="36" t="s">
        <v>154</v>
      </c>
      <c r="E1" s="36" t="s">
        <v>155</v>
      </c>
      <c r="F1" s="36" t="s">
        <v>156</v>
      </c>
      <c r="G1" s="36" t="s">
        <v>157</v>
      </c>
      <c r="H1" s="36" t="s">
        <v>158</v>
      </c>
      <c r="I1" s="36" t="s">
        <v>159</v>
      </c>
      <c r="J1" s="36" t="s">
        <v>160</v>
      </c>
      <c r="K1" s="36" t="s">
        <v>161</v>
      </c>
      <c r="L1" s="36" t="s">
        <v>162</v>
      </c>
      <c r="M1" s="36" t="s">
        <v>163</v>
      </c>
      <c r="N1" s="36" t="s">
        <v>164</v>
      </c>
      <c r="O1" s="36" t="s">
        <v>165</v>
      </c>
      <c r="P1" s="36" t="s">
        <v>166</v>
      </c>
      <c r="Q1" s="36" t="s">
        <v>167</v>
      </c>
      <c r="R1" s="36" t="s">
        <v>168</v>
      </c>
      <c r="S1" s="36" t="s">
        <v>169</v>
      </c>
      <c r="T1" s="36" t="s">
        <v>170</v>
      </c>
      <c r="U1" s="36"/>
      <c r="V1" s="36"/>
      <c r="W1" s="36"/>
    </row>
    <row r="2" spans="1:23" x14ac:dyDescent="0.45">
      <c r="A2" s="5" t="s">
        <v>149</v>
      </c>
      <c r="B2" s="35">
        <v>76.599999999999994</v>
      </c>
      <c r="C2" s="35">
        <v>117.8</v>
      </c>
      <c r="D2" s="35">
        <v>112.6</v>
      </c>
      <c r="E2" s="35">
        <v>113.2</v>
      </c>
      <c r="F2" s="35">
        <v>98</v>
      </c>
      <c r="G2" s="35">
        <v>106.2</v>
      </c>
      <c r="H2" s="35">
        <v>102.2</v>
      </c>
      <c r="I2" s="35">
        <v>100.4</v>
      </c>
      <c r="J2" s="35">
        <v>96.3</v>
      </c>
      <c r="K2" s="35">
        <v>91.8</v>
      </c>
      <c r="L2" s="35">
        <v>100.1</v>
      </c>
      <c r="M2" s="35">
        <v>97.7</v>
      </c>
      <c r="N2" s="35">
        <v>92.8</v>
      </c>
      <c r="O2" s="35">
        <v>93.2</v>
      </c>
      <c r="P2" s="35">
        <v>91.5</v>
      </c>
      <c r="Q2" s="35">
        <v>82.8</v>
      </c>
      <c r="R2" s="35">
        <v>95.7</v>
      </c>
      <c r="S2" s="35">
        <v>92.9</v>
      </c>
      <c r="T2" s="35">
        <v>91.7</v>
      </c>
      <c r="U2" s="5"/>
      <c r="V2" s="5"/>
      <c r="W2" s="5"/>
    </row>
    <row r="3" spans="1:23" x14ac:dyDescent="0.45">
      <c r="A3" s="5" t="s">
        <v>10</v>
      </c>
      <c r="B3" s="35">
        <v>9.1999999999999993</v>
      </c>
      <c r="C3" s="35">
        <v>-26</v>
      </c>
      <c r="D3" s="35">
        <v>-20.3</v>
      </c>
      <c r="E3" s="35">
        <v>-17.399999999999999</v>
      </c>
      <c r="F3" s="35">
        <v>-6.1</v>
      </c>
      <c r="G3" s="35">
        <v>-16.8</v>
      </c>
      <c r="H3" s="35">
        <v>-13.6</v>
      </c>
      <c r="I3" s="35">
        <v>-14.2</v>
      </c>
      <c r="J3" s="35">
        <v>-14.6</v>
      </c>
      <c r="K3" s="35">
        <v>-15</v>
      </c>
      <c r="L3" s="35">
        <v>-20.100000000000001</v>
      </c>
      <c r="M3" s="35">
        <v>-19.8</v>
      </c>
      <c r="N3" s="35">
        <v>-16.100000000000001</v>
      </c>
      <c r="O3" s="35">
        <v>-18</v>
      </c>
      <c r="P3" s="35">
        <v>-14.5</v>
      </c>
      <c r="Q3" s="35">
        <v>-9.6</v>
      </c>
      <c r="R3" s="35">
        <v>-12.2</v>
      </c>
      <c r="S3" s="35">
        <v>-13.1</v>
      </c>
      <c r="T3" s="35">
        <v>-11.9</v>
      </c>
      <c r="U3" s="5"/>
      <c r="V3" s="5"/>
      <c r="W3" s="5"/>
    </row>
    <row r="4" spans="1:23" x14ac:dyDescent="0.45">
      <c r="A4" s="5" t="s">
        <v>17</v>
      </c>
      <c r="B4" s="35">
        <v>19.2</v>
      </c>
      <c r="C4" s="35">
        <v>43.7</v>
      </c>
      <c r="D4" s="35">
        <v>51.3</v>
      </c>
      <c r="E4" s="35">
        <v>46.6</v>
      </c>
      <c r="F4" s="35">
        <v>38.799999999999997</v>
      </c>
      <c r="G4" s="35">
        <v>15.9</v>
      </c>
      <c r="H4" s="35">
        <v>19.2</v>
      </c>
      <c r="I4" s="35">
        <v>16.7</v>
      </c>
      <c r="J4" s="35">
        <v>14.5</v>
      </c>
      <c r="K4" s="35">
        <v>21.8</v>
      </c>
      <c r="L4" s="35">
        <v>33.1</v>
      </c>
      <c r="M4" s="35">
        <v>17.8</v>
      </c>
      <c r="N4" s="35">
        <v>16.100000000000001</v>
      </c>
      <c r="O4" s="35">
        <v>16.7</v>
      </c>
      <c r="P4" s="35">
        <v>9</v>
      </c>
      <c r="Q4" s="35">
        <v>11.3</v>
      </c>
      <c r="R4" s="35">
        <v>7</v>
      </c>
      <c r="S4" s="35">
        <v>7.9</v>
      </c>
      <c r="T4" s="35">
        <v>10.7</v>
      </c>
      <c r="U4" s="5"/>
      <c r="V4" s="5"/>
      <c r="W4" s="5"/>
    </row>
    <row r="5" spans="1:23" x14ac:dyDescent="0.45">
      <c r="A5" s="5" t="s">
        <v>150</v>
      </c>
      <c r="B5" s="35">
        <v>14.5</v>
      </c>
      <c r="C5" s="35">
        <v>55.1</v>
      </c>
      <c r="D5" s="35">
        <v>65.400000000000006</v>
      </c>
      <c r="E5" s="35">
        <v>53.7</v>
      </c>
      <c r="F5" s="35">
        <v>45.1</v>
      </c>
      <c r="G5" s="35">
        <v>33.4</v>
      </c>
      <c r="H5" s="35">
        <v>33.299999999999997</v>
      </c>
      <c r="I5" s="35">
        <v>28.1</v>
      </c>
      <c r="J5" s="35">
        <v>24.5</v>
      </c>
      <c r="K5" s="35">
        <v>41.6</v>
      </c>
      <c r="L5" s="35">
        <v>46.8</v>
      </c>
      <c r="M5" s="35">
        <v>50.6</v>
      </c>
      <c r="N5" s="35">
        <v>46.5</v>
      </c>
      <c r="O5" s="35">
        <v>42.3</v>
      </c>
      <c r="P5" s="35">
        <v>29.7</v>
      </c>
      <c r="Q5" s="35">
        <v>30.2</v>
      </c>
      <c r="R5" s="35">
        <v>40.9</v>
      </c>
      <c r="S5" s="35">
        <v>40.9</v>
      </c>
      <c r="T5" s="35">
        <v>34.1</v>
      </c>
      <c r="U5" s="5"/>
      <c r="V5" s="5"/>
      <c r="W5" s="5"/>
    </row>
    <row r="6" spans="1:23" x14ac:dyDescent="0.45">
      <c r="A6" s="5" t="s">
        <v>151</v>
      </c>
      <c r="B6" s="35">
        <v>17.5</v>
      </c>
      <c r="C6" s="35">
        <v>66.5</v>
      </c>
      <c r="D6" s="35">
        <v>77.3</v>
      </c>
      <c r="E6" s="35">
        <v>68.3</v>
      </c>
      <c r="F6" s="35">
        <v>56.7</v>
      </c>
      <c r="G6" s="35">
        <v>41.3</v>
      </c>
      <c r="H6" s="35">
        <v>41.3</v>
      </c>
      <c r="I6" s="35">
        <v>38</v>
      </c>
      <c r="J6" s="35">
        <v>32.299999999999997</v>
      </c>
      <c r="K6" s="35">
        <v>47.6</v>
      </c>
      <c r="L6" s="35">
        <v>54.2</v>
      </c>
      <c r="M6" s="35">
        <v>57.1</v>
      </c>
      <c r="N6" s="35">
        <v>53.7</v>
      </c>
      <c r="O6" s="35">
        <v>51.7</v>
      </c>
      <c r="P6" s="35">
        <v>37.4</v>
      </c>
      <c r="Q6" s="35">
        <v>38.700000000000003</v>
      </c>
      <c r="R6" s="35">
        <v>57</v>
      </c>
      <c r="S6" s="35">
        <v>53.9</v>
      </c>
      <c r="T6" s="35">
        <v>47.1</v>
      </c>
      <c r="U6" s="5"/>
      <c r="V6" s="5"/>
      <c r="W6" s="5"/>
    </row>
    <row r="7" spans="1:23" x14ac:dyDescent="0.45">
      <c r="A7" s="5" t="s">
        <v>22</v>
      </c>
      <c r="B7" s="35">
        <v>-3.2</v>
      </c>
      <c r="C7" s="35">
        <v>-38.799999999999997</v>
      </c>
      <c r="D7" s="35">
        <v>-42.5</v>
      </c>
      <c r="E7" s="35">
        <v>-41.1</v>
      </c>
      <c r="F7" s="35">
        <v>-28</v>
      </c>
      <c r="G7" s="35">
        <v>-39.799999999999997</v>
      </c>
      <c r="H7" s="35">
        <v>-42.9</v>
      </c>
      <c r="I7" s="35">
        <v>-36.4</v>
      </c>
      <c r="J7" s="35">
        <v>-31.3</v>
      </c>
      <c r="K7" s="35">
        <v>-29</v>
      </c>
      <c r="L7" s="35">
        <v>-37.5</v>
      </c>
      <c r="M7" s="35">
        <v>-32.299999999999997</v>
      </c>
      <c r="N7" s="35">
        <v>-30.7</v>
      </c>
      <c r="O7" s="35">
        <v>-34.1</v>
      </c>
      <c r="P7" s="35">
        <v>-34.200000000000003</v>
      </c>
      <c r="Q7" s="35">
        <v>-0.94</v>
      </c>
      <c r="R7" s="35">
        <v>-27.2</v>
      </c>
      <c r="S7" s="35">
        <v>23.2</v>
      </c>
      <c r="T7" s="35">
        <v>-24.7</v>
      </c>
      <c r="U7" s="5"/>
      <c r="V7" s="5"/>
      <c r="W7" s="5"/>
    </row>
    <row r="8" spans="1:23" x14ac:dyDescent="0.45">
      <c r="A8" s="5" t="s">
        <v>21</v>
      </c>
      <c r="B8" s="35">
        <v>-3.8</v>
      </c>
      <c r="C8" s="35">
        <v>-11.5</v>
      </c>
      <c r="D8" s="35">
        <v>-16.100000000000001</v>
      </c>
      <c r="E8" s="35">
        <v>-16.8</v>
      </c>
      <c r="F8" s="35">
        <v>-6</v>
      </c>
      <c r="G8" s="35">
        <v>-27</v>
      </c>
      <c r="H8" s="35">
        <v>-23.1</v>
      </c>
      <c r="I8" s="35">
        <v>-20.7</v>
      </c>
      <c r="J8" s="35">
        <v>-19.899999999999999</v>
      </c>
      <c r="K8" s="35">
        <v>-13.9</v>
      </c>
      <c r="L8" s="35">
        <v>-22.8</v>
      </c>
      <c r="M8" s="35">
        <v>-20.7</v>
      </c>
      <c r="N8" s="35">
        <v>-22.2</v>
      </c>
      <c r="O8" s="35">
        <v>-26.4</v>
      </c>
      <c r="P8" s="35">
        <v>-26.7</v>
      </c>
      <c r="Q8" s="35">
        <v>-22.8</v>
      </c>
      <c r="R8" s="35">
        <v>-30.2</v>
      </c>
      <c r="S8" s="35">
        <v>-31.5</v>
      </c>
      <c r="T8" s="35">
        <v>-21.2</v>
      </c>
      <c r="U8" s="5"/>
      <c r="V8" s="5"/>
      <c r="W8" s="5"/>
    </row>
    <row r="9" spans="1:23" x14ac:dyDescent="0.45">
      <c r="A9" s="5" t="s">
        <v>171</v>
      </c>
      <c r="B9" s="27">
        <f>(B3*'1401-6'!$D$35+'کرک اسپرد'!B4*'1401-6'!$D$25+'کرک اسپرد'!B5*'1401-6'!$D$33+'کرک اسپرد'!B6*'1401-6'!$D$24+'کرک اسپرد'!B7*'1401-6'!$D$27+'کرک اسپرد'!B8*'1401-6'!$D$26)</f>
        <v>10.839924826411213</v>
      </c>
      <c r="C9" s="27">
        <f>(C3*'1401-6'!$D$35+'کرک اسپرد'!C4*'1401-6'!$D$25+'کرک اسپرد'!C5*'1401-6'!$D$33+'کرک اسپرد'!C6*'1401-6'!$D$24+'کرک اسپرد'!C7*'1401-6'!$D$27+'کرک اسپرد'!C8*'1401-6'!$D$26)</f>
        <v>32.348666573078717</v>
      </c>
      <c r="D9" s="27">
        <f>(D3*'1401-6'!$D$35+'کرک اسپرد'!D4*'1401-6'!$D$25+'کرک اسپرد'!D5*'1401-6'!$D$33+'کرک اسپرد'!D6*'1401-6'!$D$24+'کرک اسپرد'!D7*'1401-6'!$D$27+'کرک اسپرد'!D8*'1401-6'!$D$26)</f>
        <v>37.559434947515918</v>
      </c>
      <c r="E9" s="27">
        <f>(E3*'1401-6'!$D$35+'کرک اسپرد'!E4*'1401-6'!$D$25+'کرک اسپرد'!E5*'1401-6'!$D$33+'کرک اسپرد'!E6*'1401-6'!$D$24+'کرک اسپرد'!E7*'1401-6'!$D$27+'کرک اسپرد'!E8*'1401-6'!$D$26)</f>
        <v>32.754383595138918</v>
      </c>
      <c r="F9" s="27">
        <f>(F3*'1401-6'!$D$35+'کرک اسپرد'!F4*'1401-6'!$D$25+'کرک اسپرد'!F5*'1401-6'!$D$33+'کرک اسپرد'!F6*'1401-6'!$D$24+'کرک اسپرد'!F7*'1401-6'!$D$27+'کرک اسپرد'!F8*'1401-6'!$D$26)</f>
        <v>29.028675783862127</v>
      </c>
      <c r="G9" s="27">
        <f>(G3*'1401-6'!$D$35+'کرک اسپرد'!G4*'1401-6'!$D$25+'کرک اسپرد'!G5*'1401-6'!$D$33+'کرک اسپرد'!G6*'1401-6'!$D$24+'کرک اسپرد'!G7*'1401-6'!$D$27+'کرک اسپرد'!G8*'1401-6'!$D$26)</f>
        <v>13.015534787849898</v>
      </c>
      <c r="H9" s="27">
        <f>(H3*'1401-6'!$D$35+'کرک اسپرد'!H4*'1401-6'!$D$25+'کرک اسپرد'!H5*'1401-6'!$D$33+'کرک اسپرد'!H6*'1401-6'!$D$24+'کرک اسپرد'!H7*'1401-6'!$D$27+'کرک اسپرد'!H8*'1401-6'!$D$26)</f>
        <v>14.144334832803551</v>
      </c>
      <c r="I9" s="27">
        <f>(I3*'1401-6'!$D$35+'کرک اسپرد'!I4*'1401-6'!$D$25+'کرک اسپرد'!I5*'1401-6'!$D$33+'کرک اسپرد'!I6*'1401-6'!$D$24+'کرک اسپرد'!I7*'1401-6'!$D$27+'کرک اسپرد'!I8*'1401-6'!$D$26)</f>
        <v>13.117780554853427</v>
      </c>
      <c r="J9" s="27">
        <f>(J3*'1401-6'!$D$35+'کرک اسپرد'!J4*'1401-6'!$D$25+'کرک اسپرد'!J5*'1401-6'!$D$33+'کرک اسپرد'!J6*'1401-6'!$D$24+'کرک اسپرد'!J7*'1401-6'!$D$27+'کرک اسپرد'!J8*'1401-6'!$D$26)</f>
        <v>10.819507979518974</v>
      </c>
      <c r="K9" s="27">
        <f>(K3*'1401-6'!$D$35+'کرک اسپرد'!K4*'1401-6'!$D$25+'کرک اسپرد'!K5*'1401-6'!$D$33+'کرک اسپرد'!K6*'1401-6'!$D$24+'کرک اسپرد'!K7*'1401-6'!$D$27+'کرک اسپرد'!K8*'1401-6'!$D$26)</f>
        <v>19.988118668998574</v>
      </c>
      <c r="L9" s="27">
        <f>(L3*'1401-6'!$D$35+'کرک اسپرد'!L4*'1401-6'!$D$25+'کرک اسپرد'!L5*'1401-6'!$D$33+'کرک اسپرد'!L6*'1401-6'!$D$24+'کرک اسپرد'!L7*'1401-6'!$D$27+'کرک اسپرد'!L8*'1401-6'!$D$26)</f>
        <v>23.182320679279556</v>
      </c>
      <c r="M9" s="27">
        <f>(M3*'1401-6'!$D$35+'کرک اسپرد'!M4*'1401-6'!$D$25+'کرک اسپرد'!M5*'1401-6'!$D$33+'کرک اسپرد'!M6*'1401-6'!$D$24+'کرک اسپرد'!M7*'1401-6'!$D$27+'کرک اسپرد'!M8*'1401-6'!$D$26)</f>
        <v>21.615580399696519</v>
      </c>
      <c r="N9" s="27">
        <f>(N3*'1401-6'!$D$35+'کرک اسپرد'!N4*'1401-6'!$D$25+'کرک اسپرد'!N5*'1401-6'!$D$33+'کرک اسپرد'!N6*'1401-6'!$D$24+'کرک اسپرد'!N7*'1401-6'!$D$27+'کرک اسپرد'!N8*'1401-6'!$D$26)</f>
        <v>19.727165661382092</v>
      </c>
      <c r="O9" s="27">
        <f>(O3*'1401-6'!$D$35+'کرک اسپرد'!O4*'1401-6'!$D$25+'کرک اسپرد'!O5*'1401-6'!$D$33+'کرک اسپرد'!O6*'1401-6'!$D$24+'کرک اسپرد'!O7*'1401-6'!$D$27+'کرک اسپرد'!O8*'1401-6'!$D$26)</f>
        <v>18.068243996953449</v>
      </c>
      <c r="P9" s="27">
        <f>(P3*'1401-6'!$D$35+'کرک اسپرد'!P4*'1401-6'!$D$25+'کرک اسپرد'!P5*'1401-6'!$D$33+'کرک اسپرد'!P6*'1401-6'!$D$24+'کرک اسپرد'!P7*'1401-6'!$D$27+'کرک اسپرد'!P8*'1401-6'!$D$26)</f>
        <v>10.337792740279777</v>
      </c>
      <c r="Q9" s="27">
        <f>(Q3*'1401-6'!$D$35+'کرک اسپرد'!Q4*'1401-6'!$D$25+'کرک اسپرد'!Q5*'1401-6'!$D$33+'کرک اسپرد'!Q6*'1401-6'!$D$24+'کرک اسپرد'!Q7*'1401-6'!$D$27+'کرک اسپرد'!Q8*'1401-6'!$D$26)</f>
        <v>14.86636965361226</v>
      </c>
      <c r="R9" s="27">
        <f>(R3*'1401-6'!$D$35+'کرک اسپرد'!R4*'1401-6'!$D$25+'کرک اسپرد'!R5*'1401-6'!$D$33+'کرک اسپرد'!R6*'1401-6'!$D$24+'کرک اسپرد'!R7*'1401-6'!$D$27+'کرک اسپرد'!R8*'1401-6'!$D$26)</f>
        <v>17.989309027186643</v>
      </c>
      <c r="S9" s="27">
        <f>(S3*'1401-6'!$D$35+'کرک اسپرد'!S4*'1401-6'!$D$25+'کرک اسپرد'!S5*'1401-6'!$D$33+'کرک اسپرد'!S6*'1401-6'!$D$24+'کرک اسپرد'!S7*'1401-6'!$D$27+'کرک اسپرد'!S8*'1401-6'!$D$26)</f>
        <v>21.007256704317641</v>
      </c>
      <c r="T9" s="27">
        <f>(T3*'1401-6'!$D$35+'کرک اسپرد'!T4*'1401-6'!$D$25+'کرک اسپرد'!T5*'1401-6'!$D$33+'کرک اسپرد'!T6*'1401-6'!$D$24+'کرک اسپرد'!T7*'1401-6'!$D$27+'کرک اسپرد'!T8*'1401-6'!$D$26)</f>
        <v>16.400193695623496</v>
      </c>
      <c r="U9" s="5"/>
      <c r="V9" s="5"/>
      <c r="W9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rightToLeft="1" topLeftCell="G1" workbookViewId="0">
      <selection activeCell="G4" sqref="G4"/>
    </sheetView>
  </sheetViews>
  <sheetFormatPr defaultRowHeight="18" x14ac:dyDescent="0.45"/>
  <cols>
    <col min="1" max="1" width="11" style="1" bestFit="1" customWidth="1"/>
    <col min="2" max="2" width="7.7109375" style="1" bestFit="1" customWidth="1"/>
    <col min="3" max="6" width="26.85546875" style="1" bestFit="1" customWidth="1"/>
    <col min="7" max="7" width="9.140625" style="1"/>
    <col min="8" max="8" width="11" style="1" bestFit="1" customWidth="1"/>
    <col min="9" max="9" width="7.7109375" style="1" bestFit="1" customWidth="1"/>
    <col min="10" max="13" width="26.85546875" style="1" bestFit="1" customWidth="1"/>
    <col min="14" max="16384" width="9.140625" style="1"/>
  </cols>
  <sheetData>
    <row r="1" spans="1:13" x14ac:dyDescent="0.45">
      <c r="A1" s="3" t="s">
        <v>39</v>
      </c>
    </row>
    <row r="2" spans="1:13" x14ac:dyDescent="0.45">
      <c r="A2" s="4" t="s">
        <v>29</v>
      </c>
      <c r="B2" s="4" t="s">
        <v>26</v>
      </c>
      <c r="C2" s="4" t="s">
        <v>2</v>
      </c>
      <c r="D2" s="4" t="s">
        <v>3</v>
      </c>
      <c r="E2" s="4" t="s">
        <v>4</v>
      </c>
      <c r="F2" s="4" t="s">
        <v>5</v>
      </c>
      <c r="H2" s="4" t="s">
        <v>29</v>
      </c>
      <c r="I2" s="4" t="s">
        <v>26</v>
      </c>
      <c r="J2" s="4" t="s">
        <v>2</v>
      </c>
      <c r="K2" s="4" t="s">
        <v>3</v>
      </c>
      <c r="L2" s="4" t="s">
        <v>4</v>
      </c>
      <c r="M2" s="4" t="s">
        <v>5</v>
      </c>
    </row>
    <row r="3" spans="1:13" x14ac:dyDescent="0.45">
      <c r="A3" s="5" t="s">
        <v>35</v>
      </c>
      <c r="B3" s="5" t="s">
        <v>6</v>
      </c>
      <c r="C3" s="6">
        <v>0</v>
      </c>
      <c r="D3" s="6">
        <v>19054</v>
      </c>
      <c r="E3" s="6">
        <v>10917</v>
      </c>
      <c r="F3" s="6">
        <v>287</v>
      </c>
      <c r="H3" s="5" t="s">
        <v>35</v>
      </c>
      <c r="I3" s="5" t="s">
        <v>76</v>
      </c>
      <c r="J3" s="6">
        <f>C3*1000/158.9873</f>
        <v>0</v>
      </c>
      <c r="K3" s="6">
        <f t="shared" ref="K3:M8" si="0">D3*1000/158.9873</f>
        <v>119846.05059649418</v>
      </c>
      <c r="L3" s="6">
        <f t="shared" si="0"/>
        <v>68665.861990234436</v>
      </c>
      <c r="M3" s="6">
        <f t="shared" si="0"/>
        <v>1805.1756335254452</v>
      </c>
    </row>
    <row r="4" spans="1:13" x14ac:dyDescent="0.45">
      <c r="A4" s="5" t="s">
        <v>36</v>
      </c>
      <c r="B4" s="5" t="s">
        <v>32</v>
      </c>
      <c r="C4" s="6">
        <v>104972</v>
      </c>
      <c r="D4" s="6">
        <v>137346</v>
      </c>
      <c r="E4" s="6">
        <v>115423</v>
      </c>
      <c r="F4" s="6">
        <v>116579</v>
      </c>
      <c r="H4" s="5" t="s">
        <v>36</v>
      </c>
      <c r="I4" s="5" t="s">
        <v>76</v>
      </c>
      <c r="J4" s="6">
        <f t="shared" ref="J4:J8" si="1">C4*1000/158.9873</f>
        <v>660253.9951304287</v>
      </c>
      <c r="K4" s="6">
        <f t="shared" si="0"/>
        <v>863880.32251632679</v>
      </c>
      <c r="L4" s="6">
        <f t="shared" si="0"/>
        <v>725988.80539514788</v>
      </c>
      <c r="M4" s="6">
        <f t="shared" si="0"/>
        <v>733259.82641380792</v>
      </c>
    </row>
    <row r="5" spans="1:13" x14ac:dyDescent="0.45">
      <c r="A5" s="5" t="s">
        <v>37</v>
      </c>
      <c r="B5" s="5" t="s">
        <v>6</v>
      </c>
      <c r="C5" s="6">
        <v>18309775</v>
      </c>
      <c r="D5" s="6">
        <v>20633227</v>
      </c>
      <c r="E5" s="6">
        <v>19671289</v>
      </c>
      <c r="F5" s="6">
        <v>19640323</v>
      </c>
      <c r="H5" s="5" t="s">
        <v>37</v>
      </c>
      <c r="I5" s="5" t="s">
        <v>76</v>
      </c>
      <c r="J5" s="6">
        <f t="shared" si="1"/>
        <v>115165016.32520333</v>
      </c>
      <c r="K5" s="6">
        <f t="shared" si="0"/>
        <v>129779089.27316836</v>
      </c>
      <c r="L5" s="6">
        <f t="shared" si="0"/>
        <v>123728681.47330007</v>
      </c>
      <c r="M5" s="6">
        <f t="shared" si="0"/>
        <v>123533911.19919641</v>
      </c>
    </row>
    <row r="6" spans="1:13" x14ac:dyDescent="0.45">
      <c r="A6" s="5" t="s">
        <v>38</v>
      </c>
      <c r="B6" s="5" t="s">
        <v>6</v>
      </c>
      <c r="C6" s="6">
        <v>0</v>
      </c>
      <c r="D6" s="6">
        <v>4355</v>
      </c>
      <c r="E6" s="6">
        <v>7382</v>
      </c>
      <c r="F6" s="6">
        <v>1987</v>
      </c>
      <c r="H6" s="5" t="s">
        <v>38</v>
      </c>
      <c r="I6" s="5" t="s">
        <v>76</v>
      </c>
      <c r="J6" s="6">
        <f t="shared" si="1"/>
        <v>0</v>
      </c>
      <c r="K6" s="6">
        <f t="shared" si="0"/>
        <v>27392.125031370429</v>
      </c>
      <c r="L6" s="6">
        <f t="shared" si="0"/>
        <v>46431.381626079565</v>
      </c>
      <c r="M6" s="6">
        <f t="shared" si="0"/>
        <v>12497.853602143065</v>
      </c>
    </row>
    <row r="7" spans="1:13" x14ac:dyDescent="0.45">
      <c r="A7" s="5" t="s">
        <v>10</v>
      </c>
      <c r="B7" s="5" t="s">
        <v>6</v>
      </c>
      <c r="C7" s="6">
        <v>11714</v>
      </c>
      <c r="D7" s="6">
        <v>0</v>
      </c>
      <c r="E7" s="6">
        <v>0</v>
      </c>
      <c r="F7" s="6">
        <v>0</v>
      </c>
      <c r="H7" s="5" t="s">
        <v>10</v>
      </c>
      <c r="I7" s="5" t="s">
        <v>76</v>
      </c>
      <c r="J7" s="6">
        <f t="shared" si="1"/>
        <v>73678.841014345162</v>
      </c>
      <c r="K7" s="6">
        <f t="shared" si="0"/>
        <v>0</v>
      </c>
      <c r="L7" s="6">
        <f t="shared" si="0"/>
        <v>0</v>
      </c>
      <c r="M7" s="6">
        <f t="shared" si="0"/>
        <v>0</v>
      </c>
    </row>
    <row r="8" spans="1:13" x14ac:dyDescent="0.45">
      <c r="A8" s="5" t="s">
        <v>25</v>
      </c>
      <c r="B8" s="5"/>
      <c r="C8" s="6">
        <v>18426461</v>
      </c>
      <c r="D8" s="6">
        <v>20793982</v>
      </c>
      <c r="E8" s="6">
        <v>19805011</v>
      </c>
      <c r="F8" s="6">
        <v>19759176</v>
      </c>
      <c r="H8" s="5" t="s">
        <v>25</v>
      </c>
      <c r="I8" s="5" t="s">
        <v>76</v>
      </c>
      <c r="J8" s="6">
        <f t="shared" si="1"/>
        <v>115898949.1613481</v>
      </c>
      <c r="K8" s="6">
        <f t="shared" si="0"/>
        <v>130790207.77131255</v>
      </c>
      <c r="L8" s="6">
        <f t="shared" si="0"/>
        <v>124569767.52231152</v>
      </c>
      <c r="M8" s="6">
        <f t="shared" si="0"/>
        <v>124281474.05484588</v>
      </c>
    </row>
    <row r="10" spans="1:13" x14ac:dyDescent="0.45">
      <c r="A10" s="3" t="s">
        <v>40</v>
      </c>
    </row>
    <row r="11" spans="1:13" x14ac:dyDescent="0.45">
      <c r="A11" s="4" t="s">
        <v>29</v>
      </c>
      <c r="B11" s="4" t="s">
        <v>26</v>
      </c>
      <c r="C11" s="4" t="s">
        <v>2</v>
      </c>
      <c r="D11" s="4" t="s">
        <v>3</v>
      </c>
      <c r="E11" s="4" t="s">
        <v>4</v>
      </c>
      <c r="F11" s="4" t="s">
        <v>5</v>
      </c>
    </row>
    <row r="12" spans="1:13" x14ac:dyDescent="0.45">
      <c r="A12" s="5" t="s">
        <v>35</v>
      </c>
      <c r="B12" s="5" t="s">
        <v>6</v>
      </c>
      <c r="C12" s="7">
        <f>C3/C$8</f>
        <v>0</v>
      </c>
      <c r="D12" s="7">
        <f t="shared" ref="D12:F12" si="2">D3/D$8</f>
        <v>9.1632280916661372E-4</v>
      </c>
      <c r="E12" s="7">
        <f t="shared" si="2"/>
        <v>5.5122413211484706E-4</v>
      </c>
      <c r="F12" s="7">
        <f t="shared" si="2"/>
        <v>1.4524897192069143E-5</v>
      </c>
    </row>
    <row r="13" spans="1:13" x14ac:dyDescent="0.45">
      <c r="A13" s="5" t="s">
        <v>36</v>
      </c>
      <c r="B13" s="5" t="s">
        <v>32</v>
      </c>
      <c r="C13" s="7">
        <f t="shared" ref="C13:F17" si="3">C4/C$8</f>
        <v>5.6968074336140838E-3</v>
      </c>
      <c r="D13" s="7">
        <f t="shared" si="3"/>
        <v>6.6050841055840101E-3</v>
      </c>
      <c r="E13" s="7">
        <f t="shared" si="3"/>
        <v>5.827969497214619E-3</v>
      </c>
      <c r="F13" s="7">
        <f t="shared" si="3"/>
        <v>5.8999929956593334E-3</v>
      </c>
    </row>
    <row r="14" spans="1:13" x14ac:dyDescent="0.45">
      <c r="A14" s="5" t="s">
        <v>37</v>
      </c>
      <c r="B14" s="5" t="s">
        <v>6</v>
      </c>
      <c r="C14" s="7">
        <f t="shared" si="3"/>
        <v>0.99366747635370678</v>
      </c>
      <c r="D14" s="7">
        <f t="shared" si="3"/>
        <v>0.99226915748989297</v>
      </c>
      <c r="E14" s="7">
        <f t="shared" si="3"/>
        <v>0.99324807241965174</v>
      </c>
      <c r="F14" s="7">
        <f t="shared" si="3"/>
        <v>0.99398492123355753</v>
      </c>
    </row>
    <row r="15" spans="1:13" x14ac:dyDescent="0.45">
      <c r="A15" s="5" t="s">
        <v>38</v>
      </c>
      <c r="B15" s="5" t="s">
        <v>6</v>
      </c>
      <c r="C15" s="7">
        <f t="shared" si="3"/>
        <v>0</v>
      </c>
      <c r="D15" s="7">
        <f t="shared" si="3"/>
        <v>2.0943559535638724E-4</v>
      </c>
      <c r="E15" s="7">
        <f t="shared" si="3"/>
        <v>3.7273395101875987E-4</v>
      </c>
      <c r="F15" s="7">
        <f t="shared" si="3"/>
        <v>1.0056087359108497E-4</v>
      </c>
      <c r="J15" s="1" t="s">
        <v>75</v>
      </c>
    </row>
    <row r="16" spans="1:13" x14ac:dyDescent="0.45">
      <c r="A16" s="5" t="s">
        <v>10</v>
      </c>
      <c r="B16" s="5" t="s">
        <v>6</v>
      </c>
      <c r="C16" s="7">
        <f t="shared" si="3"/>
        <v>6.3571621267914658E-4</v>
      </c>
      <c r="D16" s="7">
        <f t="shared" si="3"/>
        <v>0</v>
      </c>
      <c r="E16" s="7">
        <f t="shared" si="3"/>
        <v>0</v>
      </c>
      <c r="F16" s="7">
        <f t="shared" si="3"/>
        <v>0</v>
      </c>
    </row>
    <row r="17" spans="1:13" x14ac:dyDescent="0.45">
      <c r="A17" s="5" t="s">
        <v>25</v>
      </c>
      <c r="B17" s="5"/>
      <c r="C17" s="7">
        <f t="shared" si="3"/>
        <v>1</v>
      </c>
      <c r="D17" s="7">
        <f t="shared" si="3"/>
        <v>1</v>
      </c>
      <c r="E17" s="7">
        <f t="shared" si="3"/>
        <v>1</v>
      </c>
      <c r="F17" s="7">
        <f t="shared" si="3"/>
        <v>1</v>
      </c>
    </row>
    <row r="19" spans="1:13" x14ac:dyDescent="0.45">
      <c r="A19" s="3" t="s">
        <v>83</v>
      </c>
      <c r="H19" s="3" t="s">
        <v>79</v>
      </c>
    </row>
    <row r="20" spans="1:13" x14ac:dyDescent="0.45">
      <c r="A20" s="4" t="s">
        <v>29</v>
      </c>
      <c r="B20" s="4" t="s">
        <v>26</v>
      </c>
      <c r="C20" s="4" t="s">
        <v>2</v>
      </c>
      <c r="D20" s="4" t="s">
        <v>3</v>
      </c>
      <c r="E20" s="4" t="s">
        <v>4</v>
      </c>
      <c r="F20" s="4" t="s">
        <v>5</v>
      </c>
      <c r="H20" s="4" t="s">
        <v>29</v>
      </c>
      <c r="I20" s="4" t="s">
        <v>26</v>
      </c>
      <c r="J20" s="4" t="s">
        <v>2</v>
      </c>
      <c r="K20" s="4" t="s">
        <v>3</v>
      </c>
      <c r="L20" s="4" t="s">
        <v>4</v>
      </c>
      <c r="M20" s="4" t="s">
        <v>5</v>
      </c>
    </row>
    <row r="21" spans="1:13" x14ac:dyDescent="0.45">
      <c r="A21" s="5" t="s">
        <v>35</v>
      </c>
      <c r="B21" s="5" t="s">
        <v>55</v>
      </c>
      <c r="C21" s="6">
        <v>0</v>
      </c>
      <c r="D21" s="6">
        <v>326440</v>
      </c>
      <c r="E21" s="6">
        <v>363355</v>
      </c>
      <c r="F21" s="6">
        <v>21004</v>
      </c>
      <c r="H21" s="5" t="s">
        <v>35</v>
      </c>
      <c r="I21" s="5" t="s">
        <v>56</v>
      </c>
      <c r="J21" s="6">
        <v>0</v>
      </c>
      <c r="K21" s="6">
        <f t="shared" ref="K21:M24" si="4">D21*1000000/K3</f>
        <v>2723827.7638291172</v>
      </c>
      <c r="L21" s="6">
        <f t="shared" si="4"/>
        <v>5291639.6804525051</v>
      </c>
      <c r="M21" s="6">
        <f t="shared" si="4"/>
        <v>11635432.924041811</v>
      </c>
    </row>
    <row r="22" spans="1:13" x14ac:dyDescent="0.45">
      <c r="A22" s="5" t="s">
        <v>36</v>
      </c>
      <c r="B22" s="5" t="s">
        <v>55</v>
      </c>
      <c r="C22" s="6">
        <v>3147871</v>
      </c>
      <c r="D22" s="6">
        <v>10978820</v>
      </c>
      <c r="E22" s="6">
        <v>11253128</v>
      </c>
      <c r="F22" s="6">
        <v>22680698</v>
      </c>
      <c r="H22" s="5" t="s">
        <v>36</v>
      </c>
      <c r="I22" s="5" t="s">
        <v>56</v>
      </c>
      <c r="J22" s="6">
        <f t="shared" ref="J22:J25" si="5">C22*1000000/J4</f>
        <v>4767666.7210141746</v>
      </c>
      <c r="K22" s="6">
        <f t="shared" si="4"/>
        <v>12708727.949747354</v>
      </c>
      <c r="L22" s="6">
        <f t="shared" si="4"/>
        <v>15500415.318215609</v>
      </c>
      <c r="M22" s="6">
        <f t="shared" si="4"/>
        <v>30931324.999660313</v>
      </c>
    </row>
    <row r="23" spans="1:13" x14ac:dyDescent="0.45">
      <c r="A23" s="5" t="s">
        <v>37</v>
      </c>
      <c r="B23" s="5" t="s">
        <v>55</v>
      </c>
      <c r="C23" s="6">
        <v>444213957</v>
      </c>
      <c r="D23" s="6">
        <v>814837124</v>
      </c>
      <c r="E23" s="6">
        <v>950659531</v>
      </c>
      <c r="F23" s="6">
        <v>1940780666</v>
      </c>
      <c r="H23" s="5" t="s">
        <v>37</v>
      </c>
      <c r="I23" s="5" t="s">
        <v>56</v>
      </c>
      <c r="J23" s="6">
        <f t="shared" si="5"/>
        <v>3857195.2766075009</v>
      </c>
      <c r="K23" s="6">
        <f t="shared" si="4"/>
        <v>6278647.2656228328</v>
      </c>
      <c r="L23" s="6">
        <f t="shared" si="4"/>
        <v>7683420.8502023583</v>
      </c>
      <c r="M23" s="6">
        <f t="shared" si="4"/>
        <v>15710509.342414673</v>
      </c>
    </row>
    <row r="24" spans="1:13" x14ac:dyDescent="0.45">
      <c r="A24" s="5" t="s">
        <v>38</v>
      </c>
      <c r="B24" s="5" t="s">
        <v>55</v>
      </c>
      <c r="C24" s="6">
        <v>0</v>
      </c>
      <c r="D24" s="6">
        <v>153569</v>
      </c>
      <c r="E24" s="6">
        <v>187928</v>
      </c>
      <c r="F24" s="6">
        <v>51239</v>
      </c>
      <c r="H24" s="5" t="s">
        <v>38</v>
      </c>
      <c r="I24" s="5" t="s">
        <v>56</v>
      </c>
      <c r="J24" s="6">
        <v>0</v>
      </c>
      <c r="K24" s="6">
        <f t="shared" si="4"/>
        <v>5606319.3280597012</v>
      </c>
      <c r="L24" s="6">
        <f t="shared" si="4"/>
        <v>4047435.0195610947</v>
      </c>
      <c r="M24" s="6">
        <f t="shared" si="4"/>
        <v>4099823.9882737794</v>
      </c>
    </row>
    <row r="25" spans="1:13" x14ac:dyDescent="0.45">
      <c r="A25" s="5" t="s">
        <v>10</v>
      </c>
      <c r="B25" s="5" t="s">
        <v>55</v>
      </c>
      <c r="C25" s="6">
        <v>124895</v>
      </c>
      <c r="D25" s="6">
        <v>0</v>
      </c>
      <c r="E25" s="6">
        <v>0</v>
      </c>
      <c r="F25" s="6">
        <v>0</v>
      </c>
      <c r="H25" s="5" t="s">
        <v>10</v>
      </c>
      <c r="I25" s="5" t="s">
        <v>56</v>
      </c>
      <c r="J25" s="6">
        <f t="shared" si="5"/>
        <v>1695127.0986426501</v>
      </c>
      <c r="K25" s="6">
        <v>0</v>
      </c>
      <c r="L25" s="6">
        <v>0</v>
      </c>
      <c r="M25" s="6">
        <v>0</v>
      </c>
    </row>
    <row r="26" spans="1:13" x14ac:dyDescent="0.45">
      <c r="A26" s="5" t="s">
        <v>25</v>
      </c>
      <c r="B26" s="5"/>
      <c r="C26" s="6">
        <v>447486723</v>
      </c>
      <c r="D26" s="6">
        <v>826295953</v>
      </c>
      <c r="E26" s="6">
        <v>962463942</v>
      </c>
      <c r="F26" s="6">
        <v>1963533607</v>
      </c>
      <c r="H26" s="5" t="s">
        <v>25</v>
      </c>
      <c r="I26" s="5" t="s">
        <v>56</v>
      </c>
      <c r="J26" s="6">
        <f>C26*1000000/J8</f>
        <v>3861007.5953064403</v>
      </c>
      <c r="K26" s="6">
        <f t="shared" ref="K26:M26" si="6">D26*1000000/K8</f>
        <v>6317720.3177533243</v>
      </c>
      <c r="L26" s="6">
        <f t="shared" si="6"/>
        <v>7726304.3926578285</v>
      </c>
      <c r="M26" s="6">
        <f t="shared" si="6"/>
        <v>15799085.277452415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rightToLeft="1" workbookViewId="0">
      <selection activeCell="B14" sqref="B14"/>
    </sheetView>
  </sheetViews>
  <sheetFormatPr defaultRowHeight="18" x14ac:dyDescent="0.45"/>
  <cols>
    <col min="1" max="1" width="27.7109375" style="1" bestFit="1" customWidth="1"/>
    <col min="2" max="2" width="4.7109375" style="1" bestFit="1" customWidth="1"/>
    <col min="3" max="6" width="14.42578125" style="1" bestFit="1" customWidth="1"/>
    <col min="7" max="7" width="15.85546875" style="1" bestFit="1" customWidth="1"/>
    <col min="8" max="8" width="8.42578125" style="1" bestFit="1" customWidth="1"/>
    <col min="9" max="9" width="9.140625" style="1"/>
    <col min="10" max="10" width="27.7109375" style="1" bestFit="1" customWidth="1"/>
    <col min="11" max="11" width="4.7109375" style="1" bestFit="1" customWidth="1"/>
    <col min="12" max="15" width="12" style="1" bestFit="1" customWidth="1"/>
    <col min="16" max="16" width="13.5703125" style="1" bestFit="1" customWidth="1"/>
    <col min="17" max="17" width="8.42578125" style="1" bestFit="1" customWidth="1"/>
    <col min="18" max="16384" width="9.140625" style="1"/>
  </cols>
  <sheetData>
    <row r="1" spans="1:17" x14ac:dyDescent="0.45">
      <c r="A1" s="4" t="s">
        <v>29</v>
      </c>
      <c r="B1" s="4" t="s">
        <v>26</v>
      </c>
      <c r="C1" s="4" t="s">
        <v>61</v>
      </c>
      <c r="D1" s="4" t="s">
        <v>60</v>
      </c>
      <c r="E1" s="4" t="s">
        <v>59</v>
      </c>
      <c r="F1" s="4" t="s">
        <v>58</v>
      </c>
      <c r="G1" s="4" t="s">
        <v>57</v>
      </c>
      <c r="H1" s="13" t="s">
        <v>62</v>
      </c>
      <c r="J1" s="4" t="s">
        <v>29</v>
      </c>
      <c r="K1" s="4" t="s">
        <v>26</v>
      </c>
      <c r="L1" s="4" t="s">
        <v>61</v>
      </c>
      <c r="M1" s="4" t="s">
        <v>60</v>
      </c>
      <c r="N1" s="4" t="s">
        <v>59</v>
      </c>
      <c r="O1" s="4" t="s">
        <v>58</v>
      </c>
      <c r="P1" s="4" t="s">
        <v>57</v>
      </c>
      <c r="Q1" s="13" t="s">
        <v>62</v>
      </c>
    </row>
    <row r="2" spans="1:17" x14ac:dyDescent="0.45">
      <c r="A2" s="5" t="s">
        <v>63</v>
      </c>
      <c r="B2" s="5" t="s">
        <v>55</v>
      </c>
      <c r="C2" s="6">
        <v>222771507</v>
      </c>
      <c r="D2" s="6">
        <v>447486722</v>
      </c>
      <c r="E2" s="6">
        <v>826295953</v>
      </c>
      <c r="F2" s="6">
        <v>962463942</v>
      </c>
      <c r="G2" s="6">
        <v>1963533607</v>
      </c>
      <c r="H2" s="5"/>
      <c r="J2" s="5" t="s">
        <v>63</v>
      </c>
      <c r="K2" s="5" t="s">
        <v>55</v>
      </c>
      <c r="L2" s="7">
        <f>C2/C$13</f>
        <v>0.98930891459934833</v>
      </c>
      <c r="M2" s="7">
        <f>D2/D$13</f>
        <v>1.0409517401523869</v>
      </c>
      <c r="N2" s="7">
        <f t="shared" ref="N2:P13" si="0">E2/E$13</f>
        <v>1.0181083337949837</v>
      </c>
      <c r="O2" s="7">
        <f t="shared" si="0"/>
        <v>0.98079633885958339</v>
      </c>
      <c r="P2" s="7">
        <f t="shared" si="0"/>
        <v>1.0137998144401701</v>
      </c>
      <c r="Q2" s="7"/>
    </row>
    <row r="3" spans="1:17" x14ac:dyDescent="0.45">
      <c r="A3" s="5" t="s">
        <v>64</v>
      </c>
      <c r="B3" s="5" t="s">
        <v>55</v>
      </c>
      <c r="C3" s="6">
        <v>172792</v>
      </c>
      <c r="D3" s="6">
        <v>173553</v>
      </c>
      <c r="E3" s="6">
        <v>259603</v>
      </c>
      <c r="F3" s="6">
        <v>372886</v>
      </c>
      <c r="G3" s="6">
        <v>682197</v>
      </c>
      <c r="H3" s="5"/>
      <c r="J3" s="5" t="s">
        <v>64</v>
      </c>
      <c r="K3" s="5" t="s">
        <v>55</v>
      </c>
      <c r="L3" s="7">
        <f t="shared" ref="L3:M13" si="1">C3/C$13</f>
        <v>7.6735426479585922E-4</v>
      </c>
      <c r="M3" s="7">
        <f t="shared" si="1"/>
        <v>4.0372214074022782E-4</v>
      </c>
      <c r="N3" s="7">
        <f t="shared" si="0"/>
        <v>3.1986599573504039E-4</v>
      </c>
      <c r="O3" s="7">
        <f t="shared" si="0"/>
        <v>3.7998849375283359E-4</v>
      </c>
      <c r="P3" s="7">
        <f t="shared" si="0"/>
        <v>3.5222783534035059E-4</v>
      </c>
      <c r="Q3" s="7"/>
    </row>
    <row r="4" spans="1:17" x14ac:dyDescent="0.45">
      <c r="A4" s="5" t="s">
        <v>65</v>
      </c>
      <c r="B4" s="5" t="s">
        <v>55</v>
      </c>
      <c r="C4" s="6">
        <v>4081381</v>
      </c>
      <c r="D4" s="6">
        <v>3247652</v>
      </c>
      <c r="E4" s="6">
        <v>4477072</v>
      </c>
      <c r="F4" s="6">
        <v>5611260</v>
      </c>
      <c r="G4" s="6">
        <v>24327180</v>
      </c>
      <c r="H4" s="5"/>
      <c r="J4" s="5" t="s">
        <v>65</v>
      </c>
      <c r="K4" s="5" t="s">
        <v>55</v>
      </c>
      <c r="L4" s="7">
        <f t="shared" si="1"/>
        <v>1.8125058547888723E-2</v>
      </c>
      <c r="M4" s="7">
        <f t="shared" si="1"/>
        <v>7.5547470675775266E-3</v>
      </c>
      <c r="N4" s="7">
        <f t="shared" si="0"/>
        <v>5.5163580284413845E-3</v>
      </c>
      <c r="O4" s="7">
        <f t="shared" si="0"/>
        <v>5.7181396873455291E-3</v>
      </c>
      <c r="P4" s="7">
        <f t="shared" si="0"/>
        <v>1.2560462668899262E-2</v>
      </c>
      <c r="Q4" s="7"/>
    </row>
    <row r="5" spans="1:17" x14ac:dyDescent="0.45">
      <c r="A5" s="5" t="s">
        <v>25</v>
      </c>
      <c r="B5" s="5" t="s">
        <v>55</v>
      </c>
      <c r="C5" s="6">
        <v>227025680</v>
      </c>
      <c r="D5" s="6">
        <v>450907927</v>
      </c>
      <c r="E5" s="6">
        <v>831032628</v>
      </c>
      <c r="F5" s="6">
        <v>968448088</v>
      </c>
      <c r="G5" s="6">
        <v>1988542984</v>
      </c>
      <c r="H5" s="5"/>
      <c r="J5" s="5" t="s">
        <v>25</v>
      </c>
      <c r="K5" s="5" t="s">
        <v>55</v>
      </c>
      <c r="L5" s="7">
        <f t="shared" si="1"/>
        <v>1.0082013274120329</v>
      </c>
      <c r="M5" s="7">
        <f t="shared" si="1"/>
        <v>1.0489102093607048</v>
      </c>
      <c r="N5" s="7">
        <f t="shared" si="0"/>
        <v>1.0239445578191599</v>
      </c>
      <c r="O5" s="7">
        <f t="shared" si="0"/>
        <v>0.98689446704068173</v>
      </c>
      <c r="P5" s="7">
        <f t="shared" si="0"/>
        <v>1.0267125049444097</v>
      </c>
      <c r="Q5" s="7"/>
    </row>
    <row r="6" spans="1:17" x14ac:dyDescent="0.45">
      <c r="A6" s="5" t="s">
        <v>66</v>
      </c>
      <c r="B6" s="5" t="s">
        <v>55</v>
      </c>
      <c r="C6" s="6">
        <v>227025680</v>
      </c>
      <c r="D6" s="6">
        <v>450907927</v>
      </c>
      <c r="E6" s="6">
        <v>831032628</v>
      </c>
      <c r="F6" s="6">
        <v>968448088</v>
      </c>
      <c r="G6" s="6">
        <v>1988542984</v>
      </c>
      <c r="H6" s="5"/>
      <c r="J6" s="5" t="s">
        <v>66</v>
      </c>
      <c r="K6" s="5" t="s">
        <v>55</v>
      </c>
      <c r="L6" s="7">
        <f t="shared" si="1"/>
        <v>1.0082013274120329</v>
      </c>
      <c r="M6" s="7">
        <f t="shared" si="1"/>
        <v>1.0489102093607048</v>
      </c>
      <c r="N6" s="7">
        <f t="shared" si="0"/>
        <v>1.0239445578191599</v>
      </c>
      <c r="O6" s="7">
        <f t="shared" si="0"/>
        <v>0.98689446704068173</v>
      </c>
      <c r="P6" s="7">
        <f t="shared" si="0"/>
        <v>1.0267125049444097</v>
      </c>
      <c r="Q6" s="7"/>
    </row>
    <row r="7" spans="1:17" x14ac:dyDescent="0.45">
      <c r="A7" s="5" t="s">
        <v>67</v>
      </c>
      <c r="B7" s="5" t="s">
        <v>55</v>
      </c>
      <c r="C7" s="6">
        <v>-140525</v>
      </c>
      <c r="D7" s="6">
        <v>-3158203</v>
      </c>
      <c r="E7" s="6">
        <v>-3838369</v>
      </c>
      <c r="F7" s="6">
        <v>-5111113</v>
      </c>
      <c r="G7" s="6">
        <v>-4843284</v>
      </c>
      <c r="H7" s="5"/>
      <c r="J7" s="5" t="s">
        <v>67</v>
      </c>
      <c r="K7" s="5" t="s">
        <v>55</v>
      </c>
      <c r="L7" s="7">
        <f t="shared" si="1"/>
        <v>-6.2405932022569399E-4</v>
      </c>
      <c r="M7" s="7">
        <f t="shared" si="1"/>
        <v>-7.3466691791683799E-3</v>
      </c>
      <c r="N7" s="7">
        <f t="shared" si="0"/>
        <v>-4.729389576328129E-3</v>
      </c>
      <c r="O7" s="7">
        <f t="shared" si="0"/>
        <v>-5.2084662075554634E-3</v>
      </c>
      <c r="P7" s="7">
        <f t="shared" si="0"/>
        <v>-2.500655146912922E-3</v>
      </c>
      <c r="Q7" s="7"/>
    </row>
    <row r="8" spans="1:17" x14ac:dyDescent="0.45">
      <c r="A8" s="5" t="s">
        <v>68</v>
      </c>
      <c r="B8" s="5" t="s">
        <v>55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5"/>
      <c r="J8" s="5" t="s">
        <v>68</v>
      </c>
      <c r="K8" s="5" t="s">
        <v>55</v>
      </c>
      <c r="L8" s="7">
        <f t="shared" si="1"/>
        <v>0</v>
      </c>
      <c r="M8" s="7">
        <f t="shared" si="1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/>
    </row>
    <row r="9" spans="1:17" x14ac:dyDescent="0.45">
      <c r="A9" s="5" t="s">
        <v>69</v>
      </c>
      <c r="B9" s="5" t="s">
        <v>55</v>
      </c>
      <c r="C9" s="6">
        <v>226885155</v>
      </c>
      <c r="D9" s="6">
        <v>447749724</v>
      </c>
      <c r="E9" s="6">
        <v>827194259</v>
      </c>
      <c r="F9" s="6">
        <v>963336975</v>
      </c>
      <c r="G9" s="6">
        <v>1983699700</v>
      </c>
      <c r="H9" s="5"/>
      <c r="J9" s="5" t="s">
        <v>69</v>
      </c>
      <c r="K9" s="5" t="s">
        <v>55</v>
      </c>
      <c r="L9" s="7">
        <f t="shared" si="1"/>
        <v>1.0075772680918071</v>
      </c>
      <c r="M9" s="7">
        <f t="shared" si="1"/>
        <v>1.0415635401815364</v>
      </c>
      <c r="N9" s="7">
        <f t="shared" si="0"/>
        <v>1.0192151682428319</v>
      </c>
      <c r="O9" s="7">
        <f t="shared" si="0"/>
        <v>0.98168600083312629</v>
      </c>
      <c r="P9" s="7">
        <f t="shared" si="0"/>
        <v>1.0242118497974968</v>
      </c>
      <c r="Q9" s="7"/>
    </row>
    <row r="10" spans="1:17" x14ac:dyDescent="0.45">
      <c r="A10" s="5" t="s">
        <v>70</v>
      </c>
      <c r="B10" s="5" t="s">
        <v>55</v>
      </c>
      <c r="C10" s="6">
        <v>3996426</v>
      </c>
      <c r="D10" s="6">
        <v>5702667</v>
      </c>
      <c r="E10" s="6">
        <v>23570097</v>
      </c>
      <c r="F10" s="6">
        <v>42911074</v>
      </c>
      <c r="G10" s="6">
        <v>24939388</v>
      </c>
      <c r="H10" s="5"/>
      <c r="J10" s="5" t="s">
        <v>70</v>
      </c>
      <c r="K10" s="5" t="s">
        <v>55</v>
      </c>
      <c r="L10" s="7">
        <f t="shared" si="1"/>
        <v>1.774778077133812E-2</v>
      </c>
      <c r="M10" s="7">
        <f t="shared" si="1"/>
        <v>1.3265647549559228E-2</v>
      </c>
      <c r="N10" s="7">
        <f t="shared" si="0"/>
        <v>2.9041546309081512E-2</v>
      </c>
      <c r="O10" s="7">
        <f t="shared" si="0"/>
        <v>4.3728416659720076E-2</v>
      </c>
      <c r="P10" s="7">
        <f t="shared" si="0"/>
        <v>1.2876554206414153E-2</v>
      </c>
      <c r="Q10" s="7"/>
    </row>
    <row r="11" spans="1:17" x14ac:dyDescent="0.45">
      <c r="A11" s="5" t="s">
        <v>71</v>
      </c>
      <c r="B11" s="5" t="s">
        <v>55</v>
      </c>
      <c r="C11" s="6">
        <v>-5702667</v>
      </c>
      <c r="D11" s="6">
        <v>-23570097</v>
      </c>
      <c r="E11" s="6">
        <v>-42911074</v>
      </c>
      <c r="F11" s="6">
        <v>-24939388</v>
      </c>
      <c r="G11" s="6">
        <v>-71833045</v>
      </c>
      <c r="H11" s="5"/>
      <c r="J11" s="5" t="s">
        <v>71</v>
      </c>
      <c r="K11" s="5" t="s">
        <v>55</v>
      </c>
      <c r="L11" s="7">
        <f t="shared" si="1"/>
        <v>-2.5325048863145329E-2</v>
      </c>
      <c r="M11" s="7">
        <f t="shared" si="1"/>
        <v>-5.4829187731095526E-2</v>
      </c>
      <c r="N11" s="7">
        <f t="shared" si="0"/>
        <v>-5.2872244978178225E-2</v>
      </c>
      <c r="O11" s="7">
        <f t="shared" si="0"/>
        <v>-2.5414417492846321E-2</v>
      </c>
      <c r="P11" s="7">
        <f t="shared" si="0"/>
        <v>-3.7088404003910884E-2</v>
      </c>
      <c r="Q11" s="7"/>
    </row>
    <row r="12" spans="1:17" x14ac:dyDescent="0.45">
      <c r="A12" s="5" t="s">
        <v>42</v>
      </c>
      <c r="B12" s="5" t="s">
        <v>55</v>
      </c>
      <c r="C12" s="6">
        <v>225178914</v>
      </c>
      <c r="D12" s="6">
        <v>429882294</v>
      </c>
      <c r="E12" s="6">
        <v>807853282</v>
      </c>
      <c r="F12" s="6">
        <v>981308661</v>
      </c>
      <c r="G12" s="6">
        <v>1936806043</v>
      </c>
      <c r="H12" s="5"/>
      <c r="J12" s="5" t="s">
        <v>42</v>
      </c>
      <c r="K12" s="5" t="s">
        <v>55</v>
      </c>
      <c r="L12" s="7">
        <f t="shared" si="1"/>
        <v>1</v>
      </c>
      <c r="M12" s="7">
        <f t="shared" si="1"/>
        <v>1</v>
      </c>
      <c r="N12" s="7">
        <f t="shared" si="0"/>
        <v>0.99538446957373516</v>
      </c>
      <c r="O12" s="7">
        <f t="shared" si="0"/>
        <v>1</v>
      </c>
      <c r="P12" s="7">
        <f t="shared" si="0"/>
        <v>1</v>
      </c>
      <c r="Q12" s="7"/>
    </row>
    <row r="13" spans="1:17" x14ac:dyDescent="0.45">
      <c r="A13" s="5" t="s">
        <v>72</v>
      </c>
      <c r="B13" s="5" t="s">
        <v>55</v>
      </c>
      <c r="C13" s="6">
        <v>225178914</v>
      </c>
      <c r="D13" s="6">
        <v>429882294</v>
      </c>
      <c r="E13" s="6">
        <v>811599243</v>
      </c>
      <c r="F13" s="6">
        <v>981308661</v>
      </c>
      <c r="G13" s="6">
        <v>1936806043</v>
      </c>
      <c r="H13" s="5"/>
      <c r="J13" s="5" t="s">
        <v>72</v>
      </c>
      <c r="K13" s="5" t="s">
        <v>55</v>
      </c>
      <c r="L13" s="7">
        <f t="shared" si="1"/>
        <v>1</v>
      </c>
      <c r="M13" s="7">
        <f t="shared" si="1"/>
        <v>1</v>
      </c>
      <c r="N13" s="7">
        <f t="shared" si="0"/>
        <v>1</v>
      </c>
      <c r="O13" s="7">
        <f t="shared" si="0"/>
        <v>1</v>
      </c>
      <c r="P13" s="7">
        <f t="shared" si="0"/>
        <v>1</v>
      </c>
      <c r="Q13" s="7"/>
    </row>
    <row r="15" spans="1:17" x14ac:dyDescent="0.45">
      <c r="A15" s="1" t="s">
        <v>73</v>
      </c>
    </row>
    <row r="16" spans="1:17" x14ac:dyDescent="0.45">
      <c r="A16" s="4" t="s">
        <v>29</v>
      </c>
      <c r="B16" s="4" t="s">
        <v>26</v>
      </c>
      <c r="C16" s="4" t="s">
        <v>61</v>
      </c>
      <c r="D16" s="4" t="s">
        <v>60</v>
      </c>
      <c r="E16" s="4" t="s">
        <v>59</v>
      </c>
      <c r="F16" s="4" t="s">
        <v>58</v>
      </c>
      <c r="G16" s="4" t="s">
        <v>57</v>
      </c>
    </row>
    <row r="17" spans="1:7" x14ac:dyDescent="0.45">
      <c r="A17" s="5" t="s">
        <v>73</v>
      </c>
      <c r="B17" s="5" t="s">
        <v>55</v>
      </c>
      <c r="C17" s="10">
        <f>C10+C11</f>
        <v>-1706241</v>
      </c>
      <c r="D17" s="10">
        <f t="shared" ref="D17:G17" si="2">D10+D11</f>
        <v>-17867430</v>
      </c>
      <c r="E17" s="10">
        <f t="shared" si="2"/>
        <v>-19340977</v>
      </c>
      <c r="F17" s="10">
        <f t="shared" si="2"/>
        <v>17971686</v>
      </c>
      <c r="G17" s="10">
        <f t="shared" si="2"/>
        <v>-46893657</v>
      </c>
    </row>
    <row r="18" spans="1:7" x14ac:dyDescent="0.45">
      <c r="A18" s="5" t="s">
        <v>74</v>
      </c>
      <c r="B18" s="5"/>
      <c r="C18" s="7">
        <f>C17/' سود و زیان سالانه'!C13</f>
        <v>-9.7973937101348052E-2</v>
      </c>
      <c r="D18" s="7">
        <f>D17/' سود و زیان سالانه'!D13</f>
        <v>-0.35189731644329886</v>
      </c>
      <c r="E18" s="7">
        <f>E17/' سود و زیان سالانه'!E13</f>
        <v>-0.67804477470716451</v>
      </c>
      <c r="F18" s="7">
        <f>F17/' سود و زیان سالانه'!F13</f>
        <v>0.12106275284130259</v>
      </c>
      <c r="G18" s="7">
        <f>G17/' سود و زیان سالانه'!G13</f>
        <v>-0.28249906911797457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پنل</vt:lpstr>
      <vt:lpstr> سود و زیان سالانه</vt:lpstr>
      <vt:lpstr> تولید و فروش سالانه</vt:lpstr>
      <vt:lpstr>کرک اسپرد سالانه</vt:lpstr>
      <vt:lpstr>1401-6</vt:lpstr>
      <vt:lpstr>کرک اسپرد</vt:lpstr>
      <vt:lpstr>مصرف مواد اولیه سالانه</vt:lpstr>
      <vt:lpstr>بهای تمام شده سالانه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2022-10-24T14:28:08Z</dcterms:modified>
</cp:coreProperties>
</file>