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F\Desktop\"/>
    </mc:Choice>
  </mc:AlternateContent>
  <xr:revisionPtr revIDLastSave="0" documentId="13_ncr:1_{5B2CFC5F-6292-4934-B6B8-51B3D9CB44DC}" xr6:coauthVersionLast="47" xr6:coauthVersionMax="47" xr10:uidLastSave="{00000000-0000-0000-0000-000000000000}"/>
  <bookViews>
    <workbookView xWindow="6630" yWindow="855" windowWidth="20265" windowHeight="13710" xr2:uid="{23C57E7E-4561-449B-8975-992C8B6FA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AE30" i="1"/>
  <c r="AF30" i="1"/>
  <c r="AH24" i="1"/>
  <c r="AI24" i="1"/>
  <c r="AH25" i="1"/>
  <c r="AI25" i="1"/>
  <c r="AH26" i="1"/>
  <c r="AI26" i="1"/>
  <c r="AH27" i="1"/>
  <c r="AI27" i="1"/>
  <c r="AI15" i="1"/>
  <c r="AH16" i="1"/>
  <c r="AI16" i="1"/>
  <c r="AI12" i="1"/>
  <c r="AH12" i="1"/>
  <c r="AE21" i="1"/>
  <c r="AE25" i="1"/>
  <c r="AF25" i="1"/>
  <c r="AF27" i="1"/>
  <c r="AE15" i="1"/>
  <c r="AF15" i="1"/>
  <c r="AE16" i="1"/>
  <c r="AF16" i="1"/>
  <c r="AE17" i="1"/>
  <c r="AF17" i="1"/>
  <c r="AE12" i="1"/>
  <c r="AE4" i="1"/>
  <c r="AF4" i="1"/>
  <c r="AE5" i="1"/>
  <c r="AE6" i="1"/>
  <c r="AE7" i="1"/>
  <c r="AE8" i="1"/>
  <c r="AE9" i="1"/>
  <c r="AE10" i="1"/>
  <c r="AH5" i="1"/>
  <c r="AH6" i="1"/>
  <c r="AH7" i="1"/>
  <c r="AH8" i="1"/>
  <c r="AH9" i="1"/>
  <c r="AH10" i="1"/>
  <c r="AH4" i="1"/>
  <c r="AI4" i="1"/>
  <c r="D28" i="1"/>
  <c r="L30" i="1"/>
  <c r="U30" i="1" s="1"/>
  <c r="R19" i="1"/>
  <c r="AH19" i="1" s="1"/>
  <c r="R20" i="1"/>
  <c r="AI20" i="1" s="1"/>
  <c r="R21" i="1"/>
  <c r="AI21" i="1" s="1"/>
  <c r="R22" i="1"/>
  <c r="AI22" i="1" s="1"/>
  <c r="R23" i="1"/>
  <c r="AI23" i="1" s="1"/>
  <c r="R24" i="1"/>
  <c r="R25" i="1"/>
  <c r="R26" i="1"/>
  <c r="R27" i="1"/>
  <c r="N19" i="1"/>
  <c r="AF19" i="1" s="1"/>
  <c r="N20" i="1"/>
  <c r="AE20" i="1" s="1"/>
  <c r="N21" i="1"/>
  <c r="AF21" i="1" s="1"/>
  <c r="N22" i="1"/>
  <c r="AF22" i="1" s="1"/>
  <c r="N23" i="1"/>
  <c r="AF23" i="1" s="1"/>
  <c r="N24" i="1"/>
  <c r="AF24" i="1" s="1"/>
  <c r="N25" i="1"/>
  <c r="N26" i="1"/>
  <c r="AF26" i="1" s="1"/>
  <c r="N27" i="1"/>
  <c r="AE27" i="1" s="1"/>
  <c r="R12" i="1"/>
  <c r="R13" i="1"/>
  <c r="AH13" i="1" s="1"/>
  <c r="R14" i="1"/>
  <c r="AH14" i="1" s="1"/>
  <c r="R15" i="1"/>
  <c r="AH15" i="1" s="1"/>
  <c r="R16" i="1"/>
  <c r="R17" i="1"/>
  <c r="AI17" i="1" s="1"/>
  <c r="N12" i="1"/>
  <c r="AF12" i="1" s="1"/>
  <c r="N13" i="1"/>
  <c r="AE13" i="1" s="1"/>
  <c r="N14" i="1"/>
  <c r="AE14" i="1" s="1"/>
  <c r="N15" i="1"/>
  <c r="N16" i="1"/>
  <c r="N17" i="1"/>
  <c r="R4" i="1"/>
  <c r="R5" i="1"/>
  <c r="R6" i="1"/>
  <c r="R7" i="1"/>
  <c r="R8" i="1"/>
  <c r="R9" i="1"/>
  <c r="R10" i="1"/>
  <c r="N4" i="1"/>
  <c r="N5" i="1"/>
  <c r="N6" i="1"/>
  <c r="N7" i="1"/>
  <c r="N8" i="1"/>
  <c r="N9" i="1"/>
  <c r="N10" i="1"/>
  <c r="E30" i="1"/>
  <c r="E28" i="1" s="1"/>
  <c r="F30" i="1"/>
  <c r="F28" i="1" s="1"/>
  <c r="D30" i="1"/>
  <c r="M30" i="1" s="1"/>
  <c r="I28" i="1"/>
  <c r="J17" i="1"/>
  <c r="J28" i="1" s="1"/>
  <c r="P25" i="1"/>
  <c r="Y25" i="1" s="1"/>
  <c r="AG25" i="1" s="1"/>
  <c r="Q25" i="1"/>
  <c r="S25" i="1"/>
  <c r="P26" i="1"/>
  <c r="Y26" i="1" s="1"/>
  <c r="AG26" i="1" s="1"/>
  <c r="Q26" i="1"/>
  <c r="S26" i="1"/>
  <c r="S19" i="1"/>
  <c r="S20" i="1"/>
  <c r="S21" i="1"/>
  <c r="S22" i="1"/>
  <c r="S23" i="1"/>
  <c r="S24" i="1"/>
  <c r="S27" i="1"/>
  <c r="O19" i="1"/>
  <c r="O20" i="1"/>
  <c r="O21" i="1"/>
  <c r="O22" i="1"/>
  <c r="O23" i="1"/>
  <c r="O24" i="1"/>
  <c r="O25" i="1"/>
  <c r="O26" i="1"/>
  <c r="O27" i="1"/>
  <c r="O12" i="1"/>
  <c r="O13" i="1"/>
  <c r="O14" i="1"/>
  <c r="O15" i="1"/>
  <c r="O16" i="1"/>
  <c r="O17" i="1"/>
  <c r="S12" i="1"/>
  <c r="S13" i="1"/>
  <c r="S14" i="1"/>
  <c r="S15" i="1"/>
  <c r="S16" i="1"/>
  <c r="S4" i="1"/>
  <c r="S5" i="1"/>
  <c r="S6" i="1"/>
  <c r="S7" i="1"/>
  <c r="S8" i="1"/>
  <c r="S9" i="1"/>
  <c r="S10" i="1"/>
  <c r="O4" i="1"/>
  <c r="O5" i="1"/>
  <c r="O6" i="1"/>
  <c r="O7" i="1"/>
  <c r="O8" i="1"/>
  <c r="O9" i="1"/>
  <c r="O10" i="1"/>
  <c r="M26" i="1"/>
  <c r="L26" i="1"/>
  <c r="U26" i="1" s="1"/>
  <c r="AD26" i="1" s="1"/>
  <c r="M25" i="1"/>
  <c r="L25" i="1"/>
  <c r="U25" i="1" s="1"/>
  <c r="AD25" i="1" s="1"/>
  <c r="L27" i="1"/>
  <c r="U27" i="1" s="1"/>
  <c r="AD27" i="1" s="1"/>
  <c r="M27" i="1"/>
  <c r="P27" i="1"/>
  <c r="Y27" i="1" s="1"/>
  <c r="AG27" i="1" s="1"/>
  <c r="Q27" i="1"/>
  <c r="Q24" i="1"/>
  <c r="P24" i="1"/>
  <c r="Y24" i="1" s="1"/>
  <c r="AG24" i="1" s="1"/>
  <c r="M24" i="1"/>
  <c r="L24" i="1"/>
  <c r="U24" i="1" s="1"/>
  <c r="AD24" i="1" s="1"/>
  <c r="Q23" i="1"/>
  <c r="P23" i="1"/>
  <c r="Y23" i="1" s="1"/>
  <c r="AG23" i="1" s="1"/>
  <c r="M23" i="1"/>
  <c r="L23" i="1"/>
  <c r="U23" i="1" s="1"/>
  <c r="AD23" i="1" s="1"/>
  <c r="Q22" i="1"/>
  <c r="P22" i="1"/>
  <c r="Y22" i="1" s="1"/>
  <c r="AG22" i="1" s="1"/>
  <c r="M22" i="1"/>
  <c r="L22" i="1"/>
  <c r="U22" i="1" s="1"/>
  <c r="AD22" i="1" s="1"/>
  <c r="Q21" i="1"/>
  <c r="P21" i="1"/>
  <c r="Y21" i="1" s="1"/>
  <c r="AG21" i="1" s="1"/>
  <c r="M21" i="1"/>
  <c r="L21" i="1"/>
  <c r="U21" i="1" s="1"/>
  <c r="AD21" i="1" s="1"/>
  <c r="Q20" i="1"/>
  <c r="P20" i="1"/>
  <c r="Y20" i="1" s="1"/>
  <c r="AG20" i="1" s="1"/>
  <c r="M20" i="1"/>
  <c r="L20" i="1"/>
  <c r="U20" i="1" s="1"/>
  <c r="AD20" i="1" s="1"/>
  <c r="Q19" i="1"/>
  <c r="P19" i="1"/>
  <c r="Y19" i="1" s="1"/>
  <c r="AG19" i="1" s="1"/>
  <c r="M19" i="1"/>
  <c r="L19" i="1"/>
  <c r="U19" i="1" s="1"/>
  <c r="AD19" i="1" s="1"/>
  <c r="Q17" i="1"/>
  <c r="P17" i="1"/>
  <c r="Y17" i="1" s="1"/>
  <c r="AG17" i="1" s="1"/>
  <c r="M17" i="1"/>
  <c r="L17" i="1"/>
  <c r="U17" i="1" s="1"/>
  <c r="AD17" i="1" s="1"/>
  <c r="Q16" i="1"/>
  <c r="P16" i="1"/>
  <c r="Y16" i="1" s="1"/>
  <c r="AG16" i="1" s="1"/>
  <c r="M16" i="1"/>
  <c r="L16" i="1"/>
  <c r="U16" i="1" s="1"/>
  <c r="AD16" i="1" s="1"/>
  <c r="Q15" i="1"/>
  <c r="P15" i="1"/>
  <c r="Y15" i="1" s="1"/>
  <c r="AG15" i="1" s="1"/>
  <c r="M15" i="1"/>
  <c r="L15" i="1"/>
  <c r="U15" i="1" s="1"/>
  <c r="AD15" i="1" s="1"/>
  <c r="Q14" i="1"/>
  <c r="P14" i="1"/>
  <c r="Y14" i="1" s="1"/>
  <c r="AG14" i="1" s="1"/>
  <c r="M14" i="1"/>
  <c r="L14" i="1"/>
  <c r="U14" i="1" s="1"/>
  <c r="AD14" i="1" s="1"/>
  <c r="Q13" i="1"/>
  <c r="P13" i="1"/>
  <c r="Y13" i="1" s="1"/>
  <c r="AG13" i="1" s="1"/>
  <c r="M13" i="1"/>
  <c r="L13" i="1"/>
  <c r="U13" i="1" s="1"/>
  <c r="AD13" i="1" s="1"/>
  <c r="Q12" i="1"/>
  <c r="P12" i="1"/>
  <c r="Y12" i="1" s="1"/>
  <c r="AG12" i="1" s="1"/>
  <c r="M12" i="1"/>
  <c r="L12" i="1"/>
  <c r="U12" i="1" s="1"/>
  <c r="AD12" i="1" s="1"/>
  <c r="L9" i="1"/>
  <c r="U9" i="1" s="1"/>
  <c r="AD9" i="1" s="1"/>
  <c r="M9" i="1"/>
  <c r="Q9" i="1"/>
  <c r="P9" i="1"/>
  <c r="Y9" i="1" s="1"/>
  <c r="AG9" i="1" s="1"/>
  <c r="P5" i="1"/>
  <c r="Y5" i="1" s="1"/>
  <c r="AG5" i="1" s="1"/>
  <c r="P6" i="1"/>
  <c r="Y6" i="1" s="1"/>
  <c r="AG6" i="1" s="1"/>
  <c r="P7" i="1"/>
  <c r="Y7" i="1" s="1"/>
  <c r="AG7" i="1" s="1"/>
  <c r="P8" i="1"/>
  <c r="Y8" i="1" s="1"/>
  <c r="AG8" i="1" s="1"/>
  <c r="P10" i="1"/>
  <c r="Y10" i="1" s="1"/>
  <c r="AG10" i="1" s="1"/>
  <c r="P4" i="1"/>
  <c r="Y4" i="1" s="1"/>
  <c r="AG4" i="1" s="1"/>
  <c r="M5" i="1"/>
  <c r="Q5" i="1"/>
  <c r="M6" i="1"/>
  <c r="Q6" i="1"/>
  <c r="M7" i="1"/>
  <c r="Q7" i="1"/>
  <c r="M8" i="1"/>
  <c r="Q8" i="1"/>
  <c r="M10" i="1"/>
  <c r="Q10" i="1"/>
  <c r="Q4" i="1"/>
  <c r="M4" i="1"/>
  <c r="L5" i="1"/>
  <c r="U5" i="1" s="1"/>
  <c r="AD5" i="1" s="1"/>
  <c r="L6" i="1"/>
  <c r="U6" i="1" s="1"/>
  <c r="AD6" i="1" s="1"/>
  <c r="L7" i="1"/>
  <c r="U7" i="1" s="1"/>
  <c r="AD7" i="1" s="1"/>
  <c r="L8" i="1"/>
  <c r="U8" i="1" s="1"/>
  <c r="AD8" i="1" s="1"/>
  <c r="L10" i="1"/>
  <c r="U10" i="1" s="1"/>
  <c r="AD10" i="1" s="1"/>
  <c r="L4" i="1"/>
  <c r="U4" i="1" s="1"/>
  <c r="AD4" i="1" s="1"/>
  <c r="H28" i="1"/>
  <c r="AH23" i="1" l="1"/>
  <c r="AH22" i="1"/>
  <c r="AH21" i="1"/>
  <c r="AH20" i="1"/>
  <c r="AI19" i="1"/>
  <c r="AE24" i="1"/>
  <c r="AE26" i="1"/>
  <c r="AE23" i="1"/>
  <c r="AE22" i="1"/>
  <c r="AF20" i="1"/>
  <c r="AE19" i="1"/>
  <c r="AH17" i="1"/>
  <c r="AI14" i="1"/>
  <c r="AI13" i="1"/>
  <c r="AF14" i="1"/>
  <c r="AF13" i="1"/>
  <c r="O30" i="1"/>
  <c r="R28" i="1"/>
  <c r="N28" i="1"/>
  <c r="AI10" i="1"/>
  <c r="AF7" i="1"/>
  <c r="N30" i="1"/>
  <c r="AI7" i="1"/>
  <c r="AF5" i="1"/>
  <c r="S17" i="1"/>
  <c r="AI8" i="1"/>
  <c r="AF9" i="1"/>
  <c r="AF8" i="1"/>
  <c r="AF6" i="1"/>
  <c r="AI5" i="1"/>
  <c r="AF10" i="1"/>
  <c r="AI9" i="1"/>
  <c r="AI6" i="1"/>
  <c r="O28" i="1"/>
  <c r="X5" i="1" s="1"/>
  <c r="Q28" i="1"/>
  <c r="M28" i="1"/>
  <c r="AA27" i="1" l="1"/>
  <c r="AH28" i="1"/>
  <c r="AI28" i="1"/>
  <c r="W4" i="1"/>
  <c r="AE28" i="1"/>
  <c r="AF28" i="1"/>
  <c r="AA24" i="1"/>
  <c r="AA15" i="1"/>
  <c r="W15" i="1"/>
  <c r="W16" i="1"/>
  <c r="S28" i="1"/>
  <c r="AB24" i="1" s="1"/>
  <c r="W17" i="1"/>
  <c r="W9" i="1"/>
  <c r="AA7" i="1"/>
  <c r="W21" i="1"/>
  <c r="W22" i="1"/>
  <c r="W24" i="1"/>
  <c r="W19" i="1"/>
  <c r="W25" i="1"/>
  <c r="W26" i="1"/>
  <c r="AA4" i="1"/>
  <c r="AA5" i="1"/>
  <c r="AA19" i="1"/>
  <c r="AA6" i="1"/>
  <c r="AA21" i="1"/>
  <c r="AA12" i="1"/>
  <c r="AA8" i="1"/>
  <c r="W23" i="1"/>
  <c r="AA22" i="1"/>
  <c r="AA13" i="1"/>
  <c r="AA9" i="1"/>
  <c r="AA23" i="1"/>
  <c r="AA14" i="1"/>
  <c r="AA10" i="1"/>
  <c r="AA25" i="1"/>
  <c r="AA16" i="1"/>
  <c r="W10" i="1"/>
  <c r="W6" i="1"/>
  <c r="W7" i="1"/>
  <c r="AA20" i="1"/>
  <c r="W27" i="1"/>
  <c r="AA26" i="1"/>
  <c r="AA17" i="1"/>
  <c r="W5" i="1"/>
  <c r="W12" i="1"/>
  <c r="W13" i="1"/>
  <c r="W20" i="1"/>
  <c r="W14" i="1"/>
  <c r="W8" i="1"/>
  <c r="V10" i="1"/>
  <c r="X9" i="1"/>
  <c r="X15" i="1"/>
  <c r="X4" i="1"/>
  <c r="X16" i="1"/>
  <c r="X25" i="1"/>
  <c r="AB12" i="1"/>
  <c r="X6" i="1"/>
  <c r="X22" i="1"/>
  <c r="X10" i="1"/>
  <c r="X26" i="1"/>
  <c r="X24" i="1"/>
  <c r="X17" i="1"/>
  <c r="X19" i="1"/>
  <c r="X8" i="1"/>
  <c r="X12" i="1"/>
  <c r="X23" i="1"/>
  <c r="X27" i="1"/>
  <c r="X7" i="1"/>
  <c r="X14" i="1"/>
  <c r="X13" i="1"/>
  <c r="X20" i="1"/>
  <c r="X21" i="1"/>
  <c r="Z10" i="1"/>
  <c r="Z25" i="1"/>
  <c r="Z27" i="1"/>
  <c r="Z26" i="1"/>
  <c r="AB13" i="1"/>
  <c r="AB7" i="1"/>
  <c r="AB9" i="1"/>
  <c r="V25" i="1"/>
  <c r="V12" i="1"/>
  <c r="V5" i="1"/>
  <c r="V6" i="1"/>
  <c r="V21" i="1"/>
  <c r="V17" i="1"/>
  <c r="V8" i="1"/>
  <c r="V19" i="1"/>
  <c r="V15" i="1"/>
  <c r="V24" i="1"/>
  <c r="V9" i="1"/>
  <c r="V7" i="1"/>
  <c r="Z22" i="1"/>
  <c r="Z12" i="1"/>
  <c r="Z16" i="1"/>
  <c r="Z5" i="1"/>
  <c r="Z6" i="1"/>
  <c r="Z14" i="1"/>
  <c r="V16" i="1"/>
  <c r="V22" i="1"/>
  <c r="V13" i="1"/>
  <c r="Z23" i="1"/>
  <c r="Z15" i="1"/>
  <c r="Z17" i="1"/>
  <c r="Z8" i="1"/>
  <c r="Z21" i="1"/>
  <c r="Z20" i="1"/>
  <c r="V26" i="1"/>
  <c r="V4" i="1"/>
  <c r="Z24" i="1"/>
  <c r="Z19" i="1"/>
  <c r="Z13" i="1"/>
  <c r="Z4" i="1"/>
  <c r="V23" i="1"/>
  <c r="V14" i="1"/>
  <c r="V27" i="1"/>
  <c r="V20" i="1"/>
  <c r="Z9" i="1"/>
  <c r="Z7" i="1"/>
  <c r="AB26" i="1" l="1"/>
  <c r="AA28" i="1"/>
  <c r="AB10" i="1"/>
  <c r="AB8" i="1"/>
  <c r="AB22" i="1"/>
  <c r="AB15" i="1"/>
  <c r="AB6" i="1"/>
  <c r="AB27" i="1"/>
  <c r="AB21" i="1"/>
  <c r="AB4" i="1"/>
  <c r="AB5" i="1"/>
  <c r="AB23" i="1"/>
  <c r="AB25" i="1"/>
  <c r="AB14" i="1"/>
  <c r="AB19" i="1"/>
  <c r="AB17" i="1"/>
  <c r="AB20" i="1"/>
  <c r="AB16" i="1"/>
  <c r="W28" i="1"/>
  <c r="X28" i="1"/>
  <c r="Z28" i="1"/>
  <c r="V28" i="1"/>
  <c r="AB28" i="1" l="1"/>
</calcChain>
</file>

<file path=xl/sharedStrings.xml><?xml version="1.0" encoding="utf-8"?>
<sst xmlns="http://schemas.openxmlformats.org/spreadsheetml/2006/main" count="68" uniqueCount="46">
  <si>
    <t>درآمدها</t>
  </si>
  <si>
    <t>هزینه‌ها</t>
  </si>
  <si>
    <t>مالیات</t>
  </si>
  <si>
    <t>متفرقه</t>
  </si>
  <si>
    <t>یارانه</t>
  </si>
  <si>
    <t>سایر</t>
  </si>
  <si>
    <t>فروش نفت</t>
  </si>
  <si>
    <t>واگذاری دارایی</t>
  </si>
  <si>
    <t>زمین</t>
  </si>
  <si>
    <t>واگذاری اوراق</t>
  </si>
  <si>
    <t>خرید اوراق</t>
  </si>
  <si>
    <t>خرید دارایی</t>
  </si>
  <si>
    <t>جمع</t>
  </si>
  <si>
    <t>تبدیل به همت</t>
  </si>
  <si>
    <t>حقوق مالکانه</t>
  </si>
  <si>
    <t>فروش کالا و خدمات</t>
  </si>
  <si>
    <t>جرایم و خسارات</t>
  </si>
  <si>
    <t>حقوق کارکنان</t>
  </si>
  <si>
    <t>خرید کالا و خدمات</t>
  </si>
  <si>
    <t>هزینه اموال و دارایی</t>
  </si>
  <si>
    <t>کمک بلاعوض</t>
  </si>
  <si>
    <t>رفاه اجتماعی</t>
  </si>
  <si>
    <t xml:space="preserve">فروش اموال </t>
  </si>
  <si>
    <t>واگذاری دارایی سرمایه‌ای</t>
  </si>
  <si>
    <t xml:space="preserve">ساختمان </t>
  </si>
  <si>
    <t>ماشین آلات</t>
  </si>
  <si>
    <t>سایر دارایی ثابت</t>
  </si>
  <si>
    <t>اقلام گرانبها</t>
  </si>
  <si>
    <t>سایر دارایی تولید نشده</t>
  </si>
  <si>
    <t>فروش انواع اوراق</t>
  </si>
  <si>
    <t>دریافت تسهیلات خارجی</t>
  </si>
  <si>
    <t>برداشت از ذخیره ارزی</t>
  </si>
  <si>
    <t>دریافت اصل وام‌ها</t>
  </si>
  <si>
    <t>واگذاری شرکت دولتی</t>
  </si>
  <si>
    <t>برگشتی سال‌های قبل</t>
  </si>
  <si>
    <t>صندوق توسعه ملی</t>
  </si>
  <si>
    <t>انتشار انواع صکوک</t>
  </si>
  <si>
    <t>واگذاری سهام</t>
  </si>
  <si>
    <t>بازپرداخت اصل وام</t>
  </si>
  <si>
    <t>تعهدات پرداخت نشده قبل</t>
  </si>
  <si>
    <t>باز پرداخت وام‌های خارجی</t>
  </si>
  <si>
    <t>بازپرداخت اوراق</t>
  </si>
  <si>
    <t>نرخ رشد</t>
  </si>
  <si>
    <t>تحلیل عمودی</t>
  </si>
  <si>
    <t>تراز عملیاتی</t>
  </si>
  <si>
    <t>کسری تراز عملیاتی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</si>
</sst>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)_ ;_ * \(#,##0\)_ ;_ * &quot;-&quot;_)_ ;_ @_ "/>
  </numFmts>
  <fonts count="2" x14ac:knownFonts="1">
    <font>
      <sz val="11"/>
      <color theme="1"/>
      <name val="Calibri"/>
      <family val="2"/>
      <charset val="178"/>
    </font>
    <font>
      <sz val="11"/>
      <color theme="1"/>
      <name val="Calibri"/>
      <family val="2"/>
      <charset val="17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2" xfId="1" applyFont="1" applyBorder="1" applyAlignment="1">
      <alignment horizontal="right" vertical="center"/>
    </xf>
    <xf numFmtId="9" fontId="0" fillId="0" borderId="0" xfId="2" applyFont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0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2" xfId="2" applyFont="1" applyBorder="1" applyAlignment="1">
      <alignment horizontal="right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D407-908B-4A06-9ED6-01C5C76D4C1F}">
  <dimension ref="C2:AI30"/>
  <sheetViews>
    <sheetView rightToLeft="1" tabSelected="1" zoomScaleNormal="100" workbookViewId="0">
      <selection activeCell="M20" sqref="M20"/>
    </sheetView>
  </sheetViews>
  <sheetFormatPr defaultRowHeight="15" x14ac:dyDescent="0.25"/>
  <cols>
    <col min="1" max="2" width="9.140625" style="1"/>
    <col min="3" max="3" width="25.42578125" style="5" customWidth="1"/>
    <col min="4" max="6" width="15.7109375" style="1" customWidth="1"/>
    <col min="7" max="7" width="17.7109375" style="5" bestFit="1" customWidth="1"/>
    <col min="8" max="8" width="15.42578125" style="1" bestFit="1" customWidth="1"/>
    <col min="9" max="10" width="15.42578125" style="1" customWidth="1"/>
    <col min="11" max="11" width="9.140625" style="1"/>
    <col min="12" max="12" width="16.140625" style="1" bestFit="1" customWidth="1"/>
    <col min="13" max="13" width="11.7109375" style="1" bestFit="1" customWidth="1"/>
    <col min="14" max="15" width="11.7109375" style="1" customWidth="1"/>
    <col min="16" max="16" width="15.5703125" style="5" bestFit="1" customWidth="1"/>
    <col min="17" max="17" width="11.7109375" style="1" bestFit="1" customWidth="1"/>
    <col min="18" max="19" width="11.7109375" style="1" customWidth="1"/>
    <col min="20" max="20" width="12.7109375" style="1" bestFit="1" customWidth="1"/>
    <col min="21" max="21" width="19.140625" style="1" bestFit="1" customWidth="1"/>
    <col min="22" max="24" width="9.140625" style="1"/>
    <col min="25" max="25" width="21" style="1" bestFit="1" customWidth="1"/>
    <col min="26" max="29" width="9.140625" style="1"/>
    <col min="30" max="30" width="19.140625" style="1" bestFit="1" customWidth="1"/>
    <col min="31" max="31" width="9.140625" style="1" customWidth="1"/>
    <col min="32" max="32" width="9.140625" style="1"/>
    <col min="33" max="33" width="21" style="1" bestFit="1" customWidth="1"/>
    <col min="34" max="34" width="9" style="1" customWidth="1"/>
    <col min="35" max="16384" width="9.140625" style="1"/>
  </cols>
  <sheetData>
    <row r="2" spans="3:35" x14ac:dyDescent="0.25">
      <c r="L2" s="1" t="s">
        <v>13</v>
      </c>
      <c r="M2" s="1">
        <v>10000000</v>
      </c>
      <c r="U2" s="2" t="s">
        <v>43</v>
      </c>
      <c r="V2" s="2"/>
      <c r="W2" s="2"/>
      <c r="X2" s="2"/>
      <c r="Y2" s="2"/>
      <c r="Z2" s="2"/>
      <c r="AA2" s="2"/>
      <c r="AB2" s="2"/>
      <c r="AD2" s="2" t="s">
        <v>42</v>
      </c>
      <c r="AE2" s="2"/>
      <c r="AF2" s="2"/>
      <c r="AG2" s="2"/>
      <c r="AH2" s="2"/>
      <c r="AI2" s="2"/>
    </row>
    <row r="3" spans="3:35" ht="15.75" thickBot="1" x14ac:dyDescent="0.3">
      <c r="C3" s="9" t="s">
        <v>0</v>
      </c>
      <c r="D3" s="11">
        <v>1402</v>
      </c>
      <c r="E3" s="11">
        <v>1401</v>
      </c>
      <c r="F3" s="11">
        <v>1400</v>
      </c>
      <c r="G3" s="11" t="s">
        <v>1</v>
      </c>
      <c r="H3" s="11">
        <v>1402</v>
      </c>
      <c r="I3" s="11">
        <v>1401</v>
      </c>
      <c r="J3" s="11">
        <v>1400</v>
      </c>
      <c r="L3" s="11" t="s">
        <v>0</v>
      </c>
      <c r="M3" s="11">
        <v>1402</v>
      </c>
      <c r="N3" s="11">
        <v>1401</v>
      </c>
      <c r="O3" s="11">
        <v>1400</v>
      </c>
      <c r="P3" s="11" t="s">
        <v>1</v>
      </c>
      <c r="Q3" s="11">
        <v>1402</v>
      </c>
      <c r="R3" s="11">
        <v>1401</v>
      </c>
      <c r="S3" s="11">
        <v>1400</v>
      </c>
      <c r="U3" s="10" t="s">
        <v>0</v>
      </c>
      <c r="V3" s="11">
        <v>1402</v>
      </c>
      <c r="W3" s="11">
        <v>1401</v>
      </c>
      <c r="X3" s="11">
        <v>1400</v>
      </c>
      <c r="Y3" s="10" t="s">
        <v>1</v>
      </c>
      <c r="Z3" s="11">
        <v>1402</v>
      </c>
      <c r="AA3" s="11">
        <v>1401</v>
      </c>
      <c r="AB3" s="11">
        <v>1400</v>
      </c>
      <c r="AD3" s="10" t="s">
        <v>0</v>
      </c>
      <c r="AE3" s="11">
        <v>1402</v>
      </c>
      <c r="AF3" s="11">
        <v>1401</v>
      </c>
      <c r="AG3" s="10" t="s">
        <v>1</v>
      </c>
      <c r="AH3" s="11">
        <v>1402</v>
      </c>
      <c r="AI3" s="11">
        <v>1401</v>
      </c>
    </row>
    <row r="4" spans="3:35" x14ac:dyDescent="0.25">
      <c r="C4" s="5" t="s">
        <v>2</v>
      </c>
      <c r="D4" s="1">
        <v>8262920000</v>
      </c>
      <c r="E4" s="1">
        <v>5267663000</v>
      </c>
      <c r="F4" s="1">
        <v>3252372014</v>
      </c>
      <c r="G4" s="5" t="s">
        <v>17</v>
      </c>
      <c r="H4" s="1">
        <v>4050631414</v>
      </c>
      <c r="I4" s="1">
        <v>2794466273</v>
      </c>
      <c r="J4" s="1">
        <v>2035093873</v>
      </c>
      <c r="L4" s="5" t="str">
        <f>C4</f>
        <v>مالیات</v>
      </c>
      <c r="M4" s="1">
        <f>D4/$M$2</f>
        <v>826.29200000000003</v>
      </c>
      <c r="N4" s="1">
        <f>E4/$M$2</f>
        <v>526.7663</v>
      </c>
      <c r="O4" s="1">
        <f>F4/$M$2</f>
        <v>325.2372014</v>
      </c>
      <c r="P4" s="5" t="str">
        <f>G4</f>
        <v>حقوق کارکنان</v>
      </c>
      <c r="Q4" s="1">
        <f>H4/$M$2</f>
        <v>405.06314140000001</v>
      </c>
      <c r="R4" s="1">
        <f>I4/$M$2</f>
        <v>279.44662729999999</v>
      </c>
      <c r="S4" s="1">
        <f>J4/$M$2</f>
        <v>203.50938729999999</v>
      </c>
      <c r="U4" s="5" t="str">
        <f>L4</f>
        <v>مالیات</v>
      </c>
      <c r="V4" s="7">
        <f>M4/M$28</f>
        <v>0.4164778225806452</v>
      </c>
      <c r="W4" s="7">
        <f>N4/N$28</f>
        <v>0.38394045189504367</v>
      </c>
      <c r="X4" s="7">
        <f>O4/O$28</f>
        <v>0.25450494810721375</v>
      </c>
      <c r="Y4" s="5" t="str">
        <f>P4</f>
        <v>حقوق کارکنان</v>
      </c>
      <c r="Z4" s="7">
        <f>Q4/Q$28</f>
        <v>0.20416488981854838</v>
      </c>
      <c r="AA4" s="7">
        <f>R4/R$28</f>
        <v>0.20367829978134105</v>
      </c>
      <c r="AB4" s="7">
        <f>S4/S$28</f>
        <v>0.15925037428426642</v>
      </c>
      <c r="AD4" s="5" t="str">
        <f>U4</f>
        <v>مالیات</v>
      </c>
      <c r="AE4" s="7">
        <f>IFERROR(M4/N4-1,"*")</f>
        <v>0.56861211508784826</v>
      </c>
      <c r="AF4" s="7">
        <f>IFERROR(N4/O4-1,"*")</f>
        <v>0.61963729159059233</v>
      </c>
      <c r="AG4" s="5" t="str">
        <f>Y4</f>
        <v>حقوق کارکنان</v>
      </c>
      <c r="AH4" s="7">
        <f>IFERROR(Q4/R4-1,"*")</f>
        <v>0.44951880548246659</v>
      </c>
      <c r="AI4" s="7">
        <f>IFERROR(R4/S4-1,"*")</f>
        <v>0.37313875790927709</v>
      </c>
    </row>
    <row r="5" spans="3:35" x14ac:dyDescent="0.25">
      <c r="C5" s="5" t="s">
        <v>14</v>
      </c>
      <c r="D5" s="1">
        <v>960229000</v>
      </c>
      <c r="E5" s="1">
        <v>866423000</v>
      </c>
      <c r="F5" s="1">
        <v>484987882</v>
      </c>
      <c r="G5" s="5" t="s">
        <v>18</v>
      </c>
      <c r="H5" s="1">
        <v>817459902</v>
      </c>
      <c r="I5" s="1">
        <v>601133889</v>
      </c>
      <c r="J5" s="1">
        <v>738155296</v>
      </c>
      <c r="L5" s="5" t="str">
        <f>C5</f>
        <v>حقوق مالکانه</v>
      </c>
      <c r="M5" s="1">
        <f>D5/$M$2</f>
        <v>96.022900000000007</v>
      </c>
      <c r="N5" s="1">
        <f>E5/$M$2</f>
        <v>86.642300000000006</v>
      </c>
      <c r="O5" s="1">
        <f>F5/$M$2</f>
        <v>48.4987882</v>
      </c>
      <c r="P5" s="5" t="str">
        <f t="shared" ref="P5:P10" si="0">G5</f>
        <v>خرید کالا و خدمات</v>
      </c>
      <c r="Q5" s="1">
        <f>H5/$M$2</f>
        <v>81.745990199999994</v>
      </c>
      <c r="R5" s="1">
        <f>I5/$M$2</f>
        <v>60.113388899999997</v>
      </c>
      <c r="S5" s="1">
        <f>J5/$M$2</f>
        <v>73.815529600000005</v>
      </c>
      <c r="U5" s="5" t="str">
        <f t="shared" ref="U5:U10" si="1">L5</f>
        <v>حقوق مالکانه</v>
      </c>
      <c r="V5" s="7">
        <f>M5/M$28</f>
        <v>4.8398639112903229E-2</v>
      </c>
      <c r="W5" s="7">
        <f>N5/N$28</f>
        <v>6.3150364431486875E-2</v>
      </c>
      <c r="X5" s="7">
        <f>O5/O$28</f>
        <v>3.7951321438543621E-2</v>
      </c>
      <c r="Y5" s="5" t="str">
        <f t="shared" ref="Y5:Y10" si="2">P5</f>
        <v>خرید کالا و خدمات</v>
      </c>
      <c r="Z5" s="7">
        <f>Q5/Q$28</f>
        <v>4.1202616028225801E-2</v>
      </c>
      <c r="AA5" s="7">
        <f>R5/R$28</f>
        <v>4.3814423396501448E-2</v>
      </c>
      <c r="AB5" s="7">
        <f>S5/S$28</f>
        <v>5.7762203860712763E-2</v>
      </c>
      <c r="AD5" s="5" t="str">
        <f t="shared" ref="AD5:AD10" si="3">U5</f>
        <v>حقوق مالکانه</v>
      </c>
      <c r="AE5" s="7">
        <f t="shared" ref="AE5:AE10" si="4">IFERROR(M5/N5-1,"*")</f>
        <v>0.10826813230950694</v>
      </c>
      <c r="AF5" s="7">
        <f>IFERROR(M5/O5-1,"*")</f>
        <v>0.9799030772484334</v>
      </c>
      <c r="AG5" s="5" t="str">
        <f t="shared" ref="AG5:AG10" si="5">Y5</f>
        <v>خرید کالا و خدمات</v>
      </c>
      <c r="AH5" s="7">
        <f t="shared" ref="AH5:AH10" si="6">IFERROR(Q5/R5-1,"*")</f>
        <v>0.35986327997555301</v>
      </c>
      <c r="AI5" s="7">
        <f t="shared" ref="AI5:AI28" si="7">IFERROR(Q5/S5-1,"*")</f>
        <v>0.10743620811195798</v>
      </c>
    </row>
    <row r="6" spans="3:35" x14ac:dyDescent="0.25">
      <c r="C6" s="5" t="s">
        <v>15</v>
      </c>
      <c r="D6" s="1">
        <v>265771100</v>
      </c>
      <c r="E6" s="1">
        <v>182622950</v>
      </c>
      <c r="F6" s="1">
        <v>148068750</v>
      </c>
      <c r="G6" s="5" t="s">
        <v>19</v>
      </c>
      <c r="H6" s="1">
        <v>333383</v>
      </c>
      <c r="I6" s="1">
        <v>493023076</v>
      </c>
      <c r="J6" s="1">
        <v>67201</v>
      </c>
      <c r="L6" s="5" t="str">
        <f>C6</f>
        <v>فروش کالا و خدمات</v>
      </c>
      <c r="M6" s="1">
        <f>D6/$M$2</f>
        <v>26.577110000000001</v>
      </c>
      <c r="N6" s="1">
        <f>E6/$M$2</f>
        <v>18.262295000000002</v>
      </c>
      <c r="O6" s="1">
        <f>F6/$M$2</f>
        <v>14.806875</v>
      </c>
      <c r="P6" s="5" t="str">
        <f t="shared" si="0"/>
        <v>هزینه اموال و دارایی</v>
      </c>
      <c r="Q6" s="1">
        <f>H6/$M$2</f>
        <v>3.3338300000000001E-2</v>
      </c>
      <c r="R6" s="1">
        <f>I6/$M$2</f>
        <v>49.302307599999999</v>
      </c>
      <c r="S6" s="1">
        <f>J6/$M$2</f>
        <v>6.7200999999999997E-3</v>
      </c>
      <c r="U6" s="5" t="str">
        <f t="shared" si="1"/>
        <v>فروش کالا و خدمات</v>
      </c>
      <c r="V6" s="7">
        <f>M6/M$28</f>
        <v>1.3395720766129033E-2</v>
      </c>
      <c r="W6" s="7">
        <f>N6/N$28</f>
        <v>1.3310710641399416E-2</v>
      </c>
      <c r="X6" s="7">
        <f>O6/O$28</f>
        <v>1.1586690997473946E-2</v>
      </c>
      <c r="Y6" s="5" t="str">
        <f t="shared" si="2"/>
        <v>هزینه اموال و دارایی</v>
      </c>
      <c r="Z6" s="7">
        <f>Q6/Q$28</f>
        <v>1.680357862903226E-5</v>
      </c>
      <c r="AA6" s="7">
        <f>R6/R$28</f>
        <v>3.5934626530612239E-2</v>
      </c>
      <c r="AB6" s="7">
        <f>S6/S$28</f>
        <v>5.258619538027074E-6</v>
      </c>
      <c r="AD6" s="5" t="str">
        <f t="shared" si="3"/>
        <v>فروش کالا و خدمات</v>
      </c>
      <c r="AE6" s="7">
        <f t="shared" si="4"/>
        <v>0.45529956667549176</v>
      </c>
      <c r="AF6" s="7">
        <f>IFERROR(M6/O6-1,"*")</f>
        <v>0.79491688826980722</v>
      </c>
      <c r="AG6" s="5" t="str">
        <f t="shared" si="5"/>
        <v>هزینه اموال و دارایی</v>
      </c>
      <c r="AH6" s="7">
        <f t="shared" si="6"/>
        <v>-0.99932379838545327</v>
      </c>
      <c r="AI6" s="7">
        <f t="shared" si="7"/>
        <v>3.9609827234713775</v>
      </c>
    </row>
    <row r="7" spans="3:35" x14ac:dyDescent="0.25">
      <c r="C7" s="5" t="s">
        <v>16</v>
      </c>
      <c r="D7" s="1">
        <v>80361000</v>
      </c>
      <c r="E7" s="1">
        <v>103209000</v>
      </c>
      <c r="F7" s="1">
        <v>108220000</v>
      </c>
      <c r="G7" s="5" t="s">
        <v>4</v>
      </c>
      <c r="H7" s="1">
        <v>212827800</v>
      </c>
      <c r="I7" s="1">
        <v>75127420</v>
      </c>
      <c r="J7" s="1">
        <v>307572798</v>
      </c>
      <c r="L7" s="5" t="str">
        <f>C7</f>
        <v>جرایم و خسارات</v>
      </c>
      <c r="M7" s="1">
        <f>D7/$M$2</f>
        <v>8.0360999999999994</v>
      </c>
      <c r="N7" s="1">
        <f>E7/$M$2</f>
        <v>10.3209</v>
      </c>
      <c r="O7" s="1">
        <f>F7/$M$2</f>
        <v>10.821999999999999</v>
      </c>
      <c r="P7" s="5" t="str">
        <f t="shared" si="0"/>
        <v>یارانه</v>
      </c>
      <c r="Q7" s="1">
        <f>H7/$M$2</f>
        <v>21.282779999999999</v>
      </c>
      <c r="R7" s="1">
        <f>I7/$M$2</f>
        <v>7.5127420000000003</v>
      </c>
      <c r="S7" s="1">
        <f>J7/$M$2</f>
        <v>30.757279799999999</v>
      </c>
      <c r="U7" s="5" t="str">
        <f t="shared" si="1"/>
        <v>جرایم و خسارات</v>
      </c>
      <c r="V7" s="7">
        <f>M7/M$28</f>
        <v>4.0504536290322576E-3</v>
      </c>
      <c r="W7" s="7">
        <f>N7/N$28</f>
        <v>7.5225218658892118E-3</v>
      </c>
      <c r="X7" s="7">
        <f>O7/O$28</f>
        <v>8.4684425292077519E-3</v>
      </c>
      <c r="Y7" s="5" t="str">
        <f t="shared" si="2"/>
        <v>یارانه</v>
      </c>
      <c r="Z7" s="7">
        <f>Q7/Q$28</f>
        <v>1.0727207661290322E-2</v>
      </c>
      <c r="AA7" s="7">
        <f>R7/R$28</f>
        <v>5.475759475218658E-3</v>
      </c>
      <c r="AB7" s="7">
        <f>S7/S$28</f>
        <v>2.406821810580876E-2</v>
      </c>
      <c r="AD7" s="5" t="str">
        <f t="shared" si="3"/>
        <v>جرایم و خسارات</v>
      </c>
      <c r="AE7" s="7">
        <f t="shared" si="4"/>
        <v>-0.22137604278696632</v>
      </c>
      <c r="AF7" s="7">
        <f>IFERROR(M7/O7-1,"*")</f>
        <v>-0.25742931066346331</v>
      </c>
      <c r="AG7" s="5" t="str">
        <f t="shared" si="5"/>
        <v>یارانه</v>
      </c>
      <c r="AH7" s="7">
        <f t="shared" si="6"/>
        <v>1.8328911068688369</v>
      </c>
      <c r="AI7" s="7">
        <f t="shared" si="7"/>
        <v>-0.30804088858339163</v>
      </c>
    </row>
    <row r="8" spans="3:35" x14ac:dyDescent="0.25">
      <c r="C8" s="5" t="s">
        <v>3</v>
      </c>
      <c r="D8" s="1">
        <v>212643900</v>
      </c>
      <c r="E8" s="1">
        <v>224172047</v>
      </c>
      <c r="F8" s="1">
        <v>555341075</v>
      </c>
      <c r="G8" s="5" t="s">
        <v>20</v>
      </c>
      <c r="H8" s="1">
        <v>241494745</v>
      </c>
      <c r="I8" s="1">
        <v>217174837</v>
      </c>
      <c r="J8" s="1">
        <v>191851517</v>
      </c>
      <c r="L8" s="5" t="str">
        <f>C8</f>
        <v>متفرقه</v>
      </c>
      <c r="M8" s="1">
        <f>D8/$M$2</f>
        <v>21.264389999999999</v>
      </c>
      <c r="N8" s="1">
        <f>E8/$M$2</f>
        <v>22.417204699999999</v>
      </c>
      <c r="O8" s="1">
        <f>F8/$M$2</f>
        <v>55.534107499999998</v>
      </c>
      <c r="P8" s="5" t="str">
        <f t="shared" si="0"/>
        <v>کمک بلاعوض</v>
      </c>
      <c r="Q8" s="1">
        <f>H8/$M$2</f>
        <v>24.1494745</v>
      </c>
      <c r="R8" s="1">
        <f>I8/$M$2</f>
        <v>21.717483699999999</v>
      </c>
      <c r="S8" s="1">
        <f>J8/$M$2</f>
        <v>19.185151699999999</v>
      </c>
      <c r="U8" s="5" t="str">
        <f t="shared" si="1"/>
        <v>متفرقه</v>
      </c>
      <c r="V8" s="7">
        <f>M8/M$28</f>
        <v>1.0717938508064516E-2</v>
      </c>
      <c r="W8" s="7">
        <f>N8/N$28</f>
        <v>1.6339070481049559E-2</v>
      </c>
      <c r="X8" s="7">
        <f>O8/O$28</f>
        <v>4.3456606706209128E-2</v>
      </c>
      <c r="Y8" s="5" t="str">
        <f t="shared" si="2"/>
        <v>کمک بلاعوض</v>
      </c>
      <c r="Z8" s="7">
        <f>Q8/Q$28</f>
        <v>1.2172114163306451E-2</v>
      </c>
      <c r="AA8" s="7">
        <f>R8/R$28</f>
        <v>1.5829069752186585E-2</v>
      </c>
      <c r="AB8" s="7">
        <f>S8/S$28</f>
        <v>1.5012784567139377E-2</v>
      </c>
      <c r="AD8" s="5" t="str">
        <f t="shared" si="3"/>
        <v>متفرقه</v>
      </c>
      <c r="AE8" s="7">
        <f t="shared" si="4"/>
        <v>-5.1425443779794744E-2</v>
      </c>
      <c r="AF8" s="7">
        <f>IFERROR(M8/O8-1,"*")</f>
        <v>-0.61709315306813928</v>
      </c>
      <c r="AG8" s="5" t="str">
        <f t="shared" si="5"/>
        <v>کمک بلاعوض</v>
      </c>
      <c r="AH8" s="7">
        <f t="shared" si="6"/>
        <v>0.11198308393343015</v>
      </c>
      <c r="AI8" s="7">
        <f t="shared" si="7"/>
        <v>0.25875858985258904</v>
      </c>
    </row>
    <row r="9" spans="3:35" x14ac:dyDescent="0.25">
      <c r="G9" s="5" t="s">
        <v>21</v>
      </c>
      <c r="H9" s="1">
        <v>5860153407</v>
      </c>
      <c r="I9" s="1">
        <v>3291835543</v>
      </c>
      <c r="J9" s="1">
        <v>3291947328</v>
      </c>
      <c r="L9" s="5">
        <f>C9</f>
        <v>0</v>
      </c>
      <c r="M9" s="1">
        <f>D9/$M$2</f>
        <v>0</v>
      </c>
      <c r="N9" s="1">
        <f>E9/$M$2</f>
        <v>0</v>
      </c>
      <c r="O9" s="1">
        <f>F9/$M$2</f>
        <v>0</v>
      </c>
      <c r="P9" s="5" t="str">
        <f t="shared" si="0"/>
        <v>رفاه اجتماعی</v>
      </c>
      <c r="Q9" s="1">
        <f>H9/$M$2</f>
        <v>586.01534070000002</v>
      </c>
      <c r="R9" s="1">
        <f>I9/$M$2</f>
        <v>329.18355430000003</v>
      </c>
      <c r="S9" s="1">
        <f>J9/$M$2</f>
        <v>329.1947328</v>
      </c>
      <c r="U9" s="5">
        <f t="shared" si="1"/>
        <v>0</v>
      </c>
      <c r="V9" s="7">
        <f>M9/M$28</f>
        <v>0</v>
      </c>
      <c r="W9" s="7">
        <f>N9/N$28</f>
        <v>0</v>
      </c>
      <c r="X9" s="7">
        <f>O9/O$28</f>
        <v>0</v>
      </c>
      <c r="Y9" s="5" t="str">
        <f t="shared" si="2"/>
        <v>رفاه اجتماعی</v>
      </c>
      <c r="Z9" s="7">
        <f>Q9/Q$28</f>
        <v>0.29537063543346775</v>
      </c>
      <c r="AA9" s="7">
        <f>R9/R$28</f>
        <v>0.23992970430029154</v>
      </c>
      <c r="AB9" s="7">
        <f>S9/S$28</f>
        <v>0.25760179963358909</v>
      </c>
      <c r="AD9" s="5">
        <f t="shared" si="3"/>
        <v>0</v>
      </c>
      <c r="AE9" s="7" t="str">
        <f t="shared" si="4"/>
        <v>*</v>
      </c>
      <c r="AF9" s="7" t="str">
        <f>IFERROR(M9/O9-1,"*")</f>
        <v>*</v>
      </c>
      <c r="AG9" s="5" t="str">
        <f t="shared" si="5"/>
        <v>رفاه اجتماعی</v>
      </c>
      <c r="AH9" s="7">
        <f t="shared" si="6"/>
        <v>0.78020843704098741</v>
      </c>
      <c r="AI9" s="7">
        <f t="shared" si="7"/>
        <v>0.78014798631674842</v>
      </c>
    </row>
    <row r="10" spans="3:35" x14ac:dyDescent="0.25">
      <c r="G10" s="5" t="s">
        <v>5</v>
      </c>
      <c r="H10" s="1">
        <v>3360099349</v>
      </c>
      <c r="I10" s="1">
        <v>2179088962</v>
      </c>
      <c r="J10" s="1">
        <v>2624475833</v>
      </c>
      <c r="L10" s="5">
        <f>C10</f>
        <v>0</v>
      </c>
      <c r="M10" s="1">
        <f>D10/$M$2</f>
        <v>0</v>
      </c>
      <c r="N10" s="1">
        <f>E10/$M$2</f>
        <v>0</v>
      </c>
      <c r="O10" s="1">
        <f>F10/$M$2</f>
        <v>0</v>
      </c>
      <c r="P10" s="5" t="str">
        <f t="shared" si="0"/>
        <v>سایر</v>
      </c>
      <c r="Q10" s="1">
        <f>H10/$M$2</f>
        <v>336.00993490000002</v>
      </c>
      <c r="R10" s="1">
        <f>I10/$M$2</f>
        <v>217.90889619999999</v>
      </c>
      <c r="S10" s="1">
        <f>J10/$M$2</f>
        <v>262.44758330000002</v>
      </c>
      <c r="U10" s="5">
        <f t="shared" si="1"/>
        <v>0</v>
      </c>
      <c r="V10" s="7">
        <f>M10/M$28</f>
        <v>0</v>
      </c>
      <c r="W10" s="7">
        <f>N10/N$28</f>
        <v>0</v>
      </c>
      <c r="X10" s="7">
        <f>O10/O$28</f>
        <v>0</v>
      </c>
      <c r="Y10" s="5" t="str">
        <f t="shared" si="2"/>
        <v>سایر</v>
      </c>
      <c r="Z10" s="7">
        <f>Q10/Q$28</f>
        <v>0.16935984621975808</v>
      </c>
      <c r="AA10" s="7">
        <f>R10/R$28</f>
        <v>0.15882572609329443</v>
      </c>
      <c r="AB10" s="7">
        <f>S10/S$28</f>
        <v>0.20537075181163497</v>
      </c>
      <c r="AD10" s="5">
        <f t="shared" si="3"/>
        <v>0</v>
      </c>
      <c r="AE10" s="7" t="str">
        <f t="shared" si="4"/>
        <v>*</v>
      </c>
      <c r="AF10" s="7" t="str">
        <f>IFERROR(M10/O10-1,"*")</f>
        <v>*</v>
      </c>
      <c r="AG10" s="5" t="str">
        <f t="shared" si="5"/>
        <v>سایر</v>
      </c>
      <c r="AH10" s="7">
        <f t="shared" si="6"/>
        <v>0.54197437901573853</v>
      </c>
      <c r="AI10" s="7">
        <f t="shared" si="7"/>
        <v>0.28029349965822292</v>
      </c>
    </row>
    <row r="11" spans="3:35" ht="15.75" thickBot="1" x14ac:dyDescent="0.3">
      <c r="C11" s="3" t="s">
        <v>7</v>
      </c>
      <c r="D11" s="3"/>
      <c r="E11" s="9"/>
      <c r="F11" s="9"/>
      <c r="G11" s="3" t="s">
        <v>11</v>
      </c>
      <c r="H11" s="3"/>
      <c r="I11" s="3"/>
      <c r="J11" s="3"/>
      <c r="L11" s="3" t="s">
        <v>7</v>
      </c>
      <c r="M11" s="3"/>
      <c r="N11" s="9"/>
      <c r="O11" s="9"/>
      <c r="P11" s="3" t="s">
        <v>11</v>
      </c>
      <c r="Q11" s="3"/>
      <c r="R11" s="3"/>
      <c r="S11" s="3"/>
      <c r="U11" s="3" t="s">
        <v>7</v>
      </c>
      <c r="V11" s="3"/>
      <c r="W11" s="9"/>
      <c r="X11" s="9"/>
      <c r="Y11" s="3" t="s">
        <v>11</v>
      </c>
      <c r="Z11" s="3"/>
      <c r="AA11" s="3"/>
      <c r="AB11" s="3"/>
      <c r="AD11" s="9" t="s">
        <v>7</v>
      </c>
      <c r="AE11" s="12"/>
      <c r="AF11" s="12"/>
      <c r="AG11" s="3" t="s">
        <v>11</v>
      </c>
      <c r="AH11" s="3"/>
      <c r="AI11" s="3"/>
    </row>
    <row r="12" spans="3:35" x14ac:dyDescent="0.25">
      <c r="C12" s="5" t="s">
        <v>6</v>
      </c>
      <c r="D12" s="1">
        <v>6038075000</v>
      </c>
      <c r="E12" s="1">
        <v>3818450002</v>
      </c>
      <c r="F12" s="1">
        <v>3492720000</v>
      </c>
      <c r="G12" s="5" t="s">
        <v>24</v>
      </c>
      <c r="H12" s="1">
        <v>2069789736</v>
      </c>
      <c r="I12" s="1">
        <v>2003652459</v>
      </c>
      <c r="J12" s="1">
        <v>1297156101</v>
      </c>
      <c r="L12" s="5" t="str">
        <f>C12</f>
        <v>فروش نفت</v>
      </c>
      <c r="M12" s="1">
        <f>D12/$M$2</f>
        <v>603.8075</v>
      </c>
      <c r="N12" s="1">
        <f>E12/$M$2</f>
        <v>381.84500020000002</v>
      </c>
      <c r="O12" s="1">
        <f>F12/$M$2</f>
        <v>349.27199999999999</v>
      </c>
      <c r="P12" s="5" t="str">
        <f>G12</f>
        <v xml:space="preserve">ساختمان </v>
      </c>
      <c r="Q12" s="1">
        <f>H12/$M$2</f>
        <v>206.97897359999999</v>
      </c>
      <c r="R12" s="1">
        <f>I12/$M$2</f>
        <v>200.36524589999999</v>
      </c>
      <c r="S12" s="1">
        <f>J12/$M$2</f>
        <v>129.71561009999999</v>
      </c>
      <c r="U12" s="5" t="str">
        <f>L12</f>
        <v>فروش نفت</v>
      </c>
      <c r="V12" s="7">
        <f>M12/M$28</f>
        <v>0.30433845766129031</v>
      </c>
      <c r="W12" s="7">
        <f>N12/N$28</f>
        <v>0.27831268236151602</v>
      </c>
      <c r="X12" s="7">
        <f>O12/O$28</f>
        <v>0.27331268333593145</v>
      </c>
      <c r="Y12" s="5" t="str">
        <f>P12</f>
        <v xml:space="preserve">ساختمان </v>
      </c>
      <c r="Z12" s="7">
        <f>Q12/Q$28</f>
        <v>0.10432407943548387</v>
      </c>
      <c r="AA12" s="7">
        <f>R12/R$28</f>
        <v>0.14603880896501453</v>
      </c>
      <c r="AB12" s="7">
        <f>S12/S$28</f>
        <v>0.10150519213389117</v>
      </c>
      <c r="AD12" s="5" t="str">
        <f>U12</f>
        <v>فروش نفت</v>
      </c>
      <c r="AE12" s="7">
        <f>IFERROR(M12/N12-1,"*")</f>
        <v>0.58128952764535891</v>
      </c>
      <c r="AF12" s="7">
        <f>IFERROR(N12/O12-1,"*")</f>
        <v>9.3259695022790412E-2</v>
      </c>
      <c r="AG12" s="5" t="str">
        <f>Y12</f>
        <v xml:space="preserve">ساختمان </v>
      </c>
      <c r="AH12" s="7">
        <f>IFERROR(Q12/R12-1,"*")</f>
        <v>3.3008357663488308E-2</v>
      </c>
      <c r="AI12" s="7">
        <f>IFERROR(R12/S12-1,"*")</f>
        <v>0.54465022170835864</v>
      </c>
    </row>
    <row r="13" spans="3:35" x14ac:dyDescent="0.25">
      <c r="C13" s="5" t="s">
        <v>22</v>
      </c>
      <c r="D13" s="1">
        <v>1079999000</v>
      </c>
      <c r="E13" s="1">
        <v>261000002</v>
      </c>
      <c r="F13" s="1">
        <v>452750050</v>
      </c>
      <c r="G13" s="5" t="s">
        <v>25</v>
      </c>
      <c r="H13" s="1">
        <v>636536620</v>
      </c>
      <c r="I13" s="1">
        <v>337487902</v>
      </c>
      <c r="J13" s="1">
        <v>369590448</v>
      </c>
      <c r="L13" s="5" t="str">
        <f>C13</f>
        <v xml:space="preserve">فروش اموال </v>
      </c>
      <c r="M13" s="1">
        <f>D13/$M$2</f>
        <v>107.9999</v>
      </c>
      <c r="N13" s="1">
        <f>E13/$M$2</f>
        <v>26.1000002</v>
      </c>
      <c r="O13" s="1">
        <f>F13/$M$2</f>
        <v>45.275005</v>
      </c>
      <c r="P13" s="5" t="str">
        <f>G13</f>
        <v>ماشین آلات</v>
      </c>
      <c r="Q13" s="1">
        <f>H13/$M$2</f>
        <v>63.653661999999997</v>
      </c>
      <c r="R13" s="1">
        <f>I13/$M$2</f>
        <v>33.748790200000002</v>
      </c>
      <c r="S13" s="1">
        <f>J13/$M$2</f>
        <v>36.959044800000001</v>
      </c>
      <c r="U13" s="5" t="str">
        <f t="shared" ref="U13:U17" si="8">L13</f>
        <v xml:space="preserve">فروش اموال </v>
      </c>
      <c r="V13" s="7">
        <f>M13/M$28</f>
        <v>5.4435433467741934E-2</v>
      </c>
      <c r="W13" s="7">
        <f>N13/N$28</f>
        <v>1.902332376093294E-2</v>
      </c>
      <c r="X13" s="7">
        <f>O13/O$28</f>
        <v>3.542864330549747E-2</v>
      </c>
      <c r="Y13" s="5" t="str">
        <f t="shared" ref="Y13:Y17" si="9">P13</f>
        <v>ماشین آلات</v>
      </c>
      <c r="Z13" s="7">
        <f>Q13/Q$28</f>
        <v>3.208349899193548E-2</v>
      </c>
      <c r="AA13" s="7">
        <f>R13/R$28</f>
        <v>2.4598243586005829E-2</v>
      </c>
      <c r="AB13" s="7">
        <f>S13/S$28</f>
        <v>2.8921229608502543E-2</v>
      </c>
      <c r="AD13" s="5" t="str">
        <f t="shared" ref="AD13:AD17" si="10">U13</f>
        <v xml:space="preserve">فروش اموال </v>
      </c>
      <c r="AE13" s="7">
        <f t="shared" ref="AE13:AE17" si="11">IFERROR(M13/N13-1,"*")</f>
        <v>3.1379271713568802</v>
      </c>
      <c r="AF13" s="7">
        <f t="shared" ref="AF13:AF17" si="12">IFERROR(N13/O13-1,"*")</f>
        <v>-0.42352297476278578</v>
      </c>
      <c r="AG13" s="5" t="str">
        <f t="shared" ref="AG13:AG17" si="13">Y13</f>
        <v>ماشین آلات</v>
      </c>
      <c r="AH13" s="7">
        <f t="shared" ref="AH13:AH17" si="14">IFERROR(Q13/R13-1,"*")</f>
        <v>0.88610203870359761</v>
      </c>
      <c r="AI13" s="7">
        <f t="shared" ref="AI13:AI17" si="15">IFERROR(R13/S13-1,"*")</f>
        <v>-8.6859782696548482E-2</v>
      </c>
    </row>
    <row r="14" spans="3:35" x14ac:dyDescent="0.25">
      <c r="C14" s="5" t="s">
        <v>23</v>
      </c>
      <c r="D14" s="1">
        <v>1000</v>
      </c>
      <c r="E14" s="1">
        <v>5000000</v>
      </c>
      <c r="F14" s="1">
        <v>10000000</v>
      </c>
      <c r="G14" s="5" t="s">
        <v>26</v>
      </c>
      <c r="H14" s="1">
        <v>3167097</v>
      </c>
      <c r="I14" s="1">
        <v>1877617</v>
      </c>
      <c r="J14" s="1">
        <v>2679516</v>
      </c>
      <c r="L14" s="5" t="str">
        <f>C14</f>
        <v>واگذاری دارایی سرمایه‌ای</v>
      </c>
      <c r="M14" s="1">
        <f>D14/$M$2</f>
        <v>1E-4</v>
      </c>
      <c r="N14" s="1">
        <f>E14/$M$2</f>
        <v>0.5</v>
      </c>
      <c r="O14" s="1">
        <f>F14/$M$2</f>
        <v>1</v>
      </c>
      <c r="P14" s="5" t="str">
        <f>G14</f>
        <v>سایر دارایی ثابت</v>
      </c>
      <c r="Q14" s="1">
        <f>H14/$M$2</f>
        <v>0.31670969999999998</v>
      </c>
      <c r="R14" s="1">
        <f>I14/$M$2</f>
        <v>0.1877617</v>
      </c>
      <c r="S14" s="1">
        <f>J14/$M$2</f>
        <v>0.26795160000000001</v>
      </c>
      <c r="U14" s="5" t="str">
        <f t="shared" si="8"/>
        <v>واگذاری دارایی سرمایه‌ای</v>
      </c>
      <c r="V14" s="7">
        <f>M14/M$28</f>
        <v>5.0403225806451612E-8</v>
      </c>
      <c r="W14" s="7">
        <f>N14/N$28</f>
        <v>3.6443148688046641E-4</v>
      </c>
      <c r="X14" s="7">
        <f>O14/O$28</f>
        <v>7.8252102469116176E-4</v>
      </c>
      <c r="Y14" s="5" t="str">
        <f t="shared" si="9"/>
        <v>سایر دارایی ثابت</v>
      </c>
      <c r="Z14" s="7">
        <f>Q14/Q$28</f>
        <v>1.5963190524193548E-4</v>
      </c>
      <c r="AA14" s="7">
        <f>R14/R$28</f>
        <v>1.3685255102040815E-4</v>
      </c>
      <c r="AB14" s="7">
        <f>S14/S$28</f>
        <v>2.0967776059963622E-4</v>
      </c>
      <c r="AD14" s="5" t="str">
        <f t="shared" si="10"/>
        <v>واگذاری دارایی سرمایه‌ای</v>
      </c>
      <c r="AE14" s="7">
        <f t="shared" si="11"/>
        <v>-0.99980000000000002</v>
      </c>
      <c r="AF14" s="7">
        <f t="shared" si="12"/>
        <v>-0.5</v>
      </c>
      <c r="AG14" s="5" t="str">
        <f t="shared" si="13"/>
        <v>سایر دارایی ثابت</v>
      </c>
      <c r="AH14" s="7">
        <f t="shared" si="14"/>
        <v>0.68676412708236012</v>
      </c>
      <c r="AI14" s="7">
        <f t="shared" si="15"/>
        <v>-0.2992700920614022</v>
      </c>
    </row>
    <row r="15" spans="3:35" x14ac:dyDescent="0.25">
      <c r="G15" s="5" t="s">
        <v>27</v>
      </c>
      <c r="H15" s="1">
        <v>200418</v>
      </c>
      <c r="I15" s="1">
        <v>90800</v>
      </c>
      <c r="J15" s="1">
        <v>8533</v>
      </c>
      <c r="L15" s="5">
        <f>C15</f>
        <v>0</v>
      </c>
      <c r="M15" s="1">
        <f>D15/$M$2</f>
        <v>0</v>
      </c>
      <c r="N15" s="1">
        <f>E15/$M$2</f>
        <v>0</v>
      </c>
      <c r="O15" s="1">
        <f>F15/$M$2</f>
        <v>0</v>
      </c>
      <c r="P15" s="5" t="str">
        <f>G15</f>
        <v>اقلام گرانبها</v>
      </c>
      <c r="Q15" s="1">
        <f>H15/$M$2</f>
        <v>2.0041799999999999E-2</v>
      </c>
      <c r="R15" s="1">
        <f>I15/$M$2</f>
        <v>9.0799999999999995E-3</v>
      </c>
      <c r="S15" s="1">
        <f>J15/$M$2</f>
        <v>8.5329999999999998E-4</v>
      </c>
      <c r="U15" s="5">
        <f t="shared" si="8"/>
        <v>0</v>
      </c>
      <c r="V15" s="7">
        <f>M15/M$28</f>
        <v>0</v>
      </c>
      <c r="W15" s="7">
        <f>N15/N$28</f>
        <v>0</v>
      </c>
      <c r="X15" s="7">
        <f>O15/O$28</f>
        <v>0</v>
      </c>
      <c r="Y15" s="5" t="str">
        <f t="shared" si="9"/>
        <v>اقلام گرانبها</v>
      </c>
      <c r="Z15" s="7">
        <f>Q15/Q$28</f>
        <v>1.0101713709677418E-5</v>
      </c>
      <c r="AA15" s="7">
        <f>R15/R$28</f>
        <v>6.6180758017492701E-6</v>
      </c>
      <c r="AB15" s="7">
        <f>S15/S$28</f>
        <v>6.6772519036896806E-7</v>
      </c>
      <c r="AD15" s="5">
        <f t="shared" si="10"/>
        <v>0</v>
      </c>
      <c r="AE15" s="7" t="str">
        <f t="shared" si="11"/>
        <v>*</v>
      </c>
      <c r="AF15" s="7" t="str">
        <f t="shared" si="12"/>
        <v>*</v>
      </c>
      <c r="AG15" s="5" t="str">
        <f t="shared" si="13"/>
        <v>اقلام گرانبها</v>
      </c>
      <c r="AH15" s="7">
        <f t="shared" si="14"/>
        <v>1.2072466960352424</v>
      </c>
      <c r="AI15" s="7">
        <f t="shared" si="15"/>
        <v>9.6410406656510013</v>
      </c>
    </row>
    <row r="16" spans="3:35" x14ac:dyDescent="0.25">
      <c r="G16" s="5" t="s">
        <v>8</v>
      </c>
      <c r="H16" s="1">
        <v>94589059</v>
      </c>
      <c r="I16" s="1">
        <v>8627919</v>
      </c>
      <c r="J16" s="1">
        <v>5687789</v>
      </c>
      <c r="L16" s="5">
        <f>C16</f>
        <v>0</v>
      </c>
      <c r="M16" s="1">
        <f>D16/$M$2</f>
        <v>0</v>
      </c>
      <c r="N16" s="1">
        <f>E16/$M$2</f>
        <v>0</v>
      </c>
      <c r="O16" s="1">
        <f>F16/$M$2</f>
        <v>0</v>
      </c>
      <c r="P16" s="5" t="str">
        <f>G16</f>
        <v>زمین</v>
      </c>
      <c r="Q16" s="1">
        <f>H16/$M$2</f>
        <v>9.4589058999999995</v>
      </c>
      <c r="R16" s="1">
        <f>I16/$M$2</f>
        <v>0.86279189999999994</v>
      </c>
      <c r="S16" s="1">
        <f>J16/$M$2</f>
        <v>0.56877889999999998</v>
      </c>
      <c r="U16" s="5">
        <f t="shared" si="8"/>
        <v>0</v>
      </c>
      <c r="V16" s="7">
        <f>M16/M$28</f>
        <v>0</v>
      </c>
      <c r="W16" s="7">
        <f>N16/N$28</f>
        <v>0</v>
      </c>
      <c r="X16" s="7">
        <f>O16/O$28</f>
        <v>0</v>
      </c>
      <c r="Y16" s="5" t="str">
        <f t="shared" si="9"/>
        <v>زمین</v>
      </c>
      <c r="Z16" s="7">
        <f>Q16/Q$28</f>
        <v>4.7675936995967743E-3</v>
      </c>
      <c r="AA16" s="7">
        <f>R16/R$28</f>
        <v>6.2885706997084533E-4</v>
      </c>
      <c r="AB16" s="7">
        <f>S16/S$28</f>
        <v>4.4508144765071164E-4</v>
      </c>
      <c r="AD16" s="5">
        <f t="shared" si="10"/>
        <v>0</v>
      </c>
      <c r="AE16" s="7" t="str">
        <f t="shared" si="11"/>
        <v>*</v>
      </c>
      <c r="AF16" s="7" t="str">
        <f t="shared" si="12"/>
        <v>*</v>
      </c>
      <c r="AG16" s="5" t="str">
        <f t="shared" si="13"/>
        <v>زمین</v>
      </c>
      <c r="AH16" s="7">
        <f t="shared" si="14"/>
        <v>9.9631371133641853</v>
      </c>
      <c r="AI16" s="7">
        <f t="shared" si="15"/>
        <v>0.5169196677302903</v>
      </c>
    </row>
    <row r="17" spans="3:35" x14ac:dyDescent="0.25">
      <c r="G17" s="5" t="s">
        <v>28</v>
      </c>
      <c r="H17" s="1">
        <v>474917070</v>
      </c>
      <c r="I17" s="1">
        <f>166361446+51857</f>
        <v>166413303</v>
      </c>
      <c r="J17" s="1">
        <f>87484350+38773</f>
        <v>87523123</v>
      </c>
      <c r="L17" s="5">
        <f>C17</f>
        <v>0</v>
      </c>
      <c r="M17" s="1">
        <f>D17/$M$2</f>
        <v>0</v>
      </c>
      <c r="N17" s="1">
        <f>E17/$M$2</f>
        <v>0</v>
      </c>
      <c r="O17" s="1">
        <f>F17/$M$2</f>
        <v>0</v>
      </c>
      <c r="P17" s="5" t="str">
        <f>G17</f>
        <v>سایر دارایی تولید نشده</v>
      </c>
      <c r="Q17" s="1">
        <f>H17/$M$2</f>
        <v>47.491706999999998</v>
      </c>
      <c r="R17" s="1">
        <f>I17/$M$2</f>
        <v>16.6413303</v>
      </c>
      <c r="S17" s="1">
        <f>J17/$M$2</f>
        <v>8.7523122999999998</v>
      </c>
      <c r="U17" s="5">
        <f t="shared" si="8"/>
        <v>0</v>
      </c>
      <c r="V17" s="7">
        <f>M17/M$28</f>
        <v>0</v>
      </c>
      <c r="W17" s="7">
        <f>N17/N$28</f>
        <v>0</v>
      </c>
      <c r="X17" s="7">
        <f>O17/O$28</f>
        <v>0</v>
      </c>
      <c r="Y17" s="5" t="str">
        <f t="shared" si="9"/>
        <v>سایر دارایی تولید نشده</v>
      </c>
      <c r="Z17" s="7">
        <f>Q17/Q$28</f>
        <v>2.3937352318548388E-2</v>
      </c>
      <c r="AA17" s="7">
        <f>R17/R$28</f>
        <v>1.2129249489795916E-2</v>
      </c>
      <c r="AB17" s="7">
        <f>S17/S$28</f>
        <v>6.8488683894130558E-3</v>
      </c>
      <c r="AD17" s="5">
        <f t="shared" si="10"/>
        <v>0</v>
      </c>
      <c r="AE17" s="7" t="str">
        <f t="shared" si="11"/>
        <v>*</v>
      </c>
      <c r="AF17" s="7" t="str">
        <f t="shared" si="12"/>
        <v>*</v>
      </c>
      <c r="AG17" s="5" t="str">
        <f t="shared" si="13"/>
        <v>سایر دارایی تولید نشده</v>
      </c>
      <c r="AH17" s="7">
        <f t="shared" si="14"/>
        <v>1.8538407773806398</v>
      </c>
      <c r="AI17" s="7">
        <f t="shared" si="15"/>
        <v>0.90136386015384762</v>
      </c>
    </row>
    <row r="18" spans="3:35" ht="15.75" thickBot="1" x14ac:dyDescent="0.3">
      <c r="C18" s="3" t="s">
        <v>9</v>
      </c>
      <c r="D18" s="3"/>
      <c r="E18" s="9"/>
      <c r="F18" s="9"/>
      <c r="G18" s="3" t="s">
        <v>10</v>
      </c>
      <c r="H18" s="3"/>
      <c r="I18" s="3"/>
      <c r="J18" s="3"/>
      <c r="L18" s="3" t="s">
        <v>9</v>
      </c>
      <c r="M18" s="3"/>
      <c r="N18" s="9"/>
      <c r="O18" s="9"/>
      <c r="P18" s="3" t="s">
        <v>10</v>
      </c>
      <c r="Q18" s="3"/>
      <c r="R18" s="3"/>
      <c r="S18" s="3"/>
      <c r="U18" s="3" t="s">
        <v>9</v>
      </c>
      <c r="V18" s="3"/>
      <c r="W18" s="9"/>
      <c r="X18" s="9"/>
      <c r="Y18" s="3" t="s">
        <v>10</v>
      </c>
      <c r="Z18" s="3"/>
      <c r="AA18" s="3"/>
      <c r="AB18" s="3"/>
      <c r="AD18" s="9" t="s">
        <v>9</v>
      </c>
      <c r="AE18" s="12"/>
      <c r="AF18" s="12"/>
      <c r="AG18" s="3" t="s">
        <v>10</v>
      </c>
      <c r="AH18" s="3"/>
      <c r="AI18" s="3"/>
    </row>
    <row r="19" spans="3:35" x14ac:dyDescent="0.25">
      <c r="C19" s="5" t="s">
        <v>29</v>
      </c>
      <c r="D19" s="1">
        <v>1850000000</v>
      </c>
      <c r="E19" s="1">
        <v>880000001</v>
      </c>
      <c r="F19" s="1">
        <v>1325000001</v>
      </c>
      <c r="G19" s="5" t="s">
        <v>37</v>
      </c>
      <c r="H19" s="1">
        <v>37831000</v>
      </c>
      <c r="I19" s="1">
        <v>48930000</v>
      </c>
      <c r="J19" s="1">
        <v>35750000</v>
      </c>
      <c r="L19" s="5" t="str">
        <f>C19</f>
        <v>فروش انواع اوراق</v>
      </c>
      <c r="M19" s="1">
        <f>D19/$M$2</f>
        <v>185</v>
      </c>
      <c r="N19" s="1">
        <f>E19/$M$2</f>
        <v>88.000000099999994</v>
      </c>
      <c r="O19" s="1">
        <f>F19/$M$2</f>
        <v>132.50000009999999</v>
      </c>
      <c r="P19" s="5" t="str">
        <f>G19</f>
        <v>واگذاری سهام</v>
      </c>
      <c r="Q19" s="1">
        <f>H19/$M$2</f>
        <v>3.7831000000000001</v>
      </c>
      <c r="R19" s="1">
        <f>I19/$M$2</f>
        <v>4.8929999999999998</v>
      </c>
      <c r="S19" s="1">
        <f>J19/$M$2</f>
        <v>3.5750000000000002</v>
      </c>
      <c r="U19" s="5" t="str">
        <f>L19</f>
        <v>فروش انواع اوراق</v>
      </c>
      <c r="V19" s="7">
        <f>M19/M$28</f>
        <v>9.3245967741935484E-2</v>
      </c>
      <c r="W19" s="7">
        <f>N19/N$28</f>
        <v>6.4139941763848379E-2</v>
      </c>
      <c r="X19" s="7">
        <f>O19/O$28</f>
        <v>0.10368403584983102</v>
      </c>
      <c r="Y19" s="5" t="str">
        <f>P19</f>
        <v>واگذاری سهام</v>
      </c>
      <c r="Z19" s="7">
        <f>Q19/Q$28</f>
        <v>1.906804435483871E-3</v>
      </c>
      <c r="AA19" s="7">
        <f>R19/R$28</f>
        <v>3.5663265306122441E-3</v>
      </c>
      <c r="AB19" s="7">
        <f>S19/S$28</f>
        <v>2.7975126632709024E-3</v>
      </c>
      <c r="AD19" s="5" t="str">
        <f>U19</f>
        <v>فروش انواع اوراق</v>
      </c>
      <c r="AE19" s="7">
        <f>IFERROR(M19/N19-1,"*")</f>
        <v>1.1022727248837811</v>
      </c>
      <c r="AF19" s="7">
        <f>IFERROR(N19/O19-1,"*")</f>
        <v>-0.3358490563503026</v>
      </c>
      <c r="AG19" s="5" t="str">
        <f>Y19</f>
        <v>واگذاری سهام</v>
      </c>
      <c r="AH19" s="7">
        <f t="shared" ref="AH19" si="16">IFERROR(Q19/R19-1,"*")</f>
        <v>-0.22683425301451043</v>
      </c>
      <c r="AI19" s="7">
        <f t="shared" ref="AI19" si="17">IFERROR(R19/S19-1,"*")</f>
        <v>0.36867132867132857</v>
      </c>
    </row>
    <row r="20" spans="3:35" x14ac:dyDescent="0.25">
      <c r="C20" s="5" t="s">
        <v>30</v>
      </c>
      <c r="D20" s="1">
        <v>0</v>
      </c>
      <c r="E20" s="1">
        <v>500000</v>
      </c>
      <c r="F20" s="1">
        <v>500000</v>
      </c>
      <c r="G20" s="5" t="s">
        <v>41</v>
      </c>
      <c r="H20" s="1">
        <v>1735096000</v>
      </c>
      <c r="I20" s="1">
        <v>1282969000</v>
      </c>
      <c r="J20" s="1">
        <v>701500000</v>
      </c>
      <c r="L20" s="5" t="str">
        <f>C20</f>
        <v>دریافت تسهیلات خارجی</v>
      </c>
      <c r="M20" s="1">
        <f>D20/$M$2</f>
        <v>0</v>
      </c>
      <c r="N20" s="1">
        <f>E20/$M$2</f>
        <v>0.05</v>
      </c>
      <c r="O20" s="1">
        <f>F20/$M$2</f>
        <v>0.05</v>
      </c>
      <c r="P20" s="5" t="str">
        <f>G20</f>
        <v>بازپرداخت اوراق</v>
      </c>
      <c r="Q20" s="1">
        <f>H20/$M$2</f>
        <v>173.50960000000001</v>
      </c>
      <c r="R20" s="1">
        <f>I20/$M$2</f>
        <v>128.29689999999999</v>
      </c>
      <c r="S20" s="1">
        <f>J20/$M$2</f>
        <v>70.150000000000006</v>
      </c>
      <c r="U20" s="5" t="str">
        <f t="shared" ref="U20:U27" si="18">L20</f>
        <v>دریافت تسهیلات خارجی</v>
      </c>
      <c r="V20" s="7">
        <f>M20/M$28</f>
        <v>0</v>
      </c>
      <c r="W20" s="7">
        <f>N20/N$28</f>
        <v>3.644314868804664E-5</v>
      </c>
      <c r="X20" s="7">
        <f>O20/O$28</f>
        <v>3.9126051234558091E-5</v>
      </c>
      <c r="Y20" s="5" t="str">
        <f t="shared" ref="Y20:Y24" si="19">P20</f>
        <v>بازپرداخت اوراق</v>
      </c>
      <c r="Z20" s="7">
        <f>Q20/Q$28</f>
        <v>8.7454435483870968E-2</v>
      </c>
      <c r="AA20" s="7">
        <f>R20/R$28</f>
        <v>9.3510860058309012E-2</v>
      </c>
      <c r="AB20" s="7">
        <f>S20/S$28</f>
        <v>5.4893849882084976E-2</v>
      </c>
      <c r="AD20" s="5" t="str">
        <f t="shared" ref="AD20:AD27" si="20">U20</f>
        <v>دریافت تسهیلات خارجی</v>
      </c>
      <c r="AE20" s="7">
        <f t="shared" ref="AE20:AE27" si="21">IFERROR(M20/N20-1,"*")</f>
        <v>-1</v>
      </c>
      <c r="AF20" s="7">
        <f t="shared" ref="AF20:AF27" si="22">IFERROR(N20/O20-1,"*")</f>
        <v>0</v>
      </c>
      <c r="AG20" s="5" t="str">
        <f t="shared" ref="AG20:AG27" si="23">Y20</f>
        <v>بازپرداخت اوراق</v>
      </c>
      <c r="AH20" s="7">
        <f t="shared" ref="AH20:AH27" si="24">IFERROR(Q20/R20-1,"*")</f>
        <v>0.35240680016430659</v>
      </c>
      <c r="AI20" s="7">
        <f t="shared" ref="AI20:AI27" si="25">IFERROR(R20/S20-1,"*")</f>
        <v>0.82889379900213811</v>
      </c>
    </row>
    <row r="21" spans="3:35" x14ac:dyDescent="0.25">
      <c r="C21" s="5" t="s">
        <v>31</v>
      </c>
      <c r="D21" s="1">
        <v>0</v>
      </c>
      <c r="E21" s="1">
        <v>0</v>
      </c>
      <c r="F21" s="1">
        <v>0</v>
      </c>
      <c r="G21" s="5" t="s">
        <v>38</v>
      </c>
      <c r="H21" s="1">
        <v>13240450</v>
      </c>
      <c r="I21" s="1">
        <v>3411000</v>
      </c>
      <c r="J21" s="1">
        <v>33547000</v>
      </c>
      <c r="L21" s="5" t="str">
        <f>C21</f>
        <v>برداشت از ذخیره ارزی</v>
      </c>
      <c r="M21" s="1">
        <f>D21/$M$2</f>
        <v>0</v>
      </c>
      <c r="N21" s="1">
        <f>E21/$M$2</f>
        <v>0</v>
      </c>
      <c r="O21" s="1">
        <f>F21/$M$2</f>
        <v>0</v>
      </c>
      <c r="P21" s="5" t="str">
        <f>G21</f>
        <v>بازپرداخت اصل وام</v>
      </c>
      <c r="Q21" s="1">
        <f>H21/$M$2</f>
        <v>1.3240449999999999</v>
      </c>
      <c r="R21" s="1">
        <f>I21/$M$2</f>
        <v>0.34110000000000001</v>
      </c>
      <c r="S21" s="1">
        <f>J21/$M$2</f>
        <v>3.3546999999999998</v>
      </c>
      <c r="U21" s="5" t="str">
        <f t="shared" si="18"/>
        <v>برداشت از ذخیره ارزی</v>
      </c>
      <c r="V21" s="7">
        <f>M21/M$28</f>
        <v>0</v>
      </c>
      <c r="W21" s="7">
        <f>N21/N$28</f>
        <v>0</v>
      </c>
      <c r="X21" s="7">
        <f>O21/O$28</f>
        <v>0</v>
      </c>
      <c r="Y21" s="5" t="str">
        <f t="shared" si="19"/>
        <v>بازپرداخت اصل وام</v>
      </c>
      <c r="Z21" s="7">
        <f>Q21/Q$28</f>
        <v>6.6736139112903226E-4</v>
      </c>
      <c r="AA21" s="7">
        <f>R21/R$28</f>
        <v>2.4861516034985421E-4</v>
      </c>
      <c r="AB21" s="7">
        <f>S21/S$28</f>
        <v>2.6251232815314393E-3</v>
      </c>
      <c r="AD21" s="5" t="str">
        <f t="shared" si="20"/>
        <v>برداشت از ذخیره ارزی</v>
      </c>
      <c r="AE21" s="7" t="str">
        <f t="shared" si="21"/>
        <v>*</v>
      </c>
      <c r="AF21" s="7" t="str">
        <f t="shared" si="22"/>
        <v>*</v>
      </c>
      <c r="AG21" s="5" t="str">
        <f t="shared" si="23"/>
        <v>بازپرداخت اصل وام</v>
      </c>
      <c r="AH21" s="7">
        <f t="shared" si="24"/>
        <v>2.8816915860451475</v>
      </c>
      <c r="AI21" s="7">
        <f t="shared" si="25"/>
        <v>-0.89832175753420573</v>
      </c>
    </row>
    <row r="22" spans="3:35" x14ac:dyDescent="0.25">
      <c r="C22" s="5" t="s">
        <v>32</v>
      </c>
      <c r="D22" s="1">
        <v>18514727</v>
      </c>
      <c r="E22" s="1">
        <v>15614725</v>
      </c>
      <c r="F22" s="1">
        <v>12242782</v>
      </c>
      <c r="G22" s="5" t="s">
        <v>39</v>
      </c>
      <c r="H22" s="1">
        <v>50057000</v>
      </c>
      <c r="I22" s="1">
        <v>5060000</v>
      </c>
      <c r="J22" s="1">
        <v>905060000</v>
      </c>
      <c r="L22" s="5" t="str">
        <f>C22</f>
        <v>دریافت اصل وام‌ها</v>
      </c>
      <c r="M22" s="1">
        <f>D22/$M$2</f>
        <v>1.8514727</v>
      </c>
      <c r="N22" s="1">
        <f>E22/$M$2</f>
        <v>1.5614725</v>
      </c>
      <c r="O22" s="1">
        <f>F22/$M$2</f>
        <v>1.2242782000000001</v>
      </c>
      <c r="P22" s="5" t="str">
        <f>G22</f>
        <v>تعهدات پرداخت نشده قبل</v>
      </c>
      <c r="Q22" s="1">
        <f>H22/$M$2</f>
        <v>5.0057</v>
      </c>
      <c r="R22" s="1">
        <f>I22/$M$2</f>
        <v>0.50600000000000001</v>
      </c>
      <c r="S22" s="1">
        <f>J22/$M$2</f>
        <v>90.506</v>
      </c>
      <c r="U22" s="5" t="str">
        <f t="shared" si="18"/>
        <v>دریافت اصل وام‌ها</v>
      </c>
      <c r="V22" s="7">
        <f>M22/M$28</f>
        <v>9.3320196572580644E-4</v>
      </c>
      <c r="W22" s="7">
        <f>N22/N$28</f>
        <v>1.1380994897959183E-3</v>
      </c>
      <c r="X22" s="7">
        <f>O22/O$28</f>
        <v>9.5802343157105104E-4</v>
      </c>
      <c r="Y22" s="5" t="str">
        <f t="shared" si="19"/>
        <v>تعهدات پرداخت نشده قبل</v>
      </c>
      <c r="Z22" s="7">
        <f>Q22/Q$28</f>
        <v>2.5230342741935485E-3</v>
      </c>
      <c r="AA22" s="7">
        <f>R22/R$28</f>
        <v>3.6880466472303202E-4</v>
      </c>
      <c r="AB22" s="7">
        <f>S22/S$28</f>
        <v>7.0822847860698257E-2</v>
      </c>
      <c r="AD22" s="5" t="str">
        <f t="shared" si="20"/>
        <v>دریافت اصل وام‌ها</v>
      </c>
      <c r="AE22" s="7">
        <f t="shared" si="21"/>
        <v>0.1857222589574905</v>
      </c>
      <c r="AF22" s="7">
        <f t="shared" si="22"/>
        <v>0.27542293900193604</v>
      </c>
      <c r="AG22" s="5" t="str">
        <f t="shared" si="23"/>
        <v>تعهدات پرداخت نشده قبل</v>
      </c>
      <c r="AH22" s="7">
        <f t="shared" si="24"/>
        <v>8.8926877470355734</v>
      </c>
      <c r="AI22" s="7">
        <f t="shared" si="25"/>
        <v>-0.99440921043908692</v>
      </c>
    </row>
    <row r="23" spans="3:35" x14ac:dyDescent="0.25">
      <c r="C23" s="5" t="s">
        <v>33</v>
      </c>
      <c r="D23" s="1">
        <v>1060000000</v>
      </c>
      <c r="E23" s="1">
        <v>710000000</v>
      </c>
      <c r="F23" s="1">
        <v>2559000000</v>
      </c>
      <c r="G23" s="5" t="s">
        <v>40</v>
      </c>
      <c r="H23" s="1">
        <v>181575550</v>
      </c>
      <c r="I23" s="1">
        <v>209630000</v>
      </c>
      <c r="J23" s="1">
        <v>151543000</v>
      </c>
      <c r="L23" s="5" t="str">
        <f>C23</f>
        <v>واگذاری شرکت دولتی</v>
      </c>
      <c r="M23" s="1">
        <f>D23/$M$2</f>
        <v>106</v>
      </c>
      <c r="N23" s="1">
        <f>E23/$M$2</f>
        <v>71</v>
      </c>
      <c r="O23" s="1">
        <f>F23/$M$2</f>
        <v>255.9</v>
      </c>
      <c r="P23" s="5" t="str">
        <f>G23</f>
        <v>باز پرداخت وام‌های خارجی</v>
      </c>
      <c r="Q23" s="1">
        <f>H23/$M$2</f>
        <v>18.157554999999999</v>
      </c>
      <c r="R23" s="1">
        <f>I23/$M$2</f>
        <v>20.963000000000001</v>
      </c>
      <c r="S23" s="1">
        <f>J23/$M$2</f>
        <v>15.154299999999999</v>
      </c>
      <c r="U23" s="5" t="str">
        <f t="shared" si="18"/>
        <v>واگذاری شرکت دولتی</v>
      </c>
      <c r="V23" s="7">
        <f>M23/M$28</f>
        <v>5.3427419354838711E-2</v>
      </c>
      <c r="W23" s="7">
        <f>N23/N$28</f>
        <v>5.174927113702623E-2</v>
      </c>
      <c r="X23" s="7">
        <f>O23/O$28</f>
        <v>0.20024713021846829</v>
      </c>
      <c r="Y23" s="5" t="str">
        <f t="shared" si="19"/>
        <v>باز پرداخت وام‌های خارجی</v>
      </c>
      <c r="Z23" s="7">
        <f>Q23/Q$28</f>
        <v>9.151993447580645E-3</v>
      </c>
      <c r="AA23" s="7">
        <f>R23/R$28</f>
        <v>1.5279154518950436E-2</v>
      </c>
      <c r="AB23" s="7">
        <f>S23/S$28</f>
        <v>1.1858558364477268E-2</v>
      </c>
      <c r="AD23" s="5" t="str">
        <f t="shared" si="20"/>
        <v>واگذاری شرکت دولتی</v>
      </c>
      <c r="AE23" s="7">
        <f t="shared" si="21"/>
        <v>0.49295774647887325</v>
      </c>
      <c r="AF23" s="7">
        <f t="shared" si="22"/>
        <v>-0.7225478702618211</v>
      </c>
      <c r="AG23" s="5" t="str">
        <f t="shared" si="23"/>
        <v>باز پرداخت وام‌های خارجی</v>
      </c>
      <c r="AH23" s="7">
        <f t="shared" si="24"/>
        <v>-0.13382841196393658</v>
      </c>
      <c r="AI23" s="7">
        <f t="shared" si="25"/>
        <v>0.38330374877097606</v>
      </c>
    </row>
    <row r="24" spans="3:35" x14ac:dyDescent="0.25">
      <c r="C24" s="5" t="s">
        <v>34</v>
      </c>
      <c r="D24" s="1">
        <v>11485273</v>
      </c>
      <c r="E24" s="1">
        <v>10785272</v>
      </c>
      <c r="F24" s="1">
        <v>16006802</v>
      </c>
      <c r="L24" s="5" t="str">
        <f>C24</f>
        <v>برگشتی سال‌های قبل</v>
      </c>
      <c r="M24" s="1">
        <f>D24/$M$2</f>
        <v>1.1485273</v>
      </c>
      <c r="N24" s="1">
        <f>E24/$M$2</f>
        <v>1.0785271999999999</v>
      </c>
      <c r="O24" s="1">
        <f>F24/$M$2</f>
        <v>1.6006802</v>
      </c>
      <c r="P24" s="5">
        <f>G24</f>
        <v>0</v>
      </c>
      <c r="Q24" s="1">
        <f>H24/$M$2</f>
        <v>0</v>
      </c>
      <c r="R24" s="1">
        <f>I24/$M$2</f>
        <v>0</v>
      </c>
      <c r="S24" s="1">
        <f>J24/$M$2</f>
        <v>0</v>
      </c>
      <c r="U24" s="5" t="str">
        <f t="shared" si="18"/>
        <v>برگشتی سال‌های قبل</v>
      </c>
      <c r="V24" s="7">
        <f>M24/M$28</f>
        <v>5.7889480846774191E-4</v>
      </c>
      <c r="W24" s="7">
        <f>N24/N$28</f>
        <v>7.8609854227405232E-4</v>
      </c>
      <c r="X24" s="7">
        <f>O24/O$28</f>
        <v>1.2525659103068537E-3</v>
      </c>
      <c r="Y24" s="5">
        <f t="shared" si="19"/>
        <v>0</v>
      </c>
      <c r="Z24" s="7">
        <f>Q24/Q$28</f>
        <v>0</v>
      </c>
      <c r="AA24" s="7">
        <f>R24/R$28</f>
        <v>0</v>
      </c>
      <c r="AB24" s="7">
        <f>S24/S$28</f>
        <v>0</v>
      </c>
      <c r="AD24" s="5" t="str">
        <f t="shared" si="20"/>
        <v>برگشتی سال‌های قبل</v>
      </c>
      <c r="AE24" s="7">
        <f t="shared" si="21"/>
        <v>6.4903416436785433E-2</v>
      </c>
      <c r="AF24" s="7">
        <f t="shared" si="22"/>
        <v>-0.32620694627196622</v>
      </c>
      <c r="AG24" s="5">
        <f t="shared" si="23"/>
        <v>0</v>
      </c>
      <c r="AH24" s="7" t="str">
        <f t="shared" si="24"/>
        <v>*</v>
      </c>
      <c r="AI24" s="7" t="str">
        <f t="shared" si="25"/>
        <v>*</v>
      </c>
    </row>
    <row r="25" spans="3:35" x14ac:dyDescent="0.25">
      <c r="C25" s="5" t="s">
        <v>35</v>
      </c>
      <c r="D25" s="1">
        <v>0</v>
      </c>
      <c r="E25" s="1">
        <v>1373560000</v>
      </c>
      <c r="F25" s="1">
        <v>362000000</v>
      </c>
      <c r="L25" s="5" t="str">
        <f>C25</f>
        <v>صندوق توسعه ملی</v>
      </c>
      <c r="M25" s="1">
        <f>D25/$M$2</f>
        <v>0</v>
      </c>
      <c r="N25" s="1">
        <f>E25/$M$2</f>
        <v>137.35599999999999</v>
      </c>
      <c r="O25" s="1">
        <f>F25/$M$2</f>
        <v>36.200000000000003</v>
      </c>
      <c r="P25" s="5">
        <f>G25</f>
        <v>0</v>
      </c>
      <c r="Q25" s="1">
        <f t="shared" ref="Q25:R26" si="26">H25/$M$2</f>
        <v>0</v>
      </c>
      <c r="R25" s="1">
        <f t="shared" si="26"/>
        <v>0</v>
      </c>
      <c r="S25" s="1">
        <f t="shared" ref="S25:S26" si="27">J25/$M$2</f>
        <v>0</v>
      </c>
      <c r="U25" s="5" t="str">
        <f t="shared" si="18"/>
        <v>صندوق توسعه ملی</v>
      </c>
      <c r="V25" s="7">
        <f>M25/M$28</f>
        <v>0</v>
      </c>
      <c r="W25" s="7">
        <f>N25/N$28</f>
        <v>0.10011370262390669</v>
      </c>
      <c r="X25" s="7">
        <f>O25/O$28</f>
        <v>2.8327261093820055E-2</v>
      </c>
      <c r="Y25" s="5">
        <f t="shared" ref="Y25:Y27" si="28">P25</f>
        <v>0</v>
      </c>
      <c r="Z25" s="7">
        <f>Q25/Q$28</f>
        <v>0</v>
      </c>
      <c r="AA25" s="7">
        <f>R25/R$28</f>
        <v>0</v>
      </c>
      <c r="AB25" s="7">
        <f t="shared" ref="AB25:AB27" si="29">S25/S$28</f>
        <v>0</v>
      </c>
      <c r="AD25" s="5" t="str">
        <f t="shared" si="20"/>
        <v>صندوق توسعه ملی</v>
      </c>
      <c r="AE25" s="7">
        <f t="shared" si="21"/>
        <v>-1</v>
      </c>
      <c r="AF25" s="7">
        <f t="shared" si="22"/>
        <v>2.7943646408839773</v>
      </c>
      <c r="AG25" s="5">
        <f t="shared" si="23"/>
        <v>0</v>
      </c>
      <c r="AH25" s="7" t="str">
        <f t="shared" si="24"/>
        <v>*</v>
      </c>
      <c r="AI25" s="7" t="str">
        <f t="shared" si="25"/>
        <v>*</v>
      </c>
    </row>
    <row r="26" spans="3:35" x14ac:dyDescent="0.25">
      <c r="C26" s="5" t="s">
        <v>5</v>
      </c>
      <c r="D26" s="1">
        <v>0</v>
      </c>
      <c r="E26" s="1">
        <v>1000000</v>
      </c>
      <c r="L26" s="5" t="str">
        <f>C26</f>
        <v>سایر</v>
      </c>
      <c r="M26" s="1">
        <f>D26/$M$2</f>
        <v>0</v>
      </c>
      <c r="N26" s="1">
        <f>E26/$M$2</f>
        <v>0.1</v>
      </c>
      <c r="O26" s="1">
        <f>F26/$M$2</f>
        <v>0</v>
      </c>
      <c r="P26" s="5">
        <f>G26</f>
        <v>0</v>
      </c>
      <c r="Q26" s="1">
        <f t="shared" si="26"/>
        <v>0</v>
      </c>
      <c r="R26" s="1">
        <f t="shared" si="26"/>
        <v>0</v>
      </c>
      <c r="S26" s="1">
        <f t="shared" si="27"/>
        <v>0</v>
      </c>
      <c r="U26" s="5" t="str">
        <f t="shared" si="18"/>
        <v>سایر</v>
      </c>
      <c r="V26" s="7">
        <f>M26/M$28</f>
        <v>0</v>
      </c>
      <c r="W26" s="7">
        <f>N26/N$28</f>
        <v>7.288629737609328E-5</v>
      </c>
      <c r="X26" s="7">
        <f>O26/O$28</f>
        <v>0</v>
      </c>
      <c r="Y26" s="5">
        <f t="shared" si="28"/>
        <v>0</v>
      </c>
      <c r="Z26" s="7">
        <f>Q26/Q$28</f>
        <v>0</v>
      </c>
      <c r="AA26" s="7">
        <f>R26/R$28</f>
        <v>0</v>
      </c>
      <c r="AB26" s="7">
        <f t="shared" si="29"/>
        <v>0</v>
      </c>
      <c r="AD26" s="5" t="str">
        <f t="shared" si="20"/>
        <v>سایر</v>
      </c>
      <c r="AE26" s="7">
        <f t="shared" si="21"/>
        <v>-1</v>
      </c>
      <c r="AF26" s="7" t="str">
        <f t="shared" si="22"/>
        <v>*</v>
      </c>
      <c r="AG26" s="5">
        <f t="shared" si="23"/>
        <v>0</v>
      </c>
      <c r="AH26" s="7" t="str">
        <f t="shared" si="24"/>
        <v>*</v>
      </c>
      <c r="AI26" s="7" t="str">
        <f t="shared" si="25"/>
        <v>*</v>
      </c>
    </row>
    <row r="27" spans="3:35" x14ac:dyDescent="0.25">
      <c r="C27" s="5" t="s">
        <v>36</v>
      </c>
      <c r="D27" s="1">
        <v>0</v>
      </c>
      <c r="E27" s="1">
        <v>1</v>
      </c>
      <c r="L27" s="5" t="str">
        <f>C27</f>
        <v>انتشار انواع صکوک</v>
      </c>
      <c r="M27" s="1">
        <f>D27/$M$2</f>
        <v>0</v>
      </c>
      <c r="N27" s="1">
        <f>E27/$M$2</f>
        <v>9.9999999999999995E-8</v>
      </c>
      <c r="O27" s="1">
        <f>F27/$M$2</f>
        <v>0</v>
      </c>
      <c r="P27" s="5">
        <f>G27</f>
        <v>0</v>
      </c>
      <c r="Q27" s="1">
        <f>H27/$M$2</f>
        <v>0</v>
      </c>
      <c r="R27" s="1">
        <f>I27/$M$2</f>
        <v>0</v>
      </c>
      <c r="S27" s="1">
        <f>J27/$M$2</f>
        <v>0</v>
      </c>
      <c r="U27" s="5" t="str">
        <f t="shared" si="18"/>
        <v>انتشار انواع صکوک</v>
      </c>
      <c r="V27" s="7">
        <f>M27/M$28</f>
        <v>0</v>
      </c>
      <c r="W27" s="7">
        <f>N27/N$28</f>
        <v>7.2886297376093273E-11</v>
      </c>
      <c r="X27" s="7">
        <f>O27/O$28</f>
        <v>0</v>
      </c>
      <c r="Y27" s="5">
        <f t="shared" si="28"/>
        <v>0</v>
      </c>
      <c r="Z27" s="7">
        <f>Q27/Q$28</f>
        <v>0</v>
      </c>
      <c r="AA27" s="7">
        <f>R27/R$28</f>
        <v>0</v>
      </c>
      <c r="AB27" s="7">
        <f t="shared" si="29"/>
        <v>0</v>
      </c>
      <c r="AD27" s="5" t="str">
        <f t="shared" si="20"/>
        <v>انتشار انواع صکوک</v>
      </c>
      <c r="AE27" s="7">
        <f t="shared" si="21"/>
        <v>-1</v>
      </c>
      <c r="AF27" s="7" t="str">
        <f t="shared" si="22"/>
        <v>*</v>
      </c>
      <c r="AG27" s="5">
        <f t="shared" si="23"/>
        <v>0</v>
      </c>
      <c r="AH27" s="7" t="str">
        <f t="shared" si="24"/>
        <v>*</v>
      </c>
      <c r="AI27" s="7" t="str">
        <f t="shared" si="25"/>
        <v>*</v>
      </c>
    </row>
    <row r="28" spans="3:35" ht="15.75" thickBot="1" x14ac:dyDescent="0.3">
      <c r="C28" s="6" t="s">
        <v>12</v>
      </c>
      <c r="D28" s="4">
        <f>SUM(D4:D27)</f>
        <v>19840000000</v>
      </c>
      <c r="E28" s="4">
        <f>SUM(E4:E27)</f>
        <v>13720000000</v>
      </c>
      <c r="F28" s="4">
        <f>SUM(F4:F27)</f>
        <v>12779209356</v>
      </c>
      <c r="G28" s="6"/>
      <c r="H28" s="4">
        <f>SUM(H4:H27)</f>
        <v>19840000000</v>
      </c>
      <c r="I28" s="4">
        <f>SUM(I4:I27)</f>
        <v>13720000000</v>
      </c>
      <c r="J28" s="4">
        <f>SUM(J4:J27)</f>
        <v>12779209356</v>
      </c>
      <c r="L28" s="6" t="s">
        <v>12</v>
      </c>
      <c r="M28" s="4">
        <f>SUM(M4:M27)</f>
        <v>1984</v>
      </c>
      <c r="N28" s="4">
        <f>SUM(N4:N27)</f>
        <v>1372.0000000000002</v>
      </c>
      <c r="O28" s="4">
        <f>SUM(O4:O27)</f>
        <v>1277.9209355999999</v>
      </c>
      <c r="P28" s="6"/>
      <c r="Q28" s="4">
        <f>SUM(Q4:Q27)</f>
        <v>1984</v>
      </c>
      <c r="R28" s="4">
        <f>SUM(R4:R27)</f>
        <v>1372.0000000000002</v>
      </c>
      <c r="S28" s="4">
        <f>SUM(S4:S27)</f>
        <v>1277.9209356000003</v>
      </c>
      <c r="U28" s="6" t="s">
        <v>12</v>
      </c>
      <c r="V28" s="8">
        <f>SUM(V4:V27)</f>
        <v>1</v>
      </c>
      <c r="W28" s="8">
        <f>SUM(W4:W27)</f>
        <v>0.99999999999999989</v>
      </c>
      <c r="X28" s="8">
        <f>SUM(X4:X27)</f>
        <v>1</v>
      </c>
      <c r="Y28" s="6"/>
      <c r="Z28" s="8">
        <f>SUM(Z4:Z27)</f>
        <v>1</v>
      </c>
      <c r="AA28" s="8">
        <f>SUM(AA4:AA27)</f>
        <v>0.99999999999999978</v>
      </c>
      <c r="AB28" s="8">
        <f>SUM(AB4:AB27)</f>
        <v>0.99999999999999978</v>
      </c>
      <c r="AD28" s="6" t="s">
        <v>12</v>
      </c>
      <c r="AE28" s="13">
        <f t="shared" ref="AE28" si="30">IFERROR(M28/N28-1,"*")</f>
        <v>0.4460641399416907</v>
      </c>
      <c r="AF28" s="8">
        <f t="shared" ref="AF28" si="31">IFERROR(N28/O28-1,"*")</f>
        <v>7.3618845876274097E-2</v>
      </c>
      <c r="AG28" s="6"/>
      <c r="AH28" s="13">
        <f t="shared" ref="AH28" si="32">IFERROR(Q28/R28-1,"*")</f>
        <v>0.4460641399416907</v>
      </c>
      <c r="AI28" s="8">
        <f t="shared" ref="AI28" si="33">IFERROR(R28/S28-1,"*")</f>
        <v>7.3618845876273653E-2</v>
      </c>
    </row>
    <row r="30" spans="3:35" x14ac:dyDescent="0.25">
      <c r="C30" s="5" t="s">
        <v>44</v>
      </c>
      <c r="D30" s="1">
        <f>SUM(D4:D10)-SUM(H4:H10)</f>
        <v>-4761075000</v>
      </c>
      <c r="E30" s="1">
        <f>SUM(E4:E10)-SUM(I4:I10)</f>
        <v>-3007760003</v>
      </c>
      <c r="F30" s="1">
        <f>SUM(F4:F10)-SUM(J4:J10)</f>
        <v>-4640174125</v>
      </c>
      <c r="L30" s="5" t="str">
        <f>C30</f>
        <v>تراز عملیاتی</v>
      </c>
      <c r="M30" s="1">
        <f>D30/$M$2</f>
        <v>-476.10750000000002</v>
      </c>
      <c r="N30" s="1">
        <f t="shared" ref="N30:O30" si="34">E30/$M$2</f>
        <v>-300.77600030000002</v>
      </c>
      <c r="O30" s="1">
        <f t="shared" si="34"/>
        <v>-464.01741249999998</v>
      </c>
      <c r="U30" s="5" t="str">
        <f>L30</f>
        <v>تراز عملیاتی</v>
      </c>
      <c r="V30" s="7"/>
      <c r="W30" s="7"/>
      <c r="X30" s="7"/>
      <c r="Y30" s="5"/>
      <c r="Z30" s="7"/>
      <c r="AA30" s="7"/>
      <c r="AB30" s="7"/>
      <c r="AD30" s="5" t="s">
        <v>45</v>
      </c>
      <c r="AE30" s="7">
        <f t="shared" ref="AE30" si="35">IFERROR(M30/N30-1,"*")</f>
        <v>0.58293048489613808</v>
      </c>
      <c r="AF30" s="7">
        <f t="shared" ref="AF30" si="36">IFERROR(N30/O30-1,"*")</f>
        <v>-0.35180018637770405</v>
      </c>
      <c r="AG30" s="5"/>
      <c r="AH30" s="5"/>
      <c r="AI30" s="7"/>
    </row>
  </sheetData>
  <mergeCells count="16">
    <mergeCell ref="AD2:AI2"/>
    <mergeCell ref="U2:AB2"/>
    <mergeCell ref="AG11:AI11"/>
    <mergeCell ref="AG18:AI18"/>
    <mergeCell ref="U11:V11"/>
    <mergeCell ref="U18:V18"/>
    <mergeCell ref="Y11:AB11"/>
    <mergeCell ref="Y18:AB18"/>
    <mergeCell ref="L11:M11"/>
    <mergeCell ref="L18:M18"/>
    <mergeCell ref="P11:S11"/>
    <mergeCell ref="P18:S18"/>
    <mergeCell ref="C11:D11"/>
    <mergeCell ref="C18:D18"/>
    <mergeCell ref="G11:J11"/>
    <mergeCell ref="G18:J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 Farshid</dc:creator>
  <cp:lastModifiedBy>AR Farshid</cp:lastModifiedBy>
  <dcterms:created xsi:type="dcterms:W3CDTF">2023-01-11T11:05:17Z</dcterms:created>
  <dcterms:modified xsi:type="dcterms:W3CDTF">2023-01-11T15:18:55Z</dcterms:modified>
</cp:coreProperties>
</file>