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aibhav Yadav\Data Analyst\Project\Value at Risk w Excel\"/>
    </mc:Choice>
  </mc:AlternateContent>
  <xr:revisionPtr revIDLastSave="0" documentId="13_ncr:1_{85E34B49-00AC-4534-8997-5A6D5F117873}" xr6:coauthVersionLast="47" xr6:coauthVersionMax="47" xr10:uidLastSave="{00000000-0000-0000-0000-000000000000}"/>
  <bookViews>
    <workbookView xWindow="-120" yWindow="-120" windowWidth="20730" windowHeight="11310" tabRatio="787" firstSheet="3" activeTab="9" xr2:uid="{00000000-000D-0000-FFFF-FFFF00000000}"/>
  </bookViews>
  <sheets>
    <sheet name="AAPL_US" sheetId="10" state="hidden" r:id="rId1"/>
    <sheet name="XAUUSD" sheetId="11" state="hidden" r:id="rId2"/>
    <sheet name="BTCUSD" sheetId="12" state="hidden" r:id="rId3"/>
    <sheet name="BTC_tbl" sheetId="4" r:id="rId4"/>
    <sheet name="Gold_tbl" sheetId="3" r:id="rId5"/>
    <sheet name="AAPL_tbl" sheetId="2" r:id="rId6"/>
    <sheet name="Historical" sheetId="6" r:id="rId7"/>
    <sheet name="Parametric" sheetId="7" r:id="rId8"/>
    <sheet name="Monte_Carlo" sheetId="9" r:id="rId9"/>
    <sheet name="Kupeic Test" sheetId="8" r:id="rId10"/>
  </sheets>
  <definedNames>
    <definedName name="ExternalData_1" localSheetId="5" hidden="1">AAPL_tbl!$A$1:$B$250</definedName>
    <definedName name="ExternalData_2" localSheetId="4" hidden="1">Gold_tbl!$A$1:$B$250</definedName>
    <definedName name="ExternalData_3" localSheetId="3" hidden="1">BTC_tbl!$A$1:$B$250</definedName>
    <definedName name="ExternalData_4" localSheetId="0" hidden="1">AAPL_US!$A$1:$B$250</definedName>
    <definedName name="ExternalData_5" localSheetId="1" hidden="1">XAUUSD!$A$1:$B$260</definedName>
    <definedName name="ExternalData_6" localSheetId="2" hidden="1">BTCUSD!$A$1:$B$260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8" l="1"/>
  <c r="K19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B4" i="8"/>
  <c r="E4" i="8" s="1"/>
  <c r="F4" i="8" s="1"/>
  <c r="B5" i="8"/>
  <c r="E5" i="8" s="1"/>
  <c r="F5" i="8" s="1"/>
  <c r="B6" i="8"/>
  <c r="E6" i="8" s="1"/>
  <c r="F6" i="8" s="1"/>
  <c r="B7" i="8"/>
  <c r="E7" i="8" s="1"/>
  <c r="F7" i="8" s="1"/>
  <c r="B8" i="8"/>
  <c r="E8" i="8" s="1"/>
  <c r="F8" i="8" s="1"/>
  <c r="B9" i="8"/>
  <c r="E9" i="8" s="1"/>
  <c r="F9" i="8" s="1"/>
  <c r="B10" i="8"/>
  <c r="E10" i="8" s="1"/>
  <c r="F10" i="8" s="1"/>
  <c r="B11" i="8"/>
  <c r="E11" i="8" s="1"/>
  <c r="F11" i="8" s="1"/>
  <c r="B12" i="8"/>
  <c r="E12" i="8" s="1"/>
  <c r="F12" i="8" s="1"/>
  <c r="B13" i="8"/>
  <c r="E13" i="8" s="1"/>
  <c r="F13" i="8" s="1"/>
  <c r="B14" i="8"/>
  <c r="E14" i="8" s="1"/>
  <c r="F14" i="8" s="1"/>
  <c r="B15" i="8"/>
  <c r="E15" i="8" s="1"/>
  <c r="F15" i="8" s="1"/>
  <c r="B16" i="8"/>
  <c r="E16" i="8" s="1"/>
  <c r="F16" i="8" s="1"/>
  <c r="B17" i="8"/>
  <c r="E17" i="8" s="1"/>
  <c r="F17" i="8" s="1"/>
  <c r="B18" i="8"/>
  <c r="E18" i="8" s="1"/>
  <c r="F18" i="8" s="1"/>
  <c r="B19" i="8"/>
  <c r="E19" i="8" s="1"/>
  <c r="F19" i="8" s="1"/>
  <c r="B20" i="8"/>
  <c r="E20" i="8" s="1"/>
  <c r="F20" i="8" s="1"/>
  <c r="B21" i="8"/>
  <c r="E21" i="8" s="1"/>
  <c r="F21" i="8" s="1"/>
  <c r="B22" i="8"/>
  <c r="E22" i="8" s="1"/>
  <c r="F22" i="8" s="1"/>
  <c r="B23" i="8"/>
  <c r="E23" i="8" s="1"/>
  <c r="F23" i="8" s="1"/>
  <c r="B24" i="8"/>
  <c r="E24" i="8" s="1"/>
  <c r="F24" i="8" s="1"/>
  <c r="B25" i="8"/>
  <c r="E25" i="8" s="1"/>
  <c r="F25" i="8" s="1"/>
  <c r="B26" i="8"/>
  <c r="E26" i="8" s="1"/>
  <c r="F26" i="8" s="1"/>
  <c r="B27" i="8"/>
  <c r="E27" i="8" s="1"/>
  <c r="F27" i="8" s="1"/>
  <c r="B28" i="8"/>
  <c r="E28" i="8" s="1"/>
  <c r="F28" i="8" s="1"/>
  <c r="B29" i="8"/>
  <c r="E29" i="8" s="1"/>
  <c r="F29" i="8" s="1"/>
  <c r="B30" i="8"/>
  <c r="E30" i="8" s="1"/>
  <c r="F30" i="8" s="1"/>
  <c r="B31" i="8"/>
  <c r="E31" i="8" s="1"/>
  <c r="F31" i="8" s="1"/>
  <c r="B32" i="8"/>
  <c r="E32" i="8" s="1"/>
  <c r="F32" i="8" s="1"/>
  <c r="B33" i="8"/>
  <c r="E33" i="8" s="1"/>
  <c r="F33" i="8" s="1"/>
  <c r="B34" i="8"/>
  <c r="E34" i="8" s="1"/>
  <c r="F34" i="8" s="1"/>
  <c r="B35" i="8"/>
  <c r="E35" i="8" s="1"/>
  <c r="F35" i="8" s="1"/>
  <c r="B36" i="8"/>
  <c r="E36" i="8" s="1"/>
  <c r="F36" i="8" s="1"/>
  <c r="B37" i="8"/>
  <c r="E37" i="8" s="1"/>
  <c r="F37" i="8" s="1"/>
  <c r="B38" i="8"/>
  <c r="E38" i="8" s="1"/>
  <c r="F38" i="8" s="1"/>
  <c r="B39" i="8"/>
  <c r="E39" i="8" s="1"/>
  <c r="F39" i="8" s="1"/>
  <c r="B40" i="8"/>
  <c r="E40" i="8" s="1"/>
  <c r="F40" i="8" s="1"/>
  <c r="B41" i="8"/>
  <c r="E41" i="8" s="1"/>
  <c r="F41" i="8" s="1"/>
  <c r="B42" i="8"/>
  <c r="E42" i="8" s="1"/>
  <c r="F42" i="8" s="1"/>
  <c r="B43" i="8"/>
  <c r="E43" i="8" s="1"/>
  <c r="F43" i="8" s="1"/>
  <c r="B44" i="8"/>
  <c r="E44" i="8" s="1"/>
  <c r="F44" i="8" s="1"/>
  <c r="B45" i="8"/>
  <c r="E45" i="8" s="1"/>
  <c r="F45" i="8" s="1"/>
  <c r="B46" i="8"/>
  <c r="E46" i="8" s="1"/>
  <c r="F46" i="8" s="1"/>
  <c r="B47" i="8"/>
  <c r="E47" i="8" s="1"/>
  <c r="F47" i="8" s="1"/>
  <c r="B48" i="8"/>
  <c r="E48" i="8" s="1"/>
  <c r="F48" i="8" s="1"/>
  <c r="B49" i="8"/>
  <c r="E49" i="8" s="1"/>
  <c r="F49" i="8" s="1"/>
  <c r="B50" i="8"/>
  <c r="E50" i="8" s="1"/>
  <c r="F50" i="8" s="1"/>
  <c r="B51" i="8"/>
  <c r="E51" i="8" s="1"/>
  <c r="F51" i="8" s="1"/>
  <c r="B52" i="8"/>
  <c r="E52" i="8" s="1"/>
  <c r="F52" i="8" s="1"/>
  <c r="B53" i="8"/>
  <c r="E53" i="8" s="1"/>
  <c r="F53" i="8" s="1"/>
  <c r="B54" i="8"/>
  <c r="E54" i="8" s="1"/>
  <c r="F54" i="8" s="1"/>
  <c r="B55" i="8"/>
  <c r="E55" i="8" s="1"/>
  <c r="F55" i="8" s="1"/>
  <c r="B56" i="8"/>
  <c r="E56" i="8" s="1"/>
  <c r="F56" i="8" s="1"/>
  <c r="B57" i="8"/>
  <c r="E57" i="8" s="1"/>
  <c r="F57" i="8" s="1"/>
  <c r="B58" i="8"/>
  <c r="E58" i="8" s="1"/>
  <c r="F58" i="8" s="1"/>
  <c r="B59" i="8"/>
  <c r="E59" i="8" s="1"/>
  <c r="F59" i="8" s="1"/>
  <c r="B60" i="8"/>
  <c r="E60" i="8" s="1"/>
  <c r="F60" i="8" s="1"/>
  <c r="B61" i="8"/>
  <c r="E61" i="8" s="1"/>
  <c r="F61" i="8" s="1"/>
  <c r="B62" i="8"/>
  <c r="E62" i="8" s="1"/>
  <c r="F62" i="8" s="1"/>
  <c r="B63" i="8"/>
  <c r="E63" i="8" s="1"/>
  <c r="F63" i="8" s="1"/>
  <c r="B64" i="8"/>
  <c r="E64" i="8" s="1"/>
  <c r="F64" i="8" s="1"/>
  <c r="B65" i="8"/>
  <c r="E65" i="8" s="1"/>
  <c r="F65" i="8" s="1"/>
  <c r="B66" i="8"/>
  <c r="E66" i="8" s="1"/>
  <c r="F66" i="8" s="1"/>
  <c r="B67" i="8"/>
  <c r="E67" i="8" s="1"/>
  <c r="F67" i="8" s="1"/>
  <c r="B68" i="8"/>
  <c r="E68" i="8" s="1"/>
  <c r="F68" i="8" s="1"/>
  <c r="B69" i="8"/>
  <c r="E69" i="8" s="1"/>
  <c r="F69" i="8" s="1"/>
  <c r="B70" i="8"/>
  <c r="E70" i="8" s="1"/>
  <c r="F70" i="8" s="1"/>
  <c r="B71" i="8"/>
  <c r="E71" i="8" s="1"/>
  <c r="F71" i="8" s="1"/>
  <c r="B72" i="8"/>
  <c r="E72" i="8" s="1"/>
  <c r="F72" i="8" s="1"/>
  <c r="B73" i="8"/>
  <c r="E73" i="8" s="1"/>
  <c r="F73" i="8" s="1"/>
  <c r="B74" i="8"/>
  <c r="E74" i="8" s="1"/>
  <c r="F74" i="8" s="1"/>
  <c r="B75" i="8"/>
  <c r="E75" i="8" s="1"/>
  <c r="F75" i="8" s="1"/>
  <c r="B76" i="8"/>
  <c r="E76" i="8" s="1"/>
  <c r="F76" i="8" s="1"/>
  <c r="B77" i="8"/>
  <c r="E77" i="8" s="1"/>
  <c r="F77" i="8" s="1"/>
  <c r="B78" i="8"/>
  <c r="E78" i="8" s="1"/>
  <c r="F78" i="8" s="1"/>
  <c r="B79" i="8"/>
  <c r="E79" i="8" s="1"/>
  <c r="F79" i="8" s="1"/>
  <c r="B80" i="8"/>
  <c r="E80" i="8" s="1"/>
  <c r="F80" i="8" s="1"/>
  <c r="B81" i="8"/>
  <c r="E81" i="8" s="1"/>
  <c r="F81" i="8" s="1"/>
  <c r="B82" i="8"/>
  <c r="E82" i="8" s="1"/>
  <c r="F82" i="8" s="1"/>
  <c r="B83" i="8"/>
  <c r="E83" i="8" s="1"/>
  <c r="F83" i="8" s="1"/>
  <c r="B84" i="8"/>
  <c r="E84" i="8" s="1"/>
  <c r="F84" i="8" s="1"/>
  <c r="B85" i="8"/>
  <c r="E85" i="8" s="1"/>
  <c r="F85" i="8" s="1"/>
  <c r="B86" i="8"/>
  <c r="E86" i="8" s="1"/>
  <c r="F86" i="8" s="1"/>
  <c r="B87" i="8"/>
  <c r="E87" i="8" s="1"/>
  <c r="F87" i="8" s="1"/>
  <c r="B88" i="8"/>
  <c r="E88" i="8" s="1"/>
  <c r="F88" i="8" s="1"/>
  <c r="B89" i="8"/>
  <c r="E89" i="8" s="1"/>
  <c r="F89" i="8" s="1"/>
  <c r="B90" i="8"/>
  <c r="E90" i="8" s="1"/>
  <c r="F90" i="8" s="1"/>
  <c r="B91" i="8"/>
  <c r="E91" i="8" s="1"/>
  <c r="F91" i="8" s="1"/>
  <c r="B92" i="8"/>
  <c r="E92" i="8" s="1"/>
  <c r="F92" i="8" s="1"/>
  <c r="B93" i="8"/>
  <c r="E93" i="8" s="1"/>
  <c r="F93" i="8" s="1"/>
  <c r="B94" i="8"/>
  <c r="E94" i="8" s="1"/>
  <c r="F94" i="8" s="1"/>
  <c r="B95" i="8"/>
  <c r="E95" i="8" s="1"/>
  <c r="F95" i="8" s="1"/>
  <c r="B96" i="8"/>
  <c r="E96" i="8" s="1"/>
  <c r="F96" i="8" s="1"/>
  <c r="B97" i="8"/>
  <c r="E97" i="8" s="1"/>
  <c r="F97" i="8" s="1"/>
  <c r="B98" i="8"/>
  <c r="E98" i="8" s="1"/>
  <c r="F98" i="8" s="1"/>
  <c r="B99" i="8"/>
  <c r="E99" i="8" s="1"/>
  <c r="F99" i="8" s="1"/>
  <c r="B100" i="8"/>
  <c r="E100" i="8" s="1"/>
  <c r="F100" i="8" s="1"/>
  <c r="B101" i="8"/>
  <c r="E101" i="8" s="1"/>
  <c r="F101" i="8" s="1"/>
  <c r="B102" i="8"/>
  <c r="E102" i="8" s="1"/>
  <c r="F102" i="8" s="1"/>
  <c r="B103" i="8"/>
  <c r="E103" i="8" s="1"/>
  <c r="F103" i="8" s="1"/>
  <c r="B104" i="8"/>
  <c r="E104" i="8" s="1"/>
  <c r="F104" i="8" s="1"/>
  <c r="B105" i="8"/>
  <c r="E105" i="8" s="1"/>
  <c r="F105" i="8" s="1"/>
  <c r="B106" i="8"/>
  <c r="E106" i="8" s="1"/>
  <c r="F106" i="8" s="1"/>
  <c r="B107" i="8"/>
  <c r="E107" i="8" s="1"/>
  <c r="F107" i="8" s="1"/>
  <c r="B108" i="8"/>
  <c r="E108" i="8" s="1"/>
  <c r="F108" i="8" s="1"/>
  <c r="B109" i="8"/>
  <c r="E109" i="8" s="1"/>
  <c r="F109" i="8" s="1"/>
  <c r="B110" i="8"/>
  <c r="E110" i="8" s="1"/>
  <c r="F110" i="8" s="1"/>
  <c r="B111" i="8"/>
  <c r="E111" i="8" s="1"/>
  <c r="F111" i="8" s="1"/>
  <c r="B112" i="8"/>
  <c r="E112" i="8" s="1"/>
  <c r="F112" i="8" s="1"/>
  <c r="B113" i="8"/>
  <c r="E113" i="8" s="1"/>
  <c r="F113" i="8" s="1"/>
  <c r="B114" i="8"/>
  <c r="E114" i="8" s="1"/>
  <c r="F114" i="8" s="1"/>
  <c r="B115" i="8"/>
  <c r="E115" i="8" s="1"/>
  <c r="F115" i="8" s="1"/>
  <c r="B116" i="8"/>
  <c r="E116" i="8" s="1"/>
  <c r="F116" i="8" s="1"/>
  <c r="B117" i="8"/>
  <c r="E117" i="8" s="1"/>
  <c r="F117" i="8" s="1"/>
  <c r="B118" i="8"/>
  <c r="E118" i="8" s="1"/>
  <c r="F118" i="8" s="1"/>
  <c r="B119" i="8"/>
  <c r="E119" i="8" s="1"/>
  <c r="F119" i="8" s="1"/>
  <c r="B120" i="8"/>
  <c r="E120" i="8" s="1"/>
  <c r="F120" i="8" s="1"/>
  <c r="B121" i="8"/>
  <c r="E121" i="8" s="1"/>
  <c r="F121" i="8" s="1"/>
  <c r="B122" i="8"/>
  <c r="E122" i="8" s="1"/>
  <c r="F122" i="8" s="1"/>
  <c r="B123" i="8"/>
  <c r="E123" i="8" s="1"/>
  <c r="F123" i="8" s="1"/>
  <c r="B124" i="8"/>
  <c r="E124" i="8" s="1"/>
  <c r="F124" i="8" s="1"/>
  <c r="B125" i="8"/>
  <c r="E125" i="8" s="1"/>
  <c r="F125" i="8" s="1"/>
  <c r="B126" i="8"/>
  <c r="E126" i="8" s="1"/>
  <c r="F126" i="8" s="1"/>
  <c r="B127" i="8"/>
  <c r="E127" i="8" s="1"/>
  <c r="F127" i="8" s="1"/>
  <c r="B128" i="8"/>
  <c r="E128" i="8" s="1"/>
  <c r="F128" i="8" s="1"/>
  <c r="B129" i="8"/>
  <c r="E129" i="8" s="1"/>
  <c r="F129" i="8" s="1"/>
  <c r="B130" i="8"/>
  <c r="E130" i="8" s="1"/>
  <c r="F130" i="8" s="1"/>
  <c r="B131" i="8"/>
  <c r="E131" i="8" s="1"/>
  <c r="F131" i="8" s="1"/>
  <c r="B132" i="8"/>
  <c r="E132" i="8" s="1"/>
  <c r="F132" i="8" s="1"/>
  <c r="B133" i="8"/>
  <c r="E133" i="8" s="1"/>
  <c r="F133" i="8" s="1"/>
  <c r="B134" i="8"/>
  <c r="E134" i="8" s="1"/>
  <c r="F134" i="8" s="1"/>
  <c r="B135" i="8"/>
  <c r="E135" i="8" s="1"/>
  <c r="F135" i="8" s="1"/>
  <c r="B136" i="8"/>
  <c r="E136" i="8" s="1"/>
  <c r="F136" i="8" s="1"/>
  <c r="B137" i="8"/>
  <c r="E137" i="8" s="1"/>
  <c r="F137" i="8" s="1"/>
  <c r="B138" i="8"/>
  <c r="E138" i="8" s="1"/>
  <c r="F138" i="8" s="1"/>
  <c r="B139" i="8"/>
  <c r="E139" i="8" s="1"/>
  <c r="F139" i="8" s="1"/>
  <c r="B140" i="8"/>
  <c r="E140" i="8" s="1"/>
  <c r="F140" i="8" s="1"/>
  <c r="B141" i="8"/>
  <c r="E141" i="8" s="1"/>
  <c r="F141" i="8" s="1"/>
  <c r="B142" i="8"/>
  <c r="E142" i="8" s="1"/>
  <c r="F142" i="8" s="1"/>
  <c r="B143" i="8"/>
  <c r="E143" i="8" s="1"/>
  <c r="F143" i="8" s="1"/>
  <c r="B144" i="8"/>
  <c r="E144" i="8" s="1"/>
  <c r="F144" i="8" s="1"/>
  <c r="B145" i="8"/>
  <c r="E145" i="8" s="1"/>
  <c r="F145" i="8" s="1"/>
  <c r="B146" i="8"/>
  <c r="E146" i="8" s="1"/>
  <c r="F146" i="8" s="1"/>
  <c r="B147" i="8"/>
  <c r="E147" i="8" s="1"/>
  <c r="F147" i="8" s="1"/>
  <c r="B148" i="8"/>
  <c r="E148" i="8" s="1"/>
  <c r="F148" i="8" s="1"/>
  <c r="B149" i="8"/>
  <c r="E149" i="8" s="1"/>
  <c r="F149" i="8" s="1"/>
  <c r="B150" i="8"/>
  <c r="E150" i="8" s="1"/>
  <c r="F150" i="8" s="1"/>
  <c r="B151" i="8"/>
  <c r="E151" i="8" s="1"/>
  <c r="F151" i="8" s="1"/>
  <c r="B152" i="8"/>
  <c r="E152" i="8" s="1"/>
  <c r="F152" i="8" s="1"/>
  <c r="B153" i="8"/>
  <c r="E153" i="8" s="1"/>
  <c r="F153" i="8" s="1"/>
  <c r="B154" i="8"/>
  <c r="E154" i="8" s="1"/>
  <c r="F154" i="8" s="1"/>
  <c r="B155" i="8"/>
  <c r="E155" i="8" s="1"/>
  <c r="F155" i="8" s="1"/>
  <c r="B156" i="8"/>
  <c r="E156" i="8" s="1"/>
  <c r="F156" i="8" s="1"/>
  <c r="B157" i="8"/>
  <c r="E157" i="8" s="1"/>
  <c r="F157" i="8" s="1"/>
  <c r="B158" i="8"/>
  <c r="E158" i="8" s="1"/>
  <c r="F158" i="8" s="1"/>
  <c r="B159" i="8"/>
  <c r="E159" i="8" s="1"/>
  <c r="F159" i="8" s="1"/>
  <c r="B160" i="8"/>
  <c r="E160" i="8" s="1"/>
  <c r="F160" i="8" s="1"/>
  <c r="B161" i="8"/>
  <c r="E161" i="8" s="1"/>
  <c r="F161" i="8" s="1"/>
  <c r="B162" i="8"/>
  <c r="E162" i="8" s="1"/>
  <c r="F162" i="8" s="1"/>
  <c r="B163" i="8"/>
  <c r="E163" i="8" s="1"/>
  <c r="F163" i="8" s="1"/>
  <c r="B164" i="8"/>
  <c r="E164" i="8" s="1"/>
  <c r="F164" i="8" s="1"/>
  <c r="B165" i="8"/>
  <c r="E165" i="8" s="1"/>
  <c r="F165" i="8" s="1"/>
  <c r="B166" i="8"/>
  <c r="E166" i="8" s="1"/>
  <c r="F166" i="8" s="1"/>
  <c r="B167" i="8"/>
  <c r="E167" i="8" s="1"/>
  <c r="F167" i="8" s="1"/>
  <c r="B168" i="8"/>
  <c r="E168" i="8" s="1"/>
  <c r="F168" i="8" s="1"/>
  <c r="B169" i="8"/>
  <c r="E169" i="8" s="1"/>
  <c r="F169" i="8" s="1"/>
  <c r="B170" i="8"/>
  <c r="E170" i="8" s="1"/>
  <c r="F170" i="8" s="1"/>
  <c r="B171" i="8"/>
  <c r="E171" i="8" s="1"/>
  <c r="F171" i="8" s="1"/>
  <c r="B172" i="8"/>
  <c r="E172" i="8" s="1"/>
  <c r="F172" i="8" s="1"/>
  <c r="B173" i="8"/>
  <c r="E173" i="8" s="1"/>
  <c r="F173" i="8" s="1"/>
  <c r="B174" i="8"/>
  <c r="E174" i="8" s="1"/>
  <c r="F174" i="8" s="1"/>
  <c r="B175" i="8"/>
  <c r="E175" i="8" s="1"/>
  <c r="F175" i="8" s="1"/>
  <c r="B176" i="8"/>
  <c r="E176" i="8" s="1"/>
  <c r="F176" i="8" s="1"/>
  <c r="B177" i="8"/>
  <c r="E177" i="8" s="1"/>
  <c r="F177" i="8" s="1"/>
  <c r="B178" i="8"/>
  <c r="E178" i="8" s="1"/>
  <c r="F178" i="8" s="1"/>
  <c r="B179" i="8"/>
  <c r="E179" i="8" s="1"/>
  <c r="F179" i="8" s="1"/>
  <c r="B180" i="8"/>
  <c r="E180" i="8" s="1"/>
  <c r="F180" i="8" s="1"/>
  <c r="B181" i="8"/>
  <c r="E181" i="8" s="1"/>
  <c r="F181" i="8" s="1"/>
  <c r="B182" i="8"/>
  <c r="E182" i="8" s="1"/>
  <c r="F182" i="8" s="1"/>
  <c r="B183" i="8"/>
  <c r="E183" i="8" s="1"/>
  <c r="F183" i="8" s="1"/>
  <c r="B184" i="8"/>
  <c r="E184" i="8" s="1"/>
  <c r="F184" i="8" s="1"/>
  <c r="B185" i="8"/>
  <c r="E185" i="8" s="1"/>
  <c r="F185" i="8" s="1"/>
  <c r="B186" i="8"/>
  <c r="E186" i="8" s="1"/>
  <c r="F186" i="8" s="1"/>
  <c r="B187" i="8"/>
  <c r="E187" i="8" s="1"/>
  <c r="F187" i="8" s="1"/>
  <c r="B188" i="8"/>
  <c r="E188" i="8" s="1"/>
  <c r="F188" i="8" s="1"/>
  <c r="B189" i="8"/>
  <c r="E189" i="8" s="1"/>
  <c r="F189" i="8" s="1"/>
  <c r="B190" i="8"/>
  <c r="E190" i="8" s="1"/>
  <c r="F190" i="8" s="1"/>
  <c r="B191" i="8"/>
  <c r="E191" i="8" s="1"/>
  <c r="F191" i="8" s="1"/>
  <c r="B192" i="8"/>
  <c r="E192" i="8" s="1"/>
  <c r="F192" i="8" s="1"/>
  <c r="B193" i="8"/>
  <c r="E193" i="8" s="1"/>
  <c r="F193" i="8" s="1"/>
  <c r="B194" i="8"/>
  <c r="E194" i="8" s="1"/>
  <c r="F194" i="8" s="1"/>
  <c r="B195" i="8"/>
  <c r="E195" i="8" s="1"/>
  <c r="F195" i="8" s="1"/>
  <c r="B196" i="8"/>
  <c r="E196" i="8" s="1"/>
  <c r="F196" i="8" s="1"/>
  <c r="B197" i="8"/>
  <c r="E197" i="8" s="1"/>
  <c r="F197" i="8" s="1"/>
  <c r="B198" i="8"/>
  <c r="E198" i="8" s="1"/>
  <c r="F198" i="8" s="1"/>
  <c r="B199" i="8"/>
  <c r="E199" i="8" s="1"/>
  <c r="F199" i="8" s="1"/>
  <c r="B200" i="8"/>
  <c r="E200" i="8" s="1"/>
  <c r="F200" i="8" s="1"/>
  <c r="B201" i="8"/>
  <c r="E201" i="8" s="1"/>
  <c r="F201" i="8" s="1"/>
  <c r="B202" i="8"/>
  <c r="E202" i="8" s="1"/>
  <c r="F202" i="8" s="1"/>
  <c r="B203" i="8"/>
  <c r="E203" i="8" s="1"/>
  <c r="F203" i="8" s="1"/>
  <c r="B204" i="8"/>
  <c r="E204" i="8" s="1"/>
  <c r="F204" i="8" s="1"/>
  <c r="B205" i="8"/>
  <c r="E205" i="8" s="1"/>
  <c r="F205" i="8" s="1"/>
  <c r="B206" i="8"/>
  <c r="E206" i="8" s="1"/>
  <c r="F206" i="8" s="1"/>
  <c r="B207" i="8"/>
  <c r="E207" i="8" s="1"/>
  <c r="F207" i="8" s="1"/>
  <c r="B208" i="8"/>
  <c r="E208" i="8" s="1"/>
  <c r="F208" i="8" s="1"/>
  <c r="B209" i="8"/>
  <c r="E209" i="8" s="1"/>
  <c r="F209" i="8" s="1"/>
  <c r="B210" i="8"/>
  <c r="E210" i="8" s="1"/>
  <c r="F210" i="8" s="1"/>
  <c r="B211" i="8"/>
  <c r="E211" i="8" s="1"/>
  <c r="F211" i="8" s="1"/>
  <c r="B212" i="8"/>
  <c r="E212" i="8" s="1"/>
  <c r="F212" i="8" s="1"/>
  <c r="B213" i="8"/>
  <c r="E213" i="8" s="1"/>
  <c r="F213" i="8" s="1"/>
  <c r="B214" i="8"/>
  <c r="E214" i="8" s="1"/>
  <c r="F214" i="8" s="1"/>
  <c r="B215" i="8"/>
  <c r="E215" i="8" s="1"/>
  <c r="F215" i="8" s="1"/>
  <c r="B216" i="8"/>
  <c r="E216" i="8" s="1"/>
  <c r="F216" i="8" s="1"/>
  <c r="B217" i="8"/>
  <c r="E217" i="8" s="1"/>
  <c r="F217" i="8" s="1"/>
  <c r="B218" i="8"/>
  <c r="E218" i="8" s="1"/>
  <c r="F218" i="8" s="1"/>
  <c r="B219" i="8"/>
  <c r="E219" i="8" s="1"/>
  <c r="F219" i="8" s="1"/>
  <c r="B220" i="8"/>
  <c r="E220" i="8" s="1"/>
  <c r="F220" i="8" s="1"/>
  <c r="B221" i="8"/>
  <c r="E221" i="8" s="1"/>
  <c r="F221" i="8" s="1"/>
  <c r="B222" i="8"/>
  <c r="E222" i="8" s="1"/>
  <c r="F222" i="8" s="1"/>
  <c r="B223" i="8"/>
  <c r="E223" i="8" s="1"/>
  <c r="F223" i="8" s="1"/>
  <c r="B224" i="8"/>
  <c r="E224" i="8" s="1"/>
  <c r="F224" i="8" s="1"/>
  <c r="B225" i="8"/>
  <c r="E225" i="8" s="1"/>
  <c r="F225" i="8" s="1"/>
  <c r="B226" i="8"/>
  <c r="E226" i="8" s="1"/>
  <c r="F226" i="8" s="1"/>
  <c r="B227" i="8"/>
  <c r="E227" i="8" s="1"/>
  <c r="F227" i="8" s="1"/>
  <c r="B228" i="8"/>
  <c r="E228" i="8" s="1"/>
  <c r="F228" i="8" s="1"/>
  <c r="B229" i="8"/>
  <c r="E229" i="8" s="1"/>
  <c r="F229" i="8" s="1"/>
  <c r="B230" i="8"/>
  <c r="E230" i="8" s="1"/>
  <c r="F230" i="8" s="1"/>
  <c r="B231" i="8"/>
  <c r="E231" i="8" s="1"/>
  <c r="F231" i="8" s="1"/>
  <c r="B232" i="8"/>
  <c r="E232" i="8" s="1"/>
  <c r="F232" i="8" s="1"/>
  <c r="B233" i="8"/>
  <c r="E233" i="8" s="1"/>
  <c r="F233" i="8" s="1"/>
  <c r="B234" i="8"/>
  <c r="E234" i="8" s="1"/>
  <c r="F234" i="8" s="1"/>
  <c r="B235" i="8"/>
  <c r="E235" i="8" s="1"/>
  <c r="F235" i="8" s="1"/>
  <c r="B236" i="8"/>
  <c r="E236" i="8" s="1"/>
  <c r="F236" i="8" s="1"/>
  <c r="B237" i="8"/>
  <c r="E237" i="8" s="1"/>
  <c r="F237" i="8" s="1"/>
  <c r="B238" i="8"/>
  <c r="E238" i="8" s="1"/>
  <c r="F238" i="8" s="1"/>
  <c r="B239" i="8"/>
  <c r="E239" i="8" s="1"/>
  <c r="F239" i="8" s="1"/>
  <c r="B240" i="8"/>
  <c r="E240" i="8" s="1"/>
  <c r="F240" i="8" s="1"/>
  <c r="B241" i="8"/>
  <c r="E241" i="8" s="1"/>
  <c r="F241" i="8" s="1"/>
  <c r="B242" i="8"/>
  <c r="E242" i="8" s="1"/>
  <c r="F242" i="8" s="1"/>
  <c r="B243" i="8"/>
  <c r="E243" i="8" s="1"/>
  <c r="F243" i="8" s="1"/>
  <c r="B244" i="8"/>
  <c r="E244" i="8" s="1"/>
  <c r="F244" i="8" s="1"/>
  <c r="B245" i="8"/>
  <c r="E245" i="8" s="1"/>
  <c r="F245" i="8" s="1"/>
  <c r="B246" i="8"/>
  <c r="E246" i="8" s="1"/>
  <c r="F246" i="8" s="1"/>
  <c r="B247" i="8"/>
  <c r="E247" i="8" s="1"/>
  <c r="F247" i="8" s="1"/>
  <c r="B248" i="8"/>
  <c r="E248" i="8" s="1"/>
  <c r="F248" i="8" s="1"/>
  <c r="B249" i="8"/>
  <c r="E249" i="8" s="1"/>
  <c r="F249" i="8" s="1"/>
  <c r="B250" i="8"/>
  <c r="E250" i="8" s="1"/>
  <c r="F250" i="8" s="1"/>
  <c r="B251" i="8"/>
  <c r="E251" i="8" s="1"/>
  <c r="F251" i="8" s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C4" i="7"/>
  <c r="C5" i="7"/>
  <c r="C6" i="7"/>
  <c r="C7" i="7"/>
  <c r="C8" i="7"/>
  <c r="C9" i="7"/>
  <c r="C10" i="7"/>
  <c r="C11" i="7"/>
  <c r="C12" i="7"/>
  <c r="C13" i="7"/>
  <c r="E13" i="7" s="1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E29" i="7" s="1"/>
  <c r="C30" i="7"/>
  <c r="C31" i="7"/>
  <c r="C32" i="7"/>
  <c r="C33" i="7"/>
  <c r="E33" i="7" s="1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E53" i="7" s="1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E69" i="7" s="1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B4" i="7"/>
  <c r="E4" i="7" s="1"/>
  <c r="B5" i="7"/>
  <c r="E5" i="7" s="1"/>
  <c r="B6" i="7"/>
  <c r="E6" i="7" s="1"/>
  <c r="B7" i="7"/>
  <c r="E7" i="7" s="1"/>
  <c r="B8" i="7"/>
  <c r="E8" i="7" s="1"/>
  <c r="B9" i="7"/>
  <c r="E9" i="7" s="1"/>
  <c r="B10" i="7"/>
  <c r="E10" i="7" s="1"/>
  <c r="B11" i="7"/>
  <c r="E11" i="7" s="1"/>
  <c r="B12" i="7"/>
  <c r="E12" i="7" s="1"/>
  <c r="B13" i="7"/>
  <c r="B14" i="7"/>
  <c r="E14" i="7" s="1"/>
  <c r="B15" i="7"/>
  <c r="E15" i="7" s="1"/>
  <c r="B16" i="7"/>
  <c r="E16" i="7" s="1"/>
  <c r="B17" i="7"/>
  <c r="E17" i="7" s="1"/>
  <c r="B18" i="7"/>
  <c r="E18" i="7" s="1"/>
  <c r="B19" i="7"/>
  <c r="E19" i="7" s="1"/>
  <c r="B20" i="7"/>
  <c r="E20" i="7" s="1"/>
  <c r="B21" i="7"/>
  <c r="E21" i="7" s="1"/>
  <c r="B22" i="7"/>
  <c r="E22" i="7" s="1"/>
  <c r="B23" i="7"/>
  <c r="E23" i="7" s="1"/>
  <c r="B24" i="7"/>
  <c r="E24" i="7" s="1"/>
  <c r="B25" i="7"/>
  <c r="E25" i="7" s="1"/>
  <c r="B26" i="7"/>
  <c r="E26" i="7" s="1"/>
  <c r="B27" i="7"/>
  <c r="E27" i="7" s="1"/>
  <c r="B28" i="7"/>
  <c r="E28" i="7" s="1"/>
  <c r="B29" i="7"/>
  <c r="B30" i="7"/>
  <c r="E30" i="7" s="1"/>
  <c r="B31" i="7"/>
  <c r="E31" i="7" s="1"/>
  <c r="B32" i="7"/>
  <c r="E32" i="7" s="1"/>
  <c r="B33" i="7"/>
  <c r="B34" i="7"/>
  <c r="E34" i="7" s="1"/>
  <c r="B35" i="7"/>
  <c r="E35" i="7" s="1"/>
  <c r="B36" i="7"/>
  <c r="E36" i="7" s="1"/>
  <c r="B37" i="7"/>
  <c r="E37" i="7" s="1"/>
  <c r="B38" i="7"/>
  <c r="E38" i="7" s="1"/>
  <c r="B39" i="7"/>
  <c r="E39" i="7" s="1"/>
  <c r="B40" i="7"/>
  <c r="E40" i="7" s="1"/>
  <c r="B41" i="7"/>
  <c r="E41" i="7" s="1"/>
  <c r="B42" i="7"/>
  <c r="E42" i="7" s="1"/>
  <c r="B43" i="7"/>
  <c r="E43" i="7" s="1"/>
  <c r="B44" i="7"/>
  <c r="E44" i="7" s="1"/>
  <c r="B45" i="7"/>
  <c r="E45" i="7" s="1"/>
  <c r="B46" i="7"/>
  <c r="E46" i="7" s="1"/>
  <c r="B47" i="7"/>
  <c r="E47" i="7" s="1"/>
  <c r="B48" i="7"/>
  <c r="E48" i="7" s="1"/>
  <c r="B49" i="7"/>
  <c r="E49" i="7" s="1"/>
  <c r="B50" i="7"/>
  <c r="E50" i="7" s="1"/>
  <c r="B51" i="7"/>
  <c r="E51" i="7" s="1"/>
  <c r="B52" i="7"/>
  <c r="E52" i="7" s="1"/>
  <c r="B53" i="7"/>
  <c r="B54" i="7"/>
  <c r="E54" i="7" s="1"/>
  <c r="B55" i="7"/>
  <c r="E55" i="7" s="1"/>
  <c r="B56" i="7"/>
  <c r="E56" i="7" s="1"/>
  <c r="B57" i="7"/>
  <c r="E57" i="7" s="1"/>
  <c r="B58" i="7"/>
  <c r="E58" i="7" s="1"/>
  <c r="B59" i="7"/>
  <c r="E59" i="7" s="1"/>
  <c r="B60" i="7"/>
  <c r="E60" i="7" s="1"/>
  <c r="B61" i="7"/>
  <c r="E61" i="7" s="1"/>
  <c r="B62" i="7"/>
  <c r="E62" i="7" s="1"/>
  <c r="B63" i="7"/>
  <c r="E63" i="7" s="1"/>
  <c r="B64" i="7"/>
  <c r="E64" i="7" s="1"/>
  <c r="B65" i="7"/>
  <c r="E65" i="7" s="1"/>
  <c r="B66" i="7"/>
  <c r="E66" i="7" s="1"/>
  <c r="B67" i="7"/>
  <c r="E67" i="7" s="1"/>
  <c r="B68" i="7"/>
  <c r="E68" i="7" s="1"/>
  <c r="B69" i="7"/>
  <c r="B70" i="7"/>
  <c r="E70" i="7" s="1"/>
  <c r="B71" i="7"/>
  <c r="E71" i="7" s="1"/>
  <c r="B72" i="7"/>
  <c r="E72" i="7" s="1"/>
  <c r="B73" i="7"/>
  <c r="E73" i="7" s="1"/>
  <c r="B74" i="7"/>
  <c r="E74" i="7" s="1"/>
  <c r="B75" i="7"/>
  <c r="E75" i="7" s="1"/>
  <c r="B76" i="7"/>
  <c r="E76" i="7" s="1"/>
  <c r="B77" i="7"/>
  <c r="E77" i="7" s="1"/>
  <c r="B78" i="7"/>
  <c r="E78" i="7" s="1"/>
  <c r="B79" i="7"/>
  <c r="E79" i="7" s="1"/>
  <c r="B80" i="7"/>
  <c r="E80" i="7" s="1"/>
  <c r="B81" i="7"/>
  <c r="E81" i="7" s="1"/>
  <c r="B82" i="7"/>
  <c r="E82" i="7" s="1"/>
  <c r="B83" i="7"/>
  <c r="E83" i="7" s="1"/>
  <c r="B84" i="7"/>
  <c r="E84" i="7" s="1"/>
  <c r="B85" i="7"/>
  <c r="E85" i="7" s="1"/>
  <c r="B86" i="7"/>
  <c r="E86" i="7" s="1"/>
  <c r="B87" i="7"/>
  <c r="E87" i="7" s="1"/>
  <c r="B88" i="7"/>
  <c r="E88" i="7" s="1"/>
  <c r="B89" i="7"/>
  <c r="E89" i="7" s="1"/>
  <c r="B90" i="7"/>
  <c r="E90" i="7" s="1"/>
  <c r="B91" i="7"/>
  <c r="E91" i="7" s="1"/>
  <c r="B92" i="7"/>
  <c r="E92" i="7" s="1"/>
  <c r="B93" i="7"/>
  <c r="E93" i="7" s="1"/>
  <c r="B94" i="7"/>
  <c r="E94" i="7" s="1"/>
  <c r="B95" i="7"/>
  <c r="E95" i="7" s="1"/>
  <c r="B96" i="7"/>
  <c r="E96" i="7" s="1"/>
  <c r="B97" i="7"/>
  <c r="E97" i="7" s="1"/>
  <c r="B98" i="7"/>
  <c r="E98" i="7" s="1"/>
  <c r="B99" i="7"/>
  <c r="E99" i="7" s="1"/>
  <c r="B100" i="7"/>
  <c r="E100" i="7" s="1"/>
  <c r="B101" i="7"/>
  <c r="E101" i="7" s="1"/>
  <c r="B102" i="7"/>
  <c r="E102" i="7" s="1"/>
  <c r="B103" i="7"/>
  <c r="E103" i="7" s="1"/>
  <c r="B104" i="7"/>
  <c r="E104" i="7" s="1"/>
  <c r="B105" i="7"/>
  <c r="E105" i="7" s="1"/>
  <c r="B106" i="7"/>
  <c r="E106" i="7" s="1"/>
  <c r="B107" i="7"/>
  <c r="E107" i="7" s="1"/>
  <c r="B108" i="7"/>
  <c r="E108" i="7" s="1"/>
  <c r="B109" i="7"/>
  <c r="E109" i="7" s="1"/>
  <c r="B110" i="7"/>
  <c r="E110" i="7" s="1"/>
  <c r="B111" i="7"/>
  <c r="E111" i="7" s="1"/>
  <c r="B112" i="7"/>
  <c r="E112" i="7" s="1"/>
  <c r="B113" i="7"/>
  <c r="E113" i="7" s="1"/>
  <c r="B114" i="7"/>
  <c r="E114" i="7" s="1"/>
  <c r="B115" i="7"/>
  <c r="E115" i="7" s="1"/>
  <c r="B116" i="7"/>
  <c r="E116" i="7" s="1"/>
  <c r="B117" i="7"/>
  <c r="E117" i="7" s="1"/>
  <c r="B118" i="7"/>
  <c r="E118" i="7" s="1"/>
  <c r="B119" i="7"/>
  <c r="E119" i="7" s="1"/>
  <c r="B120" i="7"/>
  <c r="E120" i="7" s="1"/>
  <c r="B121" i="7"/>
  <c r="E121" i="7" s="1"/>
  <c r="B122" i="7"/>
  <c r="E122" i="7" s="1"/>
  <c r="B123" i="7"/>
  <c r="E123" i="7" s="1"/>
  <c r="B124" i="7"/>
  <c r="E124" i="7" s="1"/>
  <c r="B125" i="7"/>
  <c r="E125" i="7" s="1"/>
  <c r="B126" i="7"/>
  <c r="E126" i="7" s="1"/>
  <c r="B127" i="7"/>
  <c r="E127" i="7" s="1"/>
  <c r="B128" i="7"/>
  <c r="E128" i="7" s="1"/>
  <c r="B129" i="7"/>
  <c r="E129" i="7" s="1"/>
  <c r="B130" i="7"/>
  <c r="E130" i="7" s="1"/>
  <c r="B131" i="7"/>
  <c r="E131" i="7" s="1"/>
  <c r="B132" i="7"/>
  <c r="E132" i="7" s="1"/>
  <c r="B133" i="7"/>
  <c r="E133" i="7" s="1"/>
  <c r="B134" i="7"/>
  <c r="E134" i="7" s="1"/>
  <c r="B135" i="7"/>
  <c r="E135" i="7" s="1"/>
  <c r="B136" i="7"/>
  <c r="E136" i="7" s="1"/>
  <c r="B137" i="7"/>
  <c r="E137" i="7" s="1"/>
  <c r="B138" i="7"/>
  <c r="E138" i="7" s="1"/>
  <c r="B139" i="7"/>
  <c r="E139" i="7" s="1"/>
  <c r="B140" i="7"/>
  <c r="E140" i="7" s="1"/>
  <c r="B141" i="7"/>
  <c r="E141" i="7" s="1"/>
  <c r="B142" i="7"/>
  <c r="E142" i="7" s="1"/>
  <c r="B143" i="7"/>
  <c r="E143" i="7" s="1"/>
  <c r="B144" i="7"/>
  <c r="E144" i="7" s="1"/>
  <c r="B145" i="7"/>
  <c r="E145" i="7" s="1"/>
  <c r="B146" i="7"/>
  <c r="E146" i="7" s="1"/>
  <c r="B147" i="7"/>
  <c r="E147" i="7" s="1"/>
  <c r="B148" i="7"/>
  <c r="E148" i="7" s="1"/>
  <c r="B149" i="7"/>
  <c r="E149" i="7" s="1"/>
  <c r="B150" i="7"/>
  <c r="E150" i="7" s="1"/>
  <c r="B151" i="7"/>
  <c r="E151" i="7" s="1"/>
  <c r="B152" i="7"/>
  <c r="E152" i="7" s="1"/>
  <c r="B153" i="7"/>
  <c r="E153" i="7" s="1"/>
  <c r="B154" i="7"/>
  <c r="E154" i="7" s="1"/>
  <c r="B155" i="7"/>
  <c r="E155" i="7" s="1"/>
  <c r="B156" i="7"/>
  <c r="E156" i="7" s="1"/>
  <c r="B157" i="7"/>
  <c r="E157" i="7" s="1"/>
  <c r="B158" i="7"/>
  <c r="E158" i="7" s="1"/>
  <c r="B159" i="7"/>
  <c r="E159" i="7" s="1"/>
  <c r="B160" i="7"/>
  <c r="E160" i="7" s="1"/>
  <c r="B161" i="7"/>
  <c r="E161" i="7" s="1"/>
  <c r="B162" i="7"/>
  <c r="E162" i="7" s="1"/>
  <c r="B163" i="7"/>
  <c r="E163" i="7" s="1"/>
  <c r="B164" i="7"/>
  <c r="E164" i="7" s="1"/>
  <c r="B165" i="7"/>
  <c r="E165" i="7" s="1"/>
  <c r="B166" i="7"/>
  <c r="E166" i="7" s="1"/>
  <c r="B167" i="7"/>
  <c r="E167" i="7" s="1"/>
  <c r="B168" i="7"/>
  <c r="E168" i="7" s="1"/>
  <c r="B169" i="7"/>
  <c r="E169" i="7" s="1"/>
  <c r="B170" i="7"/>
  <c r="E170" i="7" s="1"/>
  <c r="B171" i="7"/>
  <c r="E171" i="7" s="1"/>
  <c r="B172" i="7"/>
  <c r="E172" i="7" s="1"/>
  <c r="B173" i="7"/>
  <c r="E173" i="7" s="1"/>
  <c r="B174" i="7"/>
  <c r="E174" i="7" s="1"/>
  <c r="B175" i="7"/>
  <c r="E175" i="7" s="1"/>
  <c r="B176" i="7"/>
  <c r="E176" i="7" s="1"/>
  <c r="B177" i="7"/>
  <c r="E177" i="7" s="1"/>
  <c r="B178" i="7"/>
  <c r="E178" i="7" s="1"/>
  <c r="B179" i="7"/>
  <c r="E179" i="7" s="1"/>
  <c r="B180" i="7"/>
  <c r="E180" i="7" s="1"/>
  <c r="B181" i="7"/>
  <c r="E181" i="7" s="1"/>
  <c r="B182" i="7"/>
  <c r="E182" i="7" s="1"/>
  <c r="B183" i="7"/>
  <c r="E183" i="7" s="1"/>
  <c r="B184" i="7"/>
  <c r="E184" i="7" s="1"/>
  <c r="B185" i="7"/>
  <c r="E185" i="7" s="1"/>
  <c r="B186" i="7"/>
  <c r="E186" i="7" s="1"/>
  <c r="B187" i="7"/>
  <c r="E187" i="7" s="1"/>
  <c r="B188" i="7"/>
  <c r="E188" i="7" s="1"/>
  <c r="B189" i="7"/>
  <c r="E189" i="7" s="1"/>
  <c r="B190" i="7"/>
  <c r="E190" i="7" s="1"/>
  <c r="B191" i="7"/>
  <c r="E191" i="7" s="1"/>
  <c r="B192" i="7"/>
  <c r="E192" i="7" s="1"/>
  <c r="B193" i="7"/>
  <c r="E193" i="7" s="1"/>
  <c r="B194" i="7"/>
  <c r="E194" i="7" s="1"/>
  <c r="B195" i="7"/>
  <c r="E195" i="7" s="1"/>
  <c r="B196" i="7"/>
  <c r="E196" i="7" s="1"/>
  <c r="B197" i="7"/>
  <c r="E197" i="7" s="1"/>
  <c r="B198" i="7"/>
  <c r="E198" i="7" s="1"/>
  <c r="B199" i="7"/>
  <c r="E199" i="7" s="1"/>
  <c r="B200" i="7"/>
  <c r="E200" i="7" s="1"/>
  <c r="B201" i="7"/>
  <c r="E201" i="7" s="1"/>
  <c r="B202" i="7"/>
  <c r="E202" i="7" s="1"/>
  <c r="B203" i="7"/>
  <c r="E203" i="7" s="1"/>
  <c r="B204" i="7"/>
  <c r="E204" i="7" s="1"/>
  <c r="B205" i="7"/>
  <c r="E205" i="7" s="1"/>
  <c r="B206" i="7"/>
  <c r="E206" i="7" s="1"/>
  <c r="B207" i="7"/>
  <c r="E207" i="7" s="1"/>
  <c r="B208" i="7"/>
  <c r="E208" i="7" s="1"/>
  <c r="B209" i="7"/>
  <c r="E209" i="7" s="1"/>
  <c r="B210" i="7"/>
  <c r="E210" i="7" s="1"/>
  <c r="B211" i="7"/>
  <c r="E211" i="7" s="1"/>
  <c r="B212" i="7"/>
  <c r="E212" i="7" s="1"/>
  <c r="B213" i="7"/>
  <c r="E213" i="7" s="1"/>
  <c r="B214" i="7"/>
  <c r="E214" i="7" s="1"/>
  <c r="B215" i="7"/>
  <c r="E215" i="7" s="1"/>
  <c r="B216" i="7"/>
  <c r="E216" i="7" s="1"/>
  <c r="B217" i="7"/>
  <c r="E217" i="7" s="1"/>
  <c r="B218" i="7"/>
  <c r="E218" i="7" s="1"/>
  <c r="B219" i="7"/>
  <c r="E219" i="7" s="1"/>
  <c r="B220" i="7"/>
  <c r="E220" i="7" s="1"/>
  <c r="B221" i="7"/>
  <c r="E221" i="7" s="1"/>
  <c r="B222" i="7"/>
  <c r="E222" i="7" s="1"/>
  <c r="B223" i="7"/>
  <c r="E223" i="7" s="1"/>
  <c r="B224" i="7"/>
  <c r="E224" i="7" s="1"/>
  <c r="B225" i="7"/>
  <c r="E225" i="7" s="1"/>
  <c r="B226" i="7"/>
  <c r="E226" i="7" s="1"/>
  <c r="B227" i="7"/>
  <c r="E227" i="7" s="1"/>
  <c r="B228" i="7"/>
  <c r="E228" i="7" s="1"/>
  <c r="B229" i="7"/>
  <c r="E229" i="7" s="1"/>
  <c r="B230" i="7"/>
  <c r="E230" i="7" s="1"/>
  <c r="B231" i="7"/>
  <c r="E231" i="7" s="1"/>
  <c r="B232" i="7"/>
  <c r="E232" i="7" s="1"/>
  <c r="B233" i="7"/>
  <c r="E233" i="7" s="1"/>
  <c r="B234" i="7"/>
  <c r="E234" i="7" s="1"/>
  <c r="B235" i="7"/>
  <c r="E235" i="7" s="1"/>
  <c r="B236" i="7"/>
  <c r="E236" i="7" s="1"/>
  <c r="B237" i="7"/>
  <c r="E237" i="7" s="1"/>
  <c r="B238" i="7"/>
  <c r="E238" i="7" s="1"/>
  <c r="B239" i="7"/>
  <c r="E239" i="7" s="1"/>
  <c r="B240" i="7"/>
  <c r="E240" i="7" s="1"/>
  <c r="B241" i="7"/>
  <c r="E241" i="7" s="1"/>
  <c r="B242" i="7"/>
  <c r="E242" i="7" s="1"/>
  <c r="B243" i="7"/>
  <c r="E243" i="7" s="1"/>
  <c r="B244" i="7"/>
  <c r="E244" i="7" s="1"/>
  <c r="B245" i="7"/>
  <c r="E245" i="7" s="1"/>
  <c r="B246" i="7"/>
  <c r="E246" i="7" s="1"/>
  <c r="B247" i="7"/>
  <c r="E247" i="7" s="1"/>
  <c r="B248" i="7"/>
  <c r="E248" i="7" s="1"/>
  <c r="B249" i="7"/>
  <c r="E249" i="7" s="1"/>
  <c r="B250" i="7"/>
  <c r="E250" i="7" s="1"/>
  <c r="B251" i="7"/>
  <c r="E251" i="7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X18" i="9"/>
  <c r="W18" i="9"/>
  <c r="V1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3" i="9"/>
  <c r="D3" i="7"/>
  <c r="C3" i="7"/>
  <c r="B3" i="7"/>
  <c r="W16" i="9"/>
  <c r="X16" i="9" s="1"/>
  <c r="V11" i="9"/>
  <c r="V13" i="9" s="1"/>
  <c r="F3" i="9"/>
  <c r="V17" i="9" l="1"/>
  <c r="W17" i="9"/>
  <c r="X17" i="9"/>
  <c r="V12" i="9"/>
  <c r="W12" i="9" s="1"/>
  <c r="X7" i="9"/>
  <c r="X6" i="9"/>
  <c r="W6" i="9"/>
  <c r="E9" i="9"/>
  <c r="E13" i="9"/>
  <c r="E17" i="9"/>
  <c r="E25" i="9"/>
  <c r="E29" i="9"/>
  <c r="E33" i="9"/>
  <c r="E41" i="9"/>
  <c r="E45" i="9"/>
  <c r="E49" i="9"/>
  <c r="E57" i="9"/>
  <c r="E61" i="9"/>
  <c r="E65" i="9"/>
  <c r="E73" i="9"/>
  <c r="E77" i="9"/>
  <c r="E81" i="9"/>
  <c r="E89" i="9"/>
  <c r="E93" i="9"/>
  <c r="E97" i="9"/>
  <c r="E105" i="9"/>
  <c r="E109" i="9"/>
  <c r="E113" i="9"/>
  <c r="E121" i="9"/>
  <c r="E125" i="9"/>
  <c r="E129" i="9"/>
  <c r="E137" i="9"/>
  <c r="E141" i="9"/>
  <c r="E145" i="9"/>
  <c r="E153" i="9"/>
  <c r="E157" i="9"/>
  <c r="E161" i="9"/>
  <c r="E169" i="9"/>
  <c r="E173" i="9"/>
  <c r="E177" i="9"/>
  <c r="E185" i="9"/>
  <c r="E189" i="9"/>
  <c r="E193" i="9"/>
  <c r="E201" i="9"/>
  <c r="E205" i="9"/>
  <c r="E209" i="9"/>
  <c r="E217" i="9"/>
  <c r="E221" i="9"/>
  <c r="E225" i="9"/>
  <c r="E233" i="9"/>
  <c r="E237" i="9"/>
  <c r="E241" i="9"/>
  <c r="E249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E5" i="9"/>
  <c r="E16" i="9"/>
  <c r="E21" i="9"/>
  <c r="E32" i="9"/>
  <c r="E37" i="9"/>
  <c r="E42" i="9"/>
  <c r="E48" i="9"/>
  <c r="E53" i="9"/>
  <c r="E58" i="9"/>
  <c r="E64" i="9"/>
  <c r="E69" i="9"/>
  <c r="E80" i="9"/>
  <c r="E85" i="9"/>
  <c r="E96" i="9"/>
  <c r="E101" i="9"/>
  <c r="E106" i="9"/>
  <c r="E112" i="9"/>
  <c r="E117" i="9"/>
  <c r="E122" i="9"/>
  <c r="E128" i="9"/>
  <c r="E133" i="9"/>
  <c r="E144" i="9"/>
  <c r="E149" i="9"/>
  <c r="E160" i="9"/>
  <c r="E165" i="9"/>
  <c r="E170" i="9"/>
  <c r="E176" i="9"/>
  <c r="E181" i="9"/>
  <c r="E186" i="9"/>
  <c r="E192" i="9"/>
  <c r="E197" i="9"/>
  <c r="E208" i="9"/>
  <c r="E213" i="9"/>
  <c r="E224" i="9"/>
  <c r="E229" i="9"/>
  <c r="E234" i="9"/>
  <c r="E240" i="9"/>
  <c r="E245" i="9"/>
  <c r="E250" i="9"/>
  <c r="A2" i="9" a="1"/>
  <c r="A2" i="9" s="1"/>
  <c r="D3" i="8"/>
  <c r="C3" i="8"/>
  <c r="C3" i="6"/>
  <c r="B3" i="8"/>
  <c r="A2" i="8" a="1"/>
  <c r="A2" i="8" s="1"/>
  <c r="J20" i="7"/>
  <c r="K20" i="7" s="1"/>
  <c r="K15" i="6"/>
  <c r="J15" i="6"/>
  <c r="V25" i="9" s="1"/>
  <c r="W25" i="9" s="1"/>
  <c r="K19" i="7"/>
  <c r="J19" i="7"/>
  <c r="L9" i="7"/>
  <c r="L8" i="7"/>
  <c r="K8" i="7"/>
  <c r="W13" i="9" l="1"/>
  <c r="X13" i="9" s="1"/>
  <c r="E26" i="9"/>
  <c r="E218" i="9"/>
  <c r="E202" i="9"/>
  <c r="E154" i="9"/>
  <c r="E138" i="9"/>
  <c r="E90" i="9"/>
  <c r="E74" i="9"/>
  <c r="E10" i="9"/>
  <c r="E244" i="9"/>
  <c r="E228" i="9"/>
  <c r="E212" i="9"/>
  <c r="E196" i="9"/>
  <c r="E180" i="9"/>
  <c r="E164" i="9"/>
  <c r="E148" i="9"/>
  <c r="E132" i="9"/>
  <c r="E116" i="9"/>
  <c r="E100" i="9"/>
  <c r="E84" i="9"/>
  <c r="E68" i="9"/>
  <c r="E52" i="9"/>
  <c r="E36" i="9"/>
  <c r="E20" i="9"/>
  <c r="E4" i="9"/>
  <c r="E3" i="9"/>
  <c r="E248" i="9"/>
  <c r="E236" i="9"/>
  <c r="E232" i="9"/>
  <c r="E220" i="9"/>
  <c r="E216" i="9"/>
  <c r="E204" i="9"/>
  <c r="E200" i="9"/>
  <c r="E188" i="9"/>
  <c r="E184" i="9"/>
  <c r="E172" i="9"/>
  <c r="E168" i="9"/>
  <c r="E156" i="9"/>
  <c r="E152" i="9"/>
  <c r="E140" i="9"/>
  <c r="E136" i="9"/>
  <c r="E124" i="9"/>
  <c r="E120" i="9"/>
  <c r="E108" i="9"/>
  <c r="E104" i="9"/>
  <c r="E92" i="9"/>
  <c r="E88" i="9"/>
  <c r="E76" i="9"/>
  <c r="E72" i="9"/>
  <c r="E60" i="9"/>
  <c r="E56" i="9"/>
  <c r="E44" i="9"/>
  <c r="E40" i="9"/>
  <c r="E28" i="9"/>
  <c r="E24" i="9"/>
  <c r="E12" i="9"/>
  <c r="E8" i="9"/>
  <c r="E246" i="9"/>
  <c r="E242" i="9"/>
  <c r="E238" i="9"/>
  <c r="E230" i="9"/>
  <c r="E226" i="9"/>
  <c r="E222" i="9"/>
  <c r="E214" i="9"/>
  <c r="E210" i="9"/>
  <c r="E206" i="9"/>
  <c r="E198" i="9"/>
  <c r="E194" i="9"/>
  <c r="E190" i="9"/>
  <c r="E182" i="9"/>
  <c r="E178" i="9"/>
  <c r="E174" i="9"/>
  <c r="E166" i="9"/>
  <c r="E162" i="9"/>
  <c r="E158" i="9"/>
  <c r="E150" i="9"/>
  <c r="E146" i="9"/>
  <c r="E142" i="9"/>
  <c r="E134" i="9"/>
  <c r="E130" i="9"/>
  <c r="E126" i="9"/>
  <c r="E118" i="9"/>
  <c r="E114" i="9"/>
  <c r="E110" i="9"/>
  <c r="E102" i="9"/>
  <c r="E98" i="9"/>
  <c r="E94" i="9"/>
  <c r="E86" i="9"/>
  <c r="E82" i="9"/>
  <c r="E78" i="9"/>
  <c r="E70" i="9"/>
  <c r="E66" i="9"/>
  <c r="E62" i="9"/>
  <c r="E54" i="9"/>
  <c r="E50" i="9"/>
  <c r="E46" i="9"/>
  <c r="E38" i="9"/>
  <c r="E34" i="9"/>
  <c r="E30" i="9"/>
  <c r="E22" i="9"/>
  <c r="E18" i="9"/>
  <c r="E14" i="9"/>
  <c r="E6" i="9"/>
  <c r="I3" i="9" a="1"/>
  <c r="E251" i="9"/>
  <c r="E247" i="9"/>
  <c r="E243" i="9"/>
  <c r="E239" i="9"/>
  <c r="E235" i="9"/>
  <c r="E231" i="9"/>
  <c r="E227" i="9"/>
  <c r="E223" i="9"/>
  <c r="E219" i="9"/>
  <c r="E215" i="9"/>
  <c r="E211" i="9"/>
  <c r="E207" i="9"/>
  <c r="E203" i="9"/>
  <c r="E199" i="9"/>
  <c r="E195" i="9"/>
  <c r="E191" i="9"/>
  <c r="E187" i="9"/>
  <c r="E183" i="9"/>
  <c r="E179" i="9"/>
  <c r="E175" i="9"/>
  <c r="E171" i="9"/>
  <c r="E167" i="9"/>
  <c r="E163" i="9"/>
  <c r="E159" i="9"/>
  <c r="E155" i="9"/>
  <c r="E151" i="9"/>
  <c r="E147" i="9"/>
  <c r="E143" i="9"/>
  <c r="E139" i="9"/>
  <c r="E135" i="9"/>
  <c r="E131" i="9"/>
  <c r="E127" i="9"/>
  <c r="E123" i="9"/>
  <c r="E119" i="9"/>
  <c r="E115" i="9"/>
  <c r="E111" i="9"/>
  <c r="E107" i="9"/>
  <c r="E103" i="9"/>
  <c r="E99" i="9"/>
  <c r="E95" i="9"/>
  <c r="E91" i="9"/>
  <c r="E87" i="9"/>
  <c r="E83" i="9"/>
  <c r="E79" i="9"/>
  <c r="E75" i="9"/>
  <c r="E71" i="9"/>
  <c r="E67" i="9"/>
  <c r="E63" i="9"/>
  <c r="E59" i="9"/>
  <c r="E55" i="9"/>
  <c r="E51" i="9"/>
  <c r="E47" i="9"/>
  <c r="E43" i="9"/>
  <c r="E39" i="9"/>
  <c r="E35" i="9"/>
  <c r="E31" i="9"/>
  <c r="E27" i="9"/>
  <c r="E23" i="9"/>
  <c r="E19" i="9"/>
  <c r="E15" i="9"/>
  <c r="E11" i="9"/>
  <c r="E7" i="9"/>
  <c r="E3" i="8"/>
  <c r="F3" i="8" s="1"/>
  <c r="A2" i="7" a="1"/>
  <c r="A2" i="7" s="1"/>
  <c r="K11" i="6"/>
  <c r="J11" i="6"/>
  <c r="D3" i="6"/>
  <c r="B3" i="6"/>
  <c r="A2" i="6" a="1"/>
  <c r="A2" i="6" s="1"/>
  <c r="L15" i="8" l="1"/>
  <c r="M15" i="8"/>
  <c r="K15" i="8"/>
  <c r="O3" i="9"/>
  <c r="O4" i="9"/>
  <c r="O8" i="9"/>
  <c r="O12" i="9"/>
  <c r="O16" i="9"/>
  <c r="O20" i="9"/>
  <c r="O24" i="9"/>
  <c r="O28" i="9"/>
  <c r="O32" i="9"/>
  <c r="O36" i="9"/>
  <c r="O40" i="9"/>
  <c r="O44" i="9"/>
  <c r="O48" i="9"/>
  <c r="O52" i="9"/>
  <c r="O56" i="9"/>
  <c r="O60" i="9"/>
  <c r="O64" i="9"/>
  <c r="O68" i="9"/>
  <c r="O72" i="9"/>
  <c r="O76" i="9"/>
  <c r="O80" i="9"/>
  <c r="O84" i="9"/>
  <c r="O88" i="9"/>
  <c r="O92" i="9"/>
  <c r="O96" i="9"/>
  <c r="O100" i="9"/>
  <c r="O104" i="9"/>
  <c r="O108" i="9"/>
  <c r="O112" i="9"/>
  <c r="O116" i="9"/>
  <c r="O120" i="9"/>
  <c r="O124" i="9"/>
  <c r="O128" i="9"/>
  <c r="O132" i="9"/>
  <c r="O136" i="9"/>
  <c r="O140" i="9"/>
  <c r="O144" i="9"/>
  <c r="O148" i="9"/>
  <c r="O152" i="9"/>
  <c r="O156" i="9"/>
  <c r="O160" i="9"/>
  <c r="O164" i="9"/>
  <c r="O168" i="9"/>
  <c r="O172" i="9"/>
  <c r="O176" i="9"/>
  <c r="O180" i="9"/>
  <c r="O184" i="9"/>
  <c r="O188" i="9"/>
  <c r="O192" i="9"/>
  <c r="O196" i="9"/>
  <c r="O200" i="9"/>
  <c r="O204" i="9"/>
  <c r="O208" i="9"/>
  <c r="O212" i="9"/>
  <c r="O216" i="9"/>
  <c r="O220" i="9"/>
  <c r="O224" i="9"/>
  <c r="O228" i="9"/>
  <c r="O232" i="9"/>
  <c r="O236" i="9"/>
  <c r="O240" i="9"/>
  <c r="O244" i="9"/>
  <c r="O248" i="9"/>
  <c r="O22" i="9"/>
  <c r="O94" i="9"/>
  <c r="O102" i="9"/>
  <c r="O110" i="9"/>
  <c r="O5" i="9"/>
  <c r="O9" i="9"/>
  <c r="O13" i="9"/>
  <c r="O17" i="9"/>
  <c r="O21" i="9"/>
  <c r="O25" i="9"/>
  <c r="O29" i="9"/>
  <c r="O33" i="9"/>
  <c r="O37" i="9"/>
  <c r="O41" i="9"/>
  <c r="O45" i="9"/>
  <c r="O49" i="9"/>
  <c r="O53" i="9"/>
  <c r="O57" i="9"/>
  <c r="O61" i="9"/>
  <c r="O65" i="9"/>
  <c r="O69" i="9"/>
  <c r="O73" i="9"/>
  <c r="O77" i="9"/>
  <c r="O81" i="9"/>
  <c r="O85" i="9"/>
  <c r="O89" i="9"/>
  <c r="O93" i="9"/>
  <c r="O97" i="9"/>
  <c r="O101" i="9"/>
  <c r="O105" i="9"/>
  <c r="O109" i="9"/>
  <c r="O113" i="9"/>
  <c r="O117" i="9"/>
  <c r="O121" i="9"/>
  <c r="O125" i="9"/>
  <c r="O129" i="9"/>
  <c r="O133" i="9"/>
  <c r="O137" i="9"/>
  <c r="O141" i="9"/>
  <c r="O145" i="9"/>
  <c r="O149" i="9"/>
  <c r="R149" i="9" s="1"/>
  <c r="O153" i="9"/>
  <c r="O157" i="9"/>
  <c r="O161" i="9"/>
  <c r="O165" i="9"/>
  <c r="R165" i="9" s="1"/>
  <c r="O169" i="9"/>
  <c r="O173" i="9"/>
  <c r="O177" i="9"/>
  <c r="O181" i="9"/>
  <c r="R181" i="9" s="1"/>
  <c r="O185" i="9"/>
  <c r="O189" i="9"/>
  <c r="O193" i="9"/>
  <c r="O197" i="9"/>
  <c r="R197" i="9" s="1"/>
  <c r="O201" i="9"/>
  <c r="O205" i="9"/>
  <c r="O209" i="9"/>
  <c r="O213" i="9"/>
  <c r="R213" i="9" s="1"/>
  <c r="O217" i="9"/>
  <c r="O221" i="9"/>
  <c r="O225" i="9"/>
  <c r="O229" i="9"/>
  <c r="R229" i="9" s="1"/>
  <c r="O233" i="9"/>
  <c r="O237" i="9"/>
  <c r="O241" i="9"/>
  <c r="O245" i="9"/>
  <c r="R245" i="9" s="1"/>
  <c r="O249" i="9"/>
  <c r="O6" i="9"/>
  <c r="O10" i="9"/>
  <c r="O14" i="9"/>
  <c r="R14" i="9" s="1"/>
  <c r="O18" i="9"/>
  <c r="O26" i="9"/>
  <c r="O30" i="9"/>
  <c r="O34" i="9"/>
  <c r="O38" i="9"/>
  <c r="O42" i="9"/>
  <c r="O46" i="9"/>
  <c r="R46" i="9" s="1"/>
  <c r="O50" i="9"/>
  <c r="O54" i="9"/>
  <c r="O58" i="9"/>
  <c r="O62" i="9"/>
  <c r="R62" i="9" s="1"/>
  <c r="O66" i="9"/>
  <c r="O70" i="9"/>
  <c r="O74" i="9"/>
  <c r="O78" i="9"/>
  <c r="R78" i="9" s="1"/>
  <c r="O82" i="9"/>
  <c r="O86" i="9"/>
  <c r="O90" i="9"/>
  <c r="O98" i="9"/>
  <c r="R98" i="9" s="1"/>
  <c r="O106" i="9"/>
  <c r="O7" i="9"/>
  <c r="O23" i="9"/>
  <c r="O39" i="9"/>
  <c r="O55" i="9"/>
  <c r="O71" i="9"/>
  <c r="R71" i="9" s="1"/>
  <c r="O87" i="9"/>
  <c r="O103" i="9"/>
  <c r="R103" i="9" s="1"/>
  <c r="O115" i="9"/>
  <c r="O123" i="9"/>
  <c r="O131" i="9"/>
  <c r="O139" i="9"/>
  <c r="O147" i="9"/>
  <c r="O155" i="9"/>
  <c r="O163" i="9"/>
  <c r="O171" i="9"/>
  <c r="O179" i="9"/>
  <c r="O187" i="9"/>
  <c r="O195" i="9"/>
  <c r="O203" i="9"/>
  <c r="O211" i="9"/>
  <c r="O219" i="9"/>
  <c r="O227" i="9"/>
  <c r="O235" i="9"/>
  <c r="O243" i="9"/>
  <c r="O251" i="9"/>
  <c r="O31" i="9"/>
  <c r="O207" i="9"/>
  <c r="O223" i="9"/>
  <c r="O247" i="9"/>
  <c r="O35" i="9"/>
  <c r="O67" i="9"/>
  <c r="O99" i="9"/>
  <c r="O122" i="9"/>
  <c r="R122" i="9" s="1"/>
  <c r="O138" i="9"/>
  <c r="O154" i="9"/>
  <c r="O170" i="9"/>
  <c r="O186" i="9"/>
  <c r="R186" i="9" s="1"/>
  <c r="O202" i="9"/>
  <c r="O218" i="9"/>
  <c r="O226" i="9"/>
  <c r="O242" i="9"/>
  <c r="O11" i="9"/>
  <c r="O27" i="9"/>
  <c r="R27" i="9" s="1"/>
  <c r="O43" i="9"/>
  <c r="R43" i="9" s="1"/>
  <c r="O59" i="9"/>
  <c r="O75" i="9"/>
  <c r="R75" i="9" s="1"/>
  <c r="O91" i="9"/>
  <c r="R91" i="9" s="1"/>
  <c r="O107" i="9"/>
  <c r="R107" i="9" s="1"/>
  <c r="O118" i="9"/>
  <c r="O126" i="9"/>
  <c r="R126" i="9" s="1"/>
  <c r="O134" i="9"/>
  <c r="O142" i="9"/>
  <c r="R142" i="9" s="1"/>
  <c r="O150" i="9"/>
  <c r="O158" i="9"/>
  <c r="R158" i="9" s="1"/>
  <c r="O166" i="9"/>
  <c r="O174" i="9"/>
  <c r="R174" i="9" s="1"/>
  <c r="O182" i="9"/>
  <c r="O190" i="9"/>
  <c r="R190" i="9" s="1"/>
  <c r="O198" i="9"/>
  <c r="O206" i="9"/>
  <c r="R206" i="9" s="1"/>
  <c r="O214" i="9"/>
  <c r="O222" i="9"/>
  <c r="R222" i="9" s="1"/>
  <c r="O230" i="9"/>
  <c r="O238" i="9"/>
  <c r="R238" i="9" s="1"/>
  <c r="O246" i="9"/>
  <c r="O15" i="9"/>
  <c r="O47" i="9"/>
  <c r="R47" i="9" s="1"/>
  <c r="O63" i="9"/>
  <c r="O79" i="9"/>
  <c r="O95" i="9"/>
  <c r="O111" i="9"/>
  <c r="R111" i="9" s="1"/>
  <c r="O119" i="9"/>
  <c r="O127" i="9"/>
  <c r="O135" i="9"/>
  <c r="O143" i="9"/>
  <c r="O151" i="9"/>
  <c r="O159" i="9"/>
  <c r="O167" i="9"/>
  <c r="O175" i="9"/>
  <c r="O183" i="9"/>
  <c r="O191" i="9"/>
  <c r="O199" i="9"/>
  <c r="O215" i="9"/>
  <c r="O231" i="9"/>
  <c r="O239" i="9"/>
  <c r="O19" i="9"/>
  <c r="O51" i="9"/>
  <c r="O83" i="9"/>
  <c r="R83" i="9" s="1"/>
  <c r="O114" i="9"/>
  <c r="O130" i="9"/>
  <c r="O146" i="9"/>
  <c r="R146" i="9" s="1"/>
  <c r="O162" i="9"/>
  <c r="O178" i="9"/>
  <c r="O194" i="9"/>
  <c r="O210" i="9"/>
  <c r="R210" i="9" s="1"/>
  <c r="O234" i="9"/>
  <c r="O250" i="9"/>
  <c r="R250" i="9" s="1"/>
  <c r="N3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3" i="9"/>
  <c r="N171" i="9"/>
  <c r="N191" i="9"/>
  <c r="N207" i="9"/>
  <c r="N5" i="9"/>
  <c r="N9" i="9"/>
  <c r="N13" i="9"/>
  <c r="N17" i="9"/>
  <c r="Q17" i="9" s="1"/>
  <c r="N21" i="9"/>
  <c r="N25" i="9"/>
  <c r="N29" i="9"/>
  <c r="N33" i="9"/>
  <c r="Q33" i="9" s="1"/>
  <c r="N37" i="9"/>
  <c r="N41" i="9"/>
  <c r="N45" i="9"/>
  <c r="N49" i="9"/>
  <c r="Q49" i="9" s="1"/>
  <c r="N53" i="9"/>
  <c r="N57" i="9"/>
  <c r="N61" i="9"/>
  <c r="N65" i="9"/>
  <c r="Q65" i="9" s="1"/>
  <c r="N69" i="9"/>
  <c r="N73" i="9"/>
  <c r="N77" i="9"/>
  <c r="N81" i="9"/>
  <c r="Q81" i="9" s="1"/>
  <c r="N85" i="9"/>
  <c r="N89" i="9"/>
  <c r="N93" i="9"/>
  <c r="N97" i="9"/>
  <c r="Q97" i="9" s="1"/>
  <c r="N101" i="9"/>
  <c r="N105" i="9"/>
  <c r="N109" i="9"/>
  <c r="N113" i="9"/>
  <c r="Q113" i="9" s="1"/>
  <c r="N117" i="9"/>
  <c r="N121" i="9"/>
  <c r="N125" i="9"/>
  <c r="N129" i="9"/>
  <c r="Q129" i="9" s="1"/>
  <c r="N133" i="9"/>
  <c r="N137" i="9"/>
  <c r="N141" i="9"/>
  <c r="N145" i="9"/>
  <c r="Q145" i="9" s="1"/>
  <c r="N149" i="9"/>
  <c r="N153" i="9"/>
  <c r="N157" i="9"/>
  <c r="N161" i="9"/>
  <c r="Q161" i="9" s="1"/>
  <c r="N165" i="9"/>
  <c r="N169" i="9"/>
  <c r="N173" i="9"/>
  <c r="N177" i="9"/>
  <c r="Q177" i="9" s="1"/>
  <c r="N181" i="9"/>
  <c r="N185" i="9"/>
  <c r="N189" i="9"/>
  <c r="N193" i="9"/>
  <c r="Q193" i="9" s="1"/>
  <c r="N197" i="9"/>
  <c r="N201" i="9"/>
  <c r="N205" i="9"/>
  <c r="N209" i="9"/>
  <c r="Q209" i="9" s="1"/>
  <c r="N213" i="9"/>
  <c r="N217" i="9"/>
  <c r="N221" i="9"/>
  <c r="N225" i="9"/>
  <c r="Q225" i="9" s="1"/>
  <c r="N229" i="9"/>
  <c r="N233" i="9"/>
  <c r="N237" i="9"/>
  <c r="N241" i="9"/>
  <c r="Q241" i="9" s="1"/>
  <c r="N245" i="9"/>
  <c r="N249" i="9"/>
  <c r="N11" i="9"/>
  <c r="N19" i="9"/>
  <c r="N31" i="9"/>
  <c r="N39" i="9"/>
  <c r="N47" i="9"/>
  <c r="N55" i="9"/>
  <c r="N63" i="9"/>
  <c r="N71" i="9"/>
  <c r="N79" i="9"/>
  <c r="N87" i="9"/>
  <c r="N95" i="9"/>
  <c r="N103" i="9"/>
  <c r="N111" i="9"/>
  <c r="N119" i="9"/>
  <c r="N127" i="9"/>
  <c r="N135" i="9"/>
  <c r="N143" i="9"/>
  <c r="N151" i="9"/>
  <c r="N159" i="9"/>
  <c r="N167" i="9"/>
  <c r="N179" i="9"/>
  <c r="N187" i="9"/>
  <c r="N199" i="9"/>
  <c r="N6" i="9"/>
  <c r="N10" i="9"/>
  <c r="Q10" i="9" s="1"/>
  <c r="N14" i="9"/>
  <c r="N18" i="9"/>
  <c r="N22" i="9"/>
  <c r="N26" i="9"/>
  <c r="Q26" i="9" s="1"/>
  <c r="N30" i="9"/>
  <c r="N34" i="9"/>
  <c r="N38" i="9"/>
  <c r="N42" i="9"/>
  <c r="Q42" i="9" s="1"/>
  <c r="N46" i="9"/>
  <c r="N50" i="9"/>
  <c r="N54" i="9"/>
  <c r="N58" i="9"/>
  <c r="Q58" i="9" s="1"/>
  <c r="N62" i="9"/>
  <c r="N66" i="9"/>
  <c r="N70" i="9"/>
  <c r="N74" i="9"/>
  <c r="Q74" i="9" s="1"/>
  <c r="N78" i="9"/>
  <c r="N82" i="9"/>
  <c r="N86" i="9"/>
  <c r="N90" i="9"/>
  <c r="Q90" i="9" s="1"/>
  <c r="N94" i="9"/>
  <c r="N98" i="9"/>
  <c r="N102" i="9"/>
  <c r="N106" i="9"/>
  <c r="Q106" i="9" s="1"/>
  <c r="N110" i="9"/>
  <c r="N114" i="9"/>
  <c r="N118" i="9"/>
  <c r="N122" i="9"/>
  <c r="Q122" i="9" s="1"/>
  <c r="N126" i="9"/>
  <c r="N130" i="9"/>
  <c r="N134" i="9"/>
  <c r="N138" i="9"/>
  <c r="Q138" i="9" s="1"/>
  <c r="N142" i="9"/>
  <c r="N146" i="9"/>
  <c r="N150" i="9"/>
  <c r="N154" i="9"/>
  <c r="Q154" i="9" s="1"/>
  <c r="N158" i="9"/>
  <c r="N162" i="9"/>
  <c r="N166" i="9"/>
  <c r="N170" i="9"/>
  <c r="Q170" i="9" s="1"/>
  <c r="N174" i="9"/>
  <c r="N178" i="9"/>
  <c r="N182" i="9"/>
  <c r="N186" i="9"/>
  <c r="Q186" i="9" s="1"/>
  <c r="N190" i="9"/>
  <c r="N194" i="9"/>
  <c r="N198" i="9"/>
  <c r="N202" i="9"/>
  <c r="Q202" i="9" s="1"/>
  <c r="N206" i="9"/>
  <c r="N210" i="9"/>
  <c r="N214" i="9"/>
  <c r="N218" i="9"/>
  <c r="Q218" i="9" s="1"/>
  <c r="N222" i="9"/>
  <c r="N226" i="9"/>
  <c r="N230" i="9"/>
  <c r="N234" i="9"/>
  <c r="Q234" i="9" s="1"/>
  <c r="N238" i="9"/>
  <c r="N242" i="9"/>
  <c r="N246" i="9"/>
  <c r="N250" i="9"/>
  <c r="Q250" i="9" s="1"/>
  <c r="N7" i="9"/>
  <c r="Q7" i="9" s="1"/>
  <c r="N15" i="9"/>
  <c r="N27" i="9"/>
  <c r="N35" i="9"/>
  <c r="N43" i="9"/>
  <c r="N51" i="9"/>
  <c r="Q51" i="9" s="1"/>
  <c r="N59" i="9"/>
  <c r="N67" i="9"/>
  <c r="N75" i="9"/>
  <c r="N83" i="9"/>
  <c r="Q83" i="9" s="1"/>
  <c r="N91" i="9"/>
  <c r="N99" i="9"/>
  <c r="N107" i="9"/>
  <c r="N115" i="9"/>
  <c r="Q115" i="9" s="1"/>
  <c r="N123" i="9"/>
  <c r="N131" i="9"/>
  <c r="N139" i="9"/>
  <c r="N147" i="9"/>
  <c r="Q147" i="9" s="1"/>
  <c r="N155" i="9"/>
  <c r="N163" i="9"/>
  <c r="N175" i="9"/>
  <c r="Q175" i="9" s="1"/>
  <c r="N183" i="9"/>
  <c r="N195" i="9"/>
  <c r="N203" i="9"/>
  <c r="Q203" i="9" s="1"/>
  <c r="N223" i="9"/>
  <c r="Q223" i="9" s="1"/>
  <c r="N239" i="9"/>
  <c r="N219" i="9"/>
  <c r="N211" i="9"/>
  <c r="N227" i="9"/>
  <c r="N243" i="9"/>
  <c r="Q243" i="9" s="1"/>
  <c r="N235" i="9"/>
  <c r="N215" i="9"/>
  <c r="Q215" i="9" s="1"/>
  <c r="N231" i="9"/>
  <c r="Q231" i="9" s="1"/>
  <c r="N247" i="9"/>
  <c r="N251" i="9"/>
  <c r="I3" i="9"/>
  <c r="M3" i="9" s="1"/>
  <c r="M4" i="9"/>
  <c r="M8" i="9"/>
  <c r="M12" i="9"/>
  <c r="M16" i="9"/>
  <c r="M20" i="9"/>
  <c r="M24" i="9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M104" i="9"/>
  <c r="M108" i="9"/>
  <c r="M112" i="9"/>
  <c r="M116" i="9"/>
  <c r="M120" i="9"/>
  <c r="M124" i="9"/>
  <c r="M128" i="9"/>
  <c r="M132" i="9"/>
  <c r="M136" i="9"/>
  <c r="M140" i="9"/>
  <c r="M144" i="9"/>
  <c r="M148" i="9"/>
  <c r="M152" i="9"/>
  <c r="M156" i="9"/>
  <c r="M160" i="9"/>
  <c r="M164" i="9"/>
  <c r="M168" i="9"/>
  <c r="M172" i="9"/>
  <c r="M176" i="9"/>
  <c r="M180" i="9"/>
  <c r="M184" i="9"/>
  <c r="M188" i="9"/>
  <c r="M192" i="9"/>
  <c r="M196" i="9"/>
  <c r="M200" i="9"/>
  <c r="M204" i="9"/>
  <c r="M208" i="9"/>
  <c r="M212" i="9"/>
  <c r="M216" i="9"/>
  <c r="M220" i="9"/>
  <c r="M224" i="9"/>
  <c r="M228" i="9"/>
  <c r="M232" i="9"/>
  <c r="M236" i="9"/>
  <c r="M240" i="9"/>
  <c r="M244" i="9"/>
  <c r="M248" i="9"/>
  <c r="M15" i="9"/>
  <c r="M163" i="9"/>
  <c r="M187" i="9"/>
  <c r="M199" i="9"/>
  <c r="M5" i="9"/>
  <c r="M9" i="9"/>
  <c r="M13" i="9"/>
  <c r="P13" i="9" s="1"/>
  <c r="M17" i="9"/>
  <c r="M21" i="9"/>
  <c r="M25" i="9"/>
  <c r="M29" i="9"/>
  <c r="P29" i="9" s="1"/>
  <c r="M33" i="9"/>
  <c r="M37" i="9"/>
  <c r="M41" i="9"/>
  <c r="M45" i="9"/>
  <c r="P45" i="9" s="1"/>
  <c r="M49" i="9"/>
  <c r="M53" i="9"/>
  <c r="M57" i="9"/>
  <c r="M61" i="9"/>
  <c r="P61" i="9" s="1"/>
  <c r="M65" i="9"/>
  <c r="M69" i="9"/>
  <c r="M73" i="9"/>
  <c r="M77" i="9"/>
  <c r="P77" i="9" s="1"/>
  <c r="M81" i="9"/>
  <c r="M85" i="9"/>
  <c r="M89" i="9"/>
  <c r="M93" i="9"/>
  <c r="P93" i="9" s="1"/>
  <c r="M97" i="9"/>
  <c r="M101" i="9"/>
  <c r="M105" i="9"/>
  <c r="M109" i="9"/>
  <c r="P109" i="9" s="1"/>
  <c r="M113" i="9"/>
  <c r="M117" i="9"/>
  <c r="M121" i="9"/>
  <c r="M125" i="9"/>
  <c r="P125" i="9" s="1"/>
  <c r="M129" i="9"/>
  <c r="M133" i="9"/>
  <c r="M137" i="9"/>
  <c r="M141" i="9"/>
  <c r="P141" i="9" s="1"/>
  <c r="M145" i="9"/>
  <c r="M149" i="9"/>
  <c r="M153" i="9"/>
  <c r="M157" i="9"/>
  <c r="P157" i="9" s="1"/>
  <c r="M161" i="9"/>
  <c r="M165" i="9"/>
  <c r="M169" i="9"/>
  <c r="M173" i="9"/>
  <c r="P173" i="9" s="1"/>
  <c r="M177" i="9"/>
  <c r="M181" i="9"/>
  <c r="M185" i="9"/>
  <c r="M189" i="9"/>
  <c r="P189" i="9" s="1"/>
  <c r="M193" i="9"/>
  <c r="M197" i="9"/>
  <c r="M201" i="9"/>
  <c r="M205" i="9"/>
  <c r="P205" i="9" s="1"/>
  <c r="M209" i="9"/>
  <c r="M213" i="9"/>
  <c r="M217" i="9"/>
  <c r="M221" i="9"/>
  <c r="P221" i="9" s="1"/>
  <c r="M225" i="9"/>
  <c r="M229" i="9"/>
  <c r="M233" i="9"/>
  <c r="M237" i="9"/>
  <c r="P237" i="9" s="1"/>
  <c r="M241" i="9"/>
  <c r="M245" i="9"/>
  <c r="M249" i="9"/>
  <c r="M11" i="9"/>
  <c r="M23" i="9"/>
  <c r="M31" i="9"/>
  <c r="M39" i="9"/>
  <c r="M43" i="9"/>
  <c r="M51" i="9"/>
  <c r="M59" i="9"/>
  <c r="M67" i="9"/>
  <c r="M75" i="9"/>
  <c r="M83" i="9"/>
  <c r="M91" i="9"/>
  <c r="M99" i="9"/>
  <c r="M107" i="9"/>
  <c r="M119" i="9"/>
  <c r="M127" i="9"/>
  <c r="M135" i="9"/>
  <c r="M143" i="9"/>
  <c r="M151" i="9"/>
  <c r="M159" i="9"/>
  <c r="M171" i="9"/>
  <c r="M179" i="9"/>
  <c r="M191" i="9"/>
  <c r="M203" i="9"/>
  <c r="M6" i="9"/>
  <c r="P6" i="9" s="1"/>
  <c r="M10" i="9"/>
  <c r="M14" i="9"/>
  <c r="M18" i="9"/>
  <c r="M22" i="9"/>
  <c r="P22" i="9" s="1"/>
  <c r="M26" i="9"/>
  <c r="M30" i="9"/>
  <c r="M34" i="9"/>
  <c r="M38" i="9"/>
  <c r="P38" i="9" s="1"/>
  <c r="M42" i="9"/>
  <c r="M46" i="9"/>
  <c r="M50" i="9"/>
  <c r="M54" i="9"/>
  <c r="P54" i="9" s="1"/>
  <c r="M58" i="9"/>
  <c r="M62" i="9"/>
  <c r="M66" i="9"/>
  <c r="M70" i="9"/>
  <c r="P70" i="9" s="1"/>
  <c r="M74" i="9"/>
  <c r="M78" i="9"/>
  <c r="M82" i="9"/>
  <c r="M86" i="9"/>
  <c r="P86" i="9" s="1"/>
  <c r="M90" i="9"/>
  <c r="M94" i="9"/>
  <c r="M98" i="9"/>
  <c r="M102" i="9"/>
  <c r="P102" i="9" s="1"/>
  <c r="M106" i="9"/>
  <c r="M110" i="9"/>
  <c r="M114" i="9"/>
  <c r="M118" i="9"/>
  <c r="P118" i="9" s="1"/>
  <c r="M122" i="9"/>
  <c r="M126" i="9"/>
  <c r="M130" i="9"/>
  <c r="M134" i="9"/>
  <c r="P134" i="9" s="1"/>
  <c r="M138" i="9"/>
  <c r="M142" i="9"/>
  <c r="M146" i="9"/>
  <c r="M150" i="9"/>
  <c r="P150" i="9" s="1"/>
  <c r="M154" i="9"/>
  <c r="M158" i="9"/>
  <c r="M162" i="9"/>
  <c r="M166" i="9"/>
  <c r="P166" i="9" s="1"/>
  <c r="M170" i="9"/>
  <c r="M174" i="9"/>
  <c r="M178" i="9"/>
  <c r="M182" i="9"/>
  <c r="P182" i="9" s="1"/>
  <c r="M186" i="9"/>
  <c r="M190" i="9"/>
  <c r="M194" i="9"/>
  <c r="M198" i="9"/>
  <c r="P198" i="9" s="1"/>
  <c r="M202" i="9"/>
  <c r="M206" i="9"/>
  <c r="M210" i="9"/>
  <c r="M214" i="9"/>
  <c r="P214" i="9" s="1"/>
  <c r="M218" i="9"/>
  <c r="M222" i="9"/>
  <c r="M226" i="9"/>
  <c r="M230" i="9"/>
  <c r="P230" i="9" s="1"/>
  <c r="M234" i="9"/>
  <c r="M238" i="9"/>
  <c r="M242" i="9"/>
  <c r="M246" i="9"/>
  <c r="P246" i="9" s="1"/>
  <c r="M250" i="9"/>
  <c r="M7" i="9"/>
  <c r="M19" i="9"/>
  <c r="P19" i="9" s="1"/>
  <c r="M27" i="9"/>
  <c r="M35" i="9"/>
  <c r="P35" i="9" s="1"/>
  <c r="M47" i="9"/>
  <c r="P47" i="9" s="1"/>
  <c r="M55" i="9"/>
  <c r="M63" i="9"/>
  <c r="M71" i="9"/>
  <c r="M79" i="9"/>
  <c r="P79" i="9" s="1"/>
  <c r="M87" i="9"/>
  <c r="M95" i="9"/>
  <c r="M103" i="9"/>
  <c r="M111" i="9"/>
  <c r="P111" i="9" s="1"/>
  <c r="M115" i="9"/>
  <c r="P115" i="9" s="1"/>
  <c r="M123" i="9"/>
  <c r="M131" i="9"/>
  <c r="P131" i="9" s="1"/>
  <c r="M139" i="9"/>
  <c r="M147" i="9"/>
  <c r="P147" i="9" s="1"/>
  <c r="M155" i="9"/>
  <c r="M167" i="9"/>
  <c r="M175" i="9"/>
  <c r="P175" i="9" s="1"/>
  <c r="M183" i="9"/>
  <c r="M195" i="9"/>
  <c r="P195" i="9" s="1"/>
  <c r="M207" i="9"/>
  <c r="M223" i="9"/>
  <c r="P223" i="9" s="1"/>
  <c r="M239" i="9"/>
  <c r="M235" i="9"/>
  <c r="M211" i="9"/>
  <c r="P211" i="9" s="1"/>
  <c r="M227" i="9"/>
  <c r="M243" i="9"/>
  <c r="P243" i="9" s="1"/>
  <c r="M251" i="9"/>
  <c r="M215" i="9"/>
  <c r="M231" i="9"/>
  <c r="M247" i="9"/>
  <c r="M219" i="9"/>
  <c r="L10" i="7"/>
  <c r="K9" i="7"/>
  <c r="J8" i="7"/>
  <c r="E3" i="7"/>
  <c r="E3" i="6"/>
  <c r="E251" i="6"/>
  <c r="E243" i="6"/>
  <c r="E235" i="6"/>
  <c r="E227" i="6"/>
  <c r="E219" i="6"/>
  <c r="E211" i="6"/>
  <c r="E199" i="6"/>
  <c r="E191" i="6"/>
  <c r="E187" i="6"/>
  <c r="E179" i="6"/>
  <c r="E171" i="6"/>
  <c r="E163" i="6"/>
  <c r="E155" i="6"/>
  <c r="E143" i="6"/>
  <c r="E135" i="6"/>
  <c r="E131" i="6"/>
  <c r="E123" i="6"/>
  <c r="E115" i="6"/>
  <c r="E111" i="6"/>
  <c r="E107" i="6"/>
  <c r="E103" i="6"/>
  <c r="E95" i="6"/>
  <c r="E91" i="6"/>
  <c r="E87" i="6"/>
  <c r="E83" i="6"/>
  <c r="E79" i="6"/>
  <c r="E75" i="6"/>
  <c r="E71" i="6"/>
  <c r="E67" i="6"/>
  <c r="E63" i="6"/>
  <c r="E59" i="6"/>
  <c r="E55" i="6"/>
  <c r="E51" i="6"/>
  <c r="E47" i="6"/>
  <c r="E43" i="6"/>
  <c r="E39" i="6"/>
  <c r="E35" i="6"/>
  <c r="E31" i="6"/>
  <c r="E27" i="6"/>
  <c r="E23" i="6"/>
  <c r="E19" i="6"/>
  <c r="E15" i="6"/>
  <c r="E11" i="6"/>
  <c r="E7" i="6"/>
  <c r="E247" i="6"/>
  <c r="E239" i="6"/>
  <c r="E231" i="6"/>
  <c r="E223" i="6"/>
  <c r="E215" i="6"/>
  <c r="E207" i="6"/>
  <c r="E203" i="6"/>
  <c r="E195" i="6"/>
  <c r="E183" i="6"/>
  <c r="E175" i="6"/>
  <c r="E167" i="6"/>
  <c r="E159" i="6"/>
  <c r="E151" i="6"/>
  <c r="E147" i="6"/>
  <c r="E139" i="6"/>
  <c r="E127" i="6"/>
  <c r="E119" i="6"/>
  <c r="E99" i="6"/>
  <c r="E250" i="6"/>
  <c r="E234" i="6"/>
  <c r="E226" i="6"/>
  <c r="E218" i="6"/>
  <c r="E210" i="6"/>
  <c r="E202" i="6"/>
  <c r="E194" i="6"/>
  <c r="E186" i="6"/>
  <c r="E178" i="6"/>
  <c r="E170" i="6"/>
  <c r="E162" i="6"/>
  <c r="E154" i="6"/>
  <c r="E146" i="6"/>
  <c r="E138" i="6"/>
  <c r="E130" i="6"/>
  <c r="E122" i="6"/>
  <c r="E114" i="6"/>
  <c r="E106" i="6"/>
  <c r="E98" i="6"/>
  <c r="E242" i="6"/>
  <c r="E246" i="6"/>
  <c r="E230" i="6"/>
  <c r="E214" i="6"/>
  <c r="E198" i="6"/>
  <c r="E182" i="6"/>
  <c r="E166" i="6"/>
  <c r="E150" i="6"/>
  <c r="E134" i="6"/>
  <c r="E118" i="6"/>
  <c r="E102" i="6"/>
  <c r="E90" i="6"/>
  <c r="E82" i="6"/>
  <c r="E74" i="6"/>
  <c r="E66" i="6"/>
  <c r="E58" i="6"/>
  <c r="E50" i="6"/>
  <c r="E42" i="6"/>
  <c r="E34" i="6"/>
  <c r="E26" i="6"/>
  <c r="E18" i="6"/>
  <c r="E10" i="6"/>
  <c r="E5" i="6"/>
  <c r="E245" i="6"/>
  <c r="E241" i="6"/>
  <c r="E237" i="6"/>
  <c r="E233" i="6"/>
  <c r="E229" i="6"/>
  <c r="E225" i="6"/>
  <c r="E221" i="6"/>
  <c r="E217" i="6"/>
  <c r="E213" i="6"/>
  <c r="E209" i="6"/>
  <c r="E205" i="6"/>
  <c r="E201" i="6"/>
  <c r="E197" i="6"/>
  <c r="E6" i="6"/>
  <c r="E238" i="6"/>
  <c r="E222" i="6"/>
  <c r="E206" i="6"/>
  <c r="E190" i="6"/>
  <c r="E174" i="6"/>
  <c r="E158" i="6"/>
  <c r="E142" i="6"/>
  <c r="E126" i="6"/>
  <c r="E110" i="6"/>
  <c r="E94" i="6"/>
  <c r="E86" i="6"/>
  <c r="E78" i="6"/>
  <c r="E70" i="6"/>
  <c r="E62" i="6"/>
  <c r="E54" i="6"/>
  <c r="E46" i="6"/>
  <c r="E38" i="6"/>
  <c r="E30" i="6"/>
  <c r="E22" i="6"/>
  <c r="E14" i="6"/>
  <c r="E249" i="6"/>
  <c r="E4" i="6"/>
  <c r="E248" i="6"/>
  <c r="E244" i="6"/>
  <c r="E193" i="6"/>
  <c r="E189" i="6"/>
  <c r="E185" i="6"/>
  <c r="E181" i="6"/>
  <c r="E177" i="6"/>
  <c r="E173" i="6"/>
  <c r="E169" i="6"/>
  <c r="E165" i="6"/>
  <c r="E161" i="6"/>
  <c r="E157" i="6"/>
  <c r="E153" i="6"/>
  <c r="E149" i="6"/>
  <c r="E145" i="6"/>
  <c r="E141" i="6"/>
  <c r="E137" i="6"/>
  <c r="E133" i="6"/>
  <c r="E129" i="6"/>
  <c r="E125" i="6"/>
  <c r="E121" i="6"/>
  <c r="E117" i="6"/>
  <c r="E113" i="6"/>
  <c r="E109" i="6"/>
  <c r="E105" i="6"/>
  <c r="E101" i="6"/>
  <c r="E97" i="6"/>
  <c r="E93" i="6"/>
  <c r="E89" i="6"/>
  <c r="E85" i="6"/>
  <c r="E81" i="6"/>
  <c r="E77" i="6"/>
  <c r="E73" i="6"/>
  <c r="E69" i="6"/>
  <c r="E65" i="6"/>
  <c r="E61" i="6"/>
  <c r="E57" i="6"/>
  <c r="E53" i="6"/>
  <c r="E49" i="6"/>
  <c r="E45" i="6"/>
  <c r="E41" i="6"/>
  <c r="E37" i="6"/>
  <c r="E33" i="6"/>
  <c r="E29" i="6"/>
  <c r="E25" i="6"/>
  <c r="E21" i="6"/>
  <c r="E17" i="6"/>
  <c r="E13" i="6"/>
  <c r="E9" i="6"/>
  <c r="E240" i="6"/>
  <c r="E236" i="6"/>
  <c r="E232" i="6"/>
  <c r="E228" i="6"/>
  <c r="E224" i="6"/>
  <c r="E220" i="6"/>
  <c r="E216" i="6"/>
  <c r="E212" i="6"/>
  <c r="E208" i="6"/>
  <c r="E204" i="6"/>
  <c r="E200" i="6"/>
  <c r="E196" i="6"/>
  <c r="E192" i="6"/>
  <c r="E188" i="6"/>
  <c r="E184" i="6"/>
  <c r="E180" i="6"/>
  <c r="E176" i="6"/>
  <c r="E172" i="6"/>
  <c r="E168" i="6"/>
  <c r="E164" i="6"/>
  <c r="E160" i="6"/>
  <c r="E156" i="6"/>
  <c r="E152" i="6"/>
  <c r="E148" i="6"/>
  <c r="E144" i="6"/>
  <c r="E140" i="6"/>
  <c r="E136" i="6"/>
  <c r="E132" i="6"/>
  <c r="E128" i="6"/>
  <c r="E124" i="6"/>
  <c r="E120" i="6"/>
  <c r="E116" i="6"/>
  <c r="E112" i="6"/>
  <c r="E108" i="6"/>
  <c r="E104" i="6"/>
  <c r="E100" i="6"/>
  <c r="E96" i="6"/>
  <c r="E92" i="6"/>
  <c r="E88" i="6"/>
  <c r="E84" i="6"/>
  <c r="E80" i="6"/>
  <c r="E76" i="6"/>
  <c r="E72" i="6"/>
  <c r="E68" i="6"/>
  <c r="E64" i="6"/>
  <c r="E60" i="6"/>
  <c r="E56" i="6"/>
  <c r="E52" i="6"/>
  <c r="E48" i="6"/>
  <c r="E44" i="6"/>
  <c r="E40" i="6"/>
  <c r="E36" i="6"/>
  <c r="E32" i="6"/>
  <c r="E28" i="6"/>
  <c r="E24" i="6"/>
  <c r="E20" i="6"/>
  <c r="E16" i="6"/>
  <c r="E12" i="6"/>
  <c r="E8" i="6"/>
  <c r="R30" i="9" l="1"/>
  <c r="R82" i="9"/>
  <c r="R66" i="9"/>
  <c r="R50" i="9"/>
  <c r="R34" i="9"/>
  <c r="R133" i="9"/>
  <c r="R117" i="9"/>
  <c r="R101" i="9"/>
  <c r="R85" i="9"/>
  <c r="Q227" i="9"/>
  <c r="R234" i="9"/>
  <c r="R170" i="9"/>
  <c r="R106" i="9"/>
  <c r="Q237" i="9"/>
  <c r="Q221" i="9"/>
  <c r="Q205" i="9"/>
  <c r="Q189" i="9"/>
  <c r="Q173" i="9"/>
  <c r="Q157" i="9"/>
  <c r="Q141" i="9"/>
  <c r="Q125" i="9"/>
  <c r="Q109" i="9"/>
  <c r="Q93" i="9"/>
  <c r="Q77" i="9"/>
  <c r="Q61" i="9"/>
  <c r="R218" i="9"/>
  <c r="R154" i="9"/>
  <c r="R10" i="9"/>
  <c r="R241" i="9"/>
  <c r="R225" i="9"/>
  <c r="R209" i="9"/>
  <c r="R193" i="9"/>
  <c r="R177" i="9"/>
  <c r="Q38" i="9"/>
  <c r="Q22" i="9"/>
  <c r="R19" i="9"/>
  <c r="R95" i="9"/>
  <c r="R202" i="9"/>
  <c r="R138" i="9"/>
  <c r="R90" i="9"/>
  <c r="R74" i="9"/>
  <c r="R58" i="9"/>
  <c r="R42" i="9"/>
  <c r="R26" i="9"/>
  <c r="R183" i="9"/>
  <c r="P179" i="9"/>
  <c r="R151" i="9"/>
  <c r="R119" i="9"/>
  <c r="R69" i="9"/>
  <c r="R53" i="9"/>
  <c r="R37" i="9"/>
  <c r="R21" i="9"/>
  <c r="P99" i="9"/>
  <c r="P67" i="9"/>
  <c r="R161" i="9"/>
  <c r="R145" i="9"/>
  <c r="R129" i="9"/>
  <c r="R113" i="9"/>
  <c r="R97" i="9"/>
  <c r="R81" i="9"/>
  <c r="R65" i="9"/>
  <c r="Q19" i="9"/>
  <c r="R55" i="9"/>
  <c r="R5" i="9"/>
  <c r="R39" i="9"/>
  <c r="R49" i="9"/>
  <c r="R33" i="9"/>
  <c r="R17" i="9"/>
  <c r="Q119" i="9"/>
  <c r="Q87" i="9"/>
  <c r="Q55" i="9"/>
  <c r="P215" i="9"/>
  <c r="P167" i="9"/>
  <c r="P103" i="9"/>
  <c r="P71" i="9"/>
  <c r="P250" i="9"/>
  <c r="S250" i="9" s="1" a="1"/>
  <c r="S250" i="9" s="1"/>
  <c r="P234" i="9"/>
  <c r="P218" i="9"/>
  <c r="S218" i="9" s="1" a="1"/>
  <c r="S218" i="9" s="1"/>
  <c r="P202" i="9"/>
  <c r="S202" i="9" s="1" a="1"/>
  <c r="S202" i="9" s="1"/>
  <c r="P186" i="9"/>
  <c r="S186" i="9" s="1" a="1"/>
  <c r="S186" i="9" s="1"/>
  <c r="P170" i="9"/>
  <c r="P154" i="9"/>
  <c r="P138" i="9"/>
  <c r="S138" i="9" s="1" a="1"/>
  <c r="S138" i="9" s="1"/>
  <c r="P122" i="9"/>
  <c r="S122" i="9" s="1" a="1"/>
  <c r="S122" i="9" s="1"/>
  <c r="P106" i="9"/>
  <c r="S106" i="9" s="1" a="1"/>
  <c r="S106" i="9" s="1"/>
  <c r="P90" i="9"/>
  <c r="P74" i="9"/>
  <c r="P58" i="9"/>
  <c r="P42" i="9"/>
  <c r="P26" i="9"/>
  <c r="P10" i="9"/>
  <c r="Q139" i="9"/>
  <c r="Q107" i="9"/>
  <c r="Q75" i="9"/>
  <c r="Q43" i="9"/>
  <c r="Q238" i="9"/>
  <c r="Q222" i="9"/>
  <c r="Q206" i="9"/>
  <c r="Q190" i="9"/>
  <c r="Q174" i="9"/>
  <c r="Q158" i="9"/>
  <c r="Q142" i="9"/>
  <c r="Q126" i="9"/>
  <c r="Q110" i="9"/>
  <c r="Q94" i="9"/>
  <c r="Q78" i="9"/>
  <c r="Q62" i="9"/>
  <c r="Q46" i="9"/>
  <c r="Q30" i="9"/>
  <c r="Q14" i="9"/>
  <c r="R162" i="9"/>
  <c r="R63" i="9"/>
  <c r="R226" i="9"/>
  <c r="P4" i="9"/>
  <c r="R231" i="9"/>
  <c r="R99" i="9"/>
  <c r="P84" i="9"/>
  <c r="R59" i="9"/>
  <c r="Q45" i="9"/>
  <c r="Q29" i="9"/>
  <c r="Q13" i="9"/>
  <c r="R215" i="9"/>
  <c r="Q6" i="9"/>
  <c r="R7" i="9"/>
  <c r="P164" i="9"/>
  <c r="P207" i="9"/>
  <c r="P143" i="9"/>
  <c r="R191" i="9"/>
  <c r="R127" i="9"/>
  <c r="P63" i="9"/>
  <c r="P249" i="9"/>
  <c r="P233" i="9"/>
  <c r="P217" i="9"/>
  <c r="P201" i="9"/>
  <c r="P185" i="9"/>
  <c r="P169" i="9"/>
  <c r="P153" i="9"/>
  <c r="P137" i="9"/>
  <c r="P121" i="9"/>
  <c r="P105" i="9"/>
  <c r="P89" i="9"/>
  <c r="P73" i="9"/>
  <c r="P57" i="9"/>
  <c r="P41" i="9"/>
  <c r="P25" i="9"/>
  <c r="P9" i="9"/>
  <c r="Q211" i="9"/>
  <c r="Q163" i="9"/>
  <c r="Q131" i="9"/>
  <c r="Q99" i="9"/>
  <c r="Q67" i="9"/>
  <c r="Q35" i="9"/>
  <c r="P95" i="9"/>
  <c r="P239" i="9"/>
  <c r="P242" i="9"/>
  <c r="P226" i="9"/>
  <c r="P210" i="9"/>
  <c r="P194" i="9"/>
  <c r="P178" i="9"/>
  <c r="P162" i="9"/>
  <c r="P146" i="9"/>
  <c r="P130" i="9"/>
  <c r="P114" i="9"/>
  <c r="P98" i="9"/>
  <c r="P82" i="9"/>
  <c r="P66" i="9"/>
  <c r="P50" i="9"/>
  <c r="P34" i="9"/>
  <c r="P18" i="9"/>
  <c r="Q195" i="9"/>
  <c r="Q246" i="9"/>
  <c r="Q230" i="9"/>
  <c r="Q214" i="9"/>
  <c r="Q198" i="9"/>
  <c r="Q182" i="9"/>
  <c r="Q166" i="9"/>
  <c r="Q150" i="9"/>
  <c r="Q134" i="9"/>
  <c r="Q118" i="9"/>
  <c r="Q102" i="9"/>
  <c r="Q86" i="9"/>
  <c r="Q70" i="9"/>
  <c r="Q54" i="9"/>
  <c r="R159" i="9"/>
  <c r="R4" i="9"/>
  <c r="P228" i="9"/>
  <c r="P52" i="9"/>
  <c r="Q151" i="9"/>
  <c r="Q200" i="9"/>
  <c r="Q24" i="9"/>
  <c r="R223" i="9"/>
  <c r="S223" i="9" s="1" a="1"/>
  <c r="S223" i="9" s="1"/>
  <c r="R243" i="9"/>
  <c r="S243" i="9" s="1" a="1"/>
  <c r="S243" i="9" s="1"/>
  <c r="Q4" i="9"/>
  <c r="P244" i="9"/>
  <c r="P196" i="9"/>
  <c r="P148" i="9"/>
  <c r="P116" i="9"/>
  <c r="P100" i="9"/>
  <c r="P68" i="9"/>
  <c r="P20" i="9"/>
  <c r="Q187" i="9"/>
  <c r="Q248" i="9"/>
  <c r="Q216" i="9"/>
  <c r="Q184" i="9"/>
  <c r="Q168" i="9"/>
  <c r="Q136" i="9"/>
  <c r="Q104" i="9"/>
  <c r="Q72" i="9"/>
  <c r="Q40" i="9"/>
  <c r="R211" i="9"/>
  <c r="R179" i="9"/>
  <c r="R147" i="9"/>
  <c r="S147" i="9" s="1" a="1"/>
  <c r="S147" i="9" s="1"/>
  <c r="R115" i="9"/>
  <c r="S115" i="9" s="1" a="1"/>
  <c r="S115" i="9" s="1"/>
  <c r="R236" i="9"/>
  <c r="R220" i="9"/>
  <c r="R204" i="9"/>
  <c r="R188" i="9"/>
  <c r="R172" i="9"/>
  <c r="R156" i="9"/>
  <c r="R140" i="9"/>
  <c r="R124" i="9"/>
  <c r="R92" i="9"/>
  <c r="R76" i="9"/>
  <c r="R60" i="9"/>
  <c r="R28" i="9"/>
  <c r="R12" i="9"/>
  <c r="R194" i="9"/>
  <c r="R130" i="9"/>
  <c r="R199" i="9"/>
  <c r="R167" i="9"/>
  <c r="R135" i="9"/>
  <c r="R11" i="9"/>
  <c r="R31" i="9"/>
  <c r="R178" i="9"/>
  <c r="R114" i="9"/>
  <c r="R79" i="9"/>
  <c r="R242" i="9"/>
  <c r="R18" i="9"/>
  <c r="R249" i="9"/>
  <c r="R233" i="9"/>
  <c r="R217" i="9"/>
  <c r="R201" i="9"/>
  <c r="R185" i="9"/>
  <c r="R169" i="9"/>
  <c r="R153" i="9"/>
  <c r="R137" i="9"/>
  <c r="R121" i="9"/>
  <c r="R105" i="9"/>
  <c r="R89" i="9"/>
  <c r="R73" i="9"/>
  <c r="R57" i="9"/>
  <c r="R41" i="9"/>
  <c r="R25" i="9"/>
  <c r="R9" i="9"/>
  <c r="R22" i="9"/>
  <c r="S22" i="9" s="1" a="1"/>
  <c r="S22" i="9" s="1"/>
  <c r="R44" i="9"/>
  <c r="R51" i="9"/>
  <c r="R175" i="9"/>
  <c r="S175" i="9" s="1" a="1"/>
  <c r="S175" i="9" s="1"/>
  <c r="R143" i="9"/>
  <c r="R230" i="9"/>
  <c r="R198" i="9"/>
  <c r="R166" i="9"/>
  <c r="R134" i="9"/>
  <c r="R67" i="9"/>
  <c r="R207" i="9"/>
  <c r="R235" i="9"/>
  <c r="R203" i="9"/>
  <c r="R171" i="9"/>
  <c r="R139" i="9"/>
  <c r="R110" i="9"/>
  <c r="R248" i="9"/>
  <c r="R232" i="9"/>
  <c r="R216" i="9"/>
  <c r="R200" i="9"/>
  <c r="R184" i="9"/>
  <c r="R168" i="9"/>
  <c r="R152" i="9"/>
  <c r="R136" i="9"/>
  <c r="R120" i="9"/>
  <c r="R104" i="9"/>
  <c r="R88" i="9"/>
  <c r="R72" i="9"/>
  <c r="R56" i="9"/>
  <c r="R40" i="9"/>
  <c r="R24" i="9"/>
  <c r="R8" i="9"/>
  <c r="R108" i="9"/>
  <c r="R15" i="9"/>
  <c r="R35" i="9"/>
  <c r="R227" i="9"/>
  <c r="R195" i="9"/>
  <c r="R163" i="9"/>
  <c r="R131" i="9"/>
  <c r="R87" i="9"/>
  <c r="R23" i="9"/>
  <c r="R6" i="9"/>
  <c r="R237" i="9"/>
  <c r="S237" i="9" s="1" a="1"/>
  <c r="S237" i="9" s="1"/>
  <c r="R221" i="9"/>
  <c r="R205" i="9"/>
  <c r="R189" i="9"/>
  <c r="R173" i="9"/>
  <c r="S173" i="9" s="1" a="1"/>
  <c r="S173" i="9" s="1"/>
  <c r="R157" i="9"/>
  <c r="R141" i="9"/>
  <c r="R125" i="9"/>
  <c r="R109" i="9"/>
  <c r="S109" i="9" s="1" a="1"/>
  <c r="S109" i="9" s="1"/>
  <c r="R93" i="9"/>
  <c r="R77" i="9"/>
  <c r="R61" i="9"/>
  <c r="R45" i="9"/>
  <c r="R29" i="9"/>
  <c r="R13" i="9"/>
  <c r="R102" i="9"/>
  <c r="R244" i="9"/>
  <c r="R228" i="9"/>
  <c r="R212" i="9"/>
  <c r="R196" i="9"/>
  <c r="R180" i="9"/>
  <c r="R164" i="9"/>
  <c r="R148" i="9"/>
  <c r="R132" i="9"/>
  <c r="R116" i="9"/>
  <c r="R100" i="9"/>
  <c r="R84" i="9"/>
  <c r="R68" i="9"/>
  <c r="R52" i="9"/>
  <c r="R36" i="9"/>
  <c r="R20" i="9"/>
  <c r="R239" i="9"/>
  <c r="R246" i="9"/>
  <c r="R214" i="9"/>
  <c r="R182" i="9"/>
  <c r="R150" i="9"/>
  <c r="R118" i="9"/>
  <c r="R247" i="9"/>
  <c r="R251" i="9"/>
  <c r="R219" i="9"/>
  <c r="R187" i="9"/>
  <c r="R155" i="9"/>
  <c r="R123" i="9"/>
  <c r="R86" i="9"/>
  <c r="R70" i="9"/>
  <c r="R54" i="9"/>
  <c r="R38" i="9"/>
  <c r="S38" i="9" s="1" a="1"/>
  <c r="S38" i="9" s="1"/>
  <c r="R94" i="9"/>
  <c r="R240" i="9"/>
  <c r="R224" i="9"/>
  <c r="R208" i="9"/>
  <c r="R192" i="9"/>
  <c r="R176" i="9"/>
  <c r="R160" i="9"/>
  <c r="R144" i="9"/>
  <c r="R128" i="9"/>
  <c r="R112" i="9"/>
  <c r="R96" i="9"/>
  <c r="R80" i="9"/>
  <c r="R64" i="9"/>
  <c r="R48" i="9"/>
  <c r="R32" i="9"/>
  <c r="R16" i="9"/>
  <c r="Q183" i="9"/>
  <c r="P87" i="9"/>
  <c r="P55" i="9"/>
  <c r="P107" i="9"/>
  <c r="P43" i="9"/>
  <c r="P251" i="9"/>
  <c r="P123" i="9"/>
  <c r="P171" i="9"/>
  <c r="P135" i="9"/>
  <c r="P39" i="9"/>
  <c r="P163" i="9"/>
  <c r="P240" i="9"/>
  <c r="P224" i="9"/>
  <c r="P208" i="9"/>
  <c r="P192" i="9"/>
  <c r="P176" i="9"/>
  <c r="P160" i="9"/>
  <c r="P144" i="9"/>
  <c r="P128" i="9"/>
  <c r="P112" i="9"/>
  <c r="P96" i="9"/>
  <c r="P80" i="9"/>
  <c r="P64" i="9"/>
  <c r="P48" i="9"/>
  <c r="P32" i="9"/>
  <c r="P16" i="9"/>
  <c r="P75" i="9"/>
  <c r="P187" i="9"/>
  <c r="P212" i="9"/>
  <c r="P36" i="9"/>
  <c r="P183" i="9"/>
  <c r="P203" i="9"/>
  <c r="S203" i="9" s="1" a="1"/>
  <c r="S203" i="9" s="1"/>
  <c r="P159" i="9"/>
  <c r="P127" i="9"/>
  <c r="P91" i="9"/>
  <c r="P59" i="9"/>
  <c r="P31" i="9"/>
  <c r="P245" i="9"/>
  <c r="P229" i="9"/>
  <c r="P213" i="9"/>
  <c r="P197" i="9"/>
  <c r="P181" i="9"/>
  <c r="P165" i="9"/>
  <c r="P149" i="9"/>
  <c r="P133" i="9"/>
  <c r="P117" i="9"/>
  <c r="P101" i="9"/>
  <c r="P85" i="9"/>
  <c r="P69" i="9"/>
  <c r="P53" i="9"/>
  <c r="P37" i="9"/>
  <c r="P21" i="9"/>
  <c r="P5" i="9"/>
  <c r="P15" i="9"/>
  <c r="P236" i="9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P11" i="9"/>
  <c r="P180" i="9"/>
  <c r="P132" i="9"/>
  <c r="P219" i="9"/>
  <c r="P235" i="9"/>
  <c r="P155" i="9"/>
  <c r="P27" i="9"/>
  <c r="P247" i="9"/>
  <c r="P231" i="9"/>
  <c r="P227" i="9"/>
  <c r="S227" i="9" s="1" a="1"/>
  <c r="S227" i="9" s="1"/>
  <c r="P139" i="9"/>
  <c r="P7" i="9"/>
  <c r="P238" i="9"/>
  <c r="P222" i="9"/>
  <c r="P206" i="9"/>
  <c r="P190" i="9"/>
  <c r="P174" i="9"/>
  <c r="P158" i="9"/>
  <c r="P142" i="9"/>
  <c r="P126" i="9"/>
  <c r="P110" i="9"/>
  <c r="P94" i="9"/>
  <c r="P78" i="9"/>
  <c r="P62" i="9"/>
  <c r="P46" i="9"/>
  <c r="P30" i="9"/>
  <c r="P14" i="9"/>
  <c r="P191" i="9"/>
  <c r="P151" i="9"/>
  <c r="P119" i="9"/>
  <c r="P83" i="9"/>
  <c r="S83" i="9" s="1" a="1"/>
  <c r="S83" i="9" s="1"/>
  <c r="P51" i="9"/>
  <c r="P23" i="9"/>
  <c r="P241" i="9"/>
  <c r="P225" i="9"/>
  <c r="S225" i="9" s="1" a="1"/>
  <c r="S225" i="9" s="1"/>
  <c r="P209" i="9"/>
  <c r="P193" i="9"/>
  <c r="P177" i="9"/>
  <c r="P161" i="9"/>
  <c r="S161" i="9" s="1" a="1"/>
  <c r="S161" i="9" s="1"/>
  <c r="P145" i="9"/>
  <c r="S145" i="9" s="1" a="1"/>
  <c r="S145" i="9" s="1"/>
  <c r="P129" i="9"/>
  <c r="P113" i="9"/>
  <c r="S113" i="9" s="1" a="1"/>
  <c r="S113" i="9" s="1"/>
  <c r="P97" i="9"/>
  <c r="S97" i="9" s="1" a="1"/>
  <c r="S97" i="9" s="1"/>
  <c r="P81" i="9"/>
  <c r="S81" i="9" s="1" a="1"/>
  <c r="S81" i="9" s="1"/>
  <c r="P65" i="9"/>
  <c r="P49" i="9"/>
  <c r="S49" i="9" s="1" a="1"/>
  <c r="S49" i="9" s="1"/>
  <c r="P33" i="9"/>
  <c r="S33" i="9" s="1" a="1"/>
  <c r="S33" i="9" s="1"/>
  <c r="P17" i="9"/>
  <c r="S17" i="9" s="1" a="1"/>
  <c r="S17" i="9" s="1"/>
  <c r="P199" i="9"/>
  <c r="P248" i="9"/>
  <c r="P232" i="9"/>
  <c r="P216" i="9"/>
  <c r="P200" i="9"/>
  <c r="P184" i="9"/>
  <c r="P168" i="9"/>
  <c r="P152" i="9"/>
  <c r="P136" i="9"/>
  <c r="P120" i="9"/>
  <c r="P104" i="9"/>
  <c r="P88" i="9"/>
  <c r="P72" i="9"/>
  <c r="P56" i="9"/>
  <c r="P40" i="9"/>
  <c r="P24" i="9"/>
  <c r="P8" i="9"/>
  <c r="Q247" i="9"/>
  <c r="Q179" i="9"/>
  <c r="S179" i="9" s="1" a="1"/>
  <c r="S179" i="9" s="1"/>
  <c r="Q244" i="9"/>
  <c r="Q196" i="9"/>
  <c r="Q148" i="9"/>
  <c r="Q116" i="9"/>
  <c r="Q84" i="9"/>
  <c r="Q52" i="9"/>
  <c r="Q207" i="9"/>
  <c r="Q232" i="9"/>
  <c r="Q120" i="9"/>
  <c r="Q56" i="9"/>
  <c r="Q143" i="9"/>
  <c r="Q79" i="9"/>
  <c r="Q11" i="9"/>
  <c r="Q212" i="9"/>
  <c r="Q180" i="9"/>
  <c r="Q164" i="9"/>
  <c r="Q132" i="9"/>
  <c r="Q100" i="9"/>
  <c r="Q68" i="9"/>
  <c r="Q36" i="9"/>
  <c r="Q251" i="9"/>
  <c r="Q235" i="9"/>
  <c r="Q219" i="9"/>
  <c r="Q155" i="9"/>
  <c r="Q123" i="9"/>
  <c r="Q91" i="9"/>
  <c r="Q59" i="9"/>
  <c r="Q27" i="9"/>
  <c r="Q167" i="9"/>
  <c r="Q135" i="9"/>
  <c r="Q103" i="9"/>
  <c r="S103" i="9" s="1" a="1"/>
  <c r="S103" i="9" s="1"/>
  <c r="Q71" i="9"/>
  <c r="Q39" i="9"/>
  <c r="Q249" i="9"/>
  <c r="Q233" i="9"/>
  <c r="Q217" i="9"/>
  <c r="Q201" i="9"/>
  <c r="Q185" i="9"/>
  <c r="Q169" i="9"/>
  <c r="Q153" i="9"/>
  <c r="Q137" i="9"/>
  <c r="Q121" i="9"/>
  <c r="Q105" i="9"/>
  <c r="Q89" i="9"/>
  <c r="Q73" i="9"/>
  <c r="Q57" i="9"/>
  <c r="Q41" i="9"/>
  <c r="Q25" i="9"/>
  <c r="Q9" i="9"/>
  <c r="Q171" i="9"/>
  <c r="Q240" i="9"/>
  <c r="Q224" i="9"/>
  <c r="Q208" i="9"/>
  <c r="Q192" i="9"/>
  <c r="Q176" i="9"/>
  <c r="Q160" i="9"/>
  <c r="Q144" i="9"/>
  <c r="Q128" i="9"/>
  <c r="Q112" i="9"/>
  <c r="Q96" i="9"/>
  <c r="Q80" i="9"/>
  <c r="Q64" i="9"/>
  <c r="Q48" i="9"/>
  <c r="Q32" i="9"/>
  <c r="Q16" i="9"/>
  <c r="Q152" i="9"/>
  <c r="Q88" i="9"/>
  <c r="Q8" i="9"/>
  <c r="Q111" i="9"/>
  <c r="S111" i="9" s="1" a="1"/>
  <c r="S111" i="9" s="1"/>
  <c r="Q47" i="9"/>
  <c r="S47" i="9" s="1" a="1"/>
  <c r="S47" i="9" s="1"/>
  <c r="Q191" i="9"/>
  <c r="Q228" i="9"/>
  <c r="Q20" i="9"/>
  <c r="Q239" i="9"/>
  <c r="Q15" i="9"/>
  <c r="Q242" i="9"/>
  <c r="Q226" i="9"/>
  <c r="Q210" i="9"/>
  <c r="Q194" i="9"/>
  <c r="Q178" i="9"/>
  <c r="Q162" i="9"/>
  <c r="Q146" i="9"/>
  <c r="Q130" i="9"/>
  <c r="Q114" i="9"/>
  <c r="Q98" i="9"/>
  <c r="Q82" i="9"/>
  <c r="Q66" i="9"/>
  <c r="Q50" i="9"/>
  <c r="Q34" i="9"/>
  <c r="Q18" i="9"/>
  <c r="Q199" i="9"/>
  <c r="Q159" i="9"/>
  <c r="Q127" i="9"/>
  <c r="Q95" i="9"/>
  <c r="Q63" i="9"/>
  <c r="Q31" i="9"/>
  <c r="Q245" i="9"/>
  <c r="Q229" i="9"/>
  <c r="Q213" i="9"/>
  <c r="Q197" i="9"/>
  <c r="Q181" i="9"/>
  <c r="Q165" i="9"/>
  <c r="Q149" i="9"/>
  <c r="Q133" i="9"/>
  <c r="Q117" i="9"/>
  <c r="Q101" i="9"/>
  <c r="Q85" i="9"/>
  <c r="Q69" i="9"/>
  <c r="Q53" i="9"/>
  <c r="Q37" i="9"/>
  <c r="Q21" i="9"/>
  <c r="Q5" i="9"/>
  <c r="Q23" i="9"/>
  <c r="Q236" i="9"/>
  <c r="Q220" i="9"/>
  <c r="Q204" i="9"/>
  <c r="Q188" i="9"/>
  <c r="Q172" i="9"/>
  <c r="Q156" i="9"/>
  <c r="Q140" i="9"/>
  <c r="Q124" i="9"/>
  <c r="Q108" i="9"/>
  <c r="Q92" i="9"/>
  <c r="Q76" i="9"/>
  <c r="Q60" i="9"/>
  <c r="Q44" i="9"/>
  <c r="Q28" i="9"/>
  <c r="Q12" i="9"/>
  <c r="J12" i="7" a="1"/>
  <c r="J12" i="7" s="1"/>
  <c r="J16" i="7" s="1"/>
  <c r="J5" i="7"/>
  <c r="J15" i="7" s="1"/>
  <c r="J14" i="6"/>
  <c r="J16" i="6" s="1"/>
  <c r="K8" i="8" s="1"/>
  <c r="K14" i="6"/>
  <c r="K16" i="6" s="1"/>
  <c r="L8" i="8" s="1"/>
  <c r="F3" i="6" a="1"/>
  <c r="F3" i="6" s="1"/>
  <c r="S170" i="9" l="1" a="1"/>
  <c r="S170" i="9" s="1"/>
  <c r="G122" i="8"/>
  <c r="G186" i="8"/>
  <c r="G250" i="8"/>
  <c r="G249" i="8"/>
  <c r="G185" i="8"/>
  <c r="G121" i="8"/>
  <c r="G209" i="8"/>
  <c r="G157" i="8"/>
  <c r="G109" i="8"/>
  <c r="G77" i="8"/>
  <c r="G29" i="8"/>
  <c r="G137" i="8"/>
  <c r="G243" i="8"/>
  <c r="G219" i="8"/>
  <c r="G175" i="8"/>
  <c r="G75" i="8"/>
  <c r="G23" i="8"/>
  <c r="G238" i="8"/>
  <c r="G226" i="8"/>
  <c r="G198" i="8"/>
  <c r="G190" i="8"/>
  <c r="G162" i="8"/>
  <c r="G134" i="8"/>
  <c r="G126" i="8"/>
  <c r="G98" i="8"/>
  <c r="G90" i="8"/>
  <c r="G74" i="8"/>
  <c r="G58" i="8"/>
  <c r="G42" i="8"/>
  <c r="G26" i="8"/>
  <c r="G10" i="8"/>
  <c r="G85" i="8"/>
  <c r="G53" i="8"/>
  <c r="G21" i="8"/>
  <c r="G106" i="8"/>
  <c r="G171" i="8"/>
  <c r="G143" i="8"/>
  <c r="G95" i="8"/>
  <c r="G67" i="8"/>
  <c r="G43" i="8"/>
  <c r="G89" i="8"/>
  <c r="G25" i="8"/>
  <c r="G251" i="8"/>
  <c r="G227" i="8"/>
  <c r="G203" i="8"/>
  <c r="G179" i="8"/>
  <c r="G155" i="8"/>
  <c r="G139" i="8"/>
  <c r="G115" i="8"/>
  <c r="G79" i="8"/>
  <c r="G63" i="8"/>
  <c r="G15" i="8"/>
  <c r="G241" i="8"/>
  <c r="G177" i="8"/>
  <c r="G129" i="8"/>
  <c r="G81" i="8"/>
  <c r="G49" i="8"/>
  <c r="G13" i="8"/>
  <c r="G201" i="8"/>
  <c r="G105" i="8"/>
  <c r="G197" i="8"/>
  <c r="G133" i="8"/>
  <c r="G225" i="8"/>
  <c r="G193" i="8"/>
  <c r="G145" i="8"/>
  <c r="G97" i="8"/>
  <c r="G234" i="8"/>
  <c r="G78" i="8"/>
  <c r="G54" i="8"/>
  <c r="G30" i="8"/>
  <c r="G14" i="8"/>
  <c r="G213" i="8"/>
  <c r="G149" i="8"/>
  <c r="G199" i="8"/>
  <c r="G151" i="8"/>
  <c r="G111" i="8"/>
  <c r="G35" i="8"/>
  <c r="G9" i="8"/>
  <c r="G214" i="8"/>
  <c r="G206" i="8"/>
  <c r="G178" i="8"/>
  <c r="G150" i="8"/>
  <c r="G142" i="8"/>
  <c r="G114" i="8"/>
  <c r="G223" i="8"/>
  <c r="G195" i="8"/>
  <c r="G119" i="8"/>
  <c r="G31" i="8"/>
  <c r="G218" i="8"/>
  <c r="G39" i="8"/>
  <c r="G24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4" i="8"/>
  <c r="G91" i="8"/>
  <c r="G217" i="8"/>
  <c r="G153" i="8"/>
  <c r="G237" i="8"/>
  <c r="G189" i="8"/>
  <c r="G141" i="8"/>
  <c r="G93" i="8"/>
  <c r="G45" i="8"/>
  <c r="G17" i="8"/>
  <c r="G207" i="8"/>
  <c r="G187" i="8"/>
  <c r="G163" i="8"/>
  <c r="G131" i="8"/>
  <c r="G87" i="8"/>
  <c r="G59" i="8"/>
  <c r="G246" i="8"/>
  <c r="G230" i="8"/>
  <c r="G222" i="8"/>
  <c r="G194" i="8"/>
  <c r="G166" i="8"/>
  <c r="G158" i="8"/>
  <c r="G130" i="8"/>
  <c r="G102" i="8"/>
  <c r="G94" i="8"/>
  <c r="G82" i="8"/>
  <c r="G66" i="8"/>
  <c r="G50" i="8"/>
  <c r="G34" i="8"/>
  <c r="G18" i="8"/>
  <c r="G6" i="8"/>
  <c r="G69" i="8"/>
  <c r="G37" i="8"/>
  <c r="G5" i="8"/>
  <c r="G247" i="8"/>
  <c r="G159" i="8"/>
  <c r="G107" i="8"/>
  <c r="G83" i="8"/>
  <c r="G55" i="8"/>
  <c r="G7" i="8"/>
  <c r="G41" i="8"/>
  <c r="G70" i="8"/>
  <c r="G154" i="8"/>
  <c r="G239" i="8"/>
  <c r="G191" i="8"/>
  <c r="G147" i="8"/>
  <c r="G127" i="8"/>
  <c r="G51" i="8"/>
  <c r="G202" i="8"/>
  <c r="G205" i="8"/>
  <c r="G161" i="8"/>
  <c r="G113" i="8"/>
  <c r="G65" i="8"/>
  <c r="G33" i="8"/>
  <c r="G233" i="8"/>
  <c r="G169" i="8"/>
  <c r="G229" i="8"/>
  <c r="G165" i="8"/>
  <c r="G101" i="8"/>
  <c r="G221" i="8"/>
  <c r="G173" i="8"/>
  <c r="G125" i="8"/>
  <c r="G61" i="8"/>
  <c r="G86" i="8"/>
  <c r="G62" i="8"/>
  <c r="G46" i="8"/>
  <c r="G22" i="8"/>
  <c r="G245" i="8"/>
  <c r="G181" i="8"/>
  <c r="G117" i="8"/>
  <c r="G231" i="8"/>
  <c r="G123" i="8"/>
  <c r="G99" i="8"/>
  <c r="G47" i="8"/>
  <c r="G57" i="8"/>
  <c r="G38" i="8"/>
  <c r="G210" i="8"/>
  <c r="G182" i="8"/>
  <c r="G174" i="8"/>
  <c r="G146" i="8"/>
  <c r="G118" i="8"/>
  <c r="G110" i="8"/>
  <c r="G170" i="8"/>
  <c r="G235" i="8"/>
  <c r="G211" i="8"/>
  <c r="G183" i="8"/>
  <c r="G135" i="8"/>
  <c r="G19" i="8"/>
  <c r="G11" i="8"/>
  <c r="G215" i="8"/>
  <c r="G167" i="8"/>
  <c r="G27" i="8"/>
  <c r="G232" i="8"/>
  <c r="G200" i="8"/>
  <c r="G168" i="8"/>
  <c r="G136" i="8"/>
  <c r="G104" i="8"/>
  <c r="G72" i="8"/>
  <c r="G40" i="8"/>
  <c r="G8" i="8"/>
  <c r="G103" i="8"/>
  <c r="G73" i="8"/>
  <c r="G224" i="8"/>
  <c r="G192" i="8"/>
  <c r="G160" i="8"/>
  <c r="G128" i="8"/>
  <c r="G96" i="8"/>
  <c r="G64" i="8"/>
  <c r="G32" i="8"/>
  <c r="G138" i="8"/>
  <c r="G71" i="8"/>
  <c r="G248" i="8"/>
  <c r="G216" i="8"/>
  <c r="G184" i="8"/>
  <c r="G152" i="8"/>
  <c r="G120" i="8"/>
  <c r="G88" i="8"/>
  <c r="G56" i="8"/>
  <c r="G24" i="8"/>
  <c r="G240" i="8"/>
  <c r="G208" i="8"/>
  <c r="G176" i="8"/>
  <c r="G144" i="8"/>
  <c r="G112" i="8"/>
  <c r="G80" i="8"/>
  <c r="G48" i="8"/>
  <c r="G16" i="8"/>
  <c r="S4" i="9" a="1"/>
  <c r="S4" i="9" s="1"/>
  <c r="S14" i="9" a="1"/>
  <c r="S14" i="9" s="1"/>
  <c r="S78" i="9" a="1"/>
  <c r="S78" i="9" s="1"/>
  <c r="S142" i="9" a="1"/>
  <c r="S142" i="9" s="1"/>
  <c r="S206" i="9" a="1"/>
  <c r="S206" i="9" s="1"/>
  <c r="S77" i="9" a="1"/>
  <c r="S77" i="9" s="1"/>
  <c r="S141" i="9" a="1"/>
  <c r="S141" i="9" s="1"/>
  <c r="S205" i="9" a="1"/>
  <c r="S205" i="9" s="1"/>
  <c r="S42" i="9" a="1"/>
  <c r="S42" i="9" s="1"/>
  <c r="S234" i="9" a="1"/>
  <c r="S234" i="9" s="1"/>
  <c r="S209" i="9" a="1"/>
  <c r="S209" i="9" s="1"/>
  <c r="S61" i="9" a="1"/>
  <c r="S61" i="9" s="1"/>
  <c r="S125" i="9" a="1"/>
  <c r="S125" i="9" s="1"/>
  <c r="S189" i="9" a="1"/>
  <c r="S189" i="9" s="1"/>
  <c r="S58" i="9" a="1"/>
  <c r="S58" i="9" s="1"/>
  <c r="S19" i="9" a="1"/>
  <c r="S19" i="9" s="1"/>
  <c r="S55" i="9" a="1"/>
  <c r="S55" i="9" s="1"/>
  <c r="S93" i="9" a="1"/>
  <c r="S93" i="9" s="1"/>
  <c r="S157" i="9" a="1"/>
  <c r="S157" i="9" s="1"/>
  <c r="S221" i="9" a="1"/>
  <c r="S221" i="9" s="1"/>
  <c r="S154" i="9" a="1"/>
  <c r="S154" i="9" s="1"/>
  <c r="S10" i="9" a="1"/>
  <c r="S10" i="9" s="1"/>
  <c r="S193" i="9" a="1"/>
  <c r="S193" i="9" s="1"/>
  <c r="S26" i="9" a="1"/>
  <c r="S26" i="9" s="1"/>
  <c r="S90" i="9" a="1"/>
  <c r="S90" i="9" s="1"/>
  <c r="S177" i="9" a="1"/>
  <c r="S177" i="9" s="1"/>
  <c r="S241" i="9" a="1"/>
  <c r="S241" i="9" s="1"/>
  <c r="S74" i="9" a="1"/>
  <c r="S74" i="9" s="1"/>
  <c r="S107" i="9" a="1"/>
  <c r="S107" i="9" s="1"/>
  <c r="S119" i="9" a="1"/>
  <c r="S119" i="9" s="1"/>
  <c r="S30" i="9" a="1"/>
  <c r="S30" i="9" s="1"/>
  <c r="S158" i="9" a="1"/>
  <c r="S158" i="9" s="1"/>
  <c r="S222" i="9" a="1"/>
  <c r="S222" i="9" s="1"/>
  <c r="S65" i="9" a="1"/>
  <c r="S65" i="9" s="1"/>
  <c r="S129" i="9" a="1"/>
  <c r="S129" i="9" s="1"/>
  <c r="S75" i="9" a="1"/>
  <c r="S75" i="9" s="1"/>
  <c r="S46" i="9" a="1"/>
  <c r="S46" i="9" s="1"/>
  <c r="S174" i="9" a="1"/>
  <c r="S174" i="9" s="1"/>
  <c r="S238" i="9" a="1"/>
  <c r="S238" i="9" s="1"/>
  <c r="S215" i="9" a="1"/>
  <c r="S215" i="9" s="1"/>
  <c r="S71" i="9" a="1"/>
  <c r="S71" i="9" s="1"/>
  <c r="S231" i="9" a="1"/>
  <c r="S231" i="9" s="1"/>
  <c r="S62" i="9" a="1"/>
  <c r="S62" i="9" s="1"/>
  <c r="S126" i="9" a="1"/>
  <c r="S126" i="9" s="1"/>
  <c r="S190" i="9" a="1"/>
  <c r="S190" i="9" s="1"/>
  <c r="S43" i="9" a="1"/>
  <c r="S43" i="9" s="1"/>
  <c r="S99" i="9" a="1"/>
  <c r="S99" i="9" s="1"/>
  <c r="S7" i="9" a="1"/>
  <c r="S7" i="9" s="1"/>
  <c r="S6" i="9" a="1"/>
  <c r="S6" i="9" s="1"/>
  <c r="S45" i="9" a="1"/>
  <c r="S45" i="9" s="1"/>
  <c r="S29" i="9" a="1"/>
  <c r="S29" i="9" s="1"/>
  <c r="S13" i="9" a="1"/>
  <c r="S13" i="9" s="1"/>
  <c r="S207" i="9" a="1"/>
  <c r="S207" i="9" s="1"/>
  <c r="S139" i="9" a="1"/>
  <c r="S139" i="9" s="1"/>
  <c r="S187" i="9" a="1"/>
  <c r="S187" i="9" s="1"/>
  <c r="S84" i="9" a="1"/>
  <c r="S84" i="9" s="1"/>
  <c r="S51" i="9" a="1"/>
  <c r="S51" i="9" s="1"/>
  <c r="S86" i="9" a="1"/>
  <c r="S86" i="9" s="1"/>
  <c r="S143" i="9" a="1"/>
  <c r="S143" i="9" s="1"/>
  <c r="S136" i="9" a="1"/>
  <c r="S136" i="9" s="1"/>
  <c r="S200" i="9" a="1"/>
  <c r="S200" i="9" s="1"/>
  <c r="S110" i="9" a="1"/>
  <c r="S110" i="9" s="1"/>
  <c r="S11" i="9"/>
  <c r="S87" i="9" a="1"/>
  <c r="S87" i="9" s="1"/>
  <c r="S214" i="9" a="1"/>
  <c r="S214" i="9" s="1"/>
  <c r="S131" i="9" a="1"/>
  <c r="S131" i="9" s="1"/>
  <c r="S167" i="9" a="1"/>
  <c r="S167" i="9" s="1"/>
  <c r="S24" i="9" a="1"/>
  <c r="S24" i="9" s="1"/>
  <c r="S102" i="9" a="1"/>
  <c r="S102" i="9" s="1"/>
  <c r="S166" i="9" a="1"/>
  <c r="S166" i="9" s="1"/>
  <c r="S230" i="9" a="1"/>
  <c r="S230" i="9" s="1"/>
  <c r="S35" i="9" a="1"/>
  <c r="S35" i="9" s="1"/>
  <c r="S164" i="9" a="1"/>
  <c r="S164" i="9" s="1"/>
  <c r="S168" i="9" a="1"/>
  <c r="S168" i="9" s="1"/>
  <c r="S132" i="9" a="1"/>
  <c r="S132" i="9" s="1"/>
  <c r="S28" i="9" a="1"/>
  <c r="S28" i="9" s="1"/>
  <c r="S92" i="9" a="1"/>
  <c r="S92" i="9" s="1"/>
  <c r="S156" i="9" a="1"/>
  <c r="S156" i="9" s="1"/>
  <c r="S220" i="9" a="1"/>
  <c r="S220" i="9" s="1"/>
  <c r="S21" i="9" a="1"/>
  <c r="S21" i="9" s="1"/>
  <c r="S85" i="9" a="1"/>
  <c r="S85" i="9" s="1"/>
  <c r="S149" i="9" a="1"/>
  <c r="S149" i="9" s="1"/>
  <c r="S213" i="9" a="1"/>
  <c r="S213" i="9" s="1"/>
  <c r="S59" i="9" a="1"/>
  <c r="S59" i="9" s="1"/>
  <c r="S48" i="9" a="1"/>
  <c r="S48" i="9" s="1"/>
  <c r="S112" i="9" a="1"/>
  <c r="S112" i="9" s="1"/>
  <c r="S176" i="9" a="1"/>
  <c r="S176" i="9" s="1"/>
  <c r="S240" i="9" a="1"/>
  <c r="S240" i="9" s="1"/>
  <c r="S171" i="9" a="1"/>
  <c r="S171" i="9" s="1"/>
  <c r="S68" i="9" a="1"/>
  <c r="S68" i="9" s="1"/>
  <c r="S196" i="9" a="1"/>
  <c r="S196" i="9" s="1"/>
  <c r="S52" i="9" a="1"/>
  <c r="S52" i="9" s="1"/>
  <c r="S54" i="9" a="1"/>
  <c r="S54" i="9" s="1"/>
  <c r="S118" i="9" a="1"/>
  <c r="S118" i="9" s="1"/>
  <c r="S182" i="9" a="1"/>
  <c r="S182" i="9" s="1"/>
  <c r="S246" i="9" a="1"/>
  <c r="S246" i="9" s="1"/>
  <c r="S67" i="9" a="1"/>
  <c r="S67" i="9" s="1"/>
  <c r="S211" i="9" a="1"/>
  <c r="S211" i="9" s="1"/>
  <c r="S40" i="9" a="1"/>
  <c r="S40" i="9" s="1"/>
  <c r="S94" i="9" a="1"/>
  <c r="S94" i="9" s="1"/>
  <c r="S183" i="9" a="1"/>
  <c r="S183" i="9" s="1"/>
  <c r="S163" i="9" a="1"/>
  <c r="S163" i="9" s="1"/>
  <c r="S70" i="9" a="1"/>
  <c r="S70" i="9" s="1"/>
  <c r="S134" i="9" a="1"/>
  <c r="S134" i="9" s="1"/>
  <c r="S198" i="9" a="1"/>
  <c r="S198" i="9" s="1"/>
  <c r="S195" i="9" a="1"/>
  <c r="S195" i="9" s="1"/>
  <c r="S79" i="9" a="1"/>
  <c r="S79" i="9" s="1"/>
  <c r="S104" i="9" a="1"/>
  <c r="S104" i="9" s="1"/>
  <c r="S72" i="9" a="1"/>
  <c r="S72" i="9" s="1"/>
  <c r="S151" i="9" a="1"/>
  <c r="S151" i="9" s="1"/>
  <c r="S150" i="9" a="1"/>
  <c r="S150" i="9" s="1"/>
  <c r="S232" i="9" a="1"/>
  <c r="S232" i="9" s="1"/>
  <c r="S114" i="9" a="1"/>
  <c r="S114" i="9" s="1"/>
  <c r="S121" i="9" a="1"/>
  <c r="S121" i="9" s="1"/>
  <c r="S56" i="9" a="1"/>
  <c r="S56" i="9" s="1"/>
  <c r="S120" i="9" a="1"/>
  <c r="S120" i="9" s="1"/>
  <c r="S184" i="9" a="1"/>
  <c r="S184" i="9" s="1"/>
  <c r="S248" i="9" a="1"/>
  <c r="S248" i="9" s="1"/>
  <c r="S155" i="9" a="1"/>
  <c r="S155" i="9" s="1"/>
  <c r="S180" i="9" a="1"/>
  <c r="S180" i="9" s="1"/>
  <c r="S44" i="9" a="1"/>
  <c r="S44" i="9" s="1"/>
  <c r="S108" i="9" a="1"/>
  <c r="S108" i="9" s="1"/>
  <c r="S172" i="9" a="1"/>
  <c r="S172" i="9" s="1"/>
  <c r="S236" i="9" a="1"/>
  <c r="S236" i="9" s="1"/>
  <c r="S37" i="9" a="1"/>
  <c r="S37" i="9" s="1"/>
  <c r="S101" i="9" a="1"/>
  <c r="S101" i="9" s="1"/>
  <c r="S165" i="9" a="1"/>
  <c r="S165" i="9" s="1"/>
  <c r="S229" i="9" a="1"/>
  <c r="S229" i="9" s="1"/>
  <c r="S91" i="9" a="1"/>
  <c r="S91" i="9" s="1"/>
  <c r="S64" i="9" a="1"/>
  <c r="S64" i="9" s="1"/>
  <c r="S128" i="9" a="1"/>
  <c r="S128" i="9" s="1"/>
  <c r="S192" i="9" a="1"/>
  <c r="S192" i="9" s="1"/>
  <c r="S123" i="9" a="1"/>
  <c r="S123" i="9" s="1"/>
  <c r="S100" i="9" a="1"/>
  <c r="S100" i="9" s="1"/>
  <c r="S244" i="9" a="1"/>
  <c r="S244" i="9" s="1"/>
  <c r="S228" i="9" a="1"/>
  <c r="S228" i="9" s="1"/>
  <c r="S66" i="9" a="1"/>
  <c r="S66" i="9" s="1"/>
  <c r="S130" i="9" a="1"/>
  <c r="S130" i="9" s="1"/>
  <c r="S194" i="9" a="1"/>
  <c r="S194" i="9" s="1"/>
  <c r="S239" i="9" a="1"/>
  <c r="S239" i="9" s="1"/>
  <c r="S9" i="9" a="1"/>
  <c r="S9" i="9" s="1"/>
  <c r="S73" i="9" a="1"/>
  <c r="S73" i="9" s="1"/>
  <c r="S137" i="9" a="1"/>
  <c r="S137" i="9" s="1"/>
  <c r="S201" i="9" a="1"/>
  <c r="S201" i="9" s="1"/>
  <c r="S63" i="9" a="1"/>
  <c r="S63" i="9" s="1"/>
  <c r="S178" i="9" a="1"/>
  <c r="S178" i="9" s="1"/>
  <c r="S185" i="9" a="1"/>
  <c r="S185" i="9" s="1"/>
  <c r="S8" i="9" a="1"/>
  <c r="S8" i="9" s="1"/>
  <c r="S199" i="9" a="1"/>
  <c r="S199" i="9" s="1"/>
  <c r="S23" i="9" a="1"/>
  <c r="S23" i="9" s="1"/>
  <c r="S235" i="9" a="1"/>
  <c r="S235" i="9" s="1"/>
  <c r="S60" i="9" a="1"/>
  <c r="S60" i="9" s="1"/>
  <c r="S124" i="9" a="1"/>
  <c r="S124" i="9" s="1"/>
  <c r="S188" i="9" a="1"/>
  <c r="S188" i="9" s="1"/>
  <c r="S15" i="9" a="1"/>
  <c r="S15" i="9" s="1"/>
  <c r="S53" i="9" a="1"/>
  <c r="S53" i="9" s="1"/>
  <c r="S117" i="9" a="1"/>
  <c r="S117" i="9" s="1"/>
  <c r="S181" i="9" a="1"/>
  <c r="S181" i="9" s="1"/>
  <c r="S245" i="9" a="1"/>
  <c r="S245" i="9" s="1"/>
  <c r="S127" i="9" a="1"/>
  <c r="S127" i="9" s="1"/>
  <c r="S36" i="9" a="1"/>
  <c r="S36" i="9" s="1"/>
  <c r="S16" i="9" a="1"/>
  <c r="S16" i="9" s="1"/>
  <c r="S80" i="9" a="1"/>
  <c r="S80" i="9" s="1"/>
  <c r="S144" i="9" a="1"/>
  <c r="S144" i="9" s="1"/>
  <c r="S208" i="9" a="1"/>
  <c r="S208" i="9" s="1"/>
  <c r="S39" i="9" a="1"/>
  <c r="S39" i="9" s="1"/>
  <c r="S251" i="9" a="1"/>
  <c r="S251" i="9" s="1"/>
  <c r="S116" i="9" a="1"/>
  <c r="S116" i="9" s="1"/>
  <c r="S18" i="9" a="1"/>
  <c r="S18" i="9" s="1"/>
  <c r="S82" i="9" a="1"/>
  <c r="S82" i="9" s="1"/>
  <c r="S146" i="9" a="1"/>
  <c r="S146" i="9" s="1"/>
  <c r="S210" i="9" a="1"/>
  <c r="S210" i="9" s="1"/>
  <c r="S95" i="9" a="1"/>
  <c r="S95" i="9" s="1"/>
  <c r="S25" i="9" a="1"/>
  <c r="S25" i="9" s="1"/>
  <c r="S89" i="9" a="1"/>
  <c r="S89" i="9" s="1"/>
  <c r="S153" i="9" a="1"/>
  <c r="S153" i="9" s="1"/>
  <c r="S217" i="9" a="1"/>
  <c r="S217" i="9" s="1"/>
  <c r="S27" i="9" a="1"/>
  <c r="S27" i="9" s="1"/>
  <c r="S50" i="9" a="1"/>
  <c r="S50" i="9" s="1"/>
  <c r="S242" i="9" a="1"/>
  <c r="S242" i="9" s="1"/>
  <c r="S57" i="9" a="1"/>
  <c r="S57" i="9" s="1"/>
  <c r="S249" i="9" a="1"/>
  <c r="S249" i="9" s="1"/>
  <c r="S88" i="9" a="1"/>
  <c r="S88" i="9" s="1"/>
  <c r="S152" i="9" a="1"/>
  <c r="S152" i="9" s="1"/>
  <c r="S216" i="9" a="1"/>
  <c r="S216" i="9" s="1"/>
  <c r="S191" i="9" a="1"/>
  <c r="S191" i="9" s="1"/>
  <c r="S247" i="9" a="1"/>
  <c r="S247" i="9" s="1"/>
  <c r="S219" i="9" a="1"/>
  <c r="S219" i="9" s="1"/>
  <c r="S12" i="9" a="1"/>
  <c r="S12" i="9" s="1"/>
  <c r="S76" i="9" a="1"/>
  <c r="S76" i="9" s="1"/>
  <c r="S140" i="9" a="1"/>
  <c r="S140" i="9" s="1"/>
  <c r="S204" i="9" a="1"/>
  <c r="S204" i="9" s="1"/>
  <c r="S5" i="9" a="1"/>
  <c r="S5" i="9" s="1"/>
  <c r="S69" i="9" a="1"/>
  <c r="S69" i="9" s="1"/>
  <c r="S133" i="9" a="1"/>
  <c r="S133" i="9" s="1"/>
  <c r="S197" i="9" a="1"/>
  <c r="S197" i="9" s="1"/>
  <c r="S31" i="9" a="1"/>
  <c r="S31" i="9" s="1"/>
  <c r="S159" i="9" a="1"/>
  <c r="S159" i="9" s="1"/>
  <c r="S212" i="9" a="1"/>
  <c r="S212" i="9" s="1"/>
  <c r="S32" i="9" a="1"/>
  <c r="S32" i="9" s="1"/>
  <c r="S96" i="9" a="1"/>
  <c r="S96" i="9" s="1"/>
  <c r="S160" i="9" a="1"/>
  <c r="S160" i="9" s="1"/>
  <c r="S224" i="9" a="1"/>
  <c r="S224" i="9" s="1"/>
  <c r="S135" i="9" a="1"/>
  <c r="S135" i="9" s="1"/>
  <c r="S20" i="9" a="1"/>
  <c r="S20" i="9" s="1"/>
  <c r="S148" i="9" a="1"/>
  <c r="S148" i="9" s="1"/>
  <c r="S34" i="9" a="1"/>
  <c r="S34" i="9" s="1"/>
  <c r="S98" i="9" a="1"/>
  <c r="S98" i="9" s="1"/>
  <c r="S162" i="9" a="1"/>
  <c r="S162" i="9" s="1"/>
  <c r="S226" i="9" a="1"/>
  <c r="S226" i="9" s="1"/>
  <c r="S41" i="9" a="1"/>
  <c r="S41" i="9" s="1"/>
  <c r="S105" i="9" a="1"/>
  <c r="S105" i="9" s="1"/>
  <c r="S169" i="9" a="1"/>
  <c r="S169" i="9" s="1"/>
  <c r="S233" i="9" a="1"/>
  <c r="S233" i="9" s="1"/>
  <c r="K16" i="7"/>
  <c r="K15" i="7"/>
  <c r="G3" i="8"/>
  <c r="J21" i="7"/>
  <c r="K9" i="8" s="1"/>
  <c r="H241" i="8" l="1"/>
  <c r="H177" i="8"/>
  <c r="H129" i="8"/>
  <c r="H81" i="8"/>
  <c r="H49" i="8"/>
  <c r="H13" i="8"/>
  <c r="H201" i="8"/>
  <c r="H105" i="8"/>
  <c r="H197" i="8"/>
  <c r="H133" i="8"/>
  <c r="H225" i="8"/>
  <c r="H193" i="8"/>
  <c r="H145" i="8"/>
  <c r="H97" i="8"/>
  <c r="H195" i="8"/>
  <c r="H78" i="8"/>
  <c r="H54" i="8"/>
  <c r="H30" i="8"/>
  <c r="H14" i="8"/>
  <c r="H213" i="8"/>
  <c r="H149" i="8"/>
  <c r="H199" i="8"/>
  <c r="H151" i="8"/>
  <c r="H123" i="8"/>
  <c r="H99" i="8"/>
  <c r="H47" i="8"/>
  <c r="H9" i="8"/>
  <c r="H250" i="8"/>
  <c r="H214" i="8"/>
  <c r="H206" i="8"/>
  <c r="H178" i="8"/>
  <c r="H170" i="8"/>
  <c r="H150" i="8"/>
  <c r="H142" i="8"/>
  <c r="H114" i="8"/>
  <c r="H106" i="8"/>
  <c r="H235" i="8"/>
  <c r="H211" i="8"/>
  <c r="H119" i="8"/>
  <c r="H19" i="8"/>
  <c r="H234" i="8"/>
  <c r="H39" i="8"/>
  <c r="H242" i="8"/>
  <c r="H244" i="8"/>
  <c r="H236" i="8"/>
  <c r="H228" i="8"/>
  <c r="H220" i="8"/>
  <c r="H212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2" i="8"/>
  <c r="H4" i="8"/>
  <c r="H67" i="8"/>
  <c r="H91" i="8"/>
  <c r="H217" i="8"/>
  <c r="H153" i="8"/>
  <c r="H237" i="8"/>
  <c r="H189" i="8"/>
  <c r="H141" i="8"/>
  <c r="H93" i="8"/>
  <c r="H45" i="8"/>
  <c r="H17" i="8"/>
  <c r="H243" i="8"/>
  <c r="H219" i="8"/>
  <c r="H175" i="8"/>
  <c r="H87" i="8"/>
  <c r="H59" i="8"/>
  <c r="H11" i="8"/>
  <c r="H246" i="8"/>
  <c r="H230" i="8"/>
  <c r="H222" i="8"/>
  <c r="H194" i="8"/>
  <c r="H186" i="8"/>
  <c r="H166" i="8"/>
  <c r="H158" i="8"/>
  <c r="H130" i="8"/>
  <c r="H122" i="8"/>
  <c r="H102" i="8"/>
  <c r="H94" i="8"/>
  <c r="H82" i="8"/>
  <c r="H66" i="8"/>
  <c r="H50" i="8"/>
  <c r="H34" i="8"/>
  <c r="H18" i="8"/>
  <c r="H6" i="8"/>
  <c r="H69" i="8"/>
  <c r="H37" i="8"/>
  <c r="H5" i="8"/>
  <c r="H247" i="8"/>
  <c r="H171" i="8"/>
  <c r="H143" i="8"/>
  <c r="H95" i="8"/>
  <c r="H55" i="8"/>
  <c r="H7" i="8"/>
  <c r="H41" i="8"/>
  <c r="H70" i="8"/>
  <c r="H251" i="8"/>
  <c r="H227" i="8"/>
  <c r="H203" i="8"/>
  <c r="H179" i="8"/>
  <c r="H155" i="8"/>
  <c r="H139" i="8"/>
  <c r="H115" i="8"/>
  <c r="H79" i="8"/>
  <c r="H63" i="8"/>
  <c r="H15" i="8"/>
  <c r="H205" i="8"/>
  <c r="H161" i="8"/>
  <c r="H113" i="8"/>
  <c r="H65" i="8"/>
  <c r="H33" i="8"/>
  <c r="H233" i="8"/>
  <c r="H169" i="8"/>
  <c r="H229" i="8"/>
  <c r="H165" i="8"/>
  <c r="H101" i="8"/>
  <c r="H221" i="8"/>
  <c r="H173" i="8"/>
  <c r="H125" i="8"/>
  <c r="H61" i="8"/>
  <c r="H86" i="8"/>
  <c r="H62" i="8"/>
  <c r="H46" i="8"/>
  <c r="H22" i="8"/>
  <c r="H245" i="8"/>
  <c r="H181" i="8"/>
  <c r="H117" i="8"/>
  <c r="H231" i="8"/>
  <c r="H111" i="8"/>
  <c r="H35" i="8"/>
  <c r="H57" i="8"/>
  <c r="H38" i="8"/>
  <c r="H210" i="8"/>
  <c r="H202" i="8"/>
  <c r="H182" i="8"/>
  <c r="H174" i="8"/>
  <c r="H146" i="8"/>
  <c r="H138" i="8"/>
  <c r="H118" i="8"/>
  <c r="H110" i="8"/>
  <c r="H223" i="8"/>
  <c r="H183" i="8"/>
  <c r="H135" i="8"/>
  <c r="H31" i="8"/>
  <c r="H215" i="8"/>
  <c r="H167" i="8"/>
  <c r="H103" i="8"/>
  <c r="H71" i="8"/>
  <c r="H27" i="8"/>
  <c r="H73" i="8"/>
  <c r="H248" i="8"/>
  <c r="H240" i="8"/>
  <c r="H232" i="8"/>
  <c r="H224" i="8"/>
  <c r="H216" i="8"/>
  <c r="H208" i="8"/>
  <c r="H200" i="8"/>
  <c r="H192" i="8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6" i="8"/>
  <c r="H8" i="8"/>
  <c r="H249" i="8"/>
  <c r="H185" i="8"/>
  <c r="H121" i="8"/>
  <c r="H209" i="8"/>
  <c r="H157" i="8"/>
  <c r="H109" i="8"/>
  <c r="H77" i="8"/>
  <c r="H29" i="8"/>
  <c r="H137" i="8"/>
  <c r="H207" i="8"/>
  <c r="H187" i="8"/>
  <c r="H163" i="8"/>
  <c r="H75" i="8"/>
  <c r="H23" i="8"/>
  <c r="H238" i="8"/>
  <c r="H226" i="8"/>
  <c r="H218" i="8"/>
  <c r="H198" i="8"/>
  <c r="H190" i="8"/>
  <c r="H162" i="8"/>
  <c r="H154" i="8"/>
  <c r="H134" i="8"/>
  <c r="H126" i="8"/>
  <c r="H98" i="8"/>
  <c r="H90" i="8"/>
  <c r="H74" i="8"/>
  <c r="H58" i="8"/>
  <c r="H42" i="8"/>
  <c r="H26" i="8"/>
  <c r="H10" i="8"/>
  <c r="H85" i="8"/>
  <c r="H53" i="8"/>
  <c r="H21" i="8"/>
  <c r="H159" i="8"/>
  <c r="H107" i="8"/>
  <c r="H83" i="8"/>
  <c r="H43" i="8"/>
  <c r="H89" i="8"/>
  <c r="H25" i="8"/>
  <c r="H131" i="8"/>
  <c r="H239" i="8"/>
  <c r="H191" i="8"/>
  <c r="H147" i="8"/>
  <c r="H127" i="8"/>
  <c r="H51" i="8"/>
  <c r="K21" i="7"/>
  <c r="L9" i="8" s="1"/>
  <c r="K14" i="8"/>
  <c r="T4" i="9" a="1"/>
  <c r="T4" i="9" s="1"/>
  <c r="W24" i="9" s="1"/>
  <c r="W26" i="9" s="1"/>
  <c r="L10" i="8" s="1"/>
  <c r="H3" i="8"/>
  <c r="L14" i="8" l="1"/>
  <c r="K17" i="8"/>
  <c r="K18" i="8" s="1"/>
  <c r="K16" i="8"/>
  <c r="V21" i="9"/>
  <c r="W21" i="9" s="1"/>
  <c r="V24" i="9"/>
  <c r="L16" i="8" l="1"/>
  <c r="L17" i="8"/>
  <c r="L18" i="8" s="1"/>
  <c r="V26" i="9"/>
  <c r="K10" i="8" s="1"/>
  <c r="I4" i="8" l="1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6" i="8"/>
  <c r="I14" i="8"/>
  <c r="I18" i="8"/>
  <c r="I22" i="8"/>
  <c r="I26" i="8"/>
  <c r="I30" i="8"/>
  <c r="I34" i="8"/>
  <c r="I38" i="8"/>
  <c r="I42" i="8"/>
  <c r="I46" i="8"/>
  <c r="I50" i="8"/>
  <c r="I54" i="8"/>
  <c r="I58" i="8"/>
  <c r="I62" i="8"/>
  <c r="I66" i="8"/>
  <c r="I70" i="8"/>
  <c r="I74" i="8"/>
  <c r="I78" i="8"/>
  <c r="I82" i="8"/>
  <c r="I86" i="8"/>
  <c r="I90" i="8"/>
  <c r="I94" i="8"/>
  <c r="I98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7" i="8"/>
  <c r="I19" i="8"/>
  <c r="I35" i="8"/>
  <c r="I51" i="8"/>
  <c r="I67" i="8"/>
  <c r="I83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11" i="8"/>
  <c r="I43" i="8"/>
  <c r="I59" i="8"/>
  <c r="I91" i="8"/>
  <c r="I111" i="8"/>
  <c r="I127" i="8"/>
  <c r="I143" i="8"/>
  <c r="I159" i="8"/>
  <c r="I175" i="8"/>
  <c r="I191" i="8"/>
  <c r="I207" i="8"/>
  <c r="I223" i="8"/>
  <c r="I239" i="8"/>
  <c r="I15" i="8"/>
  <c r="I47" i="8"/>
  <c r="I63" i="8"/>
  <c r="I79" i="8"/>
  <c r="I95" i="8"/>
  <c r="I106" i="8"/>
  <c r="I114" i="8"/>
  <c r="I122" i="8"/>
  <c r="I138" i="8"/>
  <c r="I146" i="8"/>
  <c r="I162" i="8"/>
  <c r="I178" i="8"/>
  <c r="I194" i="8"/>
  <c r="I202" i="8"/>
  <c r="I218" i="8"/>
  <c r="I234" i="8"/>
  <c r="I250" i="8"/>
  <c r="I10" i="8"/>
  <c r="I23" i="8"/>
  <c r="I39" i="8"/>
  <c r="I55" i="8"/>
  <c r="I71" i="8"/>
  <c r="I87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7" i="8"/>
  <c r="I75" i="8"/>
  <c r="I103" i="8"/>
  <c r="I119" i="8"/>
  <c r="I135" i="8"/>
  <c r="I151" i="8"/>
  <c r="I167" i="8"/>
  <c r="I183" i="8"/>
  <c r="I199" i="8"/>
  <c r="I215" i="8"/>
  <c r="I231" i="8"/>
  <c r="I247" i="8"/>
  <c r="I31" i="8"/>
  <c r="I130" i="8"/>
  <c r="I154" i="8"/>
  <c r="I170" i="8"/>
  <c r="I186" i="8"/>
  <c r="I210" i="8"/>
  <c r="I226" i="8"/>
  <c r="I242" i="8"/>
  <c r="I3" i="8"/>
  <c r="M14" i="8" l="1"/>
  <c r="M16" i="8" l="1"/>
  <c r="M17" i="8"/>
  <c r="M18" i="8" s="1"/>
  <c r="M19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4A1BD-2A6E-4F63-A2EA-4D9911C4E96E}" keepAlive="1" name="Query - AAPL_tbl" description="Connection to the 'AAPL_tbl' query in the workbook." type="5" refreshedVersion="8" background="1" saveData="1">
    <dbPr connection="Provider=Microsoft.Mashup.OleDb.1;Data Source=$Workbook$;Location=AAPL_tbl;Extended Properties=&quot;&quot;" command="SELECT * FROM [AAPL_tbl]"/>
  </connection>
  <connection id="2" xr16:uid="{74B965EE-0F41-4245-975A-4B2C8A4AA341}" keepAlive="1" name="Query - AAPL_US" description="Connection to the 'AAPL_US' query in the workbook." type="5" refreshedVersion="8" background="1" saveData="1">
    <dbPr connection="Provider=Microsoft.Mashup.OleDb.1;Data Source=$Workbook$;Location=AAPL_US;Extended Properties=&quot;&quot;" command="SELECT * FROM [AAPL_US]"/>
  </connection>
  <connection id="3" xr16:uid="{60C2A8C2-9512-4280-9BEA-FA62C34E1890}" keepAlive="1" name="Query - BTC_tbl" description="Connection to the 'BTC_tbl' query in the workbook." type="5" refreshedVersion="8" background="1" saveData="1">
    <dbPr connection="Provider=Microsoft.Mashup.OleDb.1;Data Source=$Workbook$;Location=BTC_tbl;Extended Properties=&quot;&quot;" command="SELECT * FROM [BTC_tbl]"/>
  </connection>
  <connection id="4" xr16:uid="{D2CF3EC5-EB5C-411A-B073-CAFAF533E542}" keepAlive="1" name="Query - BTCUSD" description="Connection to the 'BTCUSD' query in the workbook." type="5" refreshedVersion="8" background="1" saveData="1">
    <dbPr connection="Provider=Microsoft.Mashup.OleDb.1;Data Source=$Workbook$;Location=BTCUSD;Extended Properties=&quot;&quot;" command="SELECT * FROM [BTCUSD]"/>
  </connection>
  <connection id="5" xr16:uid="{E7C3EF61-08C9-4E78-936E-CEE1E8CB743F}" keepAlive="1" name="Query - fnGetStooq_1Y" description="Connection to the 'fnGetStooq_1Y' query in the workbook." type="5" refreshedVersion="0" background="1">
    <dbPr connection="Provider=Microsoft.Mashup.OleDb.1;Data Source=$Workbook$;Location=fnGetStooq_1Y;Extended Properties=&quot;&quot;" command="SELECT * FROM [fnGetStooq_1Y]"/>
  </connection>
  <connection id="6" xr16:uid="{C72ED9F1-D94B-499D-9011-637D32977C6B}" keepAlive="1" name="Query - Gold_tbl" description="Connection to the 'Gold_tbl' query in the workbook." type="5" refreshedVersion="8" background="1" saveData="1">
    <dbPr connection="Provider=Microsoft.Mashup.OleDb.1;Data Source=$Workbook$;Location=Gold_tbl;Extended Properties=&quot;&quot;" command="SELECT * FROM [Gold_tbl]"/>
  </connection>
  <connection id="7" xr16:uid="{53751B1B-FE91-465B-BCFF-2E05A0F7D835}" keepAlive="1" name="Query - XAUUSD" description="Connection to the 'XAUUSD' query in the workbook." type="5" refreshedVersion="8" background="1" saveData="1">
    <dbPr connection="Provider=Microsoft.Mashup.OleDb.1;Data Source=$Workbook$;Location=XAUUSD;Extended Properties=&quot;&quot;" command="SELECT * FROM [XAU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<sst xmlns="http://schemas.openxmlformats.org/spreadsheetml/2006/main" count="151" uniqueCount="70">
  <si>
    <t>Date</t>
  </si>
  <si>
    <t>Close</t>
  </si>
  <si>
    <t>BTC_return</t>
  </si>
  <si>
    <t>Gold_return</t>
  </si>
  <si>
    <t>AAPL_return</t>
  </si>
  <si>
    <t>Weights</t>
  </si>
  <si>
    <t>BTC</t>
  </si>
  <si>
    <t>Gold</t>
  </si>
  <si>
    <t>AAPL</t>
  </si>
  <si>
    <t>Stocks</t>
  </si>
  <si>
    <t>Portfolio_return</t>
  </si>
  <si>
    <t>Asc_prt_ret</t>
  </si>
  <si>
    <t>Ranks</t>
  </si>
  <si>
    <t>VaR Using Historical Simulation Method</t>
  </si>
  <si>
    <t>Alpha</t>
  </si>
  <si>
    <t>Total no. of days</t>
  </si>
  <si>
    <t>Return rate</t>
  </si>
  <si>
    <t>Portfolio Value</t>
  </si>
  <si>
    <t>1 Day VaR</t>
  </si>
  <si>
    <t xml:space="preserve">Date </t>
  </si>
  <si>
    <t>Stock Value</t>
  </si>
  <si>
    <t xml:space="preserve">Portfolio Mean Return </t>
  </si>
  <si>
    <t xml:space="preserve">Covariance </t>
  </si>
  <si>
    <t>Standard Deviation</t>
  </si>
  <si>
    <t>Portfilio Standard Deviation</t>
  </si>
  <si>
    <t>VaR Using Parametric  Method</t>
  </si>
  <si>
    <t>Confidence Interval</t>
  </si>
  <si>
    <t>Z-value</t>
  </si>
  <si>
    <t>Profit and Loss</t>
  </si>
  <si>
    <t>His_99%_CI</t>
  </si>
  <si>
    <t xml:space="preserve">Parametric </t>
  </si>
  <si>
    <t xml:space="preserve">Historical </t>
  </si>
  <si>
    <t>VaR Methods</t>
  </si>
  <si>
    <t>99% CI</t>
  </si>
  <si>
    <t>95% CI</t>
  </si>
  <si>
    <t>Par_99%_CI</t>
  </si>
  <si>
    <t>1 Day VaR Backtest @99% CI</t>
  </si>
  <si>
    <t>Historical</t>
  </si>
  <si>
    <t>Parametric</t>
  </si>
  <si>
    <t>p</t>
  </si>
  <si>
    <t>x</t>
  </si>
  <si>
    <t>n</t>
  </si>
  <si>
    <t>p^</t>
  </si>
  <si>
    <t>LR</t>
  </si>
  <si>
    <t>p value</t>
  </si>
  <si>
    <t>p value &gt; 5%</t>
  </si>
  <si>
    <t>Uncorrelated Random Variable</t>
  </si>
  <si>
    <t>w1</t>
  </si>
  <si>
    <t>w2</t>
  </si>
  <si>
    <t>w3</t>
  </si>
  <si>
    <t>Correlation</t>
  </si>
  <si>
    <t>Cholesky</t>
  </si>
  <si>
    <t>Correlated Random Variable</t>
  </si>
  <si>
    <t>Risk free rate</t>
  </si>
  <si>
    <t>Volatility</t>
  </si>
  <si>
    <t>Drift</t>
  </si>
  <si>
    <t>S0</t>
  </si>
  <si>
    <t>Simulated Stock Prices</t>
  </si>
  <si>
    <t>Log Returns</t>
  </si>
  <si>
    <t>Asc Order</t>
  </si>
  <si>
    <t>Portfolio ret</t>
  </si>
  <si>
    <t>VaR Using Monte Carlo</t>
  </si>
  <si>
    <t>No. of returns</t>
  </si>
  <si>
    <t>CI</t>
  </si>
  <si>
    <t>Ret. at pos.</t>
  </si>
  <si>
    <t>Portfolio value</t>
  </si>
  <si>
    <t>1 Day Var</t>
  </si>
  <si>
    <t>Monte Carlo</t>
  </si>
  <si>
    <t>Mont_99%_CI</t>
  </si>
  <si>
    <t xml:space="preserve">Monte Carlo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</si>
</sst>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[$$-409]* #,##0.00_);_([$$-409]* \(#,##0.00\);_([$$-409]* &quot;-&quot;??_);_(@_)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2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0" fontId="2" fillId="2" borderId="0" xfId="0" applyFont="1" applyFill="1"/>
    <xf numFmtId="9" fontId="0" fillId="3" borderId="0" xfId="0" applyNumberFormat="1" applyFill="1"/>
    <xf numFmtId="165" fontId="0" fillId="0" borderId="0" xfId="1" applyNumberFormat="1" applyFont="1"/>
    <xf numFmtId="0" fontId="0" fillId="3" borderId="0" xfId="0" applyFill="1"/>
    <xf numFmtId="164" fontId="0" fillId="3" borderId="0" xfId="0" applyNumberFormat="1" applyFill="1"/>
    <xf numFmtId="166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0" fontId="0" fillId="3" borderId="0" xfId="0" applyNumberFormat="1" applyFill="1"/>
    <xf numFmtId="165" fontId="0" fillId="3" borderId="0" xfId="1" applyNumberFormat="1" applyFont="1" applyFill="1"/>
    <xf numFmtId="16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9" fontId="0" fillId="0" borderId="0" xfId="2" applyFont="1"/>
    <xf numFmtId="14" fontId="2" fillId="0" borderId="0" xfId="0" applyNumberFormat="1" applyFont="1"/>
    <xf numFmtId="0" fontId="2" fillId="0" borderId="0" xfId="0" applyFont="1"/>
    <xf numFmtId="10" fontId="2" fillId="2" borderId="0" xfId="0" applyNumberFormat="1" applyFont="1" applyFill="1" applyAlignment="1">
      <alignment horizontal="center"/>
    </xf>
    <xf numFmtId="9" fontId="4" fillId="0" borderId="0" xfId="0" applyNumberFormat="1" applyFont="1"/>
  </cellXfs>
  <cellStyles count="3">
    <cellStyle name="Currency" xfId="1" builtinId="4"/>
    <cellStyle name="Normal" xfId="0" builtinId="0"/>
    <cellStyle name="Per cent" xfId="2" builtinId="5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B17A75-AFC5-45B6-B0D4-7E076D50B2C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2D158B8-DACB-48A5-BEF3-987DB3660D1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B6541EFE-EE6A-4D29-83B6-057ED09D711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610D7D8-2B05-4AA3-A922-DC9533AEC01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5B5EEE7-03C1-43DE-9511-40A535147A8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DED41-99CE-4537-B2F9-50C733FAB37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D5E256-259C-4D95-8B5D-2318DC97DB0E}" name="AAPL_US" displayName="AAPL_US" ref="A1:B250" tableType="queryTable" totalsRowShown="0">
  <autoFilter ref="A1:B250" xr:uid="{A5D5E256-259C-4D95-8B5D-2318DC97DB0E}"/>
  <tableColumns count="2">
    <tableColumn id="1" xr3:uid="{D377B473-5E1E-45A3-B42D-E8DCE1B576ED}" uniqueName="1" name="Date" queryTableFieldId="1" dataDxfId="5"/>
    <tableColumn id="2" xr3:uid="{62229ADB-7A87-4947-B9F3-AE5682CA8FE6}" uniqueName="2" name="Clos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8B934-A3C4-47E4-8890-6B89FB8804B3}" name="XAUUSD" displayName="XAUUSD" ref="A1:B260" tableType="queryTable" totalsRowShown="0">
  <autoFilter ref="A1:B260" xr:uid="{0D28B934-A3C4-47E4-8890-6B89FB8804B3}"/>
  <tableColumns count="2">
    <tableColumn id="1" xr3:uid="{DE252ED1-676F-4097-AD39-1911D20916BC}" uniqueName="1" name="Date" queryTableFieldId="1" dataDxfId="4"/>
    <tableColumn id="2" xr3:uid="{00F74CCF-34CE-46A9-AA0D-48703BDE4DCC}" uniqueName="2" name="Clos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25A87F-87D4-4CCA-A54E-564D83CD3C96}" name="BTCUSD" displayName="BTCUSD" ref="A1:B260" tableType="queryTable" totalsRowShown="0">
  <autoFilter ref="A1:B260" xr:uid="{FE25A87F-87D4-4CCA-A54E-564D83CD3C96}"/>
  <tableColumns count="2">
    <tableColumn id="1" xr3:uid="{74BFBEAD-1028-4662-AB7B-8C0C0AEFBA5E}" uniqueName="1" name="Date" queryTableFieldId="1" dataDxfId="3"/>
    <tableColumn id="2" xr3:uid="{93A1C137-4F88-4E36-A70C-52F5260137AC}" uniqueName="2" name="Clos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850FE-7230-4AF3-A74F-EAE6DCE32B43}" name="BTC_tbl" displayName="BTC_tbl" ref="A1:B250" tableType="queryTable" totalsRowShown="0">
  <autoFilter ref="A1:B250" xr:uid="{6EC850FE-7230-4AF3-A74F-EAE6DCE32B43}"/>
  <tableColumns count="2">
    <tableColumn id="1" xr3:uid="{90F4D3B7-5D5E-422F-ADEE-D5B98D90908B}" uniqueName="1" name="Date" queryTableFieldId="1" dataDxfId="2"/>
    <tableColumn id="2" xr3:uid="{0935B283-61DA-4B4F-BC5A-7499B1B43E87}" uniqueName="2" name="Clos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02CC9-79A9-4292-8F61-4A39E345E71C}" name="Gold_tbl" displayName="Gold_tbl" ref="A1:B250" tableType="queryTable" totalsRowShown="0">
  <autoFilter ref="A1:B250" xr:uid="{21702CC9-79A9-4292-8F61-4A39E345E71C}"/>
  <tableColumns count="2">
    <tableColumn id="1" xr3:uid="{CAE1372E-4718-409E-BFF8-5A439D085911}" uniqueName="1" name="Date" queryTableFieldId="1" dataDxfId="1"/>
    <tableColumn id="2" xr3:uid="{06937825-175C-4597-A3F7-21AB00915D56}" uniqueName="2" name="Clos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DB1D0-024F-46E2-BEC3-3E806A6DE4D9}" name="AAPL_tbl" displayName="AAPL_tbl" ref="A1:B250" tableType="queryTable" totalsRowShown="0">
  <autoFilter ref="A1:B250" xr:uid="{A68DB1D0-024F-46E2-BEC3-3E806A6DE4D9}"/>
  <tableColumns count="2">
    <tableColumn id="1" xr3:uid="{D7E7A2D3-2326-4CE0-BB3B-924F1C13BC5C}" uniqueName="1" name="Date" queryTableFieldId="1" dataDxfId="0"/>
    <tableColumn id="2" xr3:uid="{18D8E522-ADEC-4051-A8E7-06CEEE63D0B8}" uniqueName="2" name="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His@9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A8F9-0814-4ED1-AA77-140A091579FA}">
  <dimension ref="A1:B250"/>
  <sheetViews>
    <sheetView topLeftCell="A231"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222.28100000000001</v>
      </c>
    </row>
    <row r="3" spans="1:2" x14ac:dyDescent="0.25">
      <c r="A3" s="1">
        <v>45539</v>
      </c>
      <c r="B3">
        <v>220.36500000000001</v>
      </c>
    </row>
    <row r="4" spans="1:2" x14ac:dyDescent="0.25">
      <c r="A4" s="1">
        <v>45540</v>
      </c>
      <c r="B4">
        <v>221.892</v>
      </c>
    </row>
    <row r="5" spans="1:2" x14ac:dyDescent="0.25">
      <c r="A5" s="1">
        <v>45541</v>
      </c>
      <c r="B5">
        <v>220.33500000000001</v>
      </c>
    </row>
    <row r="6" spans="1:2" x14ac:dyDescent="0.25">
      <c r="A6" s="1">
        <v>45544</v>
      </c>
      <c r="B6">
        <v>220.42500000000001</v>
      </c>
    </row>
    <row r="7" spans="1:2" x14ac:dyDescent="0.25">
      <c r="A7" s="1">
        <v>45545</v>
      </c>
      <c r="B7">
        <v>219.62700000000001</v>
      </c>
    </row>
    <row r="8" spans="1:2" x14ac:dyDescent="0.25">
      <c r="A8" s="1">
        <v>45546</v>
      </c>
      <c r="B8">
        <v>222.17099999999999</v>
      </c>
    </row>
    <row r="9" spans="1:2" x14ac:dyDescent="0.25">
      <c r="A9" s="1">
        <v>45547</v>
      </c>
      <c r="B9">
        <v>222.28100000000001</v>
      </c>
    </row>
    <row r="10" spans="1:2" x14ac:dyDescent="0.25">
      <c r="A10" s="1">
        <v>45548</v>
      </c>
      <c r="B10">
        <v>222.011</v>
      </c>
    </row>
    <row r="11" spans="1:2" x14ac:dyDescent="0.25">
      <c r="A11" s="1">
        <v>45551</v>
      </c>
      <c r="B11">
        <v>215.845</v>
      </c>
    </row>
    <row r="12" spans="1:2" x14ac:dyDescent="0.25">
      <c r="A12" s="1">
        <v>45552</v>
      </c>
      <c r="B12">
        <v>216.31399999999999</v>
      </c>
    </row>
    <row r="13" spans="1:2" x14ac:dyDescent="0.25">
      <c r="A13" s="1">
        <v>45553</v>
      </c>
      <c r="B13">
        <v>220.20500000000001</v>
      </c>
    </row>
    <row r="14" spans="1:2" x14ac:dyDescent="0.25">
      <c r="A14" s="1">
        <v>45554</v>
      </c>
      <c r="B14">
        <v>228.36699999999999</v>
      </c>
    </row>
    <row r="15" spans="1:2" x14ac:dyDescent="0.25">
      <c r="A15" s="1">
        <v>45555</v>
      </c>
      <c r="B15">
        <v>227.69900000000001</v>
      </c>
    </row>
    <row r="16" spans="1:2" x14ac:dyDescent="0.25">
      <c r="A16" s="1">
        <v>45558</v>
      </c>
      <c r="B16">
        <v>225.97300000000001</v>
      </c>
    </row>
    <row r="17" spans="1:2" x14ac:dyDescent="0.25">
      <c r="A17" s="1">
        <v>45559</v>
      </c>
      <c r="B17">
        <v>226.87100000000001</v>
      </c>
    </row>
    <row r="18" spans="1:2" x14ac:dyDescent="0.25">
      <c r="A18" s="1">
        <v>45560</v>
      </c>
      <c r="B18">
        <v>225.87299999999999</v>
      </c>
    </row>
    <row r="19" spans="1:2" x14ac:dyDescent="0.25">
      <c r="A19" s="1">
        <v>45561</v>
      </c>
      <c r="B19">
        <v>227.02</v>
      </c>
    </row>
    <row r="20" spans="1:2" x14ac:dyDescent="0.25">
      <c r="A20" s="1">
        <v>45562</v>
      </c>
      <c r="B20">
        <v>227.29</v>
      </c>
    </row>
    <row r="21" spans="1:2" x14ac:dyDescent="0.25">
      <c r="A21" s="1">
        <v>45565</v>
      </c>
      <c r="B21">
        <v>232.488</v>
      </c>
    </row>
    <row r="22" spans="1:2" x14ac:dyDescent="0.25">
      <c r="A22" s="1">
        <v>45566</v>
      </c>
      <c r="B22">
        <v>225.71299999999999</v>
      </c>
    </row>
    <row r="23" spans="1:2" x14ac:dyDescent="0.25">
      <c r="A23" s="1">
        <v>45567</v>
      </c>
      <c r="B23">
        <v>226.28200000000001</v>
      </c>
    </row>
    <row r="24" spans="1:2" x14ac:dyDescent="0.25">
      <c r="A24" s="1">
        <v>45568</v>
      </c>
      <c r="B24">
        <v>225.17400000000001</v>
      </c>
    </row>
    <row r="25" spans="1:2" x14ac:dyDescent="0.25">
      <c r="A25" s="1">
        <v>45569</v>
      </c>
      <c r="B25">
        <v>226.30199999999999</v>
      </c>
    </row>
    <row r="26" spans="1:2" x14ac:dyDescent="0.25">
      <c r="A26" s="1">
        <v>45572</v>
      </c>
      <c r="B26">
        <v>221.203</v>
      </c>
    </row>
    <row r="27" spans="1:2" x14ac:dyDescent="0.25">
      <c r="A27" s="1">
        <v>45573</v>
      </c>
      <c r="B27">
        <v>225.274</v>
      </c>
    </row>
    <row r="28" spans="1:2" x14ac:dyDescent="0.25">
      <c r="A28" s="1">
        <v>45574</v>
      </c>
      <c r="B28">
        <v>229.036</v>
      </c>
    </row>
    <row r="29" spans="1:2" x14ac:dyDescent="0.25">
      <c r="A29" s="1">
        <v>45575</v>
      </c>
      <c r="B29">
        <v>228.53700000000001</v>
      </c>
    </row>
    <row r="30" spans="1:2" x14ac:dyDescent="0.25">
      <c r="A30" s="1">
        <v>45576</v>
      </c>
      <c r="B30">
        <v>227.05</v>
      </c>
    </row>
    <row r="31" spans="1:2" x14ac:dyDescent="0.25">
      <c r="A31" s="1">
        <v>45579</v>
      </c>
      <c r="B31">
        <v>230.792</v>
      </c>
    </row>
    <row r="32" spans="1:2" x14ac:dyDescent="0.25">
      <c r="A32" s="1">
        <v>45580</v>
      </c>
      <c r="B32">
        <v>233.33600000000001</v>
      </c>
    </row>
    <row r="33" spans="1:2" x14ac:dyDescent="0.25">
      <c r="A33" s="1">
        <v>45581</v>
      </c>
      <c r="B33">
        <v>231.27099999999999</v>
      </c>
    </row>
    <row r="34" spans="1:2" x14ac:dyDescent="0.25">
      <c r="A34" s="1">
        <v>45582</v>
      </c>
      <c r="B34">
        <v>231.64</v>
      </c>
    </row>
    <row r="35" spans="1:2" x14ac:dyDescent="0.25">
      <c r="A35" s="1">
        <v>45583</v>
      </c>
      <c r="B35">
        <v>234.48400000000001</v>
      </c>
    </row>
    <row r="36" spans="1:2" x14ac:dyDescent="0.25">
      <c r="A36" s="1">
        <v>45586</v>
      </c>
      <c r="B36">
        <v>235.96100000000001</v>
      </c>
    </row>
    <row r="37" spans="1:2" x14ac:dyDescent="0.25">
      <c r="A37" s="1">
        <v>45587</v>
      </c>
      <c r="B37">
        <v>235.34200000000001</v>
      </c>
    </row>
    <row r="38" spans="1:2" x14ac:dyDescent="0.25">
      <c r="A38" s="1">
        <v>45588</v>
      </c>
      <c r="B38">
        <v>230.25299999999999</v>
      </c>
    </row>
    <row r="39" spans="1:2" x14ac:dyDescent="0.25">
      <c r="A39" s="1">
        <v>45589</v>
      </c>
      <c r="B39">
        <v>230.06399999999999</v>
      </c>
    </row>
    <row r="40" spans="1:2" x14ac:dyDescent="0.25">
      <c r="A40" s="1">
        <v>45590</v>
      </c>
      <c r="B40">
        <v>230.90199999999999</v>
      </c>
    </row>
    <row r="41" spans="1:2" x14ac:dyDescent="0.25">
      <c r="A41" s="1">
        <v>45593</v>
      </c>
      <c r="B41">
        <v>232.887</v>
      </c>
    </row>
    <row r="42" spans="1:2" x14ac:dyDescent="0.25">
      <c r="A42" s="1">
        <v>45594</v>
      </c>
      <c r="B42">
        <v>233.15700000000001</v>
      </c>
    </row>
    <row r="43" spans="1:2" x14ac:dyDescent="0.25">
      <c r="A43" s="1">
        <v>45595</v>
      </c>
      <c r="B43">
        <v>229.595</v>
      </c>
    </row>
    <row r="44" spans="1:2" x14ac:dyDescent="0.25">
      <c r="A44" s="1">
        <v>45596</v>
      </c>
      <c r="B44">
        <v>225.41399999999999</v>
      </c>
    </row>
    <row r="45" spans="1:2" x14ac:dyDescent="0.25">
      <c r="A45" s="1">
        <v>45597</v>
      </c>
      <c r="B45">
        <v>222.42</v>
      </c>
    </row>
    <row r="46" spans="1:2" x14ac:dyDescent="0.25">
      <c r="A46" s="1">
        <v>45600</v>
      </c>
      <c r="B46">
        <v>221.52199999999999</v>
      </c>
    </row>
    <row r="47" spans="1:2" x14ac:dyDescent="0.25">
      <c r="A47" s="1">
        <v>45601</v>
      </c>
      <c r="B47">
        <v>222.959</v>
      </c>
    </row>
    <row r="48" spans="1:2" x14ac:dyDescent="0.25">
      <c r="A48" s="1">
        <v>45602</v>
      </c>
      <c r="B48">
        <v>222.23099999999999</v>
      </c>
    </row>
    <row r="49" spans="1:2" x14ac:dyDescent="0.25">
      <c r="A49" s="1">
        <v>45603</v>
      </c>
      <c r="B49">
        <v>226.98</v>
      </c>
    </row>
    <row r="50" spans="1:2" x14ac:dyDescent="0.25">
      <c r="A50" s="1">
        <v>45604</v>
      </c>
      <c r="B50">
        <v>226.71100000000001</v>
      </c>
    </row>
    <row r="51" spans="1:2" x14ac:dyDescent="0.25">
      <c r="A51" s="1">
        <v>45607</v>
      </c>
      <c r="B51">
        <v>223.98400000000001</v>
      </c>
    </row>
    <row r="52" spans="1:2" x14ac:dyDescent="0.25">
      <c r="A52" s="1">
        <v>45608</v>
      </c>
      <c r="B52">
        <v>223.98400000000001</v>
      </c>
    </row>
    <row r="53" spans="1:2" x14ac:dyDescent="0.25">
      <c r="A53" s="1">
        <v>45609</v>
      </c>
      <c r="B53">
        <v>224.87299999999999</v>
      </c>
    </row>
    <row r="54" spans="1:2" x14ac:dyDescent="0.25">
      <c r="A54" s="1">
        <v>45610</v>
      </c>
      <c r="B54">
        <v>227.96899999999999</v>
      </c>
    </row>
    <row r="55" spans="1:2" x14ac:dyDescent="0.25">
      <c r="A55" s="1">
        <v>45611</v>
      </c>
      <c r="B55">
        <v>224.75299999999999</v>
      </c>
    </row>
    <row r="56" spans="1:2" x14ac:dyDescent="0.25">
      <c r="A56" s="1">
        <v>45614</v>
      </c>
      <c r="B56">
        <v>227.77</v>
      </c>
    </row>
    <row r="57" spans="1:2" x14ac:dyDescent="0.25">
      <c r="A57" s="1">
        <v>45615</v>
      </c>
      <c r="B57">
        <v>228.029</v>
      </c>
    </row>
    <row r="58" spans="1:2" x14ac:dyDescent="0.25">
      <c r="A58" s="1">
        <v>45616</v>
      </c>
      <c r="B58">
        <v>228.74799999999999</v>
      </c>
    </row>
    <row r="59" spans="1:2" x14ac:dyDescent="0.25">
      <c r="A59" s="1">
        <v>45617</v>
      </c>
      <c r="B59">
        <v>228.26900000000001</v>
      </c>
    </row>
    <row r="60" spans="1:2" x14ac:dyDescent="0.25">
      <c r="A60" s="1">
        <v>45618</v>
      </c>
      <c r="B60">
        <v>229.61799999999999</v>
      </c>
    </row>
    <row r="61" spans="1:2" x14ac:dyDescent="0.25">
      <c r="A61" s="1">
        <v>45621</v>
      </c>
      <c r="B61">
        <v>232.614</v>
      </c>
    </row>
    <row r="62" spans="1:2" x14ac:dyDescent="0.25">
      <c r="A62" s="1">
        <v>45622</v>
      </c>
      <c r="B62">
        <v>234.80199999999999</v>
      </c>
    </row>
    <row r="63" spans="1:2" x14ac:dyDescent="0.25">
      <c r="A63" s="1">
        <v>45623</v>
      </c>
      <c r="B63">
        <v>234.672</v>
      </c>
    </row>
    <row r="64" spans="1:2" x14ac:dyDescent="0.25">
      <c r="A64" s="1">
        <v>45625</v>
      </c>
      <c r="B64">
        <v>237.06899999999999</v>
      </c>
    </row>
    <row r="65" spans="1:2" x14ac:dyDescent="0.25">
      <c r="A65" s="1">
        <v>45628</v>
      </c>
      <c r="B65">
        <v>239.327</v>
      </c>
    </row>
    <row r="66" spans="1:2" x14ac:dyDescent="0.25">
      <c r="A66" s="1">
        <v>45629</v>
      </c>
      <c r="B66">
        <v>242.38399999999999</v>
      </c>
    </row>
    <row r="67" spans="1:2" x14ac:dyDescent="0.25">
      <c r="A67" s="1">
        <v>45630</v>
      </c>
      <c r="B67">
        <v>242.74299999999999</v>
      </c>
    </row>
    <row r="68" spans="1:2" x14ac:dyDescent="0.25">
      <c r="A68" s="1">
        <v>45631</v>
      </c>
      <c r="B68">
        <v>242.773</v>
      </c>
    </row>
    <row r="69" spans="1:2" x14ac:dyDescent="0.25">
      <c r="A69" s="1">
        <v>45632</v>
      </c>
      <c r="B69">
        <v>242.57300000000001</v>
      </c>
    </row>
    <row r="70" spans="1:2" x14ac:dyDescent="0.25">
      <c r="A70" s="1">
        <v>45635</v>
      </c>
      <c r="B70">
        <v>246.47900000000001</v>
      </c>
    </row>
    <row r="71" spans="1:2" x14ac:dyDescent="0.25">
      <c r="A71" s="1">
        <v>45636</v>
      </c>
      <c r="B71">
        <v>247.49799999999999</v>
      </c>
    </row>
    <row r="72" spans="1:2" x14ac:dyDescent="0.25">
      <c r="A72" s="1">
        <v>45637</v>
      </c>
      <c r="B72">
        <v>246.21899999999999</v>
      </c>
    </row>
    <row r="73" spans="1:2" x14ac:dyDescent="0.25">
      <c r="A73" s="1">
        <v>45638</v>
      </c>
      <c r="B73">
        <v>247.68799999999999</v>
      </c>
    </row>
    <row r="74" spans="1:2" x14ac:dyDescent="0.25">
      <c r="A74" s="1">
        <v>45639</v>
      </c>
      <c r="B74">
        <v>247.857</v>
      </c>
    </row>
    <row r="75" spans="1:2" x14ac:dyDescent="0.25">
      <c r="A75" s="1">
        <v>45642</v>
      </c>
      <c r="B75">
        <v>250.76400000000001</v>
      </c>
    </row>
    <row r="76" spans="1:2" x14ac:dyDescent="0.25">
      <c r="A76" s="1">
        <v>45643</v>
      </c>
      <c r="B76">
        <v>253.202</v>
      </c>
    </row>
    <row r="77" spans="1:2" x14ac:dyDescent="0.25">
      <c r="A77" s="1">
        <v>45644</v>
      </c>
      <c r="B77">
        <v>247.77799999999999</v>
      </c>
    </row>
    <row r="78" spans="1:2" x14ac:dyDescent="0.25">
      <c r="A78" s="1">
        <v>45645</v>
      </c>
      <c r="B78">
        <v>249.51599999999999</v>
      </c>
    </row>
    <row r="79" spans="1:2" x14ac:dyDescent="0.25">
      <c r="A79" s="1">
        <v>45646</v>
      </c>
      <c r="B79">
        <v>254.21100000000001</v>
      </c>
    </row>
    <row r="80" spans="1:2" x14ac:dyDescent="0.25">
      <c r="A80" s="1">
        <v>45649</v>
      </c>
      <c r="B80">
        <v>254.99</v>
      </c>
    </row>
    <row r="81" spans="1:2" x14ac:dyDescent="0.25">
      <c r="A81" s="1">
        <v>45650</v>
      </c>
      <c r="B81">
        <v>257.916</v>
      </c>
    </row>
    <row r="82" spans="1:2" x14ac:dyDescent="0.25">
      <c r="A82" s="1">
        <v>45652</v>
      </c>
      <c r="B82">
        <v>258.73599999999999</v>
      </c>
    </row>
    <row r="83" spans="1:2" x14ac:dyDescent="0.25">
      <c r="A83" s="1">
        <v>45653</v>
      </c>
      <c r="B83">
        <v>255.309</v>
      </c>
    </row>
    <row r="84" spans="1:2" x14ac:dyDescent="0.25">
      <c r="A84" s="1">
        <v>45656</v>
      </c>
      <c r="B84">
        <v>251.923</v>
      </c>
    </row>
    <row r="85" spans="1:2" x14ac:dyDescent="0.25">
      <c r="A85" s="1">
        <v>45657</v>
      </c>
      <c r="B85">
        <v>250.14500000000001</v>
      </c>
    </row>
    <row r="86" spans="1:2" x14ac:dyDescent="0.25">
      <c r="A86" s="1">
        <v>45659</v>
      </c>
      <c r="B86">
        <v>243.58199999999999</v>
      </c>
    </row>
    <row r="87" spans="1:2" x14ac:dyDescent="0.25">
      <c r="A87" s="1">
        <v>45660</v>
      </c>
      <c r="B87">
        <v>243.09299999999999</v>
      </c>
    </row>
    <row r="88" spans="1:2" x14ac:dyDescent="0.25">
      <c r="A88" s="1">
        <v>45663</v>
      </c>
      <c r="B88">
        <v>244.73099999999999</v>
      </c>
    </row>
    <row r="89" spans="1:2" x14ac:dyDescent="0.25">
      <c r="A89" s="1">
        <v>45664</v>
      </c>
      <c r="B89">
        <v>241.94399999999999</v>
      </c>
    </row>
    <row r="90" spans="1:2" x14ac:dyDescent="0.25">
      <c r="A90" s="1">
        <v>45665</v>
      </c>
      <c r="B90">
        <v>242.43299999999999</v>
      </c>
    </row>
    <row r="91" spans="1:2" x14ac:dyDescent="0.25">
      <c r="A91" s="1">
        <v>45667</v>
      </c>
      <c r="B91">
        <v>236.59</v>
      </c>
    </row>
    <row r="92" spans="1:2" x14ac:dyDescent="0.25">
      <c r="A92" s="1">
        <v>45670</v>
      </c>
      <c r="B92">
        <v>234.143</v>
      </c>
    </row>
    <row r="93" spans="1:2" x14ac:dyDescent="0.25">
      <c r="A93" s="1">
        <v>45671</v>
      </c>
      <c r="B93">
        <v>233.024</v>
      </c>
    </row>
    <row r="94" spans="1:2" x14ac:dyDescent="0.25">
      <c r="A94" s="1">
        <v>45672</v>
      </c>
      <c r="B94">
        <v>237.60900000000001</v>
      </c>
    </row>
    <row r="95" spans="1:2" x14ac:dyDescent="0.25">
      <c r="A95" s="1">
        <v>45673</v>
      </c>
      <c r="B95">
        <v>228.00899999999999</v>
      </c>
    </row>
    <row r="96" spans="1:2" x14ac:dyDescent="0.25">
      <c r="A96" s="1">
        <v>45674</v>
      </c>
      <c r="B96">
        <v>229.727</v>
      </c>
    </row>
    <row r="97" spans="1:2" x14ac:dyDescent="0.25">
      <c r="A97" s="1">
        <v>45678</v>
      </c>
      <c r="B97">
        <v>222.39500000000001</v>
      </c>
    </row>
    <row r="98" spans="1:2" x14ac:dyDescent="0.25">
      <c r="A98" s="1">
        <v>45679</v>
      </c>
      <c r="B98">
        <v>223.584</v>
      </c>
    </row>
    <row r="99" spans="1:2" x14ac:dyDescent="0.25">
      <c r="A99" s="1">
        <v>45680</v>
      </c>
      <c r="B99">
        <v>223.41399999999999</v>
      </c>
    </row>
    <row r="100" spans="1:2" x14ac:dyDescent="0.25">
      <c r="A100" s="1">
        <v>45681</v>
      </c>
      <c r="B100">
        <v>222.535</v>
      </c>
    </row>
    <row r="101" spans="1:2" x14ac:dyDescent="0.25">
      <c r="A101" s="1">
        <v>45684</v>
      </c>
      <c r="B101">
        <v>229.608</v>
      </c>
    </row>
    <row r="102" spans="1:2" x14ac:dyDescent="0.25">
      <c r="A102" s="1">
        <v>45685</v>
      </c>
      <c r="B102">
        <v>237.99799999999999</v>
      </c>
    </row>
    <row r="103" spans="1:2" x14ac:dyDescent="0.25">
      <c r="A103" s="1">
        <v>45686</v>
      </c>
      <c r="B103">
        <v>239.09700000000001</v>
      </c>
    </row>
    <row r="104" spans="1:2" x14ac:dyDescent="0.25">
      <c r="A104" s="1">
        <v>45687</v>
      </c>
      <c r="B104">
        <v>237.32900000000001</v>
      </c>
    </row>
    <row r="105" spans="1:2" x14ac:dyDescent="0.25">
      <c r="A105" s="1">
        <v>45688</v>
      </c>
      <c r="B105">
        <v>235.74100000000001</v>
      </c>
    </row>
    <row r="106" spans="1:2" x14ac:dyDescent="0.25">
      <c r="A106" s="1">
        <v>45691</v>
      </c>
      <c r="B106">
        <v>227.76</v>
      </c>
    </row>
    <row r="107" spans="1:2" x14ac:dyDescent="0.25">
      <c r="A107" s="1">
        <v>45692</v>
      </c>
      <c r="B107">
        <v>232.54400000000001</v>
      </c>
    </row>
    <row r="108" spans="1:2" x14ac:dyDescent="0.25">
      <c r="A108" s="1">
        <v>45693</v>
      </c>
      <c r="B108">
        <v>232.215</v>
      </c>
    </row>
    <row r="109" spans="1:2" x14ac:dyDescent="0.25">
      <c r="A109" s="1">
        <v>45694</v>
      </c>
      <c r="B109">
        <v>232.964</v>
      </c>
    </row>
    <row r="110" spans="1:2" x14ac:dyDescent="0.25">
      <c r="A110" s="1">
        <v>45695</v>
      </c>
      <c r="B110">
        <v>227.38</v>
      </c>
    </row>
    <row r="111" spans="1:2" x14ac:dyDescent="0.25">
      <c r="A111" s="1">
        <v>45698</v>
      </c>
      <c r="B111">
        <v>227.65</v>
      </c>
    </row>
    <row r="112" spans="1:2" x14ac:dyDescent="0.25">
      <c r="A112" s="1">
        <v>45699</v>
      </c>
      <c r="B112">
        <v>232.62</v>
      </c>
    </row>
    <row r="113" spans="1:2" x14ac:dyDescent="0.25">
      <c r="A113" s="1">
        <v>45700</v>
      </c>
      <c r="B113">
        <v>236.87</v>
      </c>
    </row>
    <row r="114" spans="1:2" x14ac:dyDescent="0.25">
      <c r="A114" s="1">
        <v>45701</v>
      </c>
      <c r="B114">
        <v>241.53</v>
      </c>
    </row>
    <row r="115" spans="1:2" x14ac:dyDescent="0.25">
      <c r="A115" s="1">
        <v>45702</v>
      </c>
      <c r="B115">
        <v>244.6</v>
      </c>
    </row>
    <row r="116" spans="1:2" x14ac:dyDescent="0.25">
      <c r="A116" s="1">
        <v>45706</v>
      </c>
      <c r="B116">
        <v>244.47</v>
      </c>
    </row>
    <row r="117" spans="1:2" x14ac:dyDescent="0.25">
      <c r="A117" s="1">
        <v>45707</v>
      </c>
      <c r="B117">
        <v>244.87</v>
      </c>
    </row>
    <row r="118" spans="1:2" x14ac:dyDescent="0.25">
      <c r="A118" s="1">
        <v>45708</v>
      </c>
      <c r="B118">
        <v>245.83</v>
      </c>
    </row>
    <row r="119" spans="1:2" x14ac:dyDescent="0.25">
      <c r="A119" s="1">
        <v>45709</v>
      </c>
      <c r="B119">
        <v>245.55</v>
      </c>
    </row>
    <row r="120" spans="1:2" x14ac:dyDescent="0.25">
      <c r="A120" s="1">
        <v>45712</v>
      </c>
      <c r="B120">
        <v>247.172</v>
      </c>
    </row>
    <row r="121" spans="1:2" x14ac:dyDescent="0.25">
      <c r="A121" s="1">
        <v>45713</v>
      </c>
      <c r="B121">
        <v>247.04</v>
      </c>
    </row>
    <row r="122" spans="1:2" x14ac:dyDescent="0.25">
      <c r="A122" s="1">
        <v>45714</v>
      </c>
      <c r="B122">
        <v>240.36</v>
      </c>
    </row>
    <row r="123" spans="1:2" x14ac:dyDescent="0.25">
      <c r="A123" s="1">
        <v>45715</v>
      </c>
      <c r="B123">
        <v>237.3</v>
      </c>
    </row>
    <row r="124" spans="1:2" x14ac:dyDescent="0.25">
      <c r="A124" s="1">
        <v>45716</v>
      </c>
      <c r="B124">
        <v>241.84</v>
      </c>
    </row>
    <row r="125" spans="1:2" x14ac:dyDescent="0.25">
      <c r="A125" s="1">
        <v>45719</v>
      </c>
      <c r="B125">
        <v>238.03</v>
      </c>
    </row>
    <row r="126" spans="1:2" x14ac:dyDescent="0.25">
      <c r="A126" s="1">
        <v>45720</v>
      </c>
      <c r="B126">
        <v>235.93</v>
      </c>
    </row>
    <row r="127" spans="1:2" x14ac:dyDescent="0.25">
      <c r="A127" s="1">
        <v>45721</v>
      </c>
      <c r="B127">
        <v>235.74</v>
      </c>
    </row>
    <row r="128" spans="1:2" x14ac:dyDescent="0.25">
      <c r="A128" s="1">
        <v>45722</v>
      </c>
      <c r="B128">
        <v>235.33</v>
      </c>
    </row>
    <row r="129" spans="1:2" x14ac:dyDescent="0.25">
      <c r="A129" s="1">
        <v>45723</v>
      </c>
      <c r="B129">
        <v>239.07</v>
      </c>
    </row>
    <row r="130" spans="1:2" x14ac:dyDescent="0.25">
      <c r="A130" s="1">
        <v>45726</v>
      </c>
      <c r="B130">
        <v>227.48</v>
      </c>
    </row>
    <row r="131" spans="1:2" x14ac:dyDescent="0.25">
      <c r="A131" s="1">
        <v>45727</v>
      </c>
      <c r="B131">
        <v>220.84</v>
      </c>
    </row>
    <row r="132" spans="1:2" x14ac:dyDescent="0.25">
      <c r="A132" s="1">
        <v>45728</v>
      </c>
      <c r="B132">
        <v>216.98</v>
      </c>
    </row>
    <row r="133" spans="1:2" x14ac:dyDescent="0.25">
      <c r="A133" s="1">
        <v>45729</v>
      </c>
      <c r="B133">
        <v>209.68</v>
      </c>
    </row>
    <row r="134" spans="1:2" x14ac:dyDescent="0.25">
      <c r="A134" s="1">
        <v>45730</v>
      </c>
      <c r="B134">
        <v>213.49</v>
      </c>
    </row>
    <row r="135" spans="1:2" x14ac:dyDescent="0.25">
      <c r="A135" s="1">
        <v>45733</v>
      </c>
      <c r="B135">
        <v>214</v>
      </c>
    </row>
    <row r="136" spans="1:2" x14ac:dyDescent="0.25">
      <c r="A136" s="1">
        <v>45734</v>
      </c>
      <c r="B136">
        <v>212.69</v>
      </c>
    </row>
    <row r="137" spans="1:2" x14ac:dyDescent="0.25">
      <c r="A137" s="1">
        <v>45735</v>
      </c>
      <c r="B137">
        <v>215.24</v>
      </c>
    </row>
    <row r="138" spans="1:2" x14ac:dyDescent="0.25">
      <c r="A138" s="1">
        <v>45736</v>
      </c>
      <c r="B138">
        <v>214.1</v>
      </c>
    </row>
    <row r="139" spans="1:2" x14ac:dyDescent="0.25">
      <c r="A139" s="1">
        <v>45737</v>
      </c>
      <c r="B139">
        <v>218.27</v>
      </c>
    </row>
    <row r="140" spans="1:2" x14ac:dyDescent="0.25">
      <c r="A140" s="1">
        <v>45740</v>
      </c>
      <c r="B140">
        <v>220.73</v>
      </c>
    </row>
    <row r="141" spans="1:2" x14ac:dyDescent="0.25">
      <c r="A141" s="1">
        <v>45741</v>
      </c>
      <c r="B141">
        <v>223.75</v>
      </c>
    </row>
    <row r="142" spans="1:2" x14ac:dyDescent="0.25">
      <c r="A142" s="1">
        <v>45742</v>
      </c>
      <c r="B142">
        <v>221.53</v>
      </c>
    </row>
    <row r="143" spans="1:2" x14ac:dyDescent="0.25">
      <c r="A143" s="1">
        <v>45743</v>
      </c>
      <c r="B143">
        <v>223.85</v>
      </c>
    </row>
    <row r="144" spans="1:2" x14ac:dyDescent="0.25">
      <c r="A144" s="1">
        <v>45744</v>
      </c>
      <c r="B144">
        <v>217.9</v>
      </c>
    </row>
    <row r="145" spans="1:2" x14ac:dyDescent="0.25">
      <c r="A145" s="1">
        <v>45747</v>
      </c>
      <c r="B145">
        <v>222.13</v>
      </c>
    </row>
    <row r="146" spans="1:2" x14ac:dyDescent="0.25">
      <c r="A146" s="1">
        <v>45748</v>
      </c>
      <c r="B146">
        <v>223.19</v>
      </c>
    </row>
    <row r="147" spans="1:2" x14ac:dyDescent="0.25">
      <c r="A147" s="1">
        <v>45749</v>
      </c>
      <c r="B147">
        <v>223.89</v>
      </c>
    </row>
    <row r="148" spans="1:2" x14ac:dyDescent="0.25">
      <c r="A148" s="1">
        <v>45750</v>
      </c>
      <c r="B148">
        <v>203.19</v>
      </c>
    </row>
    <row r="149" spans="1:2" x14ac:dyDescent="0.25">
      <c r="A149" s="1">
        <v>45751</v>
      </c>
      <c r="B149">
        <v>188.38</v>
      </c>
    </row>
    <row r="150" spans="1:2" x14ac:dyDescent="0.25">
      <c r="A150" s="1">
        <v>45754</v>
      </c>
      <c r="B150">
        <v>181.46</v>
      </c>
    </row>
    <row r="151" spans="1:2" x14ac:dyDescent="0.25">
      <c r="A151" s="1">
        <v>45755</v>
      </c>
      <c r="B151">
        <v>172.42</v>
      </c>
    </row>
    <row r="152" spans="1:2" x14ac:dyDescent="0.25">
      <c r="A152" s="1">
        <v>45756</v>
      </c>
      <c r="B152">
        <v>198.85</v>
      </c>
    </row>
    <row r="153" spans="1:2" x14ac:dyDescent="0.25">
      <c r="A153" s="1">
        <v>45757</v>
      </c>
      <c r="B153">
        <v>190.42</v>
      </c>
    </row>
    <row r="154" spans="1:2" x14ac:dyDescent="0.25">
      <c r="A154" s="1">
        <v>45758</v>
      </c>
      <c r="B154">
        <v>198.15</v>
      </c>
    </row>
    <row r="155" spans="1:2" x14ac:dyDescent="0.25">
      <c r="A155" s="1">
        <v>45761</v>
      </c>
      <c r="B155">
        <v>202.52</v>
      </c>
    </row>
    <row r="156" spans="1:2" x14ac:dyDescent="0.25">
      <c r="A156" s="1">
        <v>45762</v>
      </c>
      <c r="B156">
        <v>202.14</v>
      </c>
    </row>
    <row r="157" spans="1:2" x14ac:dyDescent="0.25">
      <c r="A157" s="1">
        <v>45763</v>
      </c>
      <c r="B157">
        <v>194.27</v>
      </c>
    </row>
    <row r="158" spans="1:2" x14ac:dyDescent="0.25">
      <c r="A158" s="1">
        <v>45764</v>
      </c>
      <c r="B158">
        <v>196.98</v>
      </c>
    </row>
    <row r="159" spans="1:2" x14ac:dyDescent="0.25">
      <c r="A159" s="1">
        <v>45768</v>
      </c>
      <c r="B159">
        <v>193.16</v>
      </c>
    </row>
    <row r="160" spans="1:2" x14ac:dyDescent="0.25">
      <c r="A160" s="1">
        <v>45769</v>
      </c>
      <c r="B160">
        <v>199.74</v>
      </c>
    </row>
    <row r="161" spans="1:2" x14ac:dyDescent="0.25">
      <c r="A161" s="1">
        <v>45770</v>
      </c>
      <c r="B161">
        <v>204.6</v>
      </c>
    </row>
    <row r="162" spans="1:2" x14ac:dyDescent="0.25">
      <c r="A162" s="1">
        <v>45771</v>
      </c>
      <c r="B162">
        <v>208.37</v>
      </c>
    </row>
    <row r="163" spans="1:2" x14ac:dyDescent="0.25">
      <c r="A163" s="1">
        <v>45772</v>
      </c>
      <c r="B163">
        <v>209.28</v>
      </c>
    </row>
    <row r="164" spans="1:2" x14ac:dyDescent="0.25">
      <c r="A164" s="1">
        <v>45775</v>
      </c>
      <c r="B164">
        <v>210.14</v>
      </c>
    </row>
    <row r="165" spans="1:2" x14ac:dyDescent="0.25">
      <c r="A165" s="1">
        <v>45776</v>
      </c>
      <c r="B165">
        <v>211.21</v>
      </c>
    </row>
    <row r="166" spans="1:2" x14ac:dyDescent="0.25">
      <c r="A166" s="1">
        <v>45777</v>
      </c>
      <c r="B166">
        <v>212.5</v>
      </c>
    </row>
    <row r="167" spans="1:2" x14ac:dyDescent="0.25">
      <c r="A167" s="1">
        <v>45778</v>
      </c>
      <c r="B167">
        <v>213.32</v>
      </c>
    </row>
    <row r="168" spans="1:2" x14ac:dyDescent="0.25">
      <c r="A168" s="1">
        <v>45779</v>
      </c>
      <c r="B168">
        <v>205.35</v>
      </c>
    </row>
    <row r="169" spans="1:2" x14ac:dyDescent="0.25">
      <c r="A169" s="1">
        <v>45782</v>
      </c>
      <c r="B169">
        <v>198.89</v>
      </c>
    </row>
    <row r="170" spans="1:2" x14ac:dyDescent="0.25">
      <c r="A170" s="1">
        <v>45783</v>
      </c>
      <c r="B170">
        <v>198.51</v>
      </c>
    </row>
    <row r="171" spans="1:2" x14ac:dyDescent="0.25">
      <c r="A171" s="1">
        <v>45784</v>
      </c>
      <c r="B171">
        <v>196.25</v>
      </c>
    </row>
    <row r="172" spans="1:2" x14ac:dyDescent="0.25">
      <c r="A172" s="1">
        <v>45785</v>
      </c>
      <c r="B172">
        <v>197.49</v>
      </c>
    </row>
    <row r="173" spans="1:2" x14ac:dyDescent="0.25">
      <c r="A173" s="1">
        <v>45786</v>
      </c>
      <c r="B173">
        <v>198.53</v>
      </c>
    </row>
    <row r="174" spans="1:2" x14ac:dyDescent="0.25">
      <c r="A174" s="1">
        <v>45789</v>
      </c>
      <c r="B174">
        <v>210.79</v>
      </c>
    </row>
    <row r="175" spans="1:2" x14ac:dyDescent="0.25">
      <c r="A175" s="1">
        <v>45790</v>
      </c>
      <c r="B175">
        <v>212.93</v>
      </c>
    </row>
    <row r="176" spans="1:2" x14ac:dyDescent="0.25">
      <c r="A176" s="1">
        <v>45791</v>
      </c>
      <c r="B176">
        <v>212.33</v>
      </c>
    </row>
    <row r="177" spans="1:2" x14ac:dyDescent="0.25">
      <c r="A177" s="1">
        <v>45792</v>
      </c>
      <c r="B177">
        <v>211.45</v>
      </c>
    </row>
    <row r="178" spans="1:2" x14ac:dyDescent="0.25">
      <c r="A178" s="1">
        <v>45793</v>
      </c>
      <c r="B178">
        <v>211.26</v>
      </c>
    </row>
    <row r="179" spans="1:2" x14ac:dyDescent="0.25">
      <c r="A179" s="1">
        <v>45796</v>
      </c>
      <c r="B179">
        <v>208.78</v>
      </c>
    </row>
    <row r="180" spans="1:2" x14ac:dyDescent="0.25">
      <c r="A180" s="1">
        <v>45797</v>
      </c>
      <c r="B180">
        <v>206.86</v>
      </c>
    </row>
    <row r="181" spans="1:2" x14ac:dyDescent="0.25">
      <c r="A181" s="1">
        <v>45798</v>
      </c>
      <c r="B181">
        <v>202.09</v>
      </c>
    </row>
    <row r="182" spans="1:2" x14ac:dyDescent="0.25">
      <c r="A182" s="1">
        <v>45799</v>
      </c>
      <c r="B182">
        <v>201.36</v>
      </c>
    </row>
    <row r="183" spans="1:2" x14ac:dyDescent="0.25">
      <c r="A183" s="1">
        <v>45800</v>
      </c>
      <c r="B183">
        <v>195.27</v>
      </c>
    </row>
    <row r="184" spans="1:2" x14ac:dyDescent="0.25">
      <c r="A184" s="1">
        <v>45804</v>
      </c>
      <c r="B184">
        <v>200.21</v>
      </c>
    </row>
    <row r="185" spans="1:2" x14ac:dyDescent="0.25">
      <c r="A185" s="1">
        <v>45805</v>
      </c>
      <c r="B185">
        <v>200.42</v>
      </c>
    </row>
    <row r="186" spans="1:2" x14ac:dyDescent="0.25">
      <c r="A186" s="1">
        <v>45806</v>
      </c>
      <c r="B186">
        <v>199.95</v>
      </c>
    </row>
    <row r="187" spans="1:2" x14ac:dyDescent="0.25">
      <c r="A187" s="1">
        <v>45807</v>
      </c>
      <c r="B187">
        <v>200.85</v>
      </c>
    </row>
    <row r="188" spans="1:2" x14ac:dyDescent="0.25">
      <c r="A188" s="1">
        <v>45810</v>
      </c>
      <c r="B188">
        <v>201.7</v>
      </c>
    </row>
    <row r="189" spans="1:2" x14ac:dyDescent="0.25">
      <c r="A189" s="1">
        <v>45811</v>
      </c>
      <c r="B189">
        <v>203.27</v>
      </c>
    </row>
    <row r="190" spans="1:2" x14ac:dyDescent="0.25">
      <c r="A190" s="1">
        <v>45812</v>
      </c>
      <c r="B190">
        <v>202.82</v>
      </c>
    </row>
    <row r="191" spans="1:2" x14ac:dyDescent="0.25">
      <c r="A191" s="1">
        <v>45813</v>
      </c>
      <c r="B191">
        <v>200.63</v>
      </c>
    </row>
    <row r="192" spans="1:2" x14ac:dyDescent="0.25">
      <c r="A192" s="1">
        <v>45814</v>
      </c>
      <c r="B192">
        <v>203.92</v>
      </c>
    </row>
    <row r="193" spans="1:2" x14ac:dyDescent="0.25">
      <c r="A193" s="1">
        <v>45817</v>
      </c>
      <c r="B193">
        <v>201.45</v>
      </c>
    </row>
    <row r="194" spans="1:2" x14ac:dyDescent="0.25">
      <c r="A194" s="1">
        <v>45818</v>
      </c>
      <c r="B194">
        <v>202.67</v>
      </c>
    </row>
    <row r="195" spans="1:2" x14ac:dyDescent="0.25">
      <c r="A195" s="1">
        <v>45819</v>
      </c>
      <c r="B195">
        <v>198.78</v>
      </c>
    </row>
    <row r="196" spans="1:2" x14ac:dyDescent="0.25">
      <c r="A196" s="1">
        <v>45820</v>
      </c>
      <c r="B196">
        <v>199.2</v>
      </c>
    </row>
    <row r="197" spans="1:2" x14ac:dyDescent="0.25">
      <c r="A197" s="1">
        <v>45821</v>
      </c>
      <c r="B197">
        <v>196.45</v>
      </c>
    </row>
    <row r="198" spans="1:2" x14ac:dyDescent="0.25">
      <c r="A198" s="1">
        <v>45824</v>
      </c>
      <c r="B198">
        <v>198.42</v>
      </c>
    </row>
    <row r="199" spans="1:2" x14ac:dyDescent="0.25">
      <c r="A199" s="1">
        <v>45825</v>
      </c>
      <c r="B199">
        <v>195.64</v>
      </c>
    </row>
    <row r="200" spans="1:2" x14ac:dyDescent="0.25">
      <c r="A200" s="1">
        <v>45826</v>
      </c>
      <c r="B200">
        <v>196.58</v>
      </c>
    </row>
    <row r="201" spans="1:2" x14ac:dyDescent="0.25">
      <c r="A201" s="1">
        <v>45828</v>
      </c>
      <c r="B201">
        <v>201</v>
      </c>
    </row>
    <row r="202" spans="1:2" x14ac:dyDescent="0.25">
      <c r="A202" s="1">
        <v>45831</v>
      </c>
      <c r="B202">
        <v>201.5</v>
      </c>
    </row>
    <row r="203" spans="1:2" x14ac:dyDescent="0.25">
      <c r="A203" s="1">
        <v>45832</v>
      </c>
      <c r="B203">
        <v>200.3</v>
      </c>
    </row>
    <row r="204" spans="1:2" x14ac:dyDescent="0.25">
      <c r="A204" s="1">
        <v>45833</v>
      </c>
      <c r="B204">
        <v>201.56</v>
      </c>
    </row>
    <row r="205" spans="1:2" x14ac:dyDescent="0.25">
      <c r="A205" s="1">
        <v>45834</v>
      </c>
      <c r="B205">
        <v>201</v>
      </c>
    </row>
    <row r="206" spans="1:2" x14ac:dyDescent="0.25">
      <c r="A206" s="1">
        <v>45835</v>
      </c>
      <c r="B206">
        <v>201.08</v>
      </c>
    </row>
    <row r="207" spans="1:2" x14ac:dyDescent="0.25">
      <c r="A207" s="1">
        <v>45838</v>
      </c>
      <c r="B207">
        <v>205.17</v>
      </c>
    </row>
    <row r="208" spans="1:2" x14ac:dyDescent="0.25">
      <c r="A208" s="1">
        <v>45839</v>
      </c>
      <c r="B208">
        <v>207.82</v>
      </c>
    </row>
    <row r="209" spans="1:2" x14ac:dyDescent="0.25">
      <c r="A209" s="1">
        <v>45840</v>
      </c>
      <c r="B209">
        <v>212.44</v>
      </c>
    </row>
    <row r="210" spans="1:2" x14ac:dyDescent="0.25">
      <c r="A210" s="1">
        <v>45841</v>
      </c>
      <c r="B210">
        <v>213.55</v>
      </c>
    </row>
    <row r="211" spans="1:2" x14ac:dyDescent="0.25">
      <c r="A211" s="1">
        <v>45845</v>
      </c>
      <c r="B211">
        <v>209.95</v>
      </c>
    </row>
    <row r="212" spans="1:2" x14ac:dyDescent="0.25">
      <c r="A212" s="1">
        <v>45846</v>
      </c>
      <c r="B212">
        <v>210.01</v>
      </c>
    </row>
    <row r="213" spans="1:2" x14ac:dyDescent="0.25">
      <c r="A213" s="1">
        <v>45847</v>
      </c>
      <c r="B213">
        <v>211.14</v>
      </c>
    </row>
    <row r="214" spans="1:2" x14ac:dyDescent="0.25">
      <c r="A214" s="1">
        <v>45848</v>
      </c>
      <c r="B214">
        <v>212.41</v>
      </c>
    </row>
    <row r="215" spans="1:2" x14ac:dyDescent="0.25">
      <c r="A215" s="1">
        <v>45849</v>
      </c>
      <c r="B215">
        <v>211.16</v>
      </c>
    </row>
    <row r="216" spans="1:2" x14ac:dyDescent="0.25">
      <c r="A216" s="1">
        <v>45852</v>
      </c>
      <c r="B216">
        <v>208.62</v>
      </c>
    </row>
    <row r="217" spans="1:2" x14ac:dyDescent="0.25">
      <c r="A217" s="1">
        <v>45853</v>
      </c>
      <c r="B217">
        <v>209.11</v>
      </c>
    </row>
    <row r="218" spans="1:2" x14ac:dyDescent="0.25">
      <c r="A218" s="1">
        <v>45854</v>
      </c>
      <c r="B218">
        <v>210.16</v>
      </c>
    </row>
    <row r="219" spans="1:2" x14ac:dyDescent="0.25">
      <c r="A219" s="1">
        <v>45855</v>
      </c>
      <c r="B219">
        <v>210.02</v>
      </c>
    </row>
    <row r="220" spans="1:2" x14ac:dyDescent="0.25">
      <c r="A220" s="1">
        <v>45856</v>
      </c>
      <c r="B220">
        <v>211.18</v>
      </c>
    </row>
    <row r="221" spans="1:2" x14ac:dyDescent="0.25">
      <c r="A221" s="1">
        <v>45859</v>
      </c>
      <c r="B221">
        <v>212.48</v>
      </c>
    </row>
    <row r="222" spans="1:2" x14ac:dyDescent="0.25">
      <c r="A222" s="1">
        <v>45860</v>
      </c>
      <c r="B222">
        <v>214.4</v>
      </c>
    </row>
    <row r="223" spans="1:2" x14ac:dyDescent="0.25">
      <c r="A223" s="1">
        <v>45861</v>
      </c>
      <c r="B223">
        <v>214.15</v>
      </c>
    </row>
    <row r="224" spans="1:2" x14ac:dyDescent="0.25">
      <c r="A224" s="1">
        <v>45862</v>
      </c>
      <c r="B224">
        <v>213.76</v>
      </c>
    </row>
    <row r="225" spans="1:2" x14ac:dyDescent="0.25">
      <c r="A225" s="1">
        <v>45863</v>
      </c>
      <c r="B225">
        <v>213.88</v>
      </c>
    </row>
    <row r="226" spans="1:2" x14ac:dyDescent="0.25">
      <c r="A226" s="1">
        <v>45866</v>
      </c>
      <c r="B226">
        <v>214.05</v>
      </c>
    </row>
    <row r="227" spans="1:2" x14ac:dyDescent="0.25">
      <c r="A227" s="1">
        <v>45867</v>
      </c>
      <c r="B227">
        <v>211.27</v>
      </c>
    </row>
    <row r="228" spans="1:2" x14ac:dyDescent="0.25">
      <c r="A228" s="1">
        <v>45868</v>
      </c>
      <c r="B228">
        <v>209.05</v>
      </c>
    </row>
    <row r="229" spans="1:2" x14ac:dyDescent="0.25">
      <c r="A229" s="1">
        <v>45869</v>
      </c>
      <c r="B229">
        <v>207.57</v>
      </c>
    </row>
    <row r="230" spans="1:2" x14ac:dyDescent="0.25">
      <c r="A230" s="1">
        <v>45870</v>
      </c>
      <c r="B230">
        <v>202.38</v>
      </c>
    </row>
    <row r="231" spans="1:2" x14ac:dyDescent="0.25">
      <c r="A231" s="1">
        <v>45873</v>
      </c>
      <c r="B231">
        <v>203.35</v>
      </c>
    </row>
    <row r="232" spans="1:2" x14ac:dyDescent="0.25">
      <c r="A232" s="1">
        <v>45874</v>
      </c>
      <c r="B232">
        <v>202.92</v>
      </c>
    </row>
    <row r="233" spans="1:2" x14ac:dyDescent="0.25">
      <c r="A233" s="1">
        <v>45875</v>
      </c>
      <c r="B233">
        <v>213.25</v>
      </c>
    </row>
    <row r="234" spans="1:2" x14ac:dyDescent="0.25">
      <c r="A234" s="1">
        <v>45876</v>
      </c>
      <c r="B234">
        <v>220.03</v>
      </c>
    </row>
    <row r="235" spans="1:2" x14ac:dyDescent="0.25">
      <c r="A235" s="1">
        <v>45877</v>
      </c>
      <c r="B235">
        <v>229.35</v>
      </c>
    </row>
    <row r="236" spans="1:2" x14ac:dyDescent="0.25">
      <c r="A236" s="1">
        <v>45880</v>
      </c>
      <c r="B236">
        <v>227.18</v>
      </c>
    </row>
    <row r="237" spans="1:2" x14ac:dyDescent="0.25">
      <c r="A237" s="1">
        <v>45881</v>
      </c>
      <c r="B237">
        <v>229.65</v>
      </c>
    </row>
    <row r="238" spans="1:2" x14ac:dyDescent="0.25">
      <c r="A238" s="1">
        <v>45882</v>
      </c>
      <c r="B238">
        <v>233.33</v>
      </c>
    </row>
    <row r="239" spans="1:2" x14ac:dyDescent="0.25">
      <c r="A239" s="1">
        <v>45883</v>
      </c>
      <c r="B239">
        <v>232.78</v>
      </c>
    </row>
    <row r="240" spans="1:2" x14ac:dyDescent="0.25">
      <c r="A240" s="1">
        <v>45884</v>
      </c>
      <c r="B240">
        <v>231.59</v>
      </c>
    </row>
    <row r="241" spans="1:2" x14ac:dyDescent="0.25">
      <c r="A241" s="1">
        <v>45887</v>
      </c>
      <c r="B241">
        <v>230.89</v>
      </c>
    </row>
    <row r="242" spans="1:2" x14ac:dyDescent="0.25">
      <c r="A242" s="1">
        <v>45888</v>
      </c>
      <c r="B242">
        <v>230.56</v>
      </c>
    </row>
    <row r="243" spans="1:2" x14ac:dyDescent="0.25">
      <c r="A243" s="1">
        <v>45889</v>
      </c>
      <c r="B243">
        <v>226.01</v>
      </c>
    </row>
    <row r="244" spans="1:2" x14ac:dyDescent="0.25">
      <c r="A244" s="1">
        <v>45890</v>
      </c>
      <c r="B244">
        <v>224.9</v>
      </c>
    </row>
    <row r="245" spans="1:2" x14ac:dyDescent="0.25">
      <c r="A245" s="1">
        <v>45891</v>
      </c>
      <c r="B245">
        <v>227.76</v>
      </c>
    </row>
    <row r="246" spans="1:2" x14ac:dyDescent="0.25">
      <c r="A246" s="1">
        <v>45894</v>
      </c>
      <c r="B246">
        <v>227.16</v>
      </c>
    </row>
    <row r="247" spans="1:2" x14ac:dyDescent="0.25">
      <c r="A247" s="1">
        <v>45895</v>
      </c>
      <c r="B247">
        <v>229.31</v>
      </c>
    </row>
    <row r="248" spans="1:2" x14ac:dyDescent="0.25">
      <c r="A248" s="1">
        <v>45896</v>
      </c>
      <c r="B248">
        <v>230.49</v>
      </c>
    </row>
    <row r="249" spans="1:2" x14ac:dyDescent="0.25">
      <c r="A249" s="1">
        <v>45897</v>
      </c>
      <c r="B249">
        <v>232.56</v>
      </c>
    </row>
    <row r="250" spans="1:2" x14ac:dyDescent="0.25">
      <c r="A250" s="1">
        <v>45898</v>
      </c>
      <c r="B250">
        <v>232.14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033C-816C-424D-B8D3-3CDD97328525}">
  <dimension ref="A1:B260"/>
  <sheetViews>
    <sheetView topLeftCell="A240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45537</v>
      </c>
      <c r="B2">
        <v>2499.54</v>
      </c>
    </row>
    <row r="3" spans="1:2" x14ac:dyDescent="0.25">
      <c r="A3" s="1">
        <v>45538</v>
      </c>
      <c r="B3">
        <v>2492.96</v>
      </c>
    </row>
    <row r="4" spans="1:2" x14ac:dyDescent="0.25">
      <c r="A4" s="1">
        <v>45539</v>
      </c>
      <c r="B4">
        <v>2495.65</v>
      </c>
    </row>
    <row r="5" spans="1:2" x14ac:dyDescent="0.25">
      <c r="A5" s="1">
        <v>45540</v>
      </c>
      <c r="B5">
        <v>2516.7600000000002</v>
      </c>
    </row>
    <row r="6" spans="1:2" x14ac:dyDescent="0.25">
      <c r="A6" s="1">
        <v>45541</v>
      </c>
      <c r="B6">
        <v>2495.9499999999998</v>
      </c>
    </row>
    <row r="7" spans="1:2" x14ac:dyDescent="0.25">
      <c r="A7" s="1">
        <v>45544</v>
      </c>
      <c r="B7">
        <v>2506.2199999999998</v>
      </c>
    </row>
    <row r="8" spans="1:2" x14ac:dyDescent="0.25">
      <c r="A8" s="1">
        <v>45545</v>
      </c>
      <c r="B8">
        <v>2516.65</v>
      </c>
    </row>
    <row r="9" spans="1:2" x14ac:dyDescent="0.25">
      <c r="A9" s="1">
        <v>45546</v>
      </c>
      <c r="B9">
        <v>2511.52</v>
      </c>
    </row>
    <row r="10" spans="1:2" x14ac:dyDescent="0.25">
      <c r="A10" s="1">
        <v>45547</v>
      </c>
      <c r="B10">
        <v>2558.7950000000001</v>
      </c>
    </row>
    <row r="11" spans="1:2" x14ac:dyDescent="0.25">
      <c r="A11" s="1">
        <v>45548</v>
      </c>
      <c r="B11">
        <v>2582.8449999999998</v>
      </c>
    </row>
    <row r="12" spans="1:2" x14ac:dyDescent="0.25">
      <c r="A12" s="1">
        <v>45551</v>
      </c>
      <c r="B12">
        <v>2582.5100000000002</v>
      </c>
    </row>
    <row r="13" spans="1:2" x14ac:dyDescent="0.25">
      <c r="A13" s="1">
        <v>45552</v>
      </c>
      <c r="B13">
        <v>2569.59</v>
      </c>
    </row>
    <row r="14" spans="1:2" x14ac:dyDescent="0.25">
      <c r="A14" s="1">
        <v>45553</v>
      </c>
      <c r="B14">
        <v>2559.0050000000001</v>
      </c>
    </row>
    <row r="15" spans="1:2" x14ac:dyDescent="0.25">
      <c r="A15" s="1">
        <v>45554</v>
      </c>
      <c r="B15">
        <v>2586.77</v>
      </c>
    </row>
    <row r="16" spans="1:2" x14ac:dyDescent="0.25">
      <c r="A16" s="1">
        <v>45555</v>
      </c>
      <c r="B16">
        <v>2621.17</v>
      </c>
    </row>
    <row r="17" spans="1:2" x14ac:dyDescent="0.25">
      <c r="A17" s="1">
        <v>45558</v>
      </c>
      <c r="B17">
        <v>2628.5450000000001</v>
      </c>
    </row>
    <row r="18" spans="1:2" x14ac:dyDescent="0.25">
      <c r="A18" s="1">
        <v>45559</v>
      </c>
      <c r="B18">
        <v>2657.145</v>
      </c>
    </row>
    <row r="19" spans="1:2" x14ac:dyDescent="0.25">
      <c r="A19" s="1">
        <v>45560</v>
      </c>
      <c r="B19">
        <v>2657.17</v>
      </c>
    </row>
    <row r="20" spans="1:2" x14ac:dyDescent="0.25">
      <c r="A20" s="1">
        <v>45561</v>
      </c>
      <c r="B20">
        <v>2672.45</v>
      </c>
    </row>
    <row r="21" spans="1:2" x14ac:dyDescent="0.25">
      <c r="A21" s="1">
        <v>45562</v>
      </c>
      <c r="B21">
        <v>2652.05</v>
      </c>
    </row>
    <row r="22" spans="1:2" x14ac:dyDescent="0.25">
      <c r="A22" s="1">
        <v>45565</v>
      </c>
      <c r="B22">
        <v>2634.7350000000001</v>
      </c>
    </row>
    <row r="23" spans="1:2" x14ac:dyDescent="0.25">
      <c r="A23" s="1">
        <v>45566</v>
      </c>
      <c r="B23">
        <v>2663.4349999999999</v>
      </c>
    </row>
    <row r="24" spans="1:2" x14ac:dyDescent="0.25">
      <c r="A24" s="1">
        <v>45567</v>
      </c>
      <c r="B24">
        <v>2658.81</v>
      </c>
    </row>
    <row r="25" spans="1:2" x14ac:dyDescent="0.25">
      <c r="A25" s="1">
        <v>45568</v>
      </c>
      <c r="B25">
        <v>2656.21</v>
      </c>
    </row>
    <row r="26" spans="1:2" x14ac:dyDescent="0.25">
      <c r="A26" s="1">
        <v>45569</v>
      </c>
      <c r="B26">
        <v>2651.64</v>
      </c>
    </row>
    <row r="27" spans="1:2" x14ac:dyDescent="0.25">
      <c r="A27" s="1">
        <v>45572</v>
      </c>
      <c r="B27">
        <v>2642.66</v>
      </c>
    </row>
    <row r="28" spans="1:2" x14ac:dyDescent="0.25">
      <c r="A28" s="1">
        <v>45573</v>
      </c>
      <c r="B28">
        <v>2621.9549999999999</v>
      </c>
    </row>
    <row r="29" spans="1:2" x14ac:dyDescent="0.25">
      <c r="A29" s="1">
        <v>45574</v>
      </c>
      <c r="B29">
        <v>2607.8249999999998</v>
      </c>
    </row>
    <row r="30" spans="1:2" x14ac:dyDescent="0.25">
      <c r="A30" s="1">
        <v>45575</v>
      </c>
      <c r="B30">
        <v>2630.1550000000002</v>
      </c>
    </row>
    <row r="31" spans="1:2" x14ac:dyDescent="0.25">
      <c r="A31" s="1">
        <v>45576</v>
      </c>
      <c r="B31">
        <v>2656.1950000000002</v>
      </c>
    </row>
    <row r="32" spans="1:2" x14ac:dyDescent="0.25">
      <c r="A32" s="1">
        <v>45579</v>
      </c>
      <c r="B32">
        <v>2648.62</v>
      </c>
    </row>
    <row r="33" spans="1:2" x14ac:dyDescent="0.25">
      <c r="A33" s="1">
        <v>45580</v>
      </c>
      <c r="B33">
        <v>2662.855</v>
      </c>
    </row>
    <row r="34" spans="1:2" x14ac:dyDescent="0.25">
      <c r="A34" s="1">
        <v>45581</v>
      </c>
      <c r="B34">
        <v>2673.84</v>
      </c>
    </row>
    <row r="35" spans="1:2" x14ac:dyDescent="0.25">
      <c r="A35" s="1">
        <v>45582</v>
      </c>
      <c r="B35">
        <v>2693.1</v>
      </c>
    </row>
    <row r="36" spans="1:2" x14ac:dyDescent="0.25">
      <c r="A36" s="1">
        <v>45583</v>
      </c>
      <c r="B36">
        <v>2719.83</v>
      </c>
    </row>
    <row r="37" spans="1:2" x14ac:dyDescent="0.25">
      <c r="A37" s="1">
        <v>45586</v>
      </c>
      <c r="B37">
        <v>2719.7449999999999</v>
      </c>
    </row>
    <row r="38" spans="1:2" x14ac:dyDescent="0.25">
      <c r="A38" s="1">
        <v>45587</v>
      </c>
      <c r="B38">
        <v>2749.0149999999999</v>
      </c>
    </row>
    <row r="39" spans="1:2" x14ac:dyDescent="0.25">
      <c r="A39" s="1">
        <v>45588</v>
      </c>
      <c r="B39">
        <v>2715.52</v>
      </c>
    </row>
    <row r="40" spans="1:2" x14ac:dyDescent="0.25">
      <c r="A40" s="1">
        <v>45589</v>
      </c>
      <c r="B40">
        <v>2735.9850000000001</v>
      </c>
    </row>
    <row r="41" spans="1:2" x14ac:dyDescent="0.25">
      <c r="A41" s="1">
        <v>45590</v>
      </c>
      <c r="B41">
        <v>2742.5349999999999</v>
      </c>
    </row>
    <row r="42" spans="1:2" x14ac:dyDescent="0.25">
      <c r="A42" s="1">
        <v>45593</v>
      </c>
      <c r="B42">
        <v>2742.2249999999999</v>
      </c>
    </row>
    <row r="43" spans="1:2" x14ac:dyDescent="0.25">
      <c r="A43" s="1">
        <v>45594</v>
      </c>
      <c r="B43">
        <v>2774.68</v>
      </c>
    </row>
    <row r="44" spans="1:2" x14ac:dyDescent="0.25">
      <c r="A44" s="1">
        <v>45595</v>
      </c>
      <c r="B44">
        <v>2787.59</v>
      </c>
    </row>
    <row r="45" spans="1:2" x14ac:dyDescent="0.25">
      <c r="A45" s="1">
        <v>45596</v>
      </c>
      <c r="B45">
        <v>2746.2049999999999</v>
      </c>
    </row>
    <row r="46" spans="1:2" x14ac:dyDescent="0.25">
      <c r="A46" s="1">
        <v>45597</v>
      </c>
      <c r="B46">
        <v>2736.5149999999999</v>
      </c>
    </row>
    <row r="47" spans="1:2" x14ac:dyDescent="0.25">
      <c r="A47" s="1">
        <v>45600</v>
      </c>
      <c r="B47">
        <v>2736.6849999999999</v>
      </c>
    </row>
    <row r="48" spans="1:2" x14ac:dyDescent="0.25">
      <c r="A48" s="1">
        <v>45601</v>
      </c>
      <c r="B48">
        <v>2743.9949999999999</v>
      </c>
    </row>
    <row r="49" spans="1:2" x14ac:dyDescent="0.25">
      <c r="A49" s="1">
        <v>45602</v>
      </c>
      <c r="B49">
        <v>2659.0549999999998</v>
      </c>
    </row>
    <row r="50" spans="1:2" x14ac:dyDescent="0.25">
      <c r="A50" s="1">
        <v>45603</v>
      </c>
      <c r="B50">
        <v>2706.51</v>
      </c>
    </row>
    <row r="51" spans="1:2" x14ac:dyDescent="0.25">
      <c r="A51" s="1">
        <v>45604</v>
      </c>
      <c r="B51">
        <v>2685.17</v>
      </c>
    </row>
    <row r="52" spans="1:2" x14ac:dyDescent="0.25">
      <c r="A52" s="1">
        <v>45607</v>
      </c>
      <c r="B52">
        <v>2619.54</v>
      </c>
    </row>
    <row r="53" spans="1:2" x14ac:dyDescent="0.25">
      <c r="A53" s="1">
        <v>45608</v>
      </c>
      <c r="B53">
        <v>2598.2750000000001</v>
      </c>
    </row>
    <row r="54" spans="1:2" x14ac:dyDescent="0.25">
      <c r="A54" s="1">
        <v>45609</v>
      </c>
      <c r="B54">
        <v>2572.9349999999999</v>
      </c>
    </row>
    <row r="55" spans="1:2" x14ac:dyDescent="0.25">
      <c r="A55" s="1">
        <v>45610</v>
      </c>
      <c r="B55">
        <v>2565.0500000000002</v>
      </c>
    </row>
    <row r="56" spans="1:2" x14ac:dyDescent="0.25">
      <c r="A56" s="1">
        <v>45611</v>
      </c>
      <c r="B56">
        <v>2562.33</v>
      </c>
    </row>
    <row r="57" spans="1:2" x14ac:dyDescent="0.25">
      <c r="A57" s="1">
        <v>45614</v>
      </c>
      <c r="B57">
        <v>2611.87</v>
      </c>
    </row>
    <row r="58" spans="1:2" x14ac:dyDescent="0.25">
      <c r="A58" s="1">
        <v>45615</v>
      </c>
      <c r="B58">
        <v>2632.2649999999999</v>
      </c>
    </row>
    <row r="59" spans="1:2" x14ac:dyDescent="0.25">
      <c r="A59" s="1">
        <v>45616</v>
      </c>
      <c r="B59">
        <v>2650.2649999999999</v>
      </c>
    </row>
    <row r="60" spans="1:2" x14ac:dyDescent="0.25">
      <c r="A60" s="1">
        <v>45617</v>
      </c>
      <c r="B60">
        <v>2669.665</v>
      </c>
    </row>
    <row r="61" spans="1:2" x14ac:dyDescent="0.25">
      <c r="A61" s="1">
        <v>45618</v>
      </c>
      <c r="B61">
        <v>2705.95</v>
      </c>
    </row>
    <row r="62" spans="1:2" x14ac:dyDescent="0.25">
      <c r="A62" s="1">
        <v>45621</v>
      </c>
      <c r="B62">
        <v>2625.23</v>
      </c>
    </row>
    <row r="63" spans="1:2" x14ac:dyDescent="0.25">
      <c r="A63" s="1">
        <v>45622</v>
      </c>
      <c r="B63">
        <v>2633.2249999999999</v>
      </c>
    </row>
    <row r="64" spans="1:2" x14ac:dyDescent="0.25">
      <c r="A64" s="1">
        <v>45623</v>
      </c>
      <c r="B64">
        <v>2635.9450000000002</v>
      </c>
    </row>
    <row r="65" spans="1:2" x14ac:dyDescent="0.25">
      <c r="A65" s="1">
        <v>45624</v>
      </c>
      <c r="B65">
        <v>2637.585</v>
      </c>
    </row>
    <row r="66" spans="1:2" x14ac:dyDescent="0.25">
      <c r="A66" s="1">
        <v>45625</v>
      </c>
      <c r="B66">
        <v>2650.4549999999999</v>
      </c>
    </row>
    <row r="67" spans="1:2" x14ac:dyDescent="0.25">
      <c r="A67" s="1">
        <v>45628</v>
      </c>
      <c r="B67">
        <v>2639.06</v>
      </c>
    </row>
    <row r="68" spans="1:2" x14ac:dyDescent="0.25">
      <c r="A68" s="1">
        <v>45629</v>
      </c>
      <c r="B68">
        <v>2643.665</v>
      </c>
    </row>
    <row r="69" spans="1:2" x14ac:dyDescent="0.25">
      <c r="A69" s="1">
        <v>45630</v>
      </c>
      <c r="B69">
        <v>2650.0949999999998</v>
      </c>
    </row>
    <row r="70" spans="1:2" x14ac:dyDescent="0.25">
      <c r="A70" s="1">
        <v>45631</v>
      </c>
      <c r="B70">
        <v>2631.9850000000001</v>
      </c>
    </row>
    <row r="71" spans="1:2" x14ac:dyDescent="0.25">
      <c r="A71" s="1">
        <v>45632</v>
      </c>
      <c r="B71">
        <v>2631.9850000000001</v>
      </c>
    </row>
    <row r="72" spans="1:2" x14ac:dyDescent="0.25">
      <c r="A72" s="1">
        <v>45635</v>
      </c>
      <c r="B72">
        <v>2660.395</v>
      </c>
    </row>
    <row r="73" spans="1:2" x14ac:dyDescent="0.25">
      <c r="A73" s="1">
        <v>45636</v>
      </c>
      <c r="B73">
        <v>2693.9450000000002</v>
      </c>
    </row>
    <row r="74" spans="1:2" x14ac:dyDescent="0.25">
      <c r="A74" s="1">
        <v>45637</v>
      </c>
      <c r="B74">
        <v>2718.13</v>
      </c>
    </row>
    <row r="75" spans="1:2" x14ac:dyDescent="0.25">
      <c r="A75" s="1">
        <v>45638</v>
      </c>
      <c r="B75">
        <v>2680.8649999999998</v>
      </c>
    </row>
    <row r="76" spans="1:2" x14ac:dyDescent="0.25">
      <c r="A76" s="1">
        <v>45639</v>
      </c>
      <c r="B76">
        <v>2647.72</v>
      </c>
    </row>
    <row r="77" spans="1:2" x14ac:dyDescent="0.25">
      <c r="A77" s="1">
        <v>45642</v>
      </c>
      <c r="B77">
        <v>2652.7249999999999</v>
      </c>
    </row>
    <row r="78" spans="1:2" x14ac:dyDescent="0.25">
      <c r="A78" s="1">
        <v>45643</v>
      </c>
      <c r="B78">
        <v>2646.63</v>
      </c>
    </row>
    <row r="79" spans="1:2" x14ac:dyDescent="0.25">
      <c r="A79" s="1">
        <v>45644</v>
      </c>
      <c r="B79">
        <v>2585.34</v>
      </c>
    </row>
    <row r="80" spans="1:2" x14ac:dyDescent="0.25">
      <c r="A80" s="1">
        <v>45645</v>
      </c>
      <c r="B80">
        <v>2594.2849999999999</v>
      </c>
    </row>
    <row r="81" spans="1:2" x14ac:dyDescent="0.25">
      <c r="A81" s="1">
        <v>45646</v>
      </c>
      <c r="B81">
        <v>2623.09</v>
      </c>
    </row>
    <row r="82" spans="1:2" x14ac:dyDescent="0.25">
      <c r="A82" s="1">
        <v>45649</v>
      </c>
      <c r="B82">
        <v>2612.9450000000002</v>
      </c>
    </row>
    <row r="83" spans="1:2" x14ac:dyDescent="0.25">
      <c r="A83" s="1">
        <v>45650</v>
      </c>
      <c r="B83">
        <v>2616.1799999999998</v>
      </c>
    </row>
    <row r="84" spans="1:2" x14ac:dyDescent="0.25">
      <c r="A84" s="1">
        <v>45652</v>
      </c>
      <c r="B84">
        <v>2633.7950000000001</v>
      </c>
    </row>
    <row r="85" spans="1:2" x14ac:dyDescent="0.25">
      <c r="A85" s="1">
        <v>45653</v>
      </c>
      <c r="B85">
        <v>2615.5549999999998</v>
      </c>
    </row>
    <row r="86" spans="1:2" x14ac:dyDescent="0.25">
      <c r="A86" s="1">
        <v>45656</v>
      </c>
      <c r="B86">
        <v>2605.9650000000001</v>
      </c>
    </row>
    <row r="87" spans="1:2" x14ac:dyDescent="0.25">
      <c r="A87" s="1">
        <v>45657</v>
      </c>
      <c r="B87">
        <v>2624.585</v>
      </c>
    </row>
    <row r="88" spans="1:2" x14ac:dyDescent="0.25">
      <c r="A88" s="1">
        <v>45659</v>
      </c>
      <c r="B88">
        <v>2658.01</v>
      </c>
    </row>
    <row r="89" spans="1:2" x14ac:dyDescent="0.25">
      <c r="A89" s="1">
        <v>45660</v>
      </c>
      <c r="B89">
        <v>2638.26</v>
      </c>
    </row>
    <row r="90" spans="1:2" x14ac:dyDescent="0.25">
      <c r="A90" s="1">
        <v>45663</v>
      </c>
      <c r="B90">
        <v>2636.085</v>
      </c>
    </row>
    <row r="91" spans="1:2" x14ac:dyDescent="0.25">
      <c r="A91" s="1">
        <v>45664</v>
      </c>
      <c r="B91">
        <v>2648.7350000000001</v>
      </c>
    </row>
    <row r="92" spans="1:2" x14ac:dyDescent="0.25">
      <c r="A92" s="1">
        <v>45665</v>
      </c>
      <c r="B92">
        <v>2662.1</v>
      </c>
    </row>
    <row r="93" spans="1:2" x14ac:dyDescent="0.25">
      <c r="A93" s="1">
        <v>45666</v>
      </c>
      <c r="B93">
        <v>2670.36</v>
      </c>
    </row>
    <row r="94" spans="1:2" x14ac:dyDescent="0.25">
      <c r="A94" s="1">
        <v>45667</v>
      </c>
      <c r="B94">
        <v>2690.62</v>
      </c>
    </row>
    <row r="95" spans="1:2" x14ac:dyDescent="0.25">
      <c r="A95" s="1">
        <v>45670</v>
      </c>
      <c r="B95">
        <v>2663.0450000000001</v>
      </c>
    </row>
    <row r="96" spans="1:2" x14ac:dyDescent="0.25">
      <c r="A96" s="1">
        <v>45671</v>
      </c>
      <c r="B96">
        <v>2677.36</v>
      </c>
    </row>
    <row r="97" spans="1:2" x14ac:dyDescent="0.25">
      <c r="A97" s="1">
        <v>45672</v>
      </c>
      <c r="B97">
        <v>2696.5250000000001</v>
      </c>
    </row>
    <row r="98" spans="1:2" x14ac:dyDescent="0.25">
      <c r="A98" s="1">
        <v>45673</v>
      </c>
      <c r="B98">
        <v>2714.6849999999999</v>
      </c>
    </row>
    <row r="99" spans="1:2" x14ac:dyDescent="0.25">
      <c r="A99" s="1">
        <v>45674</v>
      </c>
      <c r="B99">
        <v>2700.8649999999998</v>
      </c>
    </row>
    <row r="100" spans="1:2" x14ac:dyDescent="0.25">
      <c r="A100" s="1">
        <v>45677</v>
      </c>
      <c r="B100">
        <v>2706.4250000000002</v>
      </c>
    </row>
    <row r="101" spans="1:2" x14ac:dyDescent="0.25">
      <c r="A101" s="1">
        <v>45678</v>
      </c>
      <c r="B101">
        <v>2744.81</v>
      </c>
    </row>
    <row r="102" spans="1:2" x14ac:dyDescent="0.25">
      <c r="A102" s="1">
        <v>45679</v>
      </c>
      <c r="B102">
        <v>2756.3049999999998</v>
      </c>
    </row>
    <row r="103" spans="1:2" x14ac:dyDescent="0.25">
      <c r="A103" s="1">
        <v>45680</v>
      </c>
      <c r="B103">
        <v>2754.8850000000002</v>
      </c>
    </row>
    <row r="104" spans="1:2" x14ac:dyDescent="0.25">
      <c r="A104" s="1">
        <v>45681</v>
      </c>
      <c r="B104">
        <v>2771.105</v>
      </c>
    </row>
    <row r="105" spans="1:2" x14ac:dyDescent="0.25">
      <c r="A105" s="1">
        <v>45684</v>
      </c>
      <c r="B105">
        <v>2740.93</v>
      </c>
    </row>
    <row r="106" spans="1:2" x14ac:dyDescent="0.25">
      <c r="A106" s="1">
        <v>45685</v>
      </c>
      <c r="B106">
        <v>2763.89</v>
      </c>
    </row>
    <row r="107" spans="1:2" x14ac:dyDescent="0.25">
      <c r="A107" s="1">
        <v>45686</v>
      </c>
      <c r="B107">
        <v>2759.62</v>
      </c>
    </row>
    <row r="108" spans="1:2" x14ac:dyDescent="0.25">
      <c r="A108" s="1">
        <v>45687</v>
      </c>
      <c r="B108">
        <v>2794.1950000000002</v>
      </c>
    </row>
    <row r="109" spans="1:2" x14ac:dyDescent="0.25">
      <c r="A109" s="1">
        <v>45688</v>
      </c>
      <c r="B109">
        <v>2801.28</v>
      </c>
    </row>
    <row r="110" spans="1:2" x14ac:dyDescent="0.25">
      <c r="A110" s="1">
        <v>45691</v>
      </c>
      <c r="B110">
        <v>2815</v>
      </c>
    </row>
    <row r="111" spans="1:2" x14ac:dyDescent="0.25">
      <c r="A111" s="1">
        <v>45692</v>
      </c>
      <c r="B111">
        <v>2842.58</v>
      </c>
    </row>
    <row r="112" spans="1:2" x14ac:dyDescent="0.25">
      <c r="A112" s="1">
        <v>45693</v>
      </c>
      <c r="B112">
        <v>2866.67</v>
      </c>
    </row>
    <row r="113" spans="1:2" x14ac:dyDescent="0.25">
      <c r="A113" s="1">
        <v>45694</v>
      </c>
      <c r="B113">
        <v>2856.0349999999999</v>
      </c>
    </row>
    <row r="114" spans="1:2" x14ac:dyDescent="0.25">
      <c r="A114" s="1">
        <v>45695</v>
      </c>
      <c r="B114">
        <v>2860.6550000000002</v>
      </c>
    </row>
    <row r="115" spans="1:2" x14ac:dyDescent="0.25">
      <c r="A115" s="1">
        <v>45698</v>
      </c>
      <c r="B115">
        <v>2908.0450000000001</v>
      </c>
    </row>
    <row r="116" spans="1:2" x14ac:dyDescent="0.25">
      <c r="A116" s="1">
        <v>45699</v>
      </c>
      <c r="B116">
        <v>2897.58</v>
      </c>
    </row>
    <row r="117" spans="1:2" x14ac:dyDescent="0.25">
      <c r="A117" s="1">
        <v>45700</v>
      </c>
      <c r="B117">
        <v>2903.91</v>
      </c>
    </row>
    <row r="118" spans="1:2" x14ac:dyDescent="0.25">
      <c r="A118" s="1">
        <v>45701</v>
      </c>
      <c r="B118">
        <v>2928.14</v>
      </c>
    </row>
    <row r="119" spans="1:2" x14ac:dyDescent="0.25">
      <c r="A119" s="1">
        <v>45702</v>
      </c>
      <c r="B119">
        <v>2885.16</v>
      </c>
    </row>
    <row r="120" spans="1:2" x14ac:dyDescent="0.25">
      <c r="A120" s="1">
        <v>45705</v>
      </c>
      <c r="B120">
        <v>2899.2649999999999</v>
      </c>
    </row>
    <row r="121" spans="1:2" x14ac:dyDescent="0.25">
      <c r="A121" s="1">
        <v>45706</v>
      </c>
      <c r="B121">
        <v>2935.29</v>
      </c>
    </row>
    <row r="122" spans="1:2" x14ac:dyDescent="0.25">
      <c r="A122" s="1">
        <v>45707</v>
      </c>
      <c r="B122">
        <v>2932.94</v>
      </c>
    </row>
    <row r="123" spans="1:2" x14ac:dyDescent="0.25">
      <c r="A123" s="1">
        <v>45708</v>
      </c>
      <c r="B123">
        <v>2939.6750000000002</v>
      </c>
    </row>
    <row r="124" spans="1:2" x14ac:dyDescent="0.25">
      <c r="A124" s="1">
        <v>45709</v>
      </c>
      <c r="B124">
        <v>2934.92</v>
      </c>
    </row>
    <row r="125" spans="1:2" x14ac:dyDescent="0.25">
      <c r="A125" s="1">
        <v>45712</v>
      </c>
      <c r="B125">
        <v>2952.76</v>
      </c>
    </row>
    <row r="126" spans="1:2" x14ac:dyDescent="0.25">
      <c r="A126" s="1">
        <v>45713</v>
      </c>
      <c r="B126">
        <v>2914.9949999999999</v>
      </c>
    </row>
    <row r="127" spans="1:2" x14ac:dyDescent="0.25">
      <c r="A127" s="1">
        <v>45714</v>
      </c>
      <c r="B127">
        <v>2916.38</v>
      </c>
    </row>
    <row r="128" spans="1:2" x14ac:dyDescent="0.25">
      <c r="A128" s="1">
        <v>45715</v>
      </c>
      <c r="B128">
        <v>2877.07</v>
      </c>
    </row>
    <row r="129" spans="1:2" x14ac:dyDescent="0.25">
      <c r="A129" s="1">
        <v>45716</v>
      </c>
      <c r="B129">
        <v>2854.9450000000002</v>
      </c>
    </row>
    <row r="130" spans="1:2" x14ac:dyDescent="0.25">
      <c r="A130" s="1">
        <v>45719</v>
      </c>
      <c r="B130">
        <v>2892.82</v>
      </c>
    </row>
    <row r="131" spans="1:2" x14ac:dyDescent="0.25">
      <c r="A131" s="1">
        <v>45720</v>
      </c>
      <c r="B131">
        <v>2917.99</v>
      </c>
    </row>
    <row r="132" spans="1:2" x14ac:dyDescent="0.25">
      <c r="A132" s="1">
        <v>45721</v>
      </c>
      <c r="B132">
        <v>2919.17</v>
      </c>
    </row>
    <row r="133" spans="1:2" x14ac:dyDescent="0.25">
      <c r="A133" s="1">
        <v>45722</v>
      </c>
      <c r="B133">
        <v>2911.14</v>
      </c>
    </row>
    <row r="134" spans="1:2" x14ac:dyDescent="0.25">
      <c r="A134" s="1">
        <v>45723</v>
      </c>
      <c r="B134">
        <v>2909.36</v>
      </c>
    </row>
    <row r="135" spans="1:2" x14ac:dyDescent="0.25">
      <c r="A135" s="1">
        <v>45726</v>
      </c>
      <c r="B135">
        <v>2884.98</v>
      </c>
    </row>
    <row r="136" spans="1:2" x14ac:dyDescent="0.25">
      <c r="A136" s="1">
        <v>45727</v>
      </c>
      <c r="B136">
        <v>2917.51</v>
      </c>
    </row>
    <row r="137" spans="1:2" x14ac:dyDescent="0.25">
      <c r="A137" s="1">
        <v>45728</v>
      </c>
      <c r="B137">
        <v>2938.16</v>
      </c>
    </row>
    <row r="138" spans="1:2" x14ac:dyDescent="0.25">
      <c r="A138" s="1">
        <v>45729</v>
      </c>
      <c r="B138">
        <v>2987.3249999999998</v>
      </c>
    </row>
    <row r="139" spans="1:2" x14ac:dyDescent="0.25">
      <c r="A139" s="1">
        <v>45730</v>
      </c>
      <c r="B139">
        <v>2985.0450000000001</v>
      </c>
    </row>
    <row r="140" spans="1:2" x14ac:dyDescent="0.25">
      <c r="A140" s="1">
        <v>45733</v>
      </c>
      <c r="B140">
        <v>3000.2849999999999</v>
      </c>
    </row>
    <row r="141" spans="1:2" x14ac:dyDescent="0.25">
      <c r="A141" s="1">
        <v>45734</v>
      </c>
      <c r="B141">
        <v>3034.55</v>
      </c>
    </row>
    <row r="142" spans="1:2" x14ac:dyDescent="0.25">
      <c r="A142" s="1">
        <v>45735</v>
      </c>
      <c r="B142">
        <v>3050.21</v>
      </c>
    </row>
    <row r="143" spans="1:2" x14ac:dyDescent="0.25">
      <c r="A143" s="1">
        <v>45736</v>
      </c>
      <c r="B143">
        <v>3045.81</v>
      </c>
    </row>
    <row r="144" spans="1:2" x14ac:dyDescent="0.25">
      <c r="A144" s="1">
        <v>45737</v>
      </c>
      <c r="B144">
        <v>3023.84</v>
      </c>
    </row>
    <row r="145" spans="1:2" x14ac:dyDescent="0.25">
      <c r="A145" s="1">
        <v>45740</v>
      </c>
      <c r="B145">
        <v>3011.56</v>
      </c>
    </row>
    <row r="146" spans="1:2" x14ac:dyDescent="0.25">
      <c r="A146" s="1">
        <v>45741</v>
      </c>
      <c r="B146">
        <v>3021.42</v>
      </c>
    </row>
    <row r="147" spans="1:2" x14ac:dyDescent="0.25">
      <c r="A147" s="1">
        <v>45742</v>
      </c>
      <c r="B147">
        <v>3019.32</v>
      </c>
    </row>
    <row r="148" spans="1:2" x14ac:dyDescent="0.25">
      <c r="A148" s="1">
        <v>45743</v>
      </c>
      <c r="B148">
        <v>3055.22</v>
      </c>
    </row>
    <row r="149" spans="1:2" x14ac:dyDescent="0.25">
      <c r="A149" s="1">
        <v>45744</v>
      </c>
      <c r="B149">
        <v>3085.25</v>
      </c>
    </row>
    <row r="150" spans="1:2" x14ac:dyDescent="0.25">
      <c r="A150" s="1">
        <v>45747</v>
      </c>
      <c r="B150">
        <v>3123.2750000000001</v>
      </c>
    </row>
    <row r="151" spans="1:2" x14ac:dyDescent="0.25">
      <c r="A151" s="1">
        <v>45748</v>
      </c>
      <c r="B151">
        <v>3114.36</v>
      </c>
    </row>
    <row r="152" spans="1:2" x14ac:dyDescent="0.25">
      <c r="A152" s="1">
        <v>45749</v>
      </c>
      <c r="B152">
        <v>3135.5650000000001</v>
      </c>
    </row>
    <row r="153" spans="1:2" x14ac:dyDescent="0.25">
      <c r="A153" s="1">
        <v>45750</v>
      </c>
      <c r="B153">
        <v>3114.7350000000001</v>
      </c>
    </row>
    <row r="154" spans="1:2" x14ac:dyDescent="0.25">
      <c r="A154" s="1">
        <v>45751</v>
      </c>
      <c r="B154">
        <v>3036.3850000000002</v>
      </c>
    </row>
    <row r="155" spans="1:2" x14ac:dyDescent="0.25">
      <c r="A155" s="1">
        <v>45754</v>
      </c>
      <c r="B155">
        <v>2983.2350000000001</v>
      </c>
    </row>
    <row r="156" spans="1:2" x14ac:dyDescent="0.25">
      <c r="A156" s="1">
        <v>45755</v>
      </c>
      <c r="B156">
        <v>2982.835</v>
      </c>
    </row>
    <row r="157" spans="1:2" x14ac:dyDescent="0.25">
      <c r="A157" s="1">
        <v>45756</v>
      </c>
      <c r="B157">
        <v>3082.94</v>
      </c>
    </row>
    <row r="158" spans="1:2" x14ac:dyDescent="0.25">
      <c r="A158" s="1">
        <v>45757</v>
      </c>
      <c r="B158">
        <v>3175.605</v>
      </c>
    </row>
    <row r="159" spans="1:2" x14ac:dyDescent="0.25">
      <c r="A159" s="1">
        <v>45758</v>
      </c>
      <c r="B159">
        <v>3230.98</v>
      </c>
    </row>
    <row r="160" spans="1:2" x14ac:dyDescent="0.25">
      <c r="A160" s="1">
        <v>45761</v>
      </c>
      <c r="B160">
        <v>3210.7049999999999</v>
      </c>
    </row>
    <row r="161" spans="1:2" x14ac:dyDescent="0.25">
      <c r="A161" s="1">
        <v>45762</v>
      </c>
      <c r="B161">
        <v>3230.0650000000001</v>
      </c>
    </row>
    <row r="162" spans="1:2" x14ac:dyDescent="0.25">
      <c r="A162" s="1">
        <v>45763</v>
      </c>
      <c r="B162">
        <v>3343.0549999999998</v>
      </c>
    </row>
    <row r="163" spans="1:2" x14ac:dyDescent="0.25">
      <c r="A163" s="1">
        <v>45764</v>
      </c>
      <c r="B163">
        <v>3327.3649999999998</v>
      </c>
    </row>
    <row r="164" spans="1:2" x14ac:dyDescent="0.25">
      <c r="A164" s="1">
        <v>45768</v>
      </c>
      <c r="B164">
        <v>3424.4050000000002</v>
      </c>
    </row>
    <row r="165" spans="1:2" x14ac:dyDescent="0.25">
      <c r="A165" s="1">
        <v>45769</v>
      </c>
      <c r="B165">
        <v>3381.16</v>
      </c>
    </row>
    <row r="166" spans="1:2" x14ac:dyDescent="0.25">
      <c r="A166" s="1">
        <v>45770</v>
      </c>
      <c r="B166">
        <v>3288.33</v>
      </c>
    </row>
    <row r="167" spans="1:2" x14ac:dyDescent="0.25">
      <c r="A167" s="1">
        <v>45771</v>
      </c>
      <c r="B167">
        <v>3349.5949999999998</v>
      </c>
    </row>
    <row r="168" spans="1:2" x14ac:dyDescent="0.25">
      <c r="A168" s="1">
        <v>45772</v>
      </c>
      <c r="B168">
        <v>3304.9850000000001</v>
      </c>
    </row>
    <row r="169" spans="1:2" x14ac:dyDescent="0.25">
      <c r="A169" s="1">
        <v>45775</v>
      </c>
      <c r="B169">
        <v>3343.8850000000002</v>
      </c>
    </row>
    <row r="170" spans="1:2" x14ac:dyDescent="0.25">
      <c r="A170" s="1">
        <v>45776</v>
      </c>
      <c r="B170">
        <v>3317.2449999999999</v>
      </c>
    </row>
    <row r="171" spans="1:2" x14ac:dyDescent="0.25">
      <c r="A171" s="1">
        <v>45777</v>
      </c>
      <c r="B171">
        <v>3288.4</v>
      </c>
    </row>
    <row r="172" spans="1:2" x14ac:dyDescent="0.25">
      <c r="A172" s="1">
        <v>45778</v>
      </c>
      <c r="B172">
        <v>3238.95</v>
      </c>
    </row>
    <row r="173" spans="1:2" x14ac:dyDescent="0.25">
      <c r="A173" s="1">
        <v>45779</v>
      </c>
      <c r="B173">
        <v>3233.67</v>
      </c>
    </row>
    <row r="174" spans="1:2" x14ac:dyDescent="0.25">
      <c r="A174" s="1">
        <v>45782</v>
      </c>
      <c r="B174">
        <v>3333.915</v>
      </c>
    </row>
    <row r="175" spans="1:2" x14ac:dyDescent="0.25">
      <c r="A175" s="1">
        <v>45783</v>
      </c>
      <c r="B175">
        <v>3431.7649999999999</v>
      </c>
    </row>
    <row r="176" spans="1:2" x14ac:dyDescent="0.25">
      <c r="A176" s="1">
        <v>45784</v>
      </c>
      <c r="B176">
        <v>3364.4850000000001</v>
      </c>
    </row>
    <row r="177" spans="1:2" x14ac:dyDescent="0.25">
      <c r="A177" s="1">
        <v>45785</v>
      </c>
      <c r="B177">
        <v>3305.51</v>
      </c>
    </row>
    <row r="178" spans="1:2" x14ac:dyDescent="0.25">
      <c r="A178" s="1">
        <v>45786</v>
      </c>
      <c r="B178">
        <v>3328.9450000000002</v>
      </c>
    </row>
    <row r="179" spans="1:2" x14ac:dyDescent="0.25">
      <c r="A179" s="1">
        <v>45789</v>
      </c>
      <c r="B179">
        <v>3235.915</v>
      </c>
    </row>
    <row r="180" spans="1:2" x14ac:dyDescent="0.25">
      <c r="A180" s="1">
        <v>45790</v>
      </c>
      <c r="B180">
        <v>3250.2249999999999</v>
      </c>
    </row>
    <row r="181" spans="1:2" x14ac:dyDescent="0.25">
      <c r="A181" s="1">
        <v>45791</v>
      </c>
      <c r="B181">
        <v>3177.53</v>
      </c>
    </row>
    <row r="182" spans="1:2" x14ac:dyDescent="0.25">
      <c r="A182" s="1">
        <v>45792</v>
      </c>
      <c r="B182">
        <v>3239.83</v>
      </c>
    </row>
    <row r="183" spans="1:2" x14ac:dyDescent="0.25">
      <c r="A183" s="1">
        <v>45793</v>
      </c>
      <c r="B183">
        <v>3192.46</v>
      </c>
    </row>
    <row r="184" spans="1:2" x14ac:dyDescent="0.25">
      <c r="A184" s="1">
        <v>45796</v>
      </c>
      <c r="B184">
        <v>3229.7550000000001</v>
      </c>
    </row>
    <row r="185" spans="1:2" x14ac:dyDescent="0.25">
      <c r="A185" s="1">
        <v>45797</v>
      </c>
      <c r="B185">
        <v>3289.9850000000001</v>
      </c>
    </row>
    <row r="186" spans="1:2" x14ac:dyDescent="0.25">
      <c r="A186" s="1">
        <v>45798</v>
      </c>
      <c r="B186">
        <v>3315.43</v>
      </c>
    </row>
    <row r="187" spans="1:2" x14ac:dyDescent="0.25">
      <c r="A187" s="1">
        <v>45799</v>
      </c>
      <c r="B187">
        <v>3294.7449999999999</v>
      </c>
    </row>
    <row r="188" spans="1:2" x14ac:dyDescent="0.25">
      <c r="A188" s="1">
        <v>45800</v>
      </c>
      <c r="B188">
        <v>3360.91</v>
      </c>
    </row>
    <row r="189" spans="1:2" x14ac:dyDescent="0.25">
      <c r="A189" s="1">
        <v>45803</v>
      </c>
      <c r="B189">
        <v>3342.25</v>
      </c>
    </row>
    <row r="190" spans="1:2" x14ac:dyDescent="0.25">
      <c r="A190" s="1">
        <v>45804</v>
      </c>
      <c r="B190">
        <v>3300.7049999999999</v>
      </c>
    </row>
    <row r="191" spans="1:2" x14ac:dyDescent="0.25">
      <c r="A191" s="1">
        <v>45805</v>
      </c>
      <c r="B191">
        <v>3287.5250000000001</v>
      </c>
    </row>
    <row r="192" spans="1:2" x14ac:dyDescent="0.25">
      <c r="A192" s="1">
        <v>45806</v>
      </c>
      <c r="B192">
        <v>3317.72</v>
      </c>
    </row>
    <row r="193" spans="1:2" x14ac:dyDescent="0.25">
      <c r="A193" s="1">
        <v>45807</v>
      </c>
      <c r="B193">
        <v>3294.895</v>
      </c>
    </row>
    <row r="194" spans="1:2" x14ac:dyDescent="0.25">
      <c r="A194" s="1">
        <v>45810</v>
      </c>
      <c r="B194">
        <v>3381.62</v>
      </c>
    </row>
    <row r="195" spans="1:2" x14ac:dyDescent="0.25">
      <c r="A195" s="1">
        <v>45811</v>
      </c>
      <c r="B195">
        <v>3353.45</v>
      </c>
    </row>
    <row r="196" spans="1:2" x14ac:dyDescent="0.25">
      <c r="A196" s="1">
        <v>45812</v>
      </c>
      <c r="B196">
        <v>3372.6950000000002</v>
      </c>
    </row>
    <row r="197" spans="1:2" x14ac:dyDescent="0.25">
      <c r="A197" s="1">
        <v>45813</v>
      </c>
      <c r="B197">
        <v>3352.82</v>
      </c>
    </row>
    <row r="198" spans="1:2" x14ac:dyDescent="0.25">
      <c r="A198" s="1">
        <v>45814</v>
      </c>
      <c r="B198">
        <v>3312.4349999999999</v>
      </c>
    </row>
    <row r="199" spans="1:2" x14ac:dyDescent="0.25">
      <c r="A199" s="1">
        <v>45817</v>
      </c>
      <c r="B199">
        <v>3325.665</v>
      </c>
    </row>
    <row r="200" spans="1:2" x14ac:dyDescent="0.25">
      <c r="A200" s="1">
        <v>45818</v>
      </c>
      <c r="B200">
        <v>3323.2249999999999</v>
      </c>
    </row>
    <row r="201" spans="1:2" x14ac:dyDescent="0.25">
      <c r="A201" s="1">
        <v>45819</v>
      </c>
      <c r="B201">
        <v>3355.0749999999998</v>
      </c>
    </row>
    <row r="202" spans="1:2" x14ac:dyDescent="0.25">
      <c r="A202" s="1">
        <v>45820</v>
      </c>
      <c r="B202">
        <v>3385.88</v>
      </c>
    </row>
    <row r="203" spans="1:2" x14ac:dyDescent="0.25">
      <c r="A203" s="1">
        <v>45821</v>
      </c>
      <c r="B203">
        <v>3432.53</v>
      </c>
    </row>
    <row r="204" spans="1:2" x14ac:dyDescent="0.25">
      <c r="A204" s="1">
        <v>45824</v>
      </c>
      <c r="B204">
        <v>3385.24</v>
      </c>
    </row>
    <row r="205" spans="1:2" x14ac:dyDescent="0.25">
      <c r="A205" s="1">
        <v>45825</v>
      </c>
      <c r="B205">
        <v>3388.63</v>
      </c>
    </row>
    <row r="206" spans="1:2" x14ac:dyDescent="0.25">
      <c r="A206" s="1">
        <v>45826</v>
      </c>
      <c r="B206">
        <v>3369.41</v>
      </c>
    </row>
    <row r="207" spans="1:2" x14ac:dyDescent="0.25">
      <c r="A207" s="1">
        <v>45827</v>
      </c>
      <c r="B207">
        <v>3370.625</v>
      </c>
    </row>
    <row r="208" spans="1:2" x14ac:dyDescent="0.25">
      <c r="A208" s="1">
        <v>45828</v>
      </c>
      <c r="B208">
        <v>3365.4650000000001</v>
      </c>
    </row>
    <row r="209" spans="1:2" x14ac:dyDescent="0.25">
      <c r="A209" s="1">
        <v>45831</v>
      </c>
      <c r="B209">
        <v>3368.7550000000001</v>
      </c>
    </row>
    <row r="210" spans="1:2" x14ac:dyDescent="0.25">
      <c r="A210" s="1">
        <v>45832</v>
      </c>
      <c r="B210">
        <v>3324.0349999999999</v>
      </c>
    </row>
    <row r="211" spans="1:2" x14ac:dyDescent="0.25">
      <c r="A211" s="1">
        <v>45833</v>
      </c>
      <c r="B211">
        <v>3332.2950000000001</v>
      </c>
    </row>
    <row r="212" spans="1:2" x14ac:dyDescent="0.25">
      <c r="A212" s="1">
        <v>45834</v>
      </c>
      <c r="B212">
        <v>3327.9050000000002</v>
      </c>
    </row>
    <row r="213" spans="1:2" x14ac:dyDescent="0.25">
      <c r="A213" s="1">
        <v>45835</v>
      </c>
      <c r="B213">
        <v>3271.1350000000002</v>
      </c>
    </row>
    <row r="214" spans="1:2" x14ac:dyDescent="0.25">
      <c r="A214" s="1">
        <v>45838</v>
      </c>
      <c r="B214">
        <v>3303.05</v>
      </c>
    </row>
    <row r="215" spans="1:2" x14ac:dyDescent="0.25">
      <c r="A215" s="1">
        <v>45839</v>
      </c>
      <c r="B215">
        <v>3338.5250000000001</v>
      </c>
    </row>
    <row r="216" spans="1:2" x14ac:dyDescent="0.25">
      <c r="A216" s="1">
        <v>45840</v>
      </c>
      <c r="B216">
        <v>3357.6750000000002</v>
      </c>
    </row>
    <row r="217" spans="1:2" x14ac:dyDescent="0.25">
      <c r="A217" s="1">
        <v>45841</v>
      </c>
      <c r="B217">
        <v>3326.105</v>
      </c>
    </row>
    <row r="218" spans="1:2" x14ac:dyDescent="0.25">
      <c r="A218" s="1">
        <v>45842</v>
      </c>
      <c r="B218">
        <v>3337.3449999999998</v>
      </c>
    </row>
    <row r="219" spans="1:2" x14ac:dyDescent="0.25">
      <c r="A219" s="1">
        <v>45845</v>
      </c>
      <c r="B219">
        <v>3336.9650000000001</v>
      </c>
    </row>
    <row r="220" spans="1:2" x14ac:dyDescent="0.25">
      <c r="A220" s="1">
        <v>45846</v>
      </c>
      <c r="B220">
        <v>3301.605</v>
      </c>
    </row>
    <row r="221" spans="1:2" x14ac:dyDescent="0.25">
      <c r="A221" s="1">
        <v>45847</v>
      </c>
      <c r="B221">
        <v>3313.6849999999999</v>
      </c>
    </row>
    <row r="222" spans="1:2" x14ac:dyDescent="0.25">
      <c r="A222" s="1">
        <v>45848</v>
      </c>
      <c r="B222">
        <v>3324.0450000000001</v>
      </c>
    </row>
    <row r="223" spans="1:2" x14ac:dyDescent="0.25">
      <c r="A223" s="1">
        <v>45849</v>
      </c>
      <c r="B223">
        <v>3356.4450000000002</v>
      </c>
    </row>
    <row r="224" spans="1:2" x14ac:dyDescent="0.25">
      <c r="A224" s="1">
        <v>45852</v>
      </c>
      <c r="B224">
        <v>3343.5050000000001</v>
      </c>
    </row>
    <row r="225" spans="1:2" x14ac:dyDescent="0.25">
      <c r="A225" s="1">
        <v>45853</v>
      </c>
      <c r="B225">
        <v>3323.9850000000001</v>
      </c>
    </row>
    <row r="226" spans="1:2" x14ac:dyDescent="0.25">
      <c r="A226" s="1">
        <v>45854</v>
      </c>
      <c r="B226">
        <v>3347.5749999999998</v>
      </c>
    </row>
    <row r="227" spans="1:2" x14ac:dyDescent="0.25">
      <c r="A227" s="1">
        <v>45855</v>
      </c>
      <c r="B227">
        <v>3339.2049999999999</v>
      </c>
    </row>
    <row r="228" spans="1:2" x14ac:dyDescent="0.25">
      <c r="A228" s="1">
        <v>45856</v>
      </c>
      <c r="B228">
        <v>3348.2950000000001</v>
      </c>
    </row>
    <row r="229" spans="1:2" x14ac:dyDescent="0.25">
      <c r="A229" s="1">
        <v>45859</v>
      </c>
      <c r="B229">
        <v>3397.1350000000002</v>
      </c>
    </row>
    <row r="230" spans="1:2" x14ac:dyDescent="0.25">
      <c r="A230" s="1">
        <v>45860</v>
      </c>
      <c r="B230">
        <v>3431.7449999999999</v>
      </c>
    </row>
    <row r="231" spans="1:2" x14ac:dyDescent="0.25">
      <c r="A231" s="1">
        <v>45861</v>
      </c>
      <c r="B231">
        <v>3387.2649999999999</v>
      </c>
    </row>
    <row r="232" spans="1:2" x14ac:dyDescent="0.25">
      <c r="A232" s="1">
        <v>45862</v>
      </c>
      <c r="B232">
        <v>3368.625</v>
      </c>
    </row>
    <row r="233" spans="1:2" x14ac:dyDescent="0.25">
      <c r="A233" s="1">
        <v>45863</v>
      </c>
      <c r="B233">
        <v>3337.5349999999999</v>
      </c>
    </row>
    <row r="234" spans="1:2" x14ac:dyDescent="0.25">
      <c r="A234" s="1">
        <v>45866</v>
      </c>
      <c r="B234">
        <v>3314.625</v>
      </c>
    </row>
    <row r="235" spans="1:2" x14ac:dyDescent="0.25">
      <c r="A235" s="1">
        <v>45867</v>
      </c>
      <c r="B235">
        <v>3326.6149999999998</v>
      </c>
    </row>
    <row r="236" spans="1:2" x14ac:dyDescent="0.25">
      <c r="A236" s="1">
        <v>45868</v>
      </c>
      <c r="B236">
        <v>3275.52</v>
      </c>
    </row>
    <row r="237" spans="1:2" x14ac:dyDescent="0.25">
      <c r="A237" s="1">
        <v>45869</v>
      </c>
      <c r="B237">
        <v>3289.9850000000001</v>
      </c>
    </row>
    <row r="238" spans="1:2" x14ac:dyDescent="0.25">
      <c r="A238" s="1">
        <v>45870</v>
      </c>
      <c r="B238">
        <v>3357.0949999999998</v>
      </c>
    </row>
    <row r="239" spans="1:2" x14ac:dyDescent="0.25">
      <c r="A239" s="1">
        <v>45873</v>
      </c>
      <c r="B239">
        <v>3373.7049999999999</v>
      </c>
    </row>
    <row r="240" spans="1:2" x14ac:dyDescent="0.25">
      <c r="A240" s="1">
        <v>45874</v>
      </c>
      <c r="B240">
        <v>3380.895</v>
      </c>
    </row>
    <row r="241" spans="1:2" x14ac:dyDescent="0.25">
      <c r="A241" s="1">
        <v>45875</v>
      </c>
      <c r="B241">
        <v>3369.3649999999998</v>
      </c>
    </row>
    <row r="242" spans="1:2" x14ac:dyDescent="0.25">
      <c r="A242" s="1">
        <v>45876</v>
      </c>
      <c r="B242">
        <v>3397.78</v>
      </c>
    </row>
    <row r="243" spans="1:2" x14ac:dyDescent="0.25">
      <c r="A243" s="1">
        <v>45877</v>
      </c>
      <c r="B243">
        <v>3398.5050000000001</v>
      </c>
    </row>
    <row r="244" spans="1:2" x14ac:dyDescent="0.25">
      <c r="A244" s="1">
        <v>45880</v>
      </c>
      <c r="B244">
        <v>3342.625</v>
      </c>
    </row>
    <row r="245" spans="1:2" x14ac:dyDescent="0.25">
      <c r="A245" s="1">
        <v>45881</v>
      </c>
      <c r="B245">
        <v>3348.2049999999999</v>
      </c>
    </row>
    <row r="246" spans="1:2" x14ac:dyDescent="0.25">
      <c r="A246" s="1">
        <v>45882</v>
      </c>
      <c r="B246">
        <v>3355.9949999999999</v>
      </c>
    </row>
    <row r="247" spans="1:2" x14ac:dyDescent="0.25">
      <c r="A247" s="1">
        <v>45883</v>
      </c>
      <c r="B247">
        <v>3335.5349999999999</v>
      </c>
    </row>
    <row r="248" spans="1:2" x14ac:dyDescent="0.25">
      <c r="A248" s="1">
        <v>45884</v>
      </c>
      <c r="B248">
        <v>3339.1350000000002</v>
      </c>
    </row>
    <row r="249" spans="1:2" x14ac:dyDescent="0.25">
      <c r="A249" s="1">
        <v>45887</v>
      </c>
      <c r="B249">
        <v>3332.915</v>
      </c>
    </row>
    <row r="250" spans="1:2" x14ac:dyDescent="0.25">
      <c r="A250" s="1">
        <v>45888</v>
      </c>
      <c r="B250">
        <v>3315.9</v>
      </c>
    </row>
    <row r="251" spans="1:2" x14ac:dyDescent="0.25">
      <c r="A251" s="1">
        <v>45889</v>
      </c>
      <c r="B251">
        <v>3348.5149999999999</v>
      </c>
    </row>
    <row r="252" spans="1:2" x14ac:dyDescent="0.25">
      <c r="A252" s="1">
        <v>45890</v>
      </c>
      <c r="B252">
        <v>3339.0749999999998</v>
      </c>
    </row>
    <row r="253" spans="1:2" x14ac:dyDescent="0.25">
      <c r="A253" s="1">
        <v>45891</v>
      </c>
      <c r="B253">
        <v>3373.2350000000001</v>
      </c>
    </row>
    <row r="254" spans="1:2" x14ac:dyDescent="0.25">
      <c r="A254" s="1">
        <v>45894</v>
      </c>
      <c r="B254">
        <v>3365.7750000000001</v>
      </c>
    </row>
    <row r="255" spans="1:2" x14ac:dyDescent="0.25">
      <c r="A255" s="1">
        <v>45895</v>
      </c>
      <c r="B255">
        <v>3393.6849999999999</v>
      </c>
    </row>
    <row r="256" spans="1:2" x14ac:dyDescent="0.25">
      <c r="A256" s="1">
        <v>45896</v>
      </c>
      <c r="B256">
        <v>3397.4749999999999</v>
      </c>
    </row>
    <row r="257" spans="1:2" x14ac:dyDescent="0.25">
      <c r="A257" s="1">
        <v>45897</v>
      </c>
      <c r="B257">
        <v>3416.6149999999998</v>
      </c>
    </row>
    <row r="258" spans="1:2" x14ac:dyDescent="0.25">
      <c r="A258" s="1">
        <v>45898</v>
      </c>
      <c r="B258">
        <v>3452.355</v>
      </c>
    </row>
    <row r="259" spans="1:2" x14ac:dyDescent="0.25">
      <c r="A259" s="1">
        <v>45901</v>
      </c>
      <c r="B259">
        <v>3476.665</v>
      </c>
    </row>
    <row r="260" spans="1:2" x14ac:dyDescent="0.25">
      <c r="A260" s="1">
        <v>45902</v>
      </c>
      <c r="B260">
        <v>3493.0450000000001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1F-820E-4813-BBCD-AE286D58C111}">
  <dimension ref="A1:B260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45537</v>
      </c>
      <c r="B2">
        <v>59037.1</v>
      </c>
    </row>
    <row r="3" spans="1:2" x14ac:dyDescent="0.25">
      <c r="A3" s="1">
        <v>45538</v>
      </c>
      <c r="B3">
        <v>58097.3</v>
      </c>
    </row>
    <row r="4" spans="1:2" x14ac:dyDescent="0.25">
      <c r="A4" s="1">
        <v>45539</v>
      </c>
      <c r="B4">
        <v>58093.599999999999</v>
      </c>
    </row>
    <row r="5" spans="1:2" x14ac:dyDescent="0.25">
      <c r="A5" s="1">
        <v>45540</v>
      </c>
      <c r="B5">
        <v>56130.8</v>
      </c>
    </row>
    <row r="6" spans="1:2" x14ac:dyDescent="0.25">
      <c r="A6" s="1">
        <v>45541</v>
      </c>
      <c r="B6">
        <v>53512.800000000003</v>
      </c>
    </row>
    <row r="7" spans="1:2" x14ac:dyDescent="0.25">
      <c r="A7" s="1">
        <v>45544</v>
      </c>
      <c r="B7">
        <v>57464.6</v>
      </c>
    </row>
    <row r="8" spans="1:2" x14ac:dyDescent="0.25">
      <c r="A8" s="1">
        <v>45545</v>
      </c>
      <c r="B8">
        <v>57503.9</v>
      </c>
    </row>
    <row r="9" spans="1:2" x14ac:dyDescent="0.25">
      <c r="A9" s="1">
        <v>45546</v>
      </c>
      <c r="B9">
        <v>57353.2</v>
      </c>
    </row>
    <row r="10" spans="1:2" x14ac:dyDescent="0.25">
      <c r="A10" s="1">
        <v>45547</v>
      </c>
      <c r="B10">
        <v>57916.6</v>
      </c>
    </row>
    <row r="11" spans="1:2" x14ac:dyDescent="0.25">
      <c r="A11" s="1">
        <v>45548</v>
      </c>
      <c r="B11">
        <v>59693.599999999999</v>
      </c>
    </row>
    <row r="12" spans="1:2" x14ac:dyDescent="0.25">
      <c r="A12" s="1">
        <v>45551</v>
      </c>
      <c r="B12">
        <v>57977</v>
      </c>
    </row>
    <row r="13" spans="1:2" x14ac:dyDescent="0.25">
      <c r="A13" s="1">
        <v>45552</v>
      </c>
      <c r="B13">
        <v>60338.7</v>
      </c>
    </row>
    <row r="14" spans="1:2" x14ac:dyDescent="0.25">
      <c r="A14" s="1">
        <v>45553</v>
      </c>
      <c r="B14">
        <v>60201.4</v>
      </c>
    </row>
    <row r="15" spans="1:2" x14ac:dyDescent="0.25">
      <c r="A15" s="1">
        <v>45554</v>
      </c>
      <c r="B15">
        <v>62899</v>
      </c>
    </row>
    <row r="16" spans="1:2" x14ac:dyDescent="0.25">
      <c r="A16" s="1">
        <v>45555</v>
      </c>
      <c r="B16">
        <v>62865.4</v>
      </c>
    </row>
    <row r="17" spans="1:2" x14ac:dyDescent="0.25">
      <c r="A17" s="1">
        <v>45558</v>
      </c>
      <c r="B17">
        <v>63386.2</v>
      </c>
    </row>
    <row r="18" spans="1:2" x14ac:dyDescent="0.25">
      <c r="A18" s="1">
        <v>45559</v>
      </c>
      <c r="B18">
        <v>64027</v>
      </c>
    </row>
    <row r="19" spans="1:2" x14ac:dyDescent="0.25">
      <c r="A19" s="1">
        <v>45560</v>
      </c>
      <c r="B19">
        <v>63427.199999999997</v>
      </c>
    </row>
    <row r="20" spans="1:2" x14ac:dyDescent="0.25">
      <c r="A20" s="1">
        <v>45561</v>
      </c>
      <c r="B20">
        <v>65063.9</v>
      </c>
    </row>
    <row r="21" spans="1:2" x14ac:dyDescent="0.25">
      <c r="A21" s="1">
        <v>45562</v>
      </c>
      <c r="B21">
        <v>65719.8</v>
      </c>
    </row>
    <row r="22" spans="1:2" x14ac:dyDescent="0.25">
      <c r="A22" s="1">
        <v>45565</v>
      </c>
      <c r="B22">
        <v>63686.5</v>
      </c>
    </row>
    <row r="23" spans="1:2" x14ac:dyDescent="0.25">
      <c r="A23" s="1">
        <v>45566</v>
      </c>
      <c r="B23">
        <v>61153.1</v>
      </c>
    </row>
    <row r="24" spans="1:2" x14ac:dyDescent="0.25">
      <c r="A24" s="1">
        <v>45567</v>
      </c>
      <c r="B24">
        <v>60815.7</v>
      </c>
    </row>
    <row r="25" spans="1:2" x14ac:dyDescent="0.25">
      <c r="A25" s="1">
        <v>45568</v>
      </c>
      <c r="B25">
        <v>60799.8</v>
      </c>
    </row>
    <row r="26" spans="1:2" x14ac:dyDescent="0.25">
      <c r="A26" s="1">
        <v>45569</v>
      </c>
      <c r="B26">
        <v>62343.7</v>
      </c>
    </row>
    <row r="27" spans="1:2" x14ac:dyDescent="0.25">
      <c r="A27" s="1">
        <v>45572</v>
      </c>
      <c r="B27">
        <v>63355.199999999997</v>
      </c>
    </row>
    <row r="28" spans="1:2" x14ac:dyDescent="0.25">
      <c r="A28" s="1">
        <v>45573</v>
      </c>
      <c r="B28">
        <v>62401.3</v>
      </c>
    </row>
    <row r="29" spans="1:2" x14ac:dyDescent="0.25">
      <c r="A29" s="1">
        <v>45574</v>
      </c>
      <c r="B29">
        <v>60850.9</v>
      </c>
    </row>
    <row r="30" spans="1:2" x14ac:dyDescent="0.25">
      <c r="A30" s="1">
        <v>45575</v>
      </c>
      <c r="B30">
        <v>60122.1</v>
      </c>
    </row>
    <row r="31" spans="1:2" x14ac:dyDescent="0.25">
      <c r="A31" s="1">
        <v>45576</v>
      </c>
      <c r="B31">
        <v>63022.6</v>
      </c>
    </row>
    <row r="32" spans="1:2" x14ac:dyDescent="0.25">
      <c r="A32" s="1">
        <v>45579</v>
      </c>
      <c r="B32">
        <v>65777.7</v>
      </c>
    </row>
    <row r="33" spans="1:2" x14ac:dyDescent="0.25">
      <c r="A33" s="1">
        <v>45580</v>
      </c>
      <c r="B33">
        <v>66421.3</v>
      </c>
    </row>
    <row r="34" spans="1:2" x14ac:dyDescent="0.25">
      <c r="A34" s="1">
        <v>45581</v>
      </c>
      <c r="B34">
        <v>67556.600000000006</v>
      </c>
    </row>
    <row r="35" spans="1:2" x14ac:dyDescent="0.25">
      <c r="A35" s="1">
        <v>45582</v>
      </c>
      <c r="B35">
        <v>67064.5</v>
      </c>
    </row>
    <row r="36" spans="1:2" x14ac:dyDescent="0.25">
      <c r="A36" s="1">
        <v>45583</v>
      </c>
      <c r="B36">
        <v>68585.2</v>
      </c>
    </row>
    <row r="37" spans="1:2" x14ac:dyDescent="0.25">
      <c r="A37" s="1">
        <v>45586</v>
      </c>
      <c r="B37">
        <v>67786.399999999994</v>
      </c>
    </row>
    <row r="38" spans="1:2" x14ac:dyDescent="0.25">
      <c r="A38" s="1">
        <v>45587</v>
      </c>
      <c r="B38">
        <v>67486.399999999994</v>
      </c>
    </row>
    <row r="39" spans="1:2" x14ac:dyDescent="0.25">
      <c r="A39" s="1">
        <v>45588</v>
      </c>
      <c r="B39">
        <v>66343.7</v>
      </c>
    </row>
    <row r="40" spans="1:2" x14ac:dyDescent="0.25">
      <c r="A40" s="1">
        <v>45589</v>
      </c>
      <c r="B40">
        <v>68306.399999999994</v>
      </c>
    </row>
    <row r="41" spans="1:2" x14ac:dyDescent="0.25">
      <c r="A41" s="1">
        <v>45590</v>
      </c>
      <c r="B41">
        <v>66786.399999999994</v>
      </c>
    </row>
    <row r="42" spans="1:2" x14ac:dyDescent="0.25">
      <c r="A42" s="1">
        <v>45593</v>
      </c>
      <c r="B42">
        <v>69912.899999999994</v>
      </c>
    </row>
    <row r="43" spans="1:2" x14ac:dyDescent="0.25">
      <c r="A43" s="1">
        <v>45594</v>
      </c>
      <c r="B43">
        <v>72616.800000000003</v>
      </c>
    </row>
    <row r="44" spans="1:2" x14ac:dyDescent="0.25">
      <c r="A44" s="1">
        <v>45595</v>
      </c>
      <c r="B44">
        <v>72374.600000000006</v>
      </c>
    </row>
    <row r="45" spans="1:2" x14ac:dyDescent="0.25">
      <c r="A45" s="1">
        <v>45596</v>
      </c>
      <c r="B45">
        <v>70371.899999999994</v>
      </c>
    </row>
    <row r="46" spans="1:2" x14ac:dyDescent="0.25">
      <c r="A46" s="1">
        <v>45597</v>
      </c>
      <c r="B46">
        <v>69192.600000000006</v>
      </c>
    </row>
    <row r="47" spans="1:2" x14ac:dyDescent="0.25">
      <c r="A47" s="1">
        <v>45600</v>
      </c>
      <c r="B47">
        <v>67885.399999999994</v>
      </c>
    </row>
    <row r="48" spans="1:2" x14ac:dyDescent="0.25">
      <c r="A48" s="1">
        <v>45601</v>
      </c>
      <c r="B48">
        <v>69586</v>
      </c>
    </row>
    <row r="49" spans="1:2" x14ac:dyDescent="0.25">
      <c r="A49" s="1">
        <v>45602</v>
      </c>
      <c r="B49">
        <v>75684.100000000006</v>
      </c>
    </row>
    <row r="50" spans="1:2" x14ac:dyDescent="0.25">
      <c r="A50" s="1">
        <v>45603</v>
      </c>
      <c r="B50">
        <v>75908.2</v>
      </c>
    </row>
    <row r="51" spans="1:2" x14ac:dyDescent="0.25">
      <c r="A51" s="1">
        <v>45604</v>
      </c>
      <c r="B51">
        <v>76677.7</v>
      </c>
    </row>
    <row r="52" spans="1:2" x14ac:dyDescent="0.25">
      <c r="A52" s="1">
        <v>45607</v>
      </c>
      <c r="B52">
        <v>88143.7</v>
      </c>
    </row>
    <row r="53" spans="1:2" x14ac:dyDescent="0.25">
      <c r="A53" s="1">
        <v>45608</v>
      </c>
      <c r="B53">
        <v>88638.3</v>
      </c>
    </row>
    <row r="54" spans="1:2" x14ac:dyDescent="0.25">
      <c r="A54" s="1">
        <v>45609</v>
      </c>
      <c r="B54">
        <v>89785.1</v>
      </c>
    </row>
    <row r="55" spans="1:2" x14ac:dyDescent="0.25">
      <c r="A55" s="1">
        <v>45610</v>
      </c>
      <c r="B55">
        <v>87718.5</v>
      </c>
    </row>
    <row r="56" spans="1:2" x14ac:dyDescent="0.25">
      <c r="A56" s="1">
        <v>45611</v>
      </c>
      <c r="B56">
        <v>91283.3</v>
      </c>
    </row>
    <row r="57" spans="1:2" x14ac:dyDescent="0.25">
      <c r="A57" s="1">
        <v>45614</v>
      </c>
      <c r="B57">
        <v>91239.2</v>
      </c>
    </row>
    <row r="58" spans="1:2" x14ac:dyDescent="0.25">
      <c r="A58" s="1">
        <v>45615</v>
      </c>
      <c r="B58">
        <v>91942.1</v>
      </c>
    </row>
    <row r="59" spans="1:2" x14ac:dyDescent="0.25">
      <c r="A59" s="1">
        <v>45616</v>
      </c>
      <c r="B59">
        <v>94225.8</v>
      </c>
    </row>
    <row r="60" spans="1:2" x14ac:dyDescent="0.25">
      <c r="A60" s="1">
        <v>45617</v>
      </c>
      <c r="B60">
        <v>98427.1</v>
      </c>
    </row>
    <row r="61" spans="1:2" x14ac:dyDescent="0.25">
      <c r="A61" s="1">
        <v>45618</v>
      </c>
      <c r="B61">
        <v>99189.6</v>
      </c>
    </row>
    <row r="62" spans="1:2" x14ac:dyDescent="0.25">
      <c r="A62" s="1">
        <v>45621</v>
      </c>
      <c r="B62">
        <v>94373.4</v>
      </c>
    </row>
    <row r="63" spans="1:2" x14ac:dyDescent="0.25">
      <c r="A63" s="1">
        <v>45622</v>
      </c>
      <c r="B63">
        <v>91754.9</v>
      </c>
    </row>
    <row r="64" spans="1:2" x14ac:dyDescent="0.25">
      <c r="A64" s="1">
        <v>45623</v>
      </c>
      <c r="B64">
        <v>96132.5</v>
      </c>
    </row>
    <row r="65" spans="1:2" x14ac:dyDescent="0.25">
      <c r="A65" s="1">
        <v>45624</v>
      </c>
      <c r="B65">
        <v>95650.7</v>
      </c>
    </row>
    <row r="66" spans="1:2" x14ac:dyDescent="0.25">
      <c r="A66" s="1">
        <v>45625</v>
      </c>
      <c r="B66">
        <v>97373.8</v>
      </c>
    </row>
    <row r="67" spans="1:2" x14ac:dyDescent="0.25">
      <c r="A67" s="1">
        <v>45628</v>
      </c>
      <c r="B67">
        <v>95406.1</v>
      </c>
    </row>
    <row r="68" spans="1:2" x14ac:dyDescent="0.25">
      <c r="A68" s="1">
        <v>45629</v>
      </c>
      <c r="B68">
        <v>96151</v>
      </c>
    </row>
    <row r="69" spans="1:2" x14ac:dyDescent="0.25">
      <c r="A69" s="1">
        <v>45630</v>
      </c>
      <c r="B69">
        <v>98312.9</v>
      </c>
    </row>
    <row r="70" spans="1:2" x14ac:dyDescent="0.25">
      <c r="A70" s="1">
        <v>45631</v>
      </c>
      <c r="B70">
        <v>96737.9</v>
      </c>
    </row>
    <row r="71" spans="1:2" x14ac:dyDescent="0.25">
      <c r="A71" s="1">
        <v>45632</v>
      </c>
      <c r="B71">
        <v>101517</v>
      </c>
    </row>
    <row r="72" spans="1:2" x14ac:dyDescent="0.25">
      <c r="A72" s="1">
        <v>45635</v>
      </c>
      <c r="B72">
        <v>96993.2</v>
      </c>
    </row>
    <row r="73" spans="1:2" x14ac:dyDescent="0.25">
      <c r="A73" s="1">
        <v>45636</v>
      </c>
      <c r="B73">
        <v>96898.2</v>
      </c>
    </row>
    <row r="74" spans="1:2" x14ac:dyDescent="0.25">
      <c r="A74" s="1">
        <v>45637</v>
      </c>
      <c r="B74">
        <v>101252</v>
      </c>
    </row>
    <row r="75" spans="1:2" x14ac:dyDescent="0.25">
      <c r="A75" s="1">
        <v>45638</v>
      </c>
      <c r="B75">
        <v>100467</v>
      </c>
    </row>
    <row r="76" spans="1:2" x14ac:dyDescent="0.25">
      <c r="A76" s="1">
        <v>45639</v>
      </c>
      <c r="B76">
        <v>101631</v>
      </c>
    </row>
    <row r="77" spans="1:2" x14ac:dyDescent="0.25">
      <c r="A77" s="1">
        <v>45642</v>
      </c>
      <c r="B77">
        <v>105844</v>
      </c>
    </row>
    <row r="78" spans="1:2" x14ac:dyDescent="0.25">
      <c r="A78" s="1">
        <v>45643</v>
      </c>
      <c r="B78">
        <v>105982</v>
      </c>
    </row>
    <row r="79" spans="1:2" x14ac:dyDescent="0.25">
      <c r="A79" s="1">
        <v>45644</v>
      </c>
      <c r="B79">
        <v>101110</v>
      </c>
    </row>
    <row r="80" spans="1:2" x14ac:dyDescent="0.25">
      <c r="A80" s="1">
        <v>45645</v>
      </c>
      <c r="B80">
        <v>98219.199999999997</v>
      </c>
    </row>
    <row r="81" spans="1:2" x14ac:dyDescent="0.25">
      <c r="A81" s="1">
        <v>45646</v>
      </c>
      <c r="B81">
        <v>96413.4</v>
      </c>
    </row>
    <row r="82" spans="1:2" x14ac:dyDescent="0.25">
      <c r="A82" s="1">
        <v>45649</v>
      </c>
      <c r="B82">
        <v>95049.8</v>
      </c>
    </row>
    <row r="83" spans="1:2" x14ac:dyDescent="0.25">
      <c r="A83" s="1">
        <v>45650</v>
      </c>
      <c r="B83">
        <v>98705.9</v>
      </c>
    </row>
    <row r="84" spans="1:2" x14ac:dyDescent="0.25">
      <c r="A84" s="1">
        <v>45652</v>
      </c>
      <c r="B84">
        <v>95708.4</v>
      </c>
    </row>
    <row r="85" spans="1:2" x14ac:dyDescent="0.25">
      <c r="A85" s="1">
        <v>45653</v>
      </c>
      <c r="B85">
        <v>94500</v>
      </c>
    </row>
    <row r="86" spans="1:2" x14ac:dyDescent="0.25">
      <c r="A86" s="1">
        <v>45656</v>
      </c>
      <c r="B86">
        <v>92611.4</v>
      </c>
    </row>
    <row r="87" spans="1:2" x14ac:dyDescent="0.25">
      <c r="A87" s="1">
        <v>45657</v>
      </c>
      <c r="B87">
        <v>93315.7</v>
      </c>
    </row>
    <row r="88" spans="1:2" x14ac:dyDescent="0.25">
      <c r="A88" s="1">
        <v>45659</v>
      </c>
      <c r="B88">
        <v>96812.9</v>
      </c>
    </row>
    <row r="89" spans="1:2" x14ac:dyDescent="0.25">
      <c r="A89" s="1">
        <v>45660</v>
      </c>
      <c r="B89">
        <v>98303.2</v>
      </c>
    </row>
    <row r="90" spans="1:2" x14ac:dyDescent="0.25">
      <c r="A90" s="1">
        <v>45663</v>
      </c>
      <c r="B90">
        <v>102041</v>
      </c>
    </row>
    <row r="91" spans="1:2" x14ac:dyDescent="0.25">
      <c r="A91" s="1">
        <v>45664</v>
      </c>
      <c r="B91">
        <v>97128.8</v>
      </c>
    </row>
    <row r="92" spans="1:2" x14ac:dyDescent="0.25">
      <c r="A92" s="1">
        <v>45665</v>
      </c>
      <c r="B92">
        <v>95261.6</v>
      </c>
    </row>
    <row r="93" spans="1:2" x14ac:dyDescent="0.25">
      <c r="A93" s="1">
        <v>45666</v>
      </c>
      <c r="B93">
        <v>92466.7</v>
      </c>
    </row>
    <row r="94" spans="1:2" x14ac:dyDescent="0.25">
      <c r="A94" s="1">
        <v>45667</v>
      </c>
      <c r="B94">
        <v>94616.3</v>
      </c>
    </row>
    <row r="95" spans="1:2" x14ac:dyDescent="0.25">
      <c r="A95" s="1">
        <v>45670</v>
      </c>
      <c r="B95">
        <v>94360.9</v>
      </c>
    </row>
    <row r="96" spans="1:2" x14ac:dyDescent="0.25">
      <c r="A96" s="1">
        <v>45671</v>
      </c>
      <c r="B96">
        <v>96688.4</v>
      </c>
    </row>
    <row r="97" spans="1:2" x14ac:dyDescent="0.25">
      <c r="A97" s="1">
        <v>45672</v>
      </c>
      <c r="B97">
        <v>99708.800000000003</v>
      </c>
    </row>
    <row r="98" spans="1:2" x14ac:dyDescent="0.25">
      <c r="A98" s="1">
        <v>45673</v>
      </c>
      <c r="B98">
        <v>99820.3</v>
      </c>
    </row>
    <row r="99" spans="1:2" x14ac:dyDescent="0.25">
      <c r="A99" s="1">
        <v>45674</v>
      </c>
      <c r="B99">
        <v>104748</v>
      </c>
    </row>
    <row r="100" spans="1:2" x14ac:dyDescent="0.25">
      <c r="A100" s="1">
        <v>45677</v>
      </c>
      <c r="B100">
        <v>103466</v>
      </c>
    </row>
    <row r="101" spans="1:2" x14ac:dyDescent="0.25">
      <c r="A101" s="1">
        <v>45678</v>
      </c>
      <c r="B101">
        <v>106013</v>
      </c>
    </row>
    <row r="102" spans="1:2" x14ac:dyDescent="0.25">
      <c r="A102" s="1">
        <v>45679</v>
      </c>
      <c r="B102">
        <v>103803</v>
      </c>
    </row>
    <row r="103" spans="1:2" x14ac:dyDescent="0.25">
      <c r="A103" s="1">
        <v>45680</v>
      </c>
      <c r="B103">
        <v>103996</v>
      </c>
    </row>
    <row r="104" spans="1:2" x14ac:dyDescent="0.25">
      <c r="A104" s="1">
        <v>45681</v>
      </c>
      <c r="B104">
        <v>105020</v>
      </c>
    </row>
    <row r="105" spans="1:2" x14ac:dyDescent="0.25">
      <c r="A105" s="1">
        <v>45684</v>
      </c>
      <c r="B105">
        <v>101607</v>
      </c>
    </row>
    <row r="106" spans="1:2" x14ac:dyDescent="0.25">
      <c r="A106" s="1">
        <v>45685</v>
      </c>
      <c r="B106">
        <v>101199</v>
      </c>
    </row>
    <row r="107" spans="1:2" x14ac:dyDescent="0.25">
      <c r="A107" s="1">
        <v>45686</v>
      </c>
      <c r="B107">
        <v>103488</v>
      </c>
    </row>
    <row r="108" spans="1:2" x14ac:dyDescent="0.25">
      <c r="A108" s="1">
        <v>45687</v>
      </c>
      <c r="B108">
        <v>105119</v>
      </c>
    </row>
    <row r="109" spans="1:2" x14ac:dyDescent="0.25">
      <c r="A109" s="1">
        <v>45688</v>
      </c>
      <c r="B109">
        <v>101597</v>
      </c>
    </row>
    <row r="110" spans="1:2" x14ac:dyDescent="0.25">
      <c r="A110" s="1">
        <v>45691</v>
      </c>
      <c r="B110">
        <v>101715</v>
      </c>
    </row>
    <row r="111" spans="1:2" x14ac:dyDescent="0.25">
      <c r="A111" s="1">
        <v>45692</v>
      </c>
      <c r="B111">
        <v>97688.6</v>
      </c>
    </row>
    <row r="112" spans="1:2" x14ac:dyDescent="0.25">
      <c r="A112" s="1">
        <v>45693</v>
      </c>
      <c r="B112">
        <v>96502.7</v>
      </c>
    </row>
    <row r="113" spans="1:2" x14ac:dyDescent="0.25">
      <c r="A113" s="1">
        <v>45694</v>
      </c>
      <c r="B113">
        <v>96945.2</v>
      </c>
    </row>
    <row r="114" spans="1:2" x14ac:dyDescent="0.25">
      <c r="A114" s="1">
        <v>45695</v>
      </c>
      <c r="B114">
        <v>95919.5</v>
      </c>
    </row>
    <row r="115" spans="1:2" x14ac:dyDescent="0.25">
      <c r="A115" s="1">
        <v>45698</v>
      </c>
      <c r="B115">
        <v>97427.9</v>
      </c>
    </row>
    <row r="116" spans="1:2" x14ac:dyDescent="0.25">
      <c r="A116" s="1">
        <v>45699</v>
      </c>
      <c r="B116">
        <v>95537.4</v>
      </c>
    </row>
    <row r="117" spans="1:2" x14ac:dyDescent="0.25">
      <c r="A117" s="1">
        <v>45700</v>
      </c>
      <c r="B117">
        <v>97817.600000000006</v>
      </c>
    </row>
    <row r="118" spans="1:2" x14ac:dyDescent="0.25">
      <c r="A118" s="1">
        <v>45701</v>
      </c>
      <c r="B118">
        <v>96360.4</v>
      </c>
    </row>
    <row r="119" spans="1:2" x14ac:dyDescent="0.25">
      <c r="A119" s="1">
        <v>45702</v>
      </c>
      <c r="B119">
        <v>97153.4</v>
      </c>
    </row>
    <row r="120" spans="1:2" x14ac:dyDescent="0.25">
      <c r="A120" s="1">
        <v>45705</v>
      </c>
      <c r="B120">
        <v>95867.1</v>
      </c>
    </row>
    <row r="121" spans="1:2" x14ac:dyDescent="0.25">
      <c r="A121" s="1">
        <v>45706</v>
      </c>
      <c r="B121">
        <v>95267.1</v>
      </c>
    </row>
    <row r="122" spans="1:2" x14ac:dyDescent="0.25">
      <c r="A122" s="1">
        <v>45707</v>
      </c>
      <c r="B122">
        <v>96527.8</v>
      </c>
    </row>
    <row r="123" spans="1:2" x14ac:dyDescent="0.25">
      <c r="A123" s="1">
        <v>45708</v>
      </c>
      <c r="B123">
        <v>98149.8</v>
      </c>
    </row>
    <row r="124" spans="1:2" x14ac:dyDescent="0.25">
      <c r="A124" s="1">
        <v>45709</v>
      </c>
      <c r="B124">
        <v>95143.8</v>
      </c>
    </row>
    <row r="125" spans="1:2" x14ac:dyDescent="0.25">
      <c r="A125" s="1">
        <v>45712</v>
      </c>
      <c r="B125">
        <v>92437.6</v>
      </c>
    </row>
    <row r="126" spans="1:2" x14ac:dyDescent="0.25">
      <c r="A126" s="1">
        <v>45713</v>
      </c>
      <c r="B126">
        <v>88719.3</v>
      </c>
    </row>
    <row r="127" spans="1:2" x14ac:dyDescent="0.25">
      <c r="A127" s="1">
        <v>45714</v>
      </c>
      <c r="B127">
        <v>84219.7</v>
      </c>
    </row>
    <row r="128" spans="1:2" x14ac:dyDescent="0.25">
      <c r="A128" s="1">
        <v>45715</v>
      </c>
      <c r="B128">
        <v>84604.5</v>
      </c>
    </row>
    <row r="129" spans="1:2" x14ac:dyDescent="0.25">
      <c r="A129" s="1">
        <v>45716</v>
      </c>
      <c r="B129">
        <v>84128.3</v>
      </c>
    </row>
    <row r="130" spans="1:2" x14ac:dyDescent="0.25">
      <c r="A130" s="1">
        <v>45719</v>
      </c>
      <c r="B130">
        <v>86574.8</v>
      </c>
    </row>
    <row r="131" spans="1:2" x14ac:dyDescent="0.25">
      <c r="A131" s="1">
        <v>45720</v>
      </c>
      <c r="B131">
        <v>87456.9</v>
      </c>
    </row>
    <row r="132" spans="1:2" x14ac:dyDescent="0.25">
      <c r="A132" s="1">
        <v>45721</v>
      </c>
      <c r="B132">
        <v>90446.9</v>
      </c>
    </row>
    <row r="133" spans="1:2" x14ac:dyDescent="0.25">
      <c r="A133" s="1">
        <v>45722</v>
      </c>
      <c r="B133">
        <v>90297.5</v>
      </c>
    </row>
    <row r="134" spans="1:2" x14ac:dyDescent="0.25">
      <c r="A134" s="1">
        <v>45723</v>
      </c>
      <c r="B134">
        <v>87704.6</v>
      </c>
    </row>
    <row r="135" spans="1:2" x14ac:dyDescent="0.25">
      <c r="A135" s="1">
        <v>45726</v>
      </c>
      <c r="B135">
        <v>79453.3</v>
      </c>
    </row>
    <row r="136" spans="1:2" x14ac:dyDescent="0.25">
      <c r="A136" s="1">
        <v>45727</v>
      </c>
      <c r="B136">
        <v>83111.7</v>
      </c>
    </row>
    <row r="137" spans="1:2" x14ac:dyDescent="0.25">
      <c r="A137" s="1">
        <v>45728</v>
      </c>
      <c r="B137">
        <v>83634.399999999994</v>
      </c>
    </row>
    <row r="138" spans="1:2" x14ac:dyDescent="0.25">
      <c r="A138" s="1">
        <v>45729</v>
      </c>
      <c r="B138">
        <v>81362.3</v>
      </c>
    </row>
    <row r="139" spans="1:2" x14ac:dyDescent="0.25">
      <c r="A139" s="1">
        <v>45730</v>
      </c>
      <c r="B139">
        <v>84147.4</v>
      </c>
    </row>
    <row r="140" spans="1:2" x14ac:dyDescent="0.25">
      <c r="A140" s="1">
        <v>45733</v>
      </c>
      <c r="B140">
        <v>84055.5</v>
      </c>
    </row>
    <row r="141" spans="1:2" x14ac:dyDescent="0.25">
      <c r="A141" s="1">
        <v>45734</v>
      </c>
      <c r="B141">
        <v>82370.2</v>
      </c>
    </row>
    <row r="142" spans="1:2" x14ac:dyDescent="0.25">
      <c r="A142" s="1">
        <v>45735</v>
      </c>
      <c r="B142">
        <v>86148.9</v>
      </c>
    </row>
    <row r="143" spans="1:2" x14ac:dyDescent="0.25">
      <c r="A143" s="1">
        <v>45736</v>
      </c>
      <c r="B143">
        <v>84092.9</v>
      </c>
    </row>
    <row r="144" spans="1:2" x14ac:dyDescent="0.25">
      <c r="A144" s="1">
        <v>45737</v>
      </c>
      <c r="B144">
        <v>84170.8</v>
      </c>
    </row>
    <row r="145" spans="1:2" x14ac:dyDescent="0.25">
      <c r="A145" s="1">
        <v>45740</v>
      </c>
      <c r="B145">
        <v>87437</v>
      </c>
    </row>
    <row r="146" spans="1:2" x14ac:dyDescent="0.25">
      <c r="A146" s="1">
        <v>45741</v>
      </c>
      <c r="B146">
        <v>87492.800000000003</v>
      </c>
    </row>
    <row r="147" spans="1:2" x14ac:dyDescent="0.25">
      <c r="A147" s="1">
        <v>45742</v>
      </c>
      <c r="B147">
        <v>86834.1</v>
      </c>
    </row>
    <row r="148" spans="1:2" x14ac:dyDescent="0.25">
      <c r="A148" s="1">
        <v>45743</v>
      </c>
      <c r="B148">
        <v>87355.3</v>
      </c>
    </row>
    <row r="149" spans="1:2" x14ac:dyDescent="0.25">
      <c r="A149" s="1">
        <v>45744</v>
      </c>
      <c r="B149">
        <v>83761.899999999994</v>
      </c>
    </row>
    <row r="150" spans="1:2" x14ac:dyDescent="0.25">
      <c r="A150" s="1">
        <v>45747</v>
      </c>
      <c r="B150">
        <v>82519.100000000006</v>
      </c>
    </row>
    <row r="151" spans="1:2" x14ac:dyDescent="0.25">
      <c r="A151" s="1">
        <v>45748</v>
      </c>
      <c r="B151">
        <v>85176.6</v>
      </c>
    </row>
    <row r="152" spans="1:2" x14ac:dyDescent="0.25">
      <c r="A152" s="1">
        <v>45749</v>
      </c>
      <c r="B152">
        <v>84792.4</v>
      </c>
    </row>
    <row r="153" spans="1:2" x14ac:dyDescent="0.25">
      <c r="A153" s="1">
        <v>45750</v>
      </c>
      <c r="B153">
        <v>82688.3</v>
      </c>
    </row>
    <row r="154" spans="1:2" x14ac:dyDescent="0.25">
      <c r="A154" s="1">
        <v>45751</v>
      </c>
      <c r="B154">
        <v>84016.6</v>
      </c>
    </row>
    <row r="155" spans="1:2" x14ac:dyDescent="0.25">
      <c r="A155" s="1">
        <v>45754</v>
      </c>
      <c r="B155">
        <v>79192.800000000003</v>
      </c>
    </row>
    <row r="156" spans="1:2" x14ac:dyDescent="0.25">
      <c r="A156" s="1">
        <v>45755</v>
      </c>
      <c r="B156">
        <v>77016.600000000006</v>
      </c>
    </row>
    <row r="157" spans="1:2" x14ac:dyDescent="0.25">
      <c r="A157" s="1">
        <v>45756</v>
      </c>
      <c r="B157">
        <v>83277.8</v>
      </c>
    </row>
    <row r="158" spans="1:2" x14ac:dyDescent="0.25">
      <c r="A158" s="1">
        <v>45757</v>
      </c>
      <c r="B158">
        <v>79672.3</v>
      </c>
    </row>
    <row r="159" spans="1:2" x14ac:dyDescent="0.25">
      <c r="A159" s="1">
        <v>45758</v>
      </c>
      <c r="B159">
        <v>83869.3</v>
      </c>
    </row>
    <row r="160" spans="1:2" x14ac:dyDescent="0.25">
      <c r="A160" s="1">
        <v>45761</v>
      </c>
      <c r="B160">
        <v>84721.3</v>
      </c>
    </row>
    <row r="161" spans="1:2" x14ac:dyDescent="0.25">
      <c r="A161" s="1">
        <v>45762</v>
      </c>
      <c r="B161">
        <v>84211.9</v>
      </c>
    </row>
    <row r="162" spans="1:2" x14ac:dyDescent="0.25">
      <c r="A162" s="1">
        <v>45763</v>
      </c>
      <c r="B162">
        <v>84510.8</v>
      </c>
    </row>
    <row r="163" spans="1:2" x14ac:dyDescent="0.25">
      <c r="A163" s="1">
        <v>45764</v>
      </c>
      <c r="B163">
        <v>85070.1</v>
      </c>
    </row>
    <row r="164" spans="1:2" x14ac:dyDescent="0.25">
      <c r="A164" s="1">
        <v>45768</v>
      </c>
      <c r="B164">
        <v>87284.4</v>
      </c>
    </row>
    <row r="165" spans="1:2" x14ac:dyDescent="0.25">
      <c r="A165" s="1">
        <v>45769</v>
      </c>
      <c r="B165">
        <v>93010.2</v>
      </c>
    </row>
    <row r="166" spans="1:2" x14ac:dyDescent="0.25">
      <c r="A166" s="1">
        <v>45770</v>
      </c>
      <c r="B166">
        <v>93513.8</v>
      </c>
    </row>
    <row r="167" spans="1:2" x14ac:dyDescent="0.25">
      <c r="A167" s="1">
        <v>45771</v>
      </c>
      <c r="B167">
        <v>93382</v>
      </c>
    </row>
    <row r="168" spans="1:2" x14ac:dyDescent="0.25">
      <c r="A168" s="1">
        <v>45772</v>
      </c>
      <c r="B168">
        <v>95333.4</v>
      </c>
    </row>
    <row r="169" spans="1:2" x14ac:dyDescent="0.25">
      <c r="A169" s="1">
        <v>45775</v>
      </c>
      <c r="B169">
        <v>94541.1</v>
      </c>
    </row>
    <row r="170" spans="1:2" x14ac:dyDescent="0.25">
      <c r="A170" s="1">
        <v>45776</v>
      </c>
      <c r="B170">
        <v>94726.5</v>
      </c>
    </row>
    <row r="171" spans="1:2" x14ac:dyDescent="0.25">
      <c r="A171" s="1">
        <v>45777</v>
      </c>
      <c r="B171">
        <v>94400.1</v>
      </c>
    </row>
    <row r="172" spans="1:2" x14ac:dyDescent="0.25">
      <c r="A172" s="1">
        <v>45778</v>
      </c>
      <c r="B172">
        <v>96455.2</v>
      </c>
    </row>
    <row r="173" spans="1:2" x14ac:dyDescent="0.25">
      <c r="A173" s="1">
        <v>45779</v>
      </c>
      <c r="B173">
        <v>96935.8</v>
      </c>
    </row>
    <row r="174" spans="1:2" x14ac:dyDescent="0.25">
      <c r="A174" s="1">
        <v>45782</v>
      </c>
      <c r="B174">
        <v>94663.8</v>
      </c>
    </row>
    <row r="175" spans="1:2" x14ac:dyDescent="0.25">
      <c r="A175" s="1">
        <v>45783</v>
      </c>
      <c r="B175">
        <v>94679.9</v>
      </c>
    </row>
    <row r="176" spans="1:2" x14ac:dyDescent="0.25">
      <c r="A176" s="1">
        <v>45784</v>
      </c>
      <c r="B176">
        <v>97121.3</v>
      </c>
    </row>
    <row r="177" spans="1:2" x14ac:dyDescent="0.25">
      <c r="A177" s="1">
        <v>45785</v>
      </c>
      <c r="B177">
        <v>102778</v>
      </c>
    </row>
    <row r="178" spans="1:2" x14ac:dyDescent="0.25">
      <c r="A178" s="1">
        <v>45786</v>
      </c>
      <c r="B178">
        <v>103184</v>
      </c>
    </row>
    <row r="179" spans="1:2" x14ac:dyDescent="0.25">
      <c r="A179" s="1">
        <v>45789</v>
      </c>
      <c r="B179">
        <v>102482</v>
      </c>
    </row>
    <row r="180" spans="1:2" x14ac:dyDescent="0.25">
      <c r="A180" s="1">
        <v>45790</v>
      </c>
      <c r="B180">
        <v>104342</v>
      </c>
    </row>
    <row r="181" spans="1:2" x14ac:dyDescent="0.25">
      <c r="A181" s="1">
        <v>45791</v>
      </c>
      <c r="B181">
        <v>103616</v>
      </c>
    </row>
    <row r="182" spans="1:2" x14ac:dyDescent="0.25">
      <c r="A182" s="1">
        <v>45792</v>
      </c>
      <c r="B182">
        <v>103288</v>
      </c>
    </row>
    <row r="183" spans="1:2" x14ac:dyDescent="0.25">
      <c r="A183" s="1">
        <v>45793</v>
      </c>
      <c r="B183">
        <v>103924</v>
      </c>
    </row>
    <row r="184" spans="1:2" x14ac:dyDescent="0.25">
      <c r="A184" s="1">
        <v>45796</v>
      </c>
      <c r="B184">
        <v>105474</v>
      </c>
    </row>
    <row r="185" spans="1:2" x14ac:dyDescent="0.25">
      <c r="A185" s="1">
        <v>45797</v>
      </c>
      <c r="B185">
        <v>106619</v>
      </c>
    </row>
    <row r="186" spans="1:2" x14ac:dyDescent="0.25">
      <c r="A186" s="1">
        <v>45798</v>
      </c>
      <c r="B186">
        <v>108456</v>
      </c>
    </row>
    <row r="187" spans="1:2" x14ac:dyDescent="0.25">
      <c r="A187" s="1">
        <v>45799</v>
      </c>
      <c r="B187">
        <v>110868</v>
      </c>
    </row>
    <row r="188" spans="1:2" x14ac:dyDescent="0.25">
      <c r="A188" s="1">
        <v>45800</v>
      </c>
      <c r="B188">
        <v>108696</v>
      </c>
    </row>
    <row r="189" spans="1:2" x14ac:dyDescent="0.25">
      <c r="A189" s="1">
        <v>45803</v>
      </c>
      <c r="B189">
        <v>109324</v>
      </c>
    </row>
    <row r="190" spans="1:2" x14ac:dyDescent="0.25">
      <c r="A190" s="1">
        <v>45804</v>
      </c>
      <c r="B190">
        <v>108871</v>
      </c>
    </row>
    <row r="191" spans="1:2" x14ac:dyDescent="0.25">
      <c r="A191" s="1">
        <v>45805</v>
      </c>
      <c r="B191">
        <v>107542</v>
      </c>
    </row>
    <row r="192" spans="1:2" x14ac:dyDescent="0.25">
      <c r="A192" s="1">
        <v>45806</v>
      </c>
      <c r="B192">
        <v>106421</v>
      </c>
    </row>
    <row r="193" spans="1:2" x14ac:dyDescent="0.25">
      <c r="A193" s="1">
        <v>45807</v>
      </c>
      <c r="B193">
        <v>104584</v>
      </c>
    </row>
    <row r="194" spans="1:2" x14ac:dyDescent="0.25">
      <c r="A194" s="1">
        <v>45810</v>
      </c>
      <c r="B194">
        <v>104952</v>
      </c>
    </row>
    <row r="195" spans="1:2" x14ac:dyDescent="0.25">
      <c r="A195" s="1">
        <v>45811</v>
      </c>
      <c r="B195">
        <v>105455</v>
      </c>
    </row>
    <row r="196" spans="1:2" x14ac:dyDescent="0.25">
      <c r="A196" s="1">
        <v>45812</v>
      </c>
      <c r="B196">
        <v>104983</v>
      </c>
    </row>
    <row r="197" spans="1:2" x14ac:dyDescent="0.25">
      <c r="A197" s="1">
        <v>45813</v>
      </c>
      <c r="B197">
        <v>101619</v>
      </c>
    </row>
    <row r="198" spans="1:2" x14ac:dyDescent="0.25">
      <c r="A198" s="1">
        <v>45814</v>
      </c>
      <c r="B198">
        <v>104303</v>
      </c>
    </row>
    <row r="199" spans="1:2" x14ac:dyDescent="0.25">
      <c r="A199" s="1">
        <v>45817</v>
      </c>
      <c r="B199">
        <v>109947</v>
      </c>
    </row>
    <row r="200" spans="1:2" x14ac:dyDescent="0.25">
      <c r="A200" s="1">
        <v>45818</v>
      </c>
      <c r="B200">
        <v>109918</v>
      </c>
    </row>
    <row r="201" spans="1:2" x14ac:dyDescent="0.25">
      <c r="A201" s="1">
        <v>45819</v>
      </c>
      <c r="B201">
        <v>108551</v>
      </c>
    </row>
    <row r="202" spans="1:2" x14ac:dyDescent="0.25">
      <c r="A202" s="1">
        <v>45820</v>
      </c>
      <c r="B202">
        <v>105971</v>
      </c>
    </row>
    <row r="203" spans="1:2" x14ac:dyDescent="0.25">
      <c r="A203" s="1">
        <v>45821</v>
      </c>
      <c r="B203">
        <v>105248</v>
      </c>
    </row>
    <row r="204" spans="1:2" x14ac:dyDescent="0.25">
      <c r="A204" s="1">
        <v>45824</v>
      </c>
      <c r="B204">
        <v>108567</v>
      </c>
    </row>
    <row r="205" spans="1:2" x14ac:dyDescent="0.25">
      <c r="A205" s="1">
        <v>45825</v>
      </c>
      <c r="B205">
        <v>104579</v>
      </c>
    </row>
    <row r="206" spans="1:2" x14ac:dyDescent="0.25">
      <c r="A206" s="1">
        <v>45826</v>
      </c>
      <c r="B206">
        <v>105106</v>
      </c>
    </row>
    <row r="207" spans="1:2" x14ac:dyDescent="0.25">
      <c r="A207" s="1">
        <v>45827</v>
      </c>
      <c r="B207">
        <v>104395</v>
      </c>
    </row>
    <row r="208" spans="1:2" x14ac:dyDescent="0.25">
      <c r="A208" s="1">
        <v>45828</v>
      </c>
      <c r="B208">
        <v>103437</v>
      </c>
    </row>
    <row r="209" spans="1:2" x14ac:dyDescent="0.25">
      <c r="A209" s="1">
        <v>45831</v>
      </c>
      <c r="B209">
        <v>103788</v>
      </c>
    </row>
    <row r="210" spans="1:2" x14ac:dyDescent="0.25">
      <c r="A210" s="1">
        <v>45832</v>
      </c>
      <c r="B210">
        <v>106105</v>
      </c>
    </row>
    <row r="211" spans="1:2" x14ac:dyDescent="0.25">
      <c r="A211" s="1">
        <v>45833</v>
      </c>
      <c r="B211">
        <v>107677</v>
      </c>
    </row>
    <row r="212" spans="1:2" x14ac:dyDescent="0.25">
      <c r="A212" s="1">
        <v>45834</v>
      </c>
      <c r="B212">
        <v>107106</v>
      </c>
    </row>
    <row r="213" spans="1:2" x14ac:dyDescent="0.25">
      <c r="A213" s="1">
        <v>45835</v>
      </c>
      <c r="B213">
        <v>106883</v>
      </c>
    </row>
    <row r="214" spans="1:2" x14ac:dyDescent="0.25">
      <c r="A214" s="1">
        <v>45838</v>
      </c>
      <c r="B214">
        <v>107173</v>
      </c>
    </row>
    <row r="215" spans="1:2" x14ac:dyDescent="0.25">
      <c r="A215" s="1">
        <v>45839</v>
      </c>
      <c r="B215">
        <v>105808</v>
      </c>
    </row>
    <row r="216" spans="1:2" x14ac:dyDescent="0.25">
      <c r="A216" s="1">
        <v>45840</v>
      </c>
      <c r="B216">
        <v>109496</v>
      </c>
    </row>
    <row r="217" spans="1:2" x14ac:dyDescent="0.25">
      <c r="A217" s="1">
        <v>45841</v>
      </c>
      <c r="B217">
        <v>109864</v>
      </c>
    </row>
    <row r="218" spans="1:2" x14ac:dyDescent="0.25">
      <c r="A218" s="1">
        <v>45842</v>
      </c>
      <c r="B218">
        <v>107484</v>
      </c>
    </row>
    <row r="219" spans="1:2" x14ac:dyDescent="0.25">
      <c r="A219" s="1">
        <v>45845</v>
      </c>
      <c r="B219">
        <v>108221</v>
      </c>
    </row>
    <row r="220" spans="1:2" x14ac:dyDescent="0.25">
      <c r="A220" s="1">
        <v>45846</v>
      </c>
      <c r="B220">
        <v>108900</v>
      </c>
    </row>
    <row r="221" spans="1:2" x14ac:dyDescent="0.25">
      <c r="A221" s="1">
        <v>45847</v>
      </c>
      <c r="B221">
        <v>110857</v>
      </c>
    </row>
    <row r="222" spans="1:2" x14ac:dyDescent="0.25">
      <c r="A222" s="1">
        <v>45848</v>
      </c>
      <c r="B222">
        <v>116482</v>
      </c>
    </row>
    <row r="223" spans="1:2" x14ac:dyDescent="0.25">
      <c r="A223" s="1">
        <v>45849</v>
      </c>
      <c r="B223">
        <v>118028</v>
      </c>
    </row>
    <row r="224" spans="1:2" x14ac:dyDescent="0.25">
      <c r="A224" s="1">
        <v>45852</v>
      </c>
      <c r="B224">
        <v>120035</v>
      </c>
    </row>
    <row r="225" spans="1:2" x14ac:dyDescent="0.25">
      <c r="A225" s="1">
        <v>45853</v>
      </c>
      <c r="B225">
        <v>117548</v>
      </c>
    </row>
    <row r="226" spans="1:2" x14ac:dyDescent="0.25">
      <c r="A226" s="1">
        <v>45854</v>
      </c>
      <c r="B226">
        <v>119345</v>
      </c>
    </row>
    <row r="227" spans="1:2" x14ac:dyDescent="0.25">
      <c r="A227" s="1">
        <v>45855</v>
      </c>
      <c r="B227">
        <v>120334</v>
      </c>
    </row>
    <row r="228" spans="1:2" x14ac:dyDescent="0.25">
      <c r="A228" s="1">
        <v>45856</v>
      </c>
      <c r="B228">
        <v>117437</v>
      </c>
    </row>
    <row r="229" spans="1:2" x14ac:dyDescent="0.25">
      <c r="A229" s="1">
        <v>45859</v>
      </c>
      <c r="B229">
        <v>117274</v>
      </c>
    </row>
    <row r="230" spans="1:2" x14ac:dyDescent="0.25">
      <c r="A230" s="1">
        <v>45860</v>
      </c>
      <c r="B230">
        <v>119435</v>
      </c>
    </row>
    <row r="231" spans="1:2" x14ac:dyDescent="0.25">
      <c r="A231" s="1">
        <v>45861</v>
      </c>
      <c r="B231">
        <v>118120</v>
      </c>
    </row>
    <row r="232" spans="1:2" x14ac:dyDescent="0.25">
      <c r="A232" s="1">
        <v>45862</v>
      </c>
      <c r="B232">
        <v>118598</v>
      </c>
    </row>
    <row r="233" spans="1:2" x14ac:dyDescent="0.25">
      <c r="A233" s="1">
        <v>45863</v>
      </c>
      <c r="B233">
        <v>116758</v>
      </c>
    </row>
    <row r="234" spans="1:2" x14ac:dyDescent="0.25">
      <c r="A234" s="1">
        <v>45866</v>
      </c>
      <c r="B234">
        <v>118118</v>
      </c>
    </row>
    <row r="235" spans="1:2" x14ac:dyDescent="0.25">
      <c r="A235" s="1">
        <v>45867</v>
      </c>
      <c r="B235">
        <v>117598</v>
      </c>
    </row>
    <row r="236" spans="1:2" x14ac:dyDescent="0.25">
      <c r="A236" s="1">
        <v>45868</v>
      </c>
      <c r="B236">
        <v>117315</v>
      </c>
    </row>
    <row r="237" spans="1:2" x14ac:dyDescent="0.25">
      <c r="A237" s="1">
        <v>45869</v>
      </c>
      <c r="B237">
        <v>116545</v>
      </c>
    </row>
    <row r="238" spans="1:2" x14ac:dyDescent="0.25">
      <c r="A238" s="1">
        <v>45870</v>
      </c>
      <c r="B238">
        <v>113290</v>
      </c>
    </row>
    <row r="239" spans="1:2" x14ac:dyDescent="0.25">
      <c r="A239" s="1">
        <v>45873</v>
      </c>
      <c r="B239">
        <v>115105</v>
      </c>
    </row>
    <row r="240" spans="1:2" x14ac:dyDescent="0.25">
      <c r="A240" s="1">
        <v>45874</v>
      </c>
      <c r="B240">
        <v>113606</v>
      </c>
    </row>
    <row r="241" spans="1:2" x14ac:dyDescent="0.25">
      <c r="A241" s="1">
        <v>45875</v>
      </c>
      <c r="B241">
        <v>115083</v>
      </c>
    </row>
    <row r="242" spans="1:2" x14ac:dyDescent="0.25">
      <c r="A242" s="1">
        <v>45876</v>
      </c>
      <c r="B242">
        <v>117152</v>
      </c>
    </row>
    <row r="243" spans="1:2" x14ac:dyDescent="0.25">
      <c r="A243" s="1">
        <v>45877</v>
      </c>
      <c r="B243">
        <v>116483</v>
      </c>
    </row>
    <row r="244" spans="1:2" x14ac:dyDescent="0.25">
      <c r="A244" s="1">
        <v>45880</v>
      </c>
      <c r="B244">
        <v>118724</v>
      </c>
    </row>
    <row r="245" spans="1:2" x14ac:dyDescent="0.25">
      <c r="A245" s="1">
        <v>45881</v>
      </c>
      <c r="B245">
        <v>119903</v>
      </c>
    </row>
    <row r="246" spans="1:2" x14ac:dyDescent="0.25">
      <c r="A246" s="1">
        <v>45882</v>
      </c>
      <c r="B246">
        <v>122579</v>
      </c>
    </row>
    <row r="247" spans="1:2" x14ac:dyDescent="0.25">
      <c r="A247" s="1">
        <v>45883</v>
      </c>
      <c r="B247">
        <v>117979</v>
      </c>
    </row>
    <row r="248" spans="1:2" x14ac:dyDescent="0.25">
      <c r="A248" s="1">
        <v>45884</v>
      </c>
      <c r="B248">
        <v>116974</v>
      </c>
    </row>
    <row r="249" spans="1:2" x14ac:dyDescent="0.25">
      <c r="A249" s="1">
        <v>45887</v>
      </c>
      <c r="B249">
        <v>116719</v>
      </c>
    </row>
    <row r="250" spans="1:2" x14ac:dyDescent="0.25">
      <c r="A250" s="1">
        <v>45888</v>
      </c>
      <c r="B250">
        <v>113430</v>
      </c>
    </row>
    <row r="251" spans="1:2" x14ac:dyDescent="0.25">
      <c r="A251" s="1">
        <v>45889</v>
      </c>
      <c r="B251">
        <v>114390</v>
      </c>
    </row>
    <row r="252" spans="1:2" x14ac:dyDescent="0.25">
      <c r="A252" s="1">
        <v>45890</v>
      </c>
      <c r="B252">
        <v>112619</v>
      </c>
    </row>
    <row r="253" spans="1:2" x14ac:dyDescent="0.25">
      <c r="A253" s="1">
        <v>45891</v>
      </c>
      <c r="B253">
        <v>116617</v>
      </c>
    </row>
    <row r="254" spans="1:2" x14ac:dyDescent="0.25">
      <c r="A254" s="1">
        <v>45894</v>
      </c>
      <c r="B254">
        <v>109899</v>
      </c>
    </row>
    <row r="255" spans="1:2" x14ac:dyDescent="0.25">
      <c r="A255" s="1">
        <v>45895</v>
      </c>
      <c r="B255">
        <v>111607</v>
      </c>
    </row>
    <row r="256" spans="1:2" x14ac:dyDescent="0.25">
      <c r="A256" s="1">
        <v>45896</v>
      </c>
      <c r="B256">
        <v>111549</v>
      </c>
    </row>
    <row r="257" spans="1:2" x14ac:dyDescent="0.25">
      <c r="A257" s="1">
        <v>45897</v>
      </c>
      <c r="B257">
        <v>112047</v>
      </c>
    </row>
    <row r="258" spans="1:2" x14ac:dyDescent="0.25">
      <c r="A258" s="1">
        <v>45898</v>
      </c>
      <c r="B258">
        <v>108198</v>
      </c>
    </row>
    <row r="259" spans="1:2" x14ac:dyDescent="0.25">
      <c r="A259" s="1">
        <v>45901</v>
      </c>
      <c r="B259">
        <v>107526</v>
      </c>
    </row>
    <row r="260" spans="1:2" x14ac:dyDescent="0.25">
      <c r="A260" s="1">
        <v>45902</v>
      </c>
      <c r="B260">
        <v>110139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FC78-5C7E-41C9-A78C-AD29A888AC28}">
  <dimension ref="A1:B250"/>
  <sheetViews>
    <sheetView workbookViewId="0">
      <selection activeCell="C235" sqref="C235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25.75</v>
      </c>
    </row>
    <row r="3" spans="1:2" x14ac:dyDescent="0.25">
      <c r="A3" s="1">
        <v>45539</v>
      </c>
      <c r="B3">
        <v>25.75</v>
      </c>
    </row>
    <row r="4" spans="1:2" x14ac:dyDescent="0.25">
      <c r="A4" s="1">
        <v>45540</v>
      </c>
      <c r="B4">
        <v>24.85</v>
      </c>
    </row>
    <row r="5" spans="1:2" x14ac:dyDescent="0.25">
      <c r="A5" s="1">
        <v>45541</v>
      </c>
      <c r="B5">
        <v>23.75</v>
      </c>
    </row>
    <row r="6" spans="1:2" x14ac:dyDescent="0.25">
      <c r="A6" s="1">
        <v>45544</v>
      </c>
      <c r="B6">
        <v>25.35</v>
      </c>
    </row>
    <row r="7" spans="1:2" x14ac:dyDescent="0.25">
      <c r="A7" s="1">
        <v>45545</v>
      </c>
      <c r="B7">
        <v>25.7</v>
      </c>
    </row>
    <row r="8" spans="1:2" x14ac:dyDescent="0.25">
      <c r="A8" s="1">
        <v>45546</v>
      </c>
      <c r="B8">
        <v>25.55</v>
      </c>
    </row>
    <row r="9" spans="1:2" x14ac:dyDescent="0.25">
      <c r="A9" s="1">
        <v>45547</v>
      </c>
      <c r="B9">
        <v>25.85</v>
      </c>
    </row>
    <row r="10" spans="1:2" x14ac:dyDescent="0.25">
      <c r="A10" s="1">
        <v>45548</v>
      </c>
      <c r="B10">
        <v>26.5</v>
      </c>
    </row>
    <row r="11" spans="1:2" x14ac:dyDescent="0.25">
      <c r="A11" s="1">
        <v>45551</v>
      </c>
      <c r="B11">
        <v>25.7</v>
      </c>
    </row>
    <row r="12" spans="1:2" x14ac:dyDescent="0.25">
      <c r="A12" s="1">
        <v>45552</v>
      </c>
      <c r="B12">
        <v>26.6</v>
      </c>
    </row>
    <row r="13" spans="1:2" x14ac:dyDescent="0.25">
      <c r="A13" s="1">
        <v>45553</v>
      </c>
      <c r="B13">
        <v>26.65</v>
      </c>
    </row>
    <row r="14" spans="1:2" x14ac:dyDescent="0.25">
      <c r="A14" s="1">
        <v>45554</v>
      </c>
      <c r="B14">
        <v>28.05</v>
      </c>
    </row>
    <row r="15" spans="1:2" x14ac:dyDescent="0.25">
      <c r="A15" s="1">
        <v>45555</v>
      </c>
      <c r="B15">
        <v>27.9</v>
      </c>
    </row>
    <row r="16" spans="1:2" x14ac:dyDescent="0.25">
      <c r="A16" s="1">
        <v>45558</v>
      </c>
      <c r="B16">
        <v>28.05</v>
      </c>
    </row>
    <row r="17" spans="1:2" x14ac:dyDescent="0.25">
      <c r="A17" s="1">
        <v>45559</v>
      </c>
      <c r="B17">
        <v>28.55</v>
      </c>
    </row>
    <row r="18" spans="1:2" x14ac:dyDescent="0.25">
      <c r="A18" s="1">
        <v>45560</v>
      </c>
      <c r="B18">
        <v>28</v>
      </c>
    </row>
    <row r="19" spans="1:2" x14ac:dyDescent="0.25">
      <c r="A19" s="1">
        <v>45561</v>
      </c>
      <c r="B19">
        <v>28.7</v>
      </c>
    </row>
    <row r="20" spans="1:2" x14ac:dyDescent="0.25">
      <c r="A20" s="1">
        <v>45562</v>
      </c>
      <c r="B20">
        <v>29.1</v>
      </c>
    </row>
    <row r="21" spans="1:2" x14ac:dyDescent="0.25">
      <c r="A21" s="1">
        <v>45565</v>
      </c>
      <c r="B21">
        <v>28.15</v>
      </c>
    </row>
    <row r="22" spans="1:2" x14ac:dyDescent="0.25">
      <c r="A22" s="1">
        <v>45566</v>
      </c>
      <c r="B22">
        <v>27.4</v>
      </c>
    </row>
    <row r="23" spans="1:2" x14ac:dyDescent="0.25">
      <c r="A23" s="1">
        <v>45567</v>
      </c>
      <c r="B23">
        <v>26.7</v>
      </c>
    </row>
    <row r="24" spans="1:2" x14ac:dyDescent="0.25">
      <c r="A24" s="1">
        <v>45568</v>
      </c>
      <c r="B24">
        <v>27.05</v>
      </c>
    </row>
    <row r="25" spans="1:2" x14ac:dyDescent="0.25">
      <c r="A25" s="1">
        <v>45569</v>
      </c>
      <c r="B25">
        <v>27.7</v>
      </c>
    </row>
    <row r="26" spans="1:2" x14ac:dyDescent="0.25">
      <c r="A26" s="1">
        <v>45572</v>
      </c>
      <c r="B26">
        <v>28.1</v>
      </c>
    </row>
    <row r="27" spans="1:2" x14ac:dyDescent="0.25">
      <c r="A27" s="1">
        <v>45573</v>
      </c>
      <c r="B27">
        <v>27.6</v>
      </c>
    </row>
    <row r="28" spans="1:2" x14ac:dyDescent="0.25">
      <c r="A28" s="1">
        <v>45574</v>
      </c>
      <c r="B28">
        <v>27</v>
      </c>
    </row>
    <row r="29" spans="1:2" x14ac:dyDescent="0.25">
      <c r="A29" s="1">
        <v>45575</v>
      </c>
      <c r="B29">
        <v>26.45</v>
      </c>
    </row>
    <row r="30" spans="1:2" x14ac:dyDescent="0.25">
      <c r="A30" s="1">
        <v>45576</v>
      </c>
      <c r="B30">
        <v>28.05</v>
      </c>
    </row>
    <row r="31" spans="1:2" x14ac:dyDescent="0.25">
      <c r="A31" s="1">
        <v>45579</v>
      </c>
      <c r="B31">
        <v>29.25</v>
      </c>
    </row>
    <row r="32" spans="1:2" x14ac:dyDescent="0.25">
      <c r="A32" s="1">
        <v>45580</v>
      </c>
      <c r="B32">
        <v>29.7</v>
      </c>
    </row>
    <row r="33" spans="1:2" x14ac:dyDescent="0.25">
      <c r="A33" s="1">
        <v>45581</v>
      </c>
      <c r="B33">
        <v>30.05</v>
      </c>
    </row>
    <row r="34" spans="1:2" x14ac:dyDescent="0.25">
      <c r="A34" s="1">
        <v>45582</v>
      </c>
      <c r="B34">
        <v>29.6</v>
      </c>
    </row>
    <row r="35" spans="1:2" x14ac:dyDescent="0.25">
      <c r="A35" s="1">
        <v>45583</v>
      </c>
      <c r="B35">
        <v>30.4</v>
      </c>
    </row>
    <row r="36" spans="1:2" x14ac:dyDescent="0.25">
      <c r="A36" s="1">
        <v>45586</v>
      </c>
      <c r="B36">
        <v>30.05</v>
      </c>
    </row>
    <row r="37" spans="1:2" x14ac:dyDescent="0.25">
      <c r="A37" s="1">
        <v>45587</v>
      </c>
      <c r="B37">
        <v>29.9</v>
      </c>
    </row>
    <row r="38" spans="1:2" x14ac:dyDescent="0.25">
      <c r="A38" s="1">
        <v>45588</v>
      </c>
      <c r="B38">
        <v>29.4</v>
      </c>
    </row>
    <row r="39" spans="1:2" x14ac:dyDescent="0.25">
      <c r="A39" s="1">
        <v>45589</v>
      </c>
      <c r="B39">
        <v>30.3</v>
      </c>
    </row>
    <row r="40" spans="1:2" x14ac:dyDescent="0.25">
      <c r="A40" s="1">
        <v>45590</v>
      </c>
      <c r="B40">
        <v>29.6</v>
      </c>
    </row>
    <row r="41" spans="1:2" x14ac:dyDescent="0.25">
      <c r="A41" s="1">
        <v>45593</v>
      </c>
      <c r="B41">
        <v>30.85</v>
      </c>
    </row>
    <row r="42" spans="1:2" x14ac:dyDescent="0.25">
      <c r="A42" s="1">
        <v>45594</v>
      </c>
      <c r="B42">
        <v>32.200000000000003</v>
      </c>
    </row>
    <row r="43" spans="1:2" x14ac:dyDescent="0.25">
      <c r="A43" s="1">
        <v>45595</v>
      </c>
      <c r="B43">
        <v>31.85</v>
      </c>
    </row>
    <row r="44" spans="1:2" x14ac:dyDescent="0.25">
      <c r="A44" s="1">
        <v>45596</v>
      </c>
      <c r="B44">
        <v>31.05</v>
      </c>
    </row>
    <row r="45" spans="1:2" x14ac:dyDescent="0.25">
      <c r="A45" s="1">
        <v>45597</v>
      </c>
      <c r="B45">
        <v>30.7</v>
      </c>
    </row>
    <row r="46" spans="1:2" x14ac:dyDescent="0.25">
      <c r="A46" s="1">
        <v>45600</v>
      </c>
      <c r="B46">
        <v>29.85</v>
      </c>
    </row>
    <row r="47" spans="1:2" x14ac:dyDescent="0.25">
      <c r="A47" s="1">
        <v>45601</v>
      </c>
      <c r="B47">
        <v>30.8</v>
      </c>
    </row>
    <row r="48" spans="1:2" x14ac:dyDescent="0.25">
      <c r="A48" s="1">
        <v>45602</v>
      </c>
      <c r="B48">
        <v>33.799999999999997</v>
      </c>
    </row>
    <row r="49" spans="1:2" x14ac:dyDescent="0.25">
      <c r="A49" s="1">
        <v>45603</v>
      </c>
      <c r="B49">
        <v>34</v>
      </c>
    </row>
    <row r="50" spans="1:2" x14ac:dyDescent="0.25">
      <c r="A50" s="1">
        <v>45604</v>
      </c>
      <c r="B50">
        <v>34</v>
      </c>
    </row>
    <row r="51" spans="1:2" x14ac:dyDescent="0.25">
      <c r="A51" s="1">
        <v>45607</v>
      </c>
      <c r="B51">
        <v>38.65</v>
      </c>
    </row>
    <row r="52" spans="1:2" x14ac:dyDescent="0.25">
      <c r="A52" s="1">
        <v>45608</v>
      </c>
      <c r="B52">
        <v>39.799999999999997</v>
      </c>
    </row>
    <row r="53" spans="1:2" x14ac:dyDescent="0.25">
      <c r="A53" s="1">
        <v>45609</v>
      </c>
      <c r="B53">
        <v>39.85</v>
      </c>
    </row>
    <row r="54" spans="1:2" x14ac:dyDescent="0.25">
      <c r="A54" s="1">
        <v>45610</v>
      </c>
      <c r="B54">
        <v>38.85</v>
      </c>
    </row>
    <row r="55" spans="1:2" x14ac:dyDescent="0.25">
      <c r="A55" s="1">
        <v>45611</v>
      </c>
      <c r="B55">
        <v>40.6</v>
      </c>
    </row>
    <row r="56" spans="1:2" x14ac:dyDescent="0.25">
      <c r="A56" s="1">
        <v>45614</v>
      </c>
      <c r="B56">
        <v>40.65</v>
      </c>
    </row>
    <row r="57" spans="1:2" x14ac:dyDescent="0.25">
      <c r="A57" s="1">
        <v>45615</v>
      </c>
      <c r="B57">
        <v>41.1</v>
      </c>
    </row>
    <row r="58" spans="1:2" x14ac:dyDescent="0.25">
      <c r="A58" s="1">
        <v>45616</v>
      </c>
      <c r="B58">
        <v>41.84</v>
      </c>
    </row>
    <row r="59" spans="1:2" x14ac:dyDescent="0.25">
      <c r="A59" s="1">
        <v>45617</v>
      </c>
      <c r="B59">
        <v>43.6</v>
      </c>
    </row>
    <row r="60" spans="1:2" x14ac:dyDescent="0.25">
      <c r="A60" s="1">
        <v>45618</v>
      </c>
      <c r="B60">
        <v>44.05</v>
      </c>
    </row>
    <row r="61" spans="1:2" x14ac:dyDescent="0.25">
      <c r="A61" s="1">
        <v>45621</v>
      </c>
      <c r="B61">
        <v>42.16</v>
      </c>
    </row>
    <row r="62" spans="1:2" x14ac:dyDescent="0.25">
      <c r="A62" s="1">
        <v>45622</v>
      </c>
      <c r="B62">
        <v>40.32</v>
      </c>
    </row>
    <row r="63" spans="1:2" x14ac:dyDescent="0.25">
      <c r="A63" s="1">
        <v>45623</v>
      </c>
      <c r="B63">
        <v>42.93</v>
      </c>
    </row>
    <row r="64" spans="1:2" x14ac:dyDescent="0.25">
      <c r="A64" s="1">
        <v>45625</v>
      </c>
      <c r="B64">
        <v>43.09</v>
      </c>
    </row>
    <row r="65" spans="1:2" x14ac:dyDescent="0.25">
      <c r="A65" s="1">
        <v>45628</v>
      </c>
      <c r="B65">
        <v>42.46</v>
      </c>
    </row>
    <row r="66" spans="1:2" x14ac:dyDescent="0.25">
      <c r="A66" s="1">
        <v>45629</v>
      </c>
      <c r="B66">
        <v>42.42</v>
      </c>
    </row>
    <row r="67" spans="1:2" x14ac:dyDescent="0.25">
      <c r="A67" s="1">
        <v>45630</v>
      </c>
      <c r="B67">
        <v>43.94</v>
      </c>
    </row>
    <row r="68" spans="1:2" x14ac:dyDescent="0.25">
      <c r="A68" s="1">
        <v>45631</v>
      </c>
      <c r="B68">
        <v>43.94</v>
      </c>
    </row>
    <row r="69" spans="1:2" x14ac:dyDescent="0.25">
      <c r="A69" s="1">
        <v>45632</v>
      </c>
      <c r="B69">
        <v>45.1</v>
      </c>
    </row>
    <row r="70" spans="1:2" x14ac:dyDescent="0.25">
      <c r="A70" s="1">
        <v>45635</v>
      </c>
      <c r="B70">
        <v>42.63</v>
      </c>
    </row>
    <row r="71" spans="1:2" x14ac:dyDescent="0.25">
      <c r="A71" s="1">
        <v>45636</v>
      </c>
      <c r="B71">
        <v>42.75</v>
      </c>
    </row>
    <row r="72" spans="1:2" x14ac:dyDescent="0.25">
      <c r="A72" s="1">
        <v>45637</v>
      </c>
      <c r="B72">
        <v>44.94</v>
      </c>
    </row>
    <row r="73" spans="1:2" x14ac:dyDescent="0.25">
      <c r="A73" s="1">
        <v>45638</v>
      </c>
      <c r="B73">
        <v>44.34</v>
      </c>
    </row>
    <row r="74" spans="1:2" x14ac:dyDescent="0.25">
      <c r="A74" s="1">
        <v>45639</v>
      </c>
      <c r="B74">
        <v>45.11</v>
      </c>
    </row>
    <row r="75" spans="1:2" x14ac:dyDescent="0.25">
      <c r="A75" s="1">
        <v>45642</v>
      </c>
      <c r="B75">
        <v>46.94</v>
      </c>
    </row>
    <row r="76" spans="1:2" x14ac:dyDescent="0.25">
      <c r="A76" s="1">
        <v>45643</v>
      </c>
      <c r="B76">
        <v>47.3</v>
      </c>
    </row>
    <row r="77" spans="1:2" x14ac:dyDescent="0.25">
      <c r="A77" s="1">
        <v>45644</v>
      </c>
      <c r="B77">
        <v>44.6</v>
      </c>
    </row>
    <row r="78" spans="1:2" x14ac:dyDescent="0.25">
      <c r="A78" s="1">
        <v>45645</v>
      </c>
      <c r="B78">
        <v>42.67</v>
      </c>
    </row>
    <row r="79" spans="1:2" x14ac:dyDescent="0.25">
      <c r="A79" s="1">
        <v>45646</v>
      </c>
      <c r="B79">
        <v>42.71</v>
      </c>
    </row>
    <row r="80" spans="1:2" x14ac:dyDescent="0.25">
      <c r="A80" s="1">
        <v>45649</v>
      </c>
      <c r="B80">
        <v>41.21</v>
      </c>
    </row>
    <row r="81" spans="1:2" x14ac:dyDescent="0.25">
      <c r="A81" s="1">
        <v>45650</v>
      </c>
      <c r="B81">
        <v>43.85</v>
      </c>
    </row>
    <row r="82" spans="1:2" x14ac:dyDescent="0.25">
      <c r="A82" s="1">
        <v>45652</v>
      </c>
      <c r="B82">
        <v>42.33</v>
      </c>
    </row>
    <row r="83" spans="1:2" x14ac:dyDescent="0.25">
      <c r="A83" s="1">
        <v>45653</v>
      </c>
      <c r="B83">
        <v>41.82</v>
      </c>
    </row>
    <row r="84" spans="1:2" x14ac:dyDescent="0.25">
      <c r="A84" s="1">
        <v>45656</v>
      </c>
      <c r="B84">
        <v>41.75</v>
      </c>
    </row>
    <row r="85" spans="1:2" x14ac:dyDescent="0.25">
      <c r="A85" s="1">
        <v>45657</v>
      </c>
      <c r="B85">
        <v>41.87</v>
      </c>
    </row>
    <row r="86" spans="1:2" x14ac:dyDescent="0.25">
      <c r="A86" s="1">
        <v>45659</v>
      </c>
      <c r="B86">
        <v>43.16</v>
      </c>
    </row>
    <row r="87" spans="1:2" x14ac:dyDescent="0.25">
      <c r="A87" s="1">
        <v>45660</v>
      </c>
      <c r="B87">
        <v>43.6</v>
      </c>
    </row>
    <row r="88" spans="1:2" x14ac:dyDescent="0.25">
      <c r="A88" s="1">
        <v>45663</v>
      </c>
      <c r="B88">
        <v>45.34</v>
      </c>
    </row>
    <row r="89" spans="1:2" x14ac:dyDescent="0.25">
      <c r="A89" s="1">
        <v>45664</v>
      </c>
      <c r="B89">
        <v>42.74</v>
      </c>
    </row>
    <row r="90" spans="1:2" x14ac:dyDescent="0.25">
      <c r="A90" s="1">
        <v>45665</v>
      </c>
      <c r="B90">
        <v>41.61</v>
      </c>
    </row>
    <row r="91" spans="1:2" x14ac:dyDescent="0.25">
      <c r="A91" s="1">
        <v>45667</v>
      </c>
      <c r="B91">
        <v>41.99</v>
      </c>
    </row>
    <row r="92" spans="1:2" x14ac:dyDescent="0.25">
      <c r="A92" s="1">
        <v>45670</v>
      </c>
      <c r="B92">
        <v>41.49</v>
      </c>
    </row>
    <row r="93" spans="1:2" x14ac:dyDescent="0.25">
      <c r="A93" s="1">
        <v>45671</v>
      </c>
      <c r="B93">
        <v>42.77</v>
      </c>
    </row>
    <row r="94" spans="1:2" x14ac:dyDescent="0.25">
      <c r="A94" s="1">
        <v>45672</v>
      </c>
      <c r="B94">
        <v>44.15</v>
      </c>
    </row>
    <row r="95" spans="1:2" x14ac:dyDescent="0.25">
      <c r="A95" s="1">
        <v>45673</v>
      </c>
      <c r="B95">
        <v>44.51</v>
      </c>
    </row>
    <row r="96" spans="1:2" x14ac:dyDescent="0.25">
      <c r="A96" s="1">
        <v>45674</v>
      </c>
      <c r="B96">
        <v>46.43</v>
      </c>
    </row>
    <row r="97" spans="1:2" x14ac:dyDescent="0.25">
      <c r="A97" s="1">
        <v>45678</v>
      </c>
      <c r="B97">
        <v>47.08</v>
      </c>
    </row>
    <row r="98" spans="1:2" x14ac:dyDescent="0.25">
      <c r="A98" s="1">
        <v>45679</v>
      </c>
      <c r="B98">
        <v>46.26</v>
      </c>
    </row>
    <row r="99" spans="1:2" x14ac:dyDescent="0.25">
      <c r="A99" s="1">
        <v>45680</v>
      </c>
      <c r="B99">
        <v>45.81</v>
      </c>
    </row>
    <row r="100" spans="1:2" x14ac:dyDescent="0.25">
      <c r="A100" s="1">
        <v>45681</v>
      </c>
      <c r="B100">
        <v>46.51</v>
      </c>
    </row>
    <row r="101" spans="1:2" x14ac:dyDescent="0.25">
      <c r="A101" s="1">
        <v>45684</v>
      </c>
      <c r="B101">
        <v>44.92</v>
      </c>
    </row>
    <row r="102" spans="1:2" x14ac:dyDescent="0.25">
      <c r="A102" s="1">
        <v>45685</v>
      </c>
      <c r="B102">
        <v>44.87</v>
      </c>
    </row>
    <row r="103" spans="1:2" x14ac:dyDescent="0.25">
      <c r="A103" s="1">
        <v>45686</v>
      </c>
      <c r="B103">
        <v>46.23</v>
      </c>
    </row>
    <row r="104" spans="1:2" x14ac:dyDescent="0.25">
      <c r="A104" s="1">
        <v>45687</v>
      </c>
      <c r="B104">
        <v>46.54</v>
      </c>
    </row>
    <row r="105" spans="1:2" x14ac:dyDescent="0.25">
      <c r="A105" s="1">
        <v>45688</v>
      </c>
      <c r="B105">
        <v>45.01</v>
      </c>
    </row>
    <row r="106" spans="1:2" x14ac:dyDescent="0.25">
      <c r="A106" s="1">
        <v>45691</v>
      </c>
      <c r="B106">
        <v>44.86</v>
      </c>
    </row>
    <row r="107" spans="1:2" x14ac:dyDescent="0.25">
      <c r="A107" s="1">
        <v>45692</v>
      </c>
      <c r="B107">
        <v>43.77</v>
      </c>
    </row>
    <row r="108" spans="1:2" x14ac:dyDescent="0.25">
      <c r="A108" s="1">
        <v>45693</v>
      </c>
      <c r="B108">
        <v>43.14</v>
      </c>
    </row>
    <row r="109" spans="1:2" x14ac:dyDescent="0.25">
      <c r="A109" s="1">
        <v>45694</v>
      </c>
      <c r="B109">
        <v>42.96</v>
      </c>
    </row>
    <row r="110" spans="1:2" x14ac:dyDescent="0.25">
      <c r="A110" s="1">
        <v>45695</v>
      </c>
      <c r="B110">
        <v>42.42</v>
      </c>
    </row>
    <row r="111" spans="1:2" x14ac:dyDescent="0.25">
      <c r="A111" s="1">
        <v>45698</v>
      </c>
      <c r="B111">
        <v>43.18</v>
      </c>
    </row>
    <row r="112" spans="1:2" x14ac:dyDescent="0.25">
      <c r="A112" s="1">
        <v>45699</v>
      </c>
      <c r="B112">
        <v>42.23</v>
      </c>
    </row>
    <row r="113" spans="1:2" x14ac:dyDescent="0.25">
      <c r="A113" s="1">
        <v>45700</v>
      </c>
      <c r="B113">
        <v>42.99</v>
      </c>
    </row>
    <row r="114" spans="1:2" x14ac:dyDescent="0.25">
      <c r="A114" s="1">
        <v>45701</v>
      </c>
      <c r="B114">
        <v>42.66</v>
      </c>
    </row>
    <row r="115" spans="1:2" x14ac:dyDescent="0.25">
      <c r="A115" s="1">
        <v>45702</v>
      </c>
      <c r="B115">
        <v>43.11</v>
      </c>
    </row>
    <row r="116" spans="1:2" x14ac:dyDescent="0.25">
      <c r="A116" s="1">
        <v>45706</v>
      </c>
      <c r="B116">
        <v>41.72</v>
      </c>
    </row>
    <row r="117" spans="1:2" x14ac:dyDescent="0.25">
      <c r="A117" s="1">
        <v>45707</v>
      </c>
      <c r="B117">
        <v>42.63</v>
      </c>
    </row>
    <row r="118" spans="1:2" x14ac:dyDescent="0.25">
      <c r="A118" s="1">
        <v>45708</v>
      </c>
      <c r="B118">
        <v>43.66</v>
      </c>
    </row>
    <row r="119" spans="1:2" x14ac:dyDescent="0.25">
      <c r="A119" s="1">
        <v>45709</v>
      </c>
      <c r="B119">
        <v>42.02</v>
      </c>
    </row>
    <row r="120" spans="1:2" x14ac:dyDescent="0.25">
      <c r="A120" s="1">
        <v>45712</v>
      </c>
      <c r="B120">
        <v>41.64</v>
      </c>
    </row>
    <row r="121" spans="1:2" x14ac:dyDescent="0.25">
      <c r="A121" s="1">
        <v>45713</v>
      </c>
      <c r="B121">
        <v>39.04</v>
      </c>
    </row>
    <row r="122" spans="1:2" x14ac:dyDescent="0.25">
      <c r="A122" s="1">
        <v>45714</v>
      </c>
      <c r="B122">
        <v>37.32</v>
      </c>
    </row>
    <row r="123" spans="1:2" x14ac:dyDescent="0.25">
      <c r="A123" s="1">
        <v>45715</v>
      </c>
      <c r="B123">
        <v>36.93</v>
      </c>
    </row>
    <row r="124" spans="1:2" x14ac:dyDescent="0.25">
      <c r="A124" s="1">
        <v>45716</v>
      </c>
      <c r="B124">
        <v>37.33</v>
      </c>
    </row>
    <row r="125" spans="1:2" x14ac:dyDescent="0.25">
      <c r="A125" s="1">
        <v>45719</v>
      </c>
      <c r="B125">
        <v>38.1</v>
      </c>
    </row>
    <row r="126" spans="1:2" x14ac:dyDescent="0.25">
      <c r="A126" s="1">
        <v>45720</v>
      </c>
      <c r="B126">
        <v>38.5</v>
      </c>
    </row>
    <row r="127" spans="1:2" x14ac:dyDescent="0.25">
      <c r="A127" s="1">
        <v>45721</v>
      </c>
      <c r="B127">
        <v>40.08</v>
      </c>
    </row>
    <row r="128" spans="1:2" x14ac:dyDescent="0.25">
      <c r="A128" s="1">
        <v>45722</v>
      </c>
      <c r="B128">
        <v>39.46</v>
      </c>
    </row>
    <row r="129" spans="1:2" x14ac:dyDescent="0.25">
      <c r="A129" s="1">
        <v>45723</v>
      </c>
      <c r="B129">
        <v>38.54</v>
      </c>
    </row>
    <row r="130" spans="1:2" x14ac:dyDescent="0.25">
      <c r="A130" s="1">
        <v>45726</v>
      </c>
      <c r="B130">
        <v>34.99</v>
      </c>
    </row>
    <row r="131" spans="1:2" x14ac:dyDescent="0.25">
      <c r="A131" s="1">
        <v>45727</v>
      </c>
      <c r="B131">
        <v>36.82</v>
      </c>
    </row>
    <row r="132" spans="1:2" x14ac:dyDescent="0.25">
      <c r="A132" s="1">
        <v>45728</v>
      </c>
      <c r="B132">
        <v>36.75</v>
      </c>
    </row>
    <row r="133" spans="1:2" x14ac:dyDescent="0.25">
      <c r="A133" s="1">
        <v>45729</v>
      </c>
      <c r="B133">
        <v>35.5</v>
      </c>
    </row>
    <row r="134" spans="1:2" x14ac:dyDescent="0.25">
      <c r="A134" s="1">
        <v>45730</v>
      </c>
      <c r="B134">
        <v>37.54</v>
      </c>
    </row>
    <row r="135" spans="1:2" x14ac:dyDescent="0.25">
      <c r="A135" s="1">
        <v>45733</v>
      </c>
      <c r="B135">
        <v>37.450000000000003</v>
      </c>
    </row>
    <row r="136" spans="1:2" x14ac:dyDescent="0.25">
      <c r="A136" s="1">
        <v>45734</v>
      </c>
      <c r="B136">
        <v>36.43</v>
      </c>
    </row>
    <row r="137" spans="1:2" x14ac:dyDescent="0.25">
      <c r="A137" s="1">
        <v>45735</v>
      </c>
      <c r="B137">
        <v>37.89</v>
      </c>
    </row>
    <row r="138" spans="1:2" x14ac:dyDescent="0.25">
      <c r="A138" s="1">
        <v>45736</v>
      </c>
      <c r="B138">
        <v>37.31</v>
      </c>
    </row>
    <row r="139" spans="1:2" x14ac:dyDescent="0.25">
      <c r="A139" s="1">
        <v>45737</v>
      </c>
      <c r="B139">
        <v>37.19</v>
      </c>
    </row>
    <row r="140" spans="1:2" x14ac:dyDescent="0.25">
      <c r="A140" s="1">
        <v>45740</v>
      </c>
      <c r="B140">
        <v>39.130000000000003</v>
      </c>
    </row>
    <row r="141" spans="1:2" x14ac:dyDescent="0.25">
      <c r="A141" s="1">
        <v>45741</v>
      </c>
      <c r="B141">
        <v>39.08</v>
      </c>
    </row>
    <row r="142" spans="1:2" x14ac:dyDescent="0.25">
      <c r="A142" s="1">
        <v>45742</v>
      </c>
      <c r="B142">
        <v>38.35</v>
      </c>
    </row>
    <row r="143" spans="1:2" x14ac:dyDescent="0.25">
      <c r="A143" s="1">
        <v>45743</v>
      </c>
      <c r="B143">
        <v>38.56</v>
      </c>
    </row>
    <row r="144" spans="1:2" x14ac:dyDescent="0.25">
      <c r="A144" s="1">
        <v>45744</v>
      </c>
      <c r="B144">
        <v>37.07</v>
      </c>
    </row>
    <row r="145" spans="1:2" x14ac:dyDescent="0.25">
      <c r="A145" s="1">
        <v>45747</v>
      </c>
      <c r="B145">
        <v>36.49</v>
      </c>
    </row>
    <row r="146" spans="1:2" x14ac:dyDescent="0.25">
      <c r="A146" s="1">
        <v>45748</v>
      </c>
      <c r="B146">
        <v>37.65</v>
      </c>
    </row>
    <row r="147" spans="1:2" x14ac:dyDescent="0.25">
      <c r="A147" s="1">
        <v>45749</v>
      </c>
      <c r="B147">
        <v>38.53</v>
      </c>
    </row>
    <row r="148" spans="1:2" x14ac:dyDescent="0.25">
      <c r="A148" s="1">
        <v>45750</v>
      </c>
      <c r="B148">
        <v>36.31</v>
      </c>
    </row>
    <row r="149" spans="1:2" x14ac:dyDescent="0.25">
      <c r="A149" s="1">
        <v>45751</v>
      </c>
      <c r="B149">
        <v>37.21</v>
      </c>
    </row>
    <row r="150" spans="1:2" x14ac:dyDescent="0.25">
      <c r="A150" s="1">
        <v>45754</v>
      </c>
      <c r="B150">
        <v>34.53</v>
      </c>
    </row>
    <row r="151" spans="1:2" x14ac:dyDescent="0.25">
      <c r="A151" s="1">
        <v>45755</v>
      </c>
      <c r="B151">
        <v>33.99</v>
      </c>
    </row>
    <row r="152" spans="1:2" x14ac:dyDescent="0.25">
      <c r="A152" s="1">
        <v>45756</v>
      </c>
      <c r="B152">
        <v>36.5</v>
      </c>
    </row>
    <row r="153" spans="1:2" x14ac:dyDescent="0.25">
      <c r="A153" s="1">
        <v>45757</v>
      </c>
      <c r="B153">
        <v>35.229999999999997</v>
      </c>
    </row>
    <row r="154" spans="1:2" x14ac:dyDescent="0.25">
      <c r="A154" s="1">
        <v>45758</v>
      </c>
      <c r="B154">
        <v>37.159999999999997</v>
      </c>
    </row>
    <row r="155" spans="1:2" x14ac:dyDescent="0.25">
      <c r="A155" s="1">
        <v>45761</v>
      </c>
      <c r="B155">
        <v>37.700000000000003</v>
      </c>
    </row>
    <row r="156" spans="1:2" x14ac:dyDescent="0.25">
      <c r="A156" s="1">
        <v>45762</v>
      </c>
      <c r="B156">
        <v>37.24</v>
      </c>
    </row>
    <row r="157" spans="1:2" x14ac:dyDescent="0.25">
      <c r="A157" s="1">
        <v>45763</v>
      </c>
      <c r="B157">
        <v>37.380000000000003</v>
      </c>
    </row>
    <row r="158" spans="1:2" x14ac:dyDescent="0.25">
      <c r="A158" s="1">
        <v>45764</v>
      </c>
      <c r="B158">
        <v>37.65</v>
      </c>
    </row>
    <row r="159" spans="1:2" x14ac:dyDescent="0.25">
      <c r="A159" s="1">
        <v>45768</v>
      </c>
      <c r="B159">
        <v>38.72</v>
      </c>
    </row>
    <row r="160" spans="1:2" x14ac:dyDescent="0.25">
      <c r="A160" s="1">
        <v>45769</v>
      </c>
      <c r="B160">
        <v>40.56</v>
      </c>
    </row>
    <row r="161" spans="1:2" x14ac:dyDescent="0.25">
      <c r="A161" s="1">
        <v>45770</v>
      </c>
      <c r="B161">
        <v>41.44</v>
      </c>
    </row>
    <row r="162" spans="1:2" x14ac:dyDescent="0.25">
      <c r="A162" s="1">
        <v>45771</v>
      </c>
      <c r="B162">
        <v>41.49</v>
      </c>
    </row>
    <row r="163" spans="1:2" x14ac:dyDescent="0.25">
      <c r="A163" s="1">
        <v>45772</v>
      </c>
      <c r="B163">
        <v>42.3</v>
      </c>
    </row>
    <row r="164" spans="1:2" x14ac:dyDescent="0.25">
      <c r="A164" s="1">
        <v>45775</v>
      </c>
      <c r="B164">
        <v>41.99</v>
      </c>
    </row>
    <row r="165" spans="1:2" x14ac:dyDescent="0.25">
      <c r="A165" s="1">
        <v>45776</v>
      </c>
      <c r="B165">
        <v>42.24</v>
      </c>
    </row>
    <row r="166" spans="1:2" x14ac:dyDescent="0.25">
      <c r="A166" s="1">
        <v>45777</v>
      </c>
      <c r="B166">
        <v>41.71</v>
      </c>
    </row>
    <row r="167" spans="1:2" x14ac:dyDescent="0.25">
      <c r="A167" s="1">
        <v>45778</v>
      </c>
      <c r="B167">
        <v>42.79</v>
      </c>
    </row>
    <row r="168" spans="1:2" x14ac:dyDescent="0.25">
      <c r="A168" s="1">
        <v>45779</v>
      </c>
      <c r="B168">
        <v>42.96</v>
      </c>
    </row>
    <row r="169" spans="1:2" x14ac:dyDescent="0.25">
      <c r="A169" s="1">
        <v>45782</v>
      </c>
      <c r="B169">
        <v>41.77</v>
      </c>
    </row>
    <row r="170" spans="1:2" x14ac:dyDescent="0.25">
      <c r="A170" s="1">
        <v>45783</v>
      </c>
      <c r="B170">
        <v>42.05</v>
      </c>
    </row>
    <row r="171" spans="1:2" x14ac:dyDescent="0.25">
      <c r="A171" s="1">
        <v>45784</v>
      </c>
      <c r="B171">
        <v>42.61</v>
      </c>
    </row>
    <row r="172" spans="1:2" x14ac:dyDescent="0.25">
      <c r="A172" s="1">
        <v>45785</v>
      </c>
      <c r="B172">
        <v>44.89</v>
      </c>
    </row>
    <row r="173" spans="1:2" x14ac:dyDescent="0.25">
      <c r="A173" s="1">
        <v>45786</v>
      </c>
      <c r="B173">
        <v>45.75</v>
      </c>
    </row>
    <row r="174" spans="1:2" x14ac:dyDescent="0.25">
      <c r="A174" s="1">
        <v>45789</v>
      </c>
      <c r="B174">
        <v>45.11</v>
      </c>
    </row>
    <row r="175" spans="1:2" x14ac:dyDescent="0.25">
      <c r="A175" s="1">
        <v>45790</v>
      </c>
      <c r="B175">
        <v>46.45</v>
      </c>
    </row>
    <row r="176" spans="1:2" x14ac:dyDescent="0.25">
      <c r="A176" s="1">
        <v>45791</v>
      </c>
      <c r="B176">
        <v>45.77</v>
      </c>
    </row>
    <row r="177" spans="1:2" x14ac:dyDescent="0.25">
      <c r="A177" s="1">
        <v>45792</v>
      </c>
      <c r="B177">
        <v>45.7</v>
      </c>
    </row>
    <row r="178" spans="1:2" x14ac:dyDescent="0.25">
      <c r="A178" s="1">
        <v>45793</v>
      </c>
      <c r="B178">
        <v>46.15</v>
      </c>
    </row>
    <row r="179" spans="1:2" x14ac:dyDescent="0.25">
      <c r="A179" s="1">
        <v>45796</v>
      </c>
      <c r="B179">
        <v>46.76</v>
      </c>
    </row>
    <row r="180" spans="1:2" x14ac:dyDescent="0.25">
      <c r="A180" s="1">
        <v>45797</v>
      </c>
      <c r="B180">
        <v>47.47</v>
      </c>
    </row>
    <row r="181" spans="1:2" x14ac:dyDescent="0.25">
      <c r="A181" s="1">
        <v>45798</v>
      </c>
      <c r="B181">
        <v>48.16</v>
      </c>
    </row>
    <row r="182" spans="1:2" x14ac:dyDescent="0.25">
      <c r="A182" s="1">
        <v>45799</v>
      </c>
      <c r="B182">
        <v>49.3</v>
      </c>
    </row>
    <row r="183" spans="1:2" x14ac:dyDescent="0.25">
      <c r="A183" s="1">
        <v>45800</v>
      </c>
      <c r="B183">
        <v>48.18</v>
      </c>
    </row>
    <row r="184" spans="1:2" x14ac:dyDescent="0.25">
      <c r="A184" s="1">
        <v>45804</v>
      </c>
      <c r="B184">
        <v>48.73</v>
      </c>
    </row>
    <row r="185" spans="1:2" x14ac:dyDescent="0.25">
      <c r="A185" s="1">
        <v>45805</v>
      </c>
      <c r="B185">
        <v>47.41</v>
      </c>
    </row>
    <row r="186" spans="1:2" x14ac:dyDescent="0.25">
      <c r="A186" s="1">
        <v>45806</v>
      </c>
      <c r="B186">
        <v>46.77</v>
      </c>
    </row>
    <row r="187" spans="1:2" x14ac:dyDescent="0.25">
      <c r="A187" s="1">
        <v>45807</v>
      </c>
      <c r="B187">
        <v>46.29</v>
      </c>
    </row>
    <row r="188" spans="1:2" x14ac:dyDescent="0.25">
      <c r="A188" s="1">
        <v>45810</v>
      </c>
      <c r="B188">
        <v>46.27</v>
      </c>
    </row>
    <row r="189" spans="1:2" x14ac:dyDescent="0.25">
      <c r="A189" s="1">
        <v>45811</v>
      </c>
      <c r="B189">
        <v>47.09</v>
      </c>
    </row>
    <row r="190" spans="1:2" x14ac:dyDescent="0.25">
      <c r="A190" s="1">
        <v>45812</v>
      </c>
      <c r="B190">
        <v>46.51</v>
      </c>
    </row>
    <row r="191" spans="1:2" x14ac:dyDescent="0.25">
      <c r="A191" s="1">
        <v>45813</v>
      </c>
      <c r="B191">
        <v>45.14</v>
      </c>
    </row>
    <row r="192" spans="1:2" x14ac:dyDescent="0.25">
      <c r="A192" s="1">
        <v>45814</v>
      </c>
      <c r="B192">
        <v>46.19</v>
      </c>
    </row>
    <row r="193" spans="1:2" x14ac:dyDescent="0.25">
      <c r="A193" s="1">
        <v>45817</v>
      </c>
      <c r="B193">
        <v>48.13</v>
      </c>
    </row>
    <row r="194" spans="1:2" x14ac:dyDescent="0.25">
      <c r="A194" s="1">
        <v>45818</v>
      </c>
      <c r="B194">
        <v>48.55</v>
      </c>
    </row>
    <row r="195" spans="1:2" x14ac:dyDescent="0.25">
      <c r="A195" s="1">
        <v>45819</v>
      </c>
      <c r="B195">
        <v>48.21</v>
      </c>
    </row>
    <row r="196" spans="1:2" x14ac:dyDescent="0.25">
      <c r="A196" s="1">
        <v>45820</v>
      </c>
      <c r="B196">
        <v>47.3</v>
      </c>
    </row>
    <row r="197" spans="1:2" x14ac:dyDescent="0.25">
      <c r="A197" s="1">
        <v>45821</v>
      </c>
      <c r="B197">
        <v>46.61</v>
      </c>
    </row>
    <row r="198" spans="1:2" x14ac:dyDescent="0.25">
      <c r="A198" s="1">
        <v>45824</v>
      </c>
      <c r="B198">
        <v>48.17</v>
      </c>
    </row>
    <row r="199" spans="1:2" x14ac:dyDescent="0.25">
      <c r="A199" s="1">
        <v>45825</v>
      </c>
      <c r="B199">
        <v>46.41</v>
      </c>
    </row>
    <row r="200" spans="1:2" x14ac:dyDescent="0.25">
      <c r="A200" s="1">
        <v>45826</v>
      </c>
      <c r="B200">
        <v>46.01</v>
      </c>
    </row>
    <row r="201" spans="1:2" x14ac:dyDescent="0.25">
      <c r="A201" s="1">
        <v>45828</v>
      </c>
      <c r="B201">
        <v>45.74</v>
      </c>
    </row>
    <row r="202" spans="1:2" x14ac:dyDescent="0.25">
      <c r="A202" s="1">
        <v>45831</v>
      </c>
      <c r="B202">
        <v>45.74</v>
      </c>
    </row>
    <row r="203" spans="1:2" x14ac:dyDescent="0.25">
      <c r="A203" s="1">
        <v>45832</v>
      </c>
      <c r="B203">
        <v>46.85</v>
      </c>
    </row>
    <row r="204" spans="1:2" x14ac:dyDescent="0.25">
      <c r="A204" s="1">
        <v>45833</v>
      </c>
      <c r="B204">
        <v>47.78</v>
      </c>
    </row>
    <row r="205" spans="1:2" x14ac:dyDescent="0.25">
      <c r="A205" s="1">
        <v>45834</v>
      </c>
      <c r="B205">
        <v>47.69</v>
      </c>
    </row>
    <row r="206" spans="1:2" x14ac:dyDescent="0.25">
      <c r="A206" s="1">
        <v>45835</v>
      </c>
      <c r="B206">
        <v>47.32</v>
      </c>
    </row>
    <row r="207" spans="1:2" x14ac:dyDescent="0.25">
      <c r="A207" s="1">
        <v>45838</v>
      </c>
      <c r="B207">
        <v>47.75</v>
      </c>
    </row>
    <row r="208" spans="1:2" x14ac:dyDescent="0.25">
      <c r="A208" s="1">
        <v>45839</v>
      </c>
      <c r="B208">
        <v>46.66</v>
      </c>
    </row>
    <row r="209" spans="1:2" x14ac:dyDescent="0.25">
      <c r="A209" s="1">
        <v>45840</v>
      </c>
      <c r="B209">
        <v>48.64</v>
      </c>
    </row>
    <row r="210" spans="1:2" x14ac:dyDescent="0.25">
      <c r="A210" s="1">
        <v>45841</v>
      </c>
      <c r="B210">
        <v>48.41</v>
      </c>
    </row>
    <row r="211" spans="1:2" x14ac:dyDescent="0.25">
      <c r="A211" s="1">
        <v>45845</v>
      </c>
      <c r="B211">
        <v>47.89</v>
      </c>
    </row>
    <row r="212" spans="1:2" x14ac:dyDescent="0.25">
      <c r="A212" s="1">
        <v>45846</v>
      </c>
      <c r="B212">
        <v>48.2</v>
      </c>
    </row>
    <row r="213" spans="1:2" x14ac:dyDescent="0.25">
      <c r="A213" s="1">
        <v>45847</v>
      </c>
      <c r="B213">
        <v>49.57</v>
      </c>
    </row>
    <row r="214" spans="1:2" x14ac:dyDescent="0.25">
      <c r="A214" s="1">
        <v>45848</v>
      </c>
      <c r="B214">
        <v>50.27</v>
      </c>
    </row>
    <row r="215" spans="1:2" x14ac:dyDescent="0.25">
      <c r="A215" s="1">
        <v>45849</v>
      </c>
      <c r="B215">
        <v>52.38</v>
      </c>
    </row>
    <row r="216" spans="1:2" x14ac:dyDescent="0.25">
      <c r="A216" s="1">
        <v>45852</v>
      </c>
      <c r="B216">
        <v>53.14</v>
      </c>
    </row>
    <row r="217" spans="1:2" x14ac:dyDescent="0.25">
      <c r="A217" s="1">
        <v>45853</v>
      </c>
      <c r="B217">
        <v>51.61</v>
      </c>
    </row>
    <row r="218" spans="1:2" x14ac:dyDescent="0.25">
      <c r="A218" s="1">
        <v>45854</v>
      </c>
      <c r="B218">
        <v>52.86</v>
      </c>
    </row>
    <row r="219" spans="1:2" x14ac:dyDescent="0.25">
      <c r="A219" s="1">
        <v>45855</v>
      </c>
      <c r="B219">
        <v>52.73</v>
      </c>
    </row>
    <row r="220" spans="1:2" x14ac:dyDescent="0.25">
      <c r="A220" s="1">
        <v>45856</v>
      </c>
      <c r="B220">
        <v>52</v>
      </c>
    </row>
    <row r="221" spans="1:2" x14ac:dyDescent="0.25">
      <c r="A221" s="1">
        <v>45859</v>
      </c>
      <c r="B221">
        <v>51.73</v>
      </c>
    </row>
    <row r="222" spans="1:2" x14ac:dyDescent="0.25">
      <c r="A222" s="1">
        <v>45860</v>
      </c>
      <c r="B222">
        <v>52.91</v>
      </c>
    </row>
    <row r="223" spans="1:2" x14ac:dyDescent="0.25">
      <c r="A223" s="1">
        <v>45861</v>
      </c>
      <c r="B223">
        <v>52.49</v>
      </c>
    </row>
    <row r="224" spans="1:2" x14ac:dyDescent="0.25">
      <c r="A224" s="1">
        <v>45862</v>
      </c>
      <c r="B224">
        <v>52.77</v>
      </c>
    </row>
    <row r="225" spans="1:2" x14ac:dyDescent="0.25">
      <c r="A225" s="1">
        <v>45863</v>
      </c>
      <c r="B225">
        <v>51.77</v>
      </c>
    </row>
    <row r="226" spans="1:2" x14ac:dyDescent="0.25">
      <c r="A226" s="1">
        <v>45866</v>
      </c>
      <c r="B226">
        <v>52.33</v>
      </c>
    </row>
    <row r="227" spans="1:2" x14ac:dyDescent="0.25">
      <c r="A227" s="1">
        <v>45867</v>
      </c>
      <c r="B227">
        <v>52.04</v>
      </c>
    </row>
    <row r="228" spans="1:2" x14ac:dyDescent="0.25">
      <c r="A228" s="1">
        <v>45868</v>
      </c>
      <c r="B228">
        <v>51.77</v>
      </c>
    </row>
    <row r="229" spans="1:2" x14ac:dyDescent="0.25">
      <c r="A229" s="1">
        <v>45869</v>
      </c>
      <c r="B229">
        <v>51.7</v>
      </c>
    </row>
    <row r="230" spans="1:2" x14ac:dyDescent="0.25">
      <c r="A230" s="1">
        <v>45870</v>
      </c>
      <c r="B230">
        <v>50.05</v>
      </c>
    </row>
    <row r="231" spans="1:2" x14ac:dyDescent="0.25">
      <c r="A231" s="1">
        <v>45873</v>
      </c>
      <c r="B231">
        <v>50.83</v>
      </c>
    </row>
    <row r="232" spans="1:2" x14ac:dyDescent="0.25">
      <c r="A232" s="1">
        <v>45874</v>
      </c>
      <c r="B232">
        <v>50.32</v>
      </c>
    </row>
    <row r="233" spans="1:2" x14ac:dyDescent="0.25">
      <c r="A233" s="1">
        <v>45875</v>
      </c>
      <c r="B233">
        <v>51.07</v>
      </c>
    </row>
    <row r="234" spans="1:2" x14ac:dyDescent="0.25">
      <c r="A234" s="1">
        <v>45876</v>
      </c>
      <c r="B234">
        <v>52.08</v>
      </c>
    </row>
    <row r="235" spans="1:2" x14ac:dyDescent="0.25">
      <c r="A235" s="1">
        <v>45877</v>
      </c>
      <c r="B235">
        <v>51.56</v>
      </c>
    </row>
    <row r="236" spans="1:2" x14ac:dyDescent="0.25">
      <c r="A236" s="1">
        <v>45880</v>
      </c>
      <c r="B236">
        <v>52.74</v>
      </c>
    </row>
    <row r="237" spans="1:2" x14ac:dyDescent="0.25">
      <c r="A237" s="1">
        <v>45881</v>
      </c>
      <c r="B237">
        <v>53.02</v>
      </c>
    </row>
    <row r="238" spans="1:2" x14ac:dyDescent="0.25">
      <c r="A238" s="1">
        <v>45882</v>
      </c>
      <c r="B238">
        <v>54.44</v>
      </c>
    </row>
    <row r="239" spans="1:2" x14ac:dyDescent="0.25">
      <c r="A239" s="1">
        <v>45883</v>
      </c>
      <c r="B239">
        <v>52.27</v>
      </c>
    </row>
    <row r="240" spans="1:2" x14ac:dyDescent="0.25">
      <c r="A240" s="1">
        <v>45884</v>
      </c>
      <c r="B240">
        <v>51.82</v>
      </c>
    </row>
    <row r="241" spans="1:2" x14ac:dyDescent="0.25">
      <c r="A241" s="1">
        <v>45887</v>
      </c>
      <c r="B241">
        <v>51.51</v>
      </c>
    </row>
    <row r="242" spans="1:2" x14ac:dyDescent="0.25">
      <c r="A242" s="1">
        <v>45888</v>
      </c>
      <c r="B242">
        <v>50.07</v>
      </c>
    </row>
    <row r="243" spans="1:2" x14ac:dyDescent="0.25">
      <c r="A243" s="1">
        <v>45889</v>
      </c>
      <c r="B243">
        <v>50.62</v>
      </c>
    </row>
    <row r="244" spans="1:2" x14ac:dyDescent="0.25">
      <c r="A244" s="1">
        <v>45890</v>
      </c>
      <c r="B244">
        <v>49.66</v>
      </c>
    </row>
    <row r="245" spans="1:2" x14ac:dyDescent="0.25">
      <c r="A245" s="1">
        <v>45891</v>
      </c>
      <c r="B245">
        <v>51.71</v>
      </c>
    </row>
    <row r="246" spans="1:2" x14ac:dyDescent="0.25">
      <c r="A246" s="1">
        <v>45894</v>
      </c>
      <c r="B246">
        <v>49.07</v>
      </c>
    </row>
    <row r="247" spans="1:2" x14ac:dyDescent="0.25">
      <c r="A247" s="1">
        <v>45895</v>
      </c>
      <c r="B247">
        <v>49.22</v>
      </c>
    </row>
    <row r="248" spans="1:2" x14ac:dyDescent="0.25">
      <c r="A248" s="1">
        <v>45896</v>
      </c>
      <c r="B248">
        <v>49.67</v>
      </c>
    </row>
    <row r="249" spans="1:2" x14ac:dyDescent="0.25">
      <c r="A249" s="1">
        <v>45897</v>
      </c>
      <c r="B249">
        <v>49.58</v>
      </c>
    </row>
    <row r="250" spans="1:2" x14ac:dyDescent="0.25">
      <c r="A250" s="1">
        <v>45898</v>
      </c>
      <c r="B250">
        <v>47.93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D0F-6C5B-40F7-96A9-0D7DFF0702DF}">
  <dimension ref="A1:B250"/>
  <sheetViews>
    <sheetView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230.29</v>
      </c>
    </row>
    <row r="3" spans="1:2" x14ac:dyDescent="0.25">
      <c r="A3" s="1">
        <v>45539</v>
      </c>
      <c r="B3">
        <v>230.43</v>
      </c>
    </row>
    <row r="4" spans="1:2" x14ac:dyDescent="0.25">
      <c r="A4" s="1">
        <v>45540</v>
      </c>
      <c r="B4">
        <v>232.35</v>
      </c>
    </row>
    <row r="5" spans="1:2" x14ac:dyDescent="0.25">
      <c r="A5" s="1">
        <v>45541</v>
      </c>
      <c r="B5">
        <v>230.63</v>
      </c>
    </row>
    <row r="6" spans="1:2" x14ac:dyDescent="0.25">
      <c r="A6" s="1">
        <v>45544</v>
      </c>
      <c r="B6">
        <v>231.6</v>
      </c>
    </row>
    <row r="7" spans="1:2" x14ac:dyDescent="0.25">
      <c r="A7" s="1">
        <v>45545</v>
      </c>
      <c r="B7">
        <v>232.62</v>
      </c>
    </row>
    <row r="8" spans="1:2" x14ac:dyDescent="0.25">
      <c r="A8" s="1">
        <v>45546</v>
      </c>
      <c r="B8">
        <v>232.25</v>
      </c>
    </row>
    <row r="9" spans="1:2" x14ac:dyDescent="0.25">
      <c r="A9" s="1">
        <v>45547</v>
      </c>
      <c r="B9">
        <v>236.33</v>
      </c>
    </row>
    <row r="10" spans="1:2" x14ac:dyDescent="0.25">
      <c r="A10" s="1">
        <v>45548</v>
      </c>
      <c r="B10">
        <v>238.68</v>
      </c>
    </row>
    <row r="11" spans="1:2" x14ac:dyDescent="0.25">
      <c r="A11" s="1">
        <v>45551</v>
      </c>
      <c r="B11">
        <v>238.66</v>
      </c>
    </row>
    <row r="12" spans="1:2" x14ac:dyDescent="0.25">
      <c r="A12" s="1">
        <v>45552</v>
      </c>
      <c r="B12">
        <v>237.34</v>
      </c>
    </row>
    <row r="13" spans="1:2" x14ac:dyDescent="0.25">
      <c r="A13" s="1">
        <v>45553</v>
      </c>
      <c r="B13">
        <v>235.51</v>
      </c>
    </row>
    <row r="14" spans="1:2" x14ac:dyDescent="0.25">
      <c r="A14" s="1">
        <v>45554</v>
      </c>
      <c r="B14">
        <v>239.17</v>
      </c>
    </row>
    <row r="15" spans="1:2" x14ac:dyDescent="0.25">
      <c r="A15" s="1">
        <v>45555</v>
      </c>
      <c r="B15">
        <v>242.21</v>
      </c>
    </row>
    <row r="16" spans="1:2" x14ac:dyDescent="0.25">
      <c r="A16" s="1">
        <v>45558</v>
      </c>
      <c r="B16">
        <v>242.68</v>
      </c>
    </row>
    <row r="17" spans="1:2" x14ac:dyDescent="0.25">
      <c r="A17" s="1">
        <v>45559</v>
      </c>
      <c r="B17">
        <v>246.07</v>
      </c>
    </row>
    <row r="18" spans="1:2" x14ac:dyDescent="0.25">
      <c r="A18" s="1">
        <v>45560</v>
      </c>
      <c r="B18">
        <v>245.73</v>
      </c>
    </row>
    <row r="19" spans="1:2" x14ac:dyDescent="0.25">
      <c r="A19" s="1">
        <v>45561</v>
      </c>
      <c r="B19">
        <v>246.98</v>
      </c>
    </row>
    <row r="20" spans="1:2" x14ac:dyDescent="0.25">
      <c r="A20" s="1">
        <v>45562</v>
      </c>
      <c r="B20">
        <v>245.02</v>
      </c>
    </row>
    <row r="21" spans="1:2" x14ac:dyDescent="0.25">
      <c r="A21" s="1">
        <v>45565</v>
      </c>
      <c r="B21">
        <v>243.06</v>
      </c>
    </row>
    <row r="22" spans="1:2" x14ac:dyDescent="0.25">
      <c r="A22" s="1">
        <v>45566</v>
      </c>
      <c r="B22">
        <v>245.61</v>
      </c>
    </row>
    <row r="23" spans="1:2" x14ac:dyDescent="0.25">
      <c r="A23" s="1">
        <v>45567</v>
      </c>
      <c r="B23">
        <v>245.66</v>
      </c>
    </row>
    <row r="24" spans="1:2" x14ac:dyDescent="0.25">
      <c r="A24" s="1">
        <v>45568</v>
      </c>
      <c r="B24">
        <v>245.49</v>
      </c>
    </row>
    <row r="25" spans="1:2" x14ac:dyDescent="0.25">
      <c r="A25" s="1">
        <v>45569</v>
      </c>
      <c r="B25">
        <v>245</v>
      </c>
    </row>
    <row r="26" spans="1:2" x14ac:dyDescent="0.25">
      <c r="A26" s="1">
        <v>45572</v>
      </c>
      <c r="B26">
        <v>244.17</v>
      </c>
    </row>
    <row r="27" spans="1:2" x14ac:dyDescent="0.25">
      <c r="A27" s="1">
        <v>45573</v>
      </c>
      <c r="B27">
        <v>242.37</v>
      </c>
    </row>
    <row r="28" spans="1:2" x14ac:dyDescent="0.25">
      <c r="A28" s="1">
        <v>45574</v>
      </c>
      <c r="B28">
        <v>241.05</v>
      </c>
    </row>
    <row r="29" spans="1:2" x14ac:dyDescent="0.25">
      <c r="A29" s="1">
        <v>45575</v>
      </c>
      <c r="B29">
        <v>242.82</v>
      </c>
    </row>
    <row r="30" spans="1:2" x14ac:dyDescent="0.25">
      <c r="A30" s="1">
        <v>45576</v>
      </c>
      <c r="B30">
        <v>245.47</v>
      </c>
    </row>
    <row r="31" spans="1:2" x14ac:dyDescent="0.25">
      <c r="A31" s="1">
        <v>45579</v>
      </c>
      <c r="B31">
        <v>245.07</v>
      </c>
    </row>
    <row r="32" spans="1:2" x14ac:dyDescent="0.25">
      <c r="A32" s="1">
        <v>45580</v>
      </c>
      <c r="B32">
        <v>245.92</v>
      </c>
    </row>
    <row r="33" spans="1:2" x14ac:dyDescent="0.25">
      <c r="A33" s="1">
        <v>45581</v>
      </c>
      <c r="B33">
        <v>247.15</v>
      </c>
    </row>
    <row r="34" spans="1:2" x14ac:dyDescent="0.25">
      <c r="A34" s="1">
        <v>45582</v>
      </c>
      <c r="B34">
        <v>248.63</v>
      </c>
    </row>
    <row r="35" spans="1:2" x14ac:dyDescent="0.25">
      <c r="A35" s="1">
        <v>45583</v>
      </c>
      <c r="B35">
        <v>251.27</v>
      </c>
    </row>
    <row r="36" spans="1:2" x14ac:dyDescent="0.25">
      <c r="A36" s="1">
        <v>45586</v>
      </c>
      <c r="B36">
        <v>251.22</v>
      </c>
    </row>
    <row r="37" spans="1:2" x14ac:dyDescent="0.25">
      <c r="A37" s="1">
        <v>45587</v>
      </c>
      <c r="B37">
        <v>253.93</v>
      </c>
    </row>
    <row r="38" spans="1:2" x14ac:dyDescent="0.25">
      <c r="A38" s="1">
        <v>45588</v>
      </c>
      <c r="B38">
        <v>250.87</v>
      </c>
    </row>
    <row r="39" spans="1:2" x14ac:dyDescent="0.25">
      <c r="A39" s="1">
        <v>45589</v>
      </c>
      <c r="B39">
        <v>252.8</v>
      </c>
    </row>
    <row r="40" spans="1:2" x14ac:dyDescent="0.25">
      <c r="A40" s="1">
        <v>45590</v>
      </c>
      <c r="B40">
        <v>253.32</v>
      </c>
    </row>
    <row r="41" spans="1:2" x14ac:dyDescent="0.25">
      <c r="A41" s="1">
        <v>45593</v>
      </c>
      <c r="B41">
        <v>253.33</v>
      </c>
    </row>
    <row r="42" spans="1:2" x14ac:dyDescent="0.25">
      <c r="A42" s="1">
        <v>45594</v>
      </c>
      <c r="B42">
        <v>256.08999999999997</v>
      </c>
    </row>
    <row r="43" spans="1:2" x14ac:dyDescent="0.25">
      <c r="A43" s="1">
        <v>45595</v>
      </c>
      <c r="B43">
        <v>257.5</v>
      </c>
    </row>
    <row r="44" spans="1:2" x14ac:dyDescent="0.25">
      <c r="A44" s="1">
        <v>45596</v>
      </c>
      <c r="B44">
        <v>253.51</v>
      </c>
    </row>
    <row r="45" spans="1:2" x14ac:dyDescent="0.25">
      <c r="A45" s="1">
        <v>45597</v>
      </c>
      <c r="B45">
        <v>252.47</v>
      </c>
    </row>
    <row r="46" spans="1:2" x14ac:dyDescent="0.25">
      <c r="A46" s="1">
        <v>45600</v>
      </c>
      <c r="B46">
        <v>252.83</v>
      </c>
    </row>
    <row r="47" spans="1:2" x14ac:dyDescent="0.25">
      <c r="A47" s="1">
        <v>45601</v>
      </c>
      <c r="B47">
        <v>253.4</v>
      </c>
    </row>
    <row r="48" spans="1:2" x14ac:dyDescent="0.25">
      <c r="A48" s="1">
        <v>45602</v>
      </c>
      <c r="B48">
        <v>245.7</v>
      </c>
    </row>
    <row r="49" spans="1:2" x14ac:dyDescent="0.25">
      <c r="A49" s="1">
        <v>45603</v>
      </c>
      <c r="B49">
        <v>249.65</v>
      </c>
    </row>
    <row r="50" spans="1:2" x14ac:dyDescent="0.25">
      <c r="A50" s="1">
        <v>45604</v>
      </c>
      <c r="B50">
        <v>247.96</v>
      </c>
    </row>
    <row r="51" spans="1:2" x14ac:dyDescent="0.25">
      <c r="A51" s="1">
        <v>45607</v>
      </c>
      <c r="B51">
        <v>242.14</v>
      </c>
    </row>
    <row r="52" spans="1:2" x14ac:dyDescent="0.25">
      <c r="A52" s="1">
        <v>45608</v>
      </c>
      <c r="B52">
        <v>240.05</v>
      </c>
    </row>
    <row r="53" spans="1:2" x14ac:dyDescent="0.25">
      <c r="A53" s="1">
        <v>45609</v>
      </c>
      <c r="B53">
        <v>237.63</v>
      </c>
    </row>
    <row r="54" spans="1:2" x14ac:dyDescent="0.25">
      <c r="A54" s="1">
        <v>45610</v>
      </c>
      <c r="B54">
        <v>237.01</v>
      </c>
    </row>
    <row r="55" spans="1:2" x14ac:dyDescent="0.25">
      <c r="A55" s="1">
        <v>45611</v>
      </c>
      <c r="B55">
        <v>236.59</v>
      </c>
    </row>
    <row r="56" spans="1:2" x14ac:dyDescent="0.25">
      <c r="A56" s="1">
        <v>45614</v>
      </c>
      <c r="B56">
        <v>241.09</v>
      </c>
    </row>
    <row r="57" spans="1:2" x14ac:dyDescent="0.25">
      <c r="A57" s="1">
        <v>45615</v>
      </c>
      <c r="B57">
        <v>243.25</v>
      </c>
    </row>
    <row r="58" spans="1:2" x14ac:dyDescent="0.25">
      <c r="A58" s="1">
        <v>45616</v>
      </c>
      <c r="B58">
        <v>244.62</v>
      </c>
    </row>
    <row r="59" spans="1:2" x14ac:dyDescent="0.25">
      <c r="A59" s="1">
        <v>45617</v>
      </c>
      <c r="B59">
        <v>246.66</v>
      </c>
    </row>
    <row r="60" spans="1:2" x14ac:dyDescent="0.25">
      <c r="A60" s="1">
        <v>45618</v>
      </c>
      <c r="B60">
        <v>249.84</v>
      </c>
    </row>
    <row r="61" spans="1:2" x14ac:dyDescent="0.25">
      <c r="A61" s="1">
        <v>45621</v>
      </c>
      <c r="B61">
        <v>242.48</v>
      </c>
    </row>
    <row r="62" spans="1:2" x14ac:dyDescent="0.25">
      <c r="A62" s="1">
        <v>45622</v>
      </c>
      <c r="B62">
        <v>242.95</v>
      </c>
    </row>
    <row r="63" spans="1:2" x14ac:dyDescent="0.25">
      <c r="A63" s="1">
        <v>45623</v>
      </c>
      <c r="B63">
        <v>243.49</v>
      </c>
    </row>
    <row r="64" spans="1:2" x14ac:dyDescent="0.25">
      <c r="A64" s="1">
        <v>45625</v>
      </c>
      <c r="B64">
        <v>245.59</v>
      </c>
    </row>
    <row r="65" spans="1:2" x14ac:dyDescent="0.25">
      <c r="A65" s="1">
        <v>45628</v>
      </c>
      <c r="B65">
        <v>243.44</v>
      </c>
    </row>
    <row r="66" spans="1:2" x14ac:dyDescent="0.25">
      <c r="A66" s="1">
        <v>45629</v>
      </c>
      <c r="B66">
        <v>243.93</v>
      </c>
    </row>
    <row r="67" spans="1:2" x14ac:dyDescent="0.25">
      <c r="A67" s="1">
        <v>45630</v>
      </c>
      <c r="B67">
        <v>244.67</v>
      </c>
    </row>
    <row r="68" spans="1:2" x14ac:dyDescent="0.25">
      <c r="A68" s="1">
        <v>45631</v>
      </c>
      <c r="B68">
        <v>242.86</v>
      </c>
    </row>
    <row r="69" spans="1:2" x14ac:dyDescent="0.25">
      <c r="A69" s="1">
        <v>45632</v>
      </c>
      <c r="B69">
        <v>242.95</v>
      </c>
    </row>
    <row r="70" spans="1:2" x14ac:dyDescent="0.25">
      <c r="A70" s="1">
        <v>45635</v>
      </c>
      <c r="B70">
        <v>245.36</v>
      </c>
    </row>
    <row r="71" spans="1:2" x14ac:dyDescent="0.25">
      <c r="A71" s="1">
        <v>45636</v>
      </c>
      <c r="B71">
        <v>248.59</v>
      </c>
    </row>
    <row r="72" spans="1:2" x14ac:dyDescent="0.25">
      <c r="A72" s="1">
        <v>45637</v>
      </c>
      <c r="B72">
        <v>250.96</v>
      </c>
    </row>
    <row r="73" spans="1:2" x14ac:dyDescent="0.25">
      <c r="A73" s="1">
        <v>45638</v>
      </c>
      <c r="B73">
        <v>247.28</v>
      </c>
    </row>
    <row r="74" spans="1:2" x14ac:dyDescent="0.25">
      <c r="A74" s="1">
        <v>45639</v>
      </c>
      <c r="B74">
        <v>244.29</v>
      </c>
    </row>
    <row r="75" spans="1:2" x14ac:dyDescent="0.25">
      <c r="A75" s="1">
        <v>45642</v>
      </c>
      <c r="B75">
        <v>244.88</v>
      </c>
    </row>
    <row r="76" spans="1:2" x14ac:dyDescent="0.25">
      <c r="A76" s="1">
        <v>45643</v>
      </c>
      <c r="B76">
        <v>243.94</v>
      </c>
    </row>
    <row r="77" spans="1:2" x14ac:dyDescent="0.25">
      <c r="A77" s="1">
        <v>45644</v>
      </c>
      <c r="B77">
        <v>239.26</v>
      </c>
    </row>
    <row r="78" spans="1:2" x14ac:dyDescent="0.25">
      <c r="A78" s="1">
        <v>45645</v>
      </c>
      <c r="B78">
        <v>239.6</v>
      </c>
    </row>
    <row r="79" spans="1:2" x14ac:dyDescent="0.25">
      <c r="A79" s="1">
        <v>45646</v>
      </c>
      <c r="B79">
        <v>242.1</v>
      </c>
    </row>
    <row r="80" spans="1:2" x14ac:dyDescent="0.25">
      <c r="A80" s="1">
        <v>45649</v>
      </c>
      <c r="B80">
        <v>240.96</v>
      </c>
    </row>
    <row r="81" spans="1:2" x14ac:dyDescent="0.25">
      <c r="A81" s="1">
        <v>45650</v>
      </c>
      <c r="B81">
        <v>241.44</v>
      </c>
    </row>
    <row r="82" spans="1:2" x14ac:dyDescent="0.25">
      <c r="A82" s="1">
        <v>45652</v>
      </c>
      <c r="B82">
        <v>243.07</v>
      </c>
    </row>
    <row r="83" spans="1:2" x14ac:dyDescent="0.25">
      <c r="A83" s="1">
        <v>45653</v>
      </c>
      <c r="B83">
        <v>241.4</v>
      </c>
    </row>
    <row r="84" spans="1:2" x14ac:dyDescent="0.25">
      <c r="A84" s="1">
        <v>45656</v>
      </c>
      <c r="B84">
        <v>240.63</v>
      </c>
    </row>
    <row r="85" spans="1:2" x14ac:dyDescent="0.25">
      <c r="A85" s="1">
        <v>45657</v>
      </c>
      <c r="B85">
        <v>242.13</v>
      </c>
    </row>
    <row r="86" spans="1:2" x14ac:dyDescent="0.25">
      <c r="A86" s="1">
        <v>45659</v>
      </c>
      <c r="B86">
        <v>245.42</v>
      </c>
    </row>
    <row r="87" spans="1:2" x14ac:dyDescent="0.25">
      <c r="A87" s="1">
        <v>45660</v>
      </c>
      <c r="B87">
        <v>243.49</v>
      </c>
    </row>
    <row r="88" spans="1:2" x14ac:dyDescent="0.25">
      <c r="A88" s="1">
        <v>45663</v>
      </c>
      <c r="B88">
        <v>243.19</v>
      </c>
    </row>
    <row r="89" spans="1:2" x14ac:dyDescent="0.25">
      <c r="A89" s="1">
        <v>45664</v>
      </c>
      <c r="B89">
        <v>244.56</v>
      </c>
    </row>
    <row r="90" spans="1:2" x14ac:dyDescent="0.25">
      <c r="A90" s="1">
        <v>45665</v>
      </c>
      <c r="B90">
        <v>245.86</v>
      </c>
    </row>
    <row r="91" spans="1:2" x14ac:dyDescent="0.25">
      <c r="A91" s="1">
        <v>45667</v>
      </c>
      <c r="B91">
        <v>248.21</v>
      </c>
    </row>
    <row r="92" spans="1:2" x14ac:dyDescent="0.25">
      <c r="A92" s="1">
        <v>45670</v>
      </c>
      <c r="B92">
        <v>245.74</v>
      </c>
    </row>
    <row r="93" spans="1:2" x14ac:dyDescent="0.25">
      <c r="A93" s="1">
        <v>45671</v>
      </c>
      <c r="B93">
        <v>247.03</v>
      </c>
    </row>
    <row r="94" spans="1:2" x14ac:dyDescent="0.25">
      <c r="A94" s="1">
        <v>45672</v>
      </c>
      <c r="B94">
        <v>248.88</v>
      </c>
    </row>
    <row r="95" spans="1:2" x14ac:dyDescent="0.25">
      <c r="A95" s="1">
        <v>45673</v>
      </c>
      <c r="B95">
        <v>250.6</v>
      </c>
    </row>
    <row r="96" spans="1:2" x14ac:dyDescent="0.25">
      <c r="A96" s="1">
        <v>45674</v>
      </c>
      <c r="B96">
        <v>249.27</v>
      </c>
    </row>
    <row r="97" spans="1:2" x14ac:dyDescent="0.25">
      <c r="A97" s="1">
        <v>45678</v>
      </c>
      <c r="B97">
        <v>253.13</v>
      </c>
    </row>
    <row r="98" spans="1:2" x14ac:dyDescent="0.25">
      <c r="A98" s="1">
        <v>45679</v>
      </c>
      <c r="B98">
        <v>254.43</v>
      </c>
    </row>
    <row r="99" spans="1:2" x14ac:dyDescent="0.25">
      <c r="A99" s="1">
        <v>45680</v>
      </c>
      <c r="B99">
        <v>254.07</v>
      </c>
    </row>
    <row r="100" spans="1:2" x14ac:dyDescent="0.25">
      <c r="A100" s="1">
        <v>45681</v>
      </c>
      <c r="B100">
        <v>255.65</v>
      </c>
    </row>
    <row r="101" spans="1:2" x14ac:dyDescent="0.25">
      <c r="A101" s="1">
        <v>45684</v>
      </c>
      <c r="B101">
        <v>252.99</v>
      </c>
    </row>
    <row r="102" spans="1:2" x14ac:dyDescent="0.25">
      <c r="A102" s="1">
        <v>45685</v>
      </c>
      <c r="B102">
        <v>255.18</v>
      </c>
    </row>
    <row r="103" spans="1:2" x14ac:dyDescent="0.25">
      <c r="A103" s="1">
        <v>45686</v>
      </c>
      <c r="B103">
        <v>254.2</v>
      </c>
    </row>
    <row r="104" spans="1:2" x14ac:dyDescent="0.25">
      <c r="A104" s="1">
        <v>45687</v>
      </c>
      <c r="B104">
        <v>258.05</v>
      </c>
    </row>
    <row r="105" spans="1:2" x14ac:dyDescent="0.25">
      <c r="A105" s="1">
        <v>45688</v>
      </c>
      <c r="B105">
        <v>258.56</v>
      </c>
    </row>
    <row r="106" spans="1:2" x14ac:dyDescent="0.25">
      <c r="A106" s="1">
        <v>45691</v>
      </c>
      <c r="B106">
        <v>259.94</v>
      </c>
    </row>
    <row r="107" spans="1:2" x14ac:dyDescent="0.25">
      <c r="A107" s="1">
        <v>45692</v>
      </c>
      <c r="B107">
        <v>262.5</v>
      </c>
    </row>
    <row r="108" spans="1:2" x14ac:dyDescent="0.25">
      <c r="A108" s="1">
        <v>45693</v>
      </c>
      <c r="B108">
        <v>264.13</v>
      </c>
    </row>
    <row r="109" spans="1:2" x14ac:dyDescent="0.25">
      <c r="A109" s="1">
        <v>45694</v>
      </c>
      <c r="B109">
        <v>263.43</v>
      </c>
    </row>
    <row r="110" spans="1:2" x14ac:dyDescent="0.25">
      <c r="A110" s="1">
        <v>45695</v>
      </c>
      <c r="B110">
        <v>263.89999999999998</v>
      </c>
    </row>
    <row r="111" spans="1:2" x14ac:dyDescent="0.25">
      <c r="A111" s="1">
        <v>45698</v>
      </c>
      <c r="B111">
        <v>268.37</v>
      </c>
    </row>
    <row r="112" spans="1:2" x14ac:dyDescent="0.25">
      <c r="A112" s="1">
        <v>45699</v>
      </c>
      <c r="B112">
        <v>267.39</v>
      </c>
    </row>
    <row r="113" spans="1:2" x14ac:dyDescent="0.25">
      <c r="A113" s="1">
        <v>45700</v>
      </c>
      <c r="B113">
        <v>267.67</v>
      </c>
    </row>
    <row r="114" spans="1:2" x14ac:dyDescent="0.25">
      <c r="A114" s="1">
        <v>45701</v>
      </c>
      <c r="B114">
        <v>270.31</v>
      </c>
    </row>
    <row r="115" spans="1:2" x14ac:dyDescent="0.25">
      <c r="A115" s="1">
        <v>45702</v>
      </c>
      <c r="B115">
        <v>266.29000000000002</v>
      </c>
    </row>
    <row r="116" spans="1:2" x14ac:dyDescent="0.25">
      <c r="A116" s="1">
        <v>45706</v>
      </c>
      <c r="B116">
        <v>270.7</v>
      </c>
    </row>
    <row r="117" spans="1:2" x14ac:dyDescent="0.25">
      <c r="A117" s="1">
        <v>45707</v>
      </c>
      <c r="B117">
        <v>270.85000000000002</v>
      </c>
    </row>
    <row r="118" spans="1:2" x14ac:dyDescent="0.25">
      <c r="A118" s="1">
        <v>45708</v>
      </c>
      <c r="B118">
        <v>270.99</v>
      </c>
    </row>
    <row r="119" spans="1:2" x14ac:dyDescent="0.25">
      <c r="A119" s="1">
        <v>45709</v>
      </c>
      <c r="B119">
        <v>270.74</v>
      </c>
    </row>
    <row r="120" spans="1:2" x14ac:dyDescent="0.25">
      <c r="A120" s="1">
        <v>45712</v>
      </c>
      <c r="B120">
        <v>272.20999999999998</v>
      </c>
    </row>
    <row r="121" spans="1:2" x14ac:dyDescent="0.25">
      <c r="A121" s="1">
        <v>45713</v>
      </c>
      <c r="B121">
        <v>268.62</v>
      </c>
    </row>
    <row r="122" spans="1:2" x14ac:dyDescent="0.25">
      <c r="A122" s="1">
        <v>45714</v>
      </c>
      <c r="B122">
        <v>269.02999999999997</v>
      </c>
    </row>
    <row r="123" spans="1:2" x14ac:dyDescent="0.25">
      <c r="A123" s="1">
        <v>45715</v>
      </c>
      <c r="B123">
        <v>264.93</v>
      </c>
    </row>
    <row r="124" spans="1:2" x14ac:dyDescent="0.25">
      <c r="A124" s="1">
        <v>45716</v>
      </c>
      <c r="B124">
        <v>263.27</v>
      </c>
    </row>
    <row r="125" spans="1:2" x14ac:dyDescent="0.25">
      <c r="A125" s="1">
        <v>45719</v>
      </c>
      <c r="B125">
        <v>266.74</v>
      </c>
    </row>
    <row r="126" spans="1:2" x14ac:dyDescent="0.25">
      <c r="A126" s="1">
        <v>45720</v>
      </c>
      <c r="B126">
        <v>269.06</v>
      </c>
    </row>
    <row r="127" spans="1:2" x14ac:dyDescent="0.25">
      <c r="A127" s="1">
        <v>45721</v>
      </c>
      <c r="B127">
        <v>269.62</v>
      </c>
    </row>
    <row r="128" spans="1:2" x14ac:dyDescent="0.25">
      <c r="A128" s="1">
        <v>45722</v>
      </c>
      <c r="B128">
        <v>268.25</v>
      </c>
    </row>
    <row r="129" spans="1:2" x14ac:dyDescent="0.25">
      <c r="A129" s="1">
        <v>45723</v>
      </c>
      <c r="B129">
        <v>268.39</v>
      </c>
    </row>
    <row r="130" spans="1:2" x14ac:dyDescent="0.25">
      <c r="A130" s="1">
        <v>45726</v>
      </c>
      <c r="B130">
        <v>266.04000000000002</v>
      </c>
    </row>
    <row r="131" spans="1:2" x14ac:dyDescent="0.25">
      <c r="A131" s="1">
        <v>45727</v>
      </c>
      <c r="B131">
        <v>269.16000000000003</v>
      </c>
    </row>
    <row r="132" spans="1:2" x14ac:dyDescent="0.25">
      <c r="A132" s="1">
        <v>45728</v>
      </c>
      <c r="B132">
        <v>270.33</v>
      </c>
    </row>
    <row r="133" spans="1:2" x14ac:dyDescent="0.25">
      <c r="A133" s="1">
        <v>45729</v>
      </c>
      <c r="B133">
        <v>275.13</v>
      </c>
    </row>
    <row r="134" spans="1:2" x14ac:dyDescent="0.25">
      <c r="A134" s="1">
        <v>45730</v>
      </c>
      <c r="B134">
        <v>275.24</v>
      </c>
    </row>
    <row r="135" spans="1:2" x14ac:dyDescent="0.25">
      <c r="A135" s="1">
        <v>45733</v>
      </c>
      <c r="B135">
        <v>276.73</v>
      </c>
    </row>
    <row r="136" spans="1:2" x14ac:dyDescent="0.25">
      <c r="A136" s="1">
        <v>45734</v>
      </c>
      <c r="B136">
        <v>279.95999999999998</v>
      </c>
    </row>
    <row r="137" spans="1:2" x14ac:dyDescent="0.25">
      <c r="A137" s="1">
        <v>45735</v>
      </c>
      <c r="B137">
        <v>281.11</v>
      </c>
    </row>
    <row r="138" spans="1:2" x14ac:dyDescent="0.25">
      <c r="A138" s="1">
        <v>45736</v>
      </c>
      <c r="B138">
        <v>280.75</v>
      </c>
    </row>
    <row r="139" spans="1:2" x14ac:dyDescent="0.25">
      <c r="A139" s="1">
        <v>45737</v>
      </c>
      <c r="B139">
        <v>278.49</v>
      </c>
    </row>
    <row r="140" spans="1:2" x14ac:dyDescent="0.25">
      <c r="A140" s="1">
        <v>45740</v>
      </c>
      <c r="B140">
        <v>277.25</v>
      </c>
    </row>
    <row r="141" spans="1:2" x14ac:dyDescent="0.25">
      <c r="A141" s="1">
        <v>45741</v>
      </c>
      <c r="B141">
        <v>278.47000000000003</v>
      </c>
    </row>
    <row r="142" spans="1:2" x14ac:dyDescent="0.25">
      <c r="A142" s="1">
        <v>45742</v>
      </c>
      <c r="B142">
        <v>278.24</v>
      </c>
    </row>
    <row r="143" spans="1:2" x14ac:dyDescent="0.25">
      <c r="A143" s="1">
        <v>45743</v>
      </c>
      <c r="B143">
        <v>281.97000000000003</v>
      </c>
    </row>
    <row r="144" spans="1:2" x14ac:dyDescent="0.25">
      <c r="A144" s="1">
        <v>45744</v>
      </c>
      <c r="B144">
        <v>284.06</v>
      </c>
    </row>
    <row r="145" spans="1:2" x14ac:dyDescent="0.25">
      <c r="A145" s="1">
        <v>45747</v>
      </c>
      <c r="B145">
        <v>288.14</v>
      </c>
    </row>
    <row r="146" spans="1:2" x14ac:dyDescent="0.25">
      <c r="A146" s="1">
        <v>45748</v>
      </c>
      <c r="B146">
        <v>287.57</v>
      </c>
    </row>
    <row r="147" spans="1:2" x14ac:dyDescent="0.25">
      <c r="A147" s="1">
        <v>45749</v>
      </c>
      <c r="B147">
        <v>288.16000000000003</v>
      </c>
    </row>
    <row r="148" spans="1:2" x14ac:dyDescent="0.25">
      <c r="A148" s="1">
        <v>45750</v>
      </c>
      <c r="B148">
        <v>286.42</v>
      </c>
    </row>
    <row r="149" spans="1:2" x14ac:dyDescent="0.25">
      <c r="A149" s="1">
        <v>45751</v>
      </c>
      <c r="B149">
        <v>279.72000000000003</v>
      </c>
    </row>
    <row r="150" spans="1:2" x14ac:dyDescent="0.25">
      <c r="A150" s="1">
        <v>45754</v>
      </c>
      <c r="B150">
        <v>273.70999999999998</v>
      </c>
    </row>
    <row r="151" spans="1:2" x14ac:dyDescent="0.25">
      <c r="A151" s="1">
        <v>45755</v>
      </c>
      <c r="B151">
        <v>275.2</v>
      </c>
    </row>
    <row r="152" spans="1:2" x14ac:dyDescent="0.25">
      <c r="A152" s="1">
        <v>45756</v>
      </c>
      <c r="B152">
        <v>285.38</v>
      </c>
    </row>
    <row r="153" spans="1:2" x14ac:dyDescent="0.25">
      <c r="A153" s="1">
        <v>45757</v>
      </c>
      <c r="B153">
        <v>292.35000000000002</v>
      </c>
    </row>
    <row r="154" spans="1:2" x14ac:dyDescent="0.25">
      <c r="A154" s="1">
        <v>45758</v>
      </c>
      <c r="B154">
        <v>297.93</v>
      </c>
    </row>
    <row r="155" spans="1:2" x14ac:dyDescent="0.25">
      <c r="A155" s="1">
        <v>45761</v>
      </c>
      <c r="B155">
        <v>296.23</v>
      </c>
    </row>
    <row r="156" spans="1:2" x14ac:dyDescent="0.25">
      <c r="A156" s="1">
        <v>45762</v>
      </c>
      <c r="B156">
        <v>297.77999999999997</v>
      </c>
    </row>
    <row r="157" spans="1:2" x14ac:dyDescent="0.25">
      <c r="A157" s="1">
        <v>45763</v>
      </c>
      <c r="B157">
        <v>307.47000000000003</v>
      </c>
    </row>
    <row r="158" spans="1:2" x14ac:dyDescent="0.25">
      <c r="A158" s="1">
        <v>45764</v>
      </c>
      <c r="B158">
        <v>306.12</v>
      </c>
    </row>
    <row r="159" spans="1:2" x14ac:dyDescent="0.25">
      <c r="A159" s="1">
        <v>45768</v>
      </c>
      <c r="B159">
        <v>315.58999999999997</v>
      </c>
    </row>
    <row r="160" spans="1:2" x14ac:dyDescent="0.25">
      <c r="A160" s="1">
        <v>45769</v>
      </c>
      <c r="B160">
        <v>311.11</v>
      </c>
    </row>
    <row r="161" spans="1:2" x14ac:dyDescent="0.25">
      <c r="A161" s="1">
        <v>45770</v>
      </c>
      <c r="B161">
        <v>303.64999999999998</v>
      </c>
    </row>
    <row r="162" spans="1:2" x14ac:dyDescent="0.25">
      <c r="A162" s="1">
        <v>45771</v>
      </c>
      <c r="B162">
        <v>308.07</v>
      </c>
    </row>
    <row r="163" spans="1:2" x14ac:dyDescent="0.25">
      <c r="A163" s="1">
        <v>45772</v>
      </c>
      <c r="B163">
        <v>304.73</v>
      </c>
    </row>
    <row r="164" spans="1:2" x14ac:dyDescent="0.25">
      <c r="A164" s="1">
        <v>45775</v>
      </c>
      <c r="B164">
        <v>309.07</v>
      </c>
    </row>
    <row r="165" spans="1:2" x14ac:dyDescent="0.25">
      <c r="A165" s="1">
        <v>45776</v>
      </c>
      <c r="B165">
        <v>306.06</v>
      </c>
    </row>
    <row r="166" spans="1:2" x14ac:dyDescent="0.25">
      <c r="A166" s="1">
        <v>45777</v>
      </c>
      <c r="B166">
        <v>303.77</v>
      </c>
    </row>
    <row r="167" spans="1:2" x14ac:dyDescent="0.25">
      <c r="A167" s="1">
        <v>45778</v>
      </c>
      <c r="B167">
        <v>297.45999999999998</v>
      </c>
    </row>
    <row r="168" spans="1:2" x14ac:dyDescent="0.25">
      <c r="A168" s="1">
        <v>45779</v>
      </c>
      <c r="B168">
        <v>297.98</v>
      </c>
    </row>
    <row r="169" spans="1:2" x14ac:dyDescent="0.25">
      <c r="A169" s="1">
        <v>45782</v>
      </c>
      <c r="B169">
        <v>306.88</v>
      </c>
    </row>
    <row r="170" spans="1:2" x14ac:dyDescent="0.25">
      <c r="A170" s="1">
        <v>45783</v>
      </c>
      <c r="B170">
        <v>315.48</v>
      </c>
    </row>
    <row r="171" spans="1:2" x14ac:dyDescent="0.25">
      <c r="A171" s="1">
        <v>45784</v>
      </c>
      <c r="B171">
        <v>310.75</v>
      </c>
    </row>
    <row r="172" spans="1:2" x14ac:dyDescent="0.25">
      <c r="A172" s="1">
        <v>45785</v>
      </c>
      <c r="B172">
        <v>304.63</v>
      </c>
    </row>
    <row r="173" spans="1:2" x14ac:dyDescent="0.25">
      <c r="A173" s="1">
        <v>45786</v>
      </c>
      <c r="B173">
        <v>306.83999999999997</v>
      </c>
    </row>
    <row r="174" spans="1:2" x14ac:dyDescent="0.25">
      <c r="A174" s="1">
        <v>45789</v>
      </c>
      <c r="B174">
        <v>298.19</v>
      </c>
    </row>
    <row r="175" spans="1:2" x14ac:dyDescent="0.25">
      <c r="A175" s="1">
        <v>45790</v>
      </c>
      <c r="B175">
        <v>299.45999999999998</v>
      </c>
    </row>
    <row r="176" spans="1:2" x14ac:dyDescent="0.25">
      <c r="A176" s="1">
        <v>45791</v>
      </c>
      <c r="B176">
        <v>293.16000000000003</v>
      </c>
    </row>
    <row r="177" spans="1:2" x14ac:dyDescent="0.25">
      <c r="A177" s="1">
        <v>45792</v>
      </c>
      <c r="B177">
        <v>297.83999999999997</v>
      </c>
    </row>
    <row r="178" spans="1:2" x14ac:dyDescent="0.25">
      <c r="A178" s="1">
        <v>45793</v>
      </c>
      <c r="B178">
        <v>294.24</v>
      </c>
    </row>
    <row r="179" spans="1:2" x14ac:dyDescent="0.25">
      <c r="A179" s="1">
        <v>45796</v>
      </c>
      <c r="B179">
        <v>298.02999999999997</v>
      </c>
    </row>
    <row r="180" spans="1:2" x14ac:dyDescent="0.25">
      <c r="A180" s="1">
        <v>45797</v>
      </c>
      <c r="B180">
        <v>303.58</v>
      </c>
    </row>
    <row r="181" spans="1:2" x14ac:dyDescent="0.25">
      <c r="A181" s="1">
        <v>45798</v>
      </c>
      <c r="B181">
        <v>305.82</v>
      </c>
    </row>
    <row r="182" spans="1:2" x14ac:dyDescent="0.25">
      <c r="A182" s="1">
        <v>45799</v>
      </c>
      <c r="B182">
        <v>303.11</v>
      </c>
    </row>
    <row r="183" spans="1:2" x14ac:dyDescent="0.25">
      <c r="A183" s="1">
        <v>45800</v>
      </c>
      <c r="B183">
        <v>309.75</v>
      </c>
    </row>
    <row r="184" spans="1:2" x14ac:dyDescent="0.25">
      <c r="A184" s="1">
        <v>45804</v>
      </c>
      <c r="B184">
        <v>304.5</v>
      </c>
    </row>
    <row r="185" spans="1:2" x14ac:dyDescent="0.25">
      <c r="A185" s="1">
        <v>45805</v>
      </c>
      <c r="B185">
        <v>303.81</v>
      </c>
    </row>
    <row r="186" spans="1:2" x14ac:dyDescent="0.25">
      <c r="A186" s="1">
        <v>45806</v>
      </c>
      <c r="B186">
        <v>305.61</v>
      </c>
    </row>
    <row r="187" spans="1:2" x14ac:dyDescent="0.25">
      <c r="A187" s="1">
        <v>45807</v>
      </c>
      <c r="B187">
        <v>303.60000000000002</v>
      </c>
    </row>
    <row r="188" spans="1:2" x14ac:dyDescent="0.25">
      <c r="A188" s="1">
        <v>45810</v>
      </c>
      <c r="B188">
        <v>311.67</v>
      </c>
    </row>
    <row r="189" spans="1:2" x14ac:dyDescent="0.25">
      <c r="A189" s="1">
        <v>45811</v>
      </c>
      <c r="B189">
        <v>308.91000000000003</v>
      </c>
    </row>
    <row r="190" spans="1:2" x14ac:dyDescent="0.25">
      <c r="A190" s="1">
        <v>45812</v>
      </c>
      <c r="B190">
        <v>310.89999999999998</v>
      </c>
    </row>
    <row r="191" spans="1:2" x14ac:dyDescent="0.25">
      <c r="A191" s="1">
        <v>45813</v>
      </c>
      <c r="B191">
        <v>309.33</v>
      </c>
    </row>
    <row r="192" spans="1:2" x14ac:dyDescent="0.25">
      <c r="A192" s="1">
        <v>45814</v>
      </c>
      <c r="B192">
        <v>305.18</v>
      </c>
    </row>
    <row r="193" spans="1:2" x14ac:dyDescent="0.25">
      <c r="A193" s="1">
        <v>45817</v>
      </c>
      <c r="B193">
        <v>306.62</v>
      </c>
    </row>
    <row r="194" spans="1:2" x14ac:dyDescent="0.25">
      <c r="A194" s="1">
        <v>45818</v>
      </c>
      <c r="B194">
        <v>306.70999999999998</v>
      </c>
    </row>
    <row r="195" spans="1:2" x14ac:dyDescent="0.25">
      <c r="A195" s="1">
        <v>45819</v>
      </c>
      <c r="B195">
        <v>308.37</v>
      </c>
    </row>
    <row r="196" spans="1:2" x14ac:dyDescent="0.25">
      <c r="A196" s="1">
        <v>45820</v>
      </c>
      <c r="B196">
        <v>312.2</v>
      </c>
    </row>
    <row r="197" spans="1:2" x14ac:dyDescent="0.25">
      <c r="A197" s="1">
        <v>45821</v>
      </c>
      <c r="B197">
        <v>316.29000000000002</v>
      </c>
    </row>
    <row r="198" spans="1:2" x14ac:dyDescent="0.25">
      <c r="A198" s="1">
        <v>45824</v>
      </c>
      <c r="B198">
        <v>311.77999999999997</v>
      </c>
    </row>
    <row r="199" spans="1:2" x14ac:dyDescent="0.25">
      <c r="A199" s="1">
        <v>45825</v>
      </c>
      <c r="B199">
        <v>311.94</v>
      </c>
    </row>
    <row r="200" spans="1:2" x14ac:dyDescent="0.25">
      <c r="A200" s="1">
        <v>45826</v>
      </c>
      <c r="B200">
        <v>310.26</v>
      </c>
    </row>
    <row r="201" spans="1:2" x14ac:dyDescent="0.25">
      <c r="A201" s="1">
        <v>45828</v>
      </c>
      <c r="B201">
        <v>310.13</v>
      </c>
    </row>
    <row r="202" spans="1:2" x14ac:dyDescent="0.25">
      <c r="A202" s="1">
        <v>45831</v>
      </c>
      <c r="B202">
        <v>311.08</v>
      </c>
    </row>
    <row r="203" spans="1:2" x14ac:dyDescent="0.25">
      <c r="A203" s="1">
        <v>45832</v>
      </c>
      <c r="B203">
        <v>306.19</v>
      </c>
    </row>
    <row r="204" spans="1:2" x14ac:dyDescent="0.25">
      <c r="A204" s="1">
        <v>45833</v>
      </c>
      <c r="B204">
        <v>307.12</v>
      </c>
    </row>
    <row r="205" spans="1:2" x14ac:dyDescent="0.25">
      <c r="A205" s="1">
        <v>45834</v>
      </c>
      <c r="B205">
        <v>306.77999999999997</v>
      </c>
    </row>
    <row r="206" spans="1:2" x14ac:dyDescent="0.25">
      <c r="A206" s="1">
        <v>45835</v>
      </c>
      <c r="B206">
        <v>301.22000000000003</v>
      </c>
    </row>
    <row r="207" spans="1:2" x14ac:dyDescent="0.25">
      <c r="A207" s="1">
        <v>45838</v>
      </c>
      <c r="B207">
        <v>304.83</v>
      </c>
    </row>
    <row r="208" spans="1:2" x14ac:dyDescent="0.25">
      <c r="A208" s="1">
        <v>45839</v>
      </c>
      <c r="B208">
        <v>307.55</v>
      </c>
    </row>
    <row r="209" spans="1:2" x14ac:dyDescent="0.25">
      <c r="A209" s="1">
        <v>45840</v>
      </c>
      <c r="B209">
        <v>309.25</v>
      </c>
    </row>
    <row r="210" spans="1:2" x14ac:dyDescent="0.25">
      <c r="A210" s="1">
        <v>45841</v>
      </c>
      <c r="B210">
        <v>307.14</v>
      </c>
    </row>
    <row r="211" spans="1:2" x14ac:dyDescent="0.25">
      <c r="A211" s="1">
        <v>45845</v>
      </c>
      <c r="B211">
        <v>307.37</v>
      </c>
    </row>
    <row r="212" spans="1:2" x14ac:dyDescent="0.25">
      <c r="A212" s="1">
        <v>45846</v>
      </c>
      <c r="B212">
        <v>304.16000000000003</v>
      </c>
    </row>
    <row r="213" spans="1:2" x14ac:dyDescent="0.25">
      <c r="A213" s="1">
        <v>45847</v>
      </c>
      <c r="B213">
        <v>305.52</v>
      </c>
    </row>
    <row r="214" spans="1:2" x14ac:dyDescent="0.25">
      <c r="A214" s="1">
        <v>45848</v>
      </c>
      <c r="B214">
        <v>306.2</v>
      </c>
    </row>
    <row r="215" spans="1:2" x14ac:dyDescent="0.25">
      <c r="A215" s="1">
        <v>45849</v>
      </c>
      <c r="B215">
        <v>309.14</v>
      </c>
    </row>
    <row r="216" spans="1:2" x14ac:dyDescent="0.25">
      <c r="A216" s="1">
        <v>45852</v>
      </c>
      <c r="B216">
        <v>308.01</v>
      </c>
    </row>
    <row r="217" spans="1:2" x14ac:dyDescent="0.25">
      <c r="A217" s="1">
        <v>45853</v>
      </c>
      <c r="B217">
        <v>306.73</v>
      </c>
    </row>
    <row r="218" spans="1:2" x14ac:dyDescent="0.25">
      <c r="A218" s="1">
        <v>45854</v>
      </c>
      <c r="B218">
        <v>308.26</v>
      </c>
    </row>
    <row r="219" spans="1:2" x14ac:dyDescent="0.25">
      <c r="A219" s="1">
        <v>45855</v>
      </c>
      <c r="B219">
        <v>307.58999999999997</v>
      </c>
    </row>
    <row r="220" spans="1:2" x14ac:dyDescent="0.25">
      <c r="A220" s="1">
        <v>45856</v>
      </c>
      <c r="B220">
        <v>308.39</v>
      </c>
    </row>
    <row r="221" spans="1:2" x14ac:dyDescent="0.25">
      <c r="A221" s="1">
        <v>45859</v>
      </c>
      <c r="B221">
        <v>313.13</v>
      </c>
    </row>
    <row r="222" spans="1:2" x14ac:dyDescent="0.25">
      <c r="A222" s="1">
        <v>45860</v>
      </c>
      <c r="B222">
        <v>316.10000000000002</v>
      </c>
    </row>
    <row r="223" spans="1:2" x14ac:dyDescent="0.25">
      <c r="A223" s="1">
        <v>45861</v>
      </c>
      <c r="B223">
        <v>312.18</v>
      </c>
    </row>
    <row r="224" spans="1:2" x14ac:dyDescent="0.25">
      <c r="A224" s="1">
        <v>45862</v>
      </c>
      <c r="B224">
        <v>310.27</v>
      </c>
    </row>
    <row r="225" spans="1:2" x14ac:dyDescent="0.25">
      <c r="A225" s="1">
        <v>45863</v>
      </c>
      <c r="B225">
        <v>307.39999999999998</v>
      </c>
    </row>
    <row r="226" spans="1:2" x14ac:dyDescent="0.25">
      <c r="A226" s="1">
        <v>45866</v>
      </c>
      <c r="B226">
        <v>305.41000000000003</v>
      </c>
    </row>
    <row r="227" spans="1:2" x14ac:dyDescent="0.25">
      <c r="A227" s="1">
        <v>45867</v>
      </c>
      <c r="B227">
        <v>306.25</v>
      </c>
    </row>
    <row r="228" spans="1:2" x14ac:dyDescent="0.25">
      <c r="A228" s="1">
        <v>45868</v>
      </c>
      <c r="B228">
        <v>300.95999999999998</v>
      </c>
    </row>
    <row r="229" spans="1:2" x14ac:dyDescent="0.25">
      <c r="A229" s="1">
        <v>45869</v>
      </c>
      <c r="B229">
        <v>302.95999999999998</v>
      </c>
    </row>
    <row r="230" spans="1:2" x14ac:dyDescent="0.25">
      <c r="A230" s="1">
        <v>45870</v>
      </c>
      <c r="B230">
        <v>309.11</v>
      </c>
    </row>
    <row r="231" spans="1:2" x14ac:dyDescent="0.25">
      <c r="A231" s="1">
        <v>45873</v>
      </c>
      <c r="B231">
        <v>310.91000000000003</v>
      </c>
    </row>
    <row r="232" spans="1:2" x14ac:dyDescent="0.25">
      <c r="A232" s="1">
        <v>45874</v>
      </c>
      <c r="B232">
        <v>311.16000000000003</v>
      </c>
    </row>
    <row r="233" spans="1:2" x14ac:dyDescent="0.25">
      <c r="A233" s="1">
        <v>45875</v>
      </c>
      <c r="B233">
        <v>310.5</v>
      </c>
    </row>
    <row r="234" spans="1:2" x14ac:dyDescent="0.25">
      <c r="A234" s="1">
        <v>45876</v>
      </c>
      <c r="B234">
        <v>313.12</v>
      </c>
    </row>
    <row r="235" spans="1:2" x14ac:dyDescent="0.25">
      <c r="A235" s="1">
        <v>45877</v>
      </c>
      <c r="B235">
        <v>313.05</v>
      </c>
    </row>
    <row r="236" spans="1:2" x14ac:dyDescent="0.25">
      <c r="A236" s="1">
        <v>45880</v>
      </c>
      <c r="B236">
        <v>308.55</v>
      </c>
    </row>
    <row r="237" spans="1:2" x14ac:dyDescent="0.25">
      <c r="A237" s="1">
        <v>45881</v>
      </c>
      <c r="B237">
        <v>308.27</v>
      </c>
    </row>
    <row r="238" spans="1:2" x14ac:dyDescent="0.25">
      <c r="A238" s="1">
        <v>45882</v>
      </c>
      <c r="B238">
        <v>309.20999999999998</v>
      </c>
    </row>
    <row r="239" spans="1:2" x14ac:dyDescent="0.25">
      <c r="A239" s="1">
        <v>45883</v>
      </c>
      <c r="B239">
        <v>307.25</v>
      </c>
    </row>
    <row r="240" spans="1:2" x14ac:dyDescent="0.25">
      <c r="A240" s="1">
        <v>45884</v>
      </c>
      <c r="B240">
        <v>307.43</v>
      </c>
    </row>
    <row r="241" spans="1:2" x14ac:dyDescent="0.25">
      <c r="A241" s="1">
        <v>45887</v>
      </c>
      <c r="B241">
        <v>306.95</v>
      </c>
    </row>
    <row r="242" spans="1:2" x14ac:dyDescent="0.25">
      <c r="A242" s="1">
        <v>45888</v>
      </c>
      <c r="B242">
        <v>305.27</v>
      </c>
    </row>
    <row r="243" spans="1:2" x14ac:dyDescent="0.25">
      <c r="A243" s="1">
        <v>45889</v>
      </c>
      <c r="B243">
        <v>308.36</v>
      </c>
    </row>
    <row r="244" spans="1:2" x14ac:dyDescent="0.25">
      <c r="A244" s="1">
        <v>45890</v>
      </c>
      <c r="B244">
        <v>307.29000000000002</v>
      </c>
    </row>
    <row r="245" spans="1:2" x14ac:dyDescent="0.25">
      <c r="A245" s="1">
        <v>45891</v>
      </c>
      <c r="B245">
        <v>310.58</v>
      </c>
    </row>
    <row r="246" spans="1:2" x14ac:dyDescent="0.25">
      <c r="A246" s="1">
        <v>45894</v>
      </c>
      <c r="B246">
        <v>309.83</v>
      </c>
    </row>
    <row r="247" spans="1:2" x14ac:dyDescent="0.25">
      <c r="A247" s="1">
        <v>45895</v>
      </c>
      <c r="B247">
        <v>312.08</v>
      </c>
    </row>
    <row r="248" spans="1:2" x14ac:dyDescent="0.25">
      <c r="A248" s="1">
        <v>45896</v>
      </c>
      <c r="B248">
        <v>312.70999999999998</v>
      </c>
    </row>
    <row r="249" spans="1:2" x14ac:dyDescent="0.25">
      <c r="A249" s="1">
        <v>45897</v>
      </c>
      <c r="B249">
        <v>315.02999999999997</v>
      </c>
    </row>
    <row r="250" spans="1:2" x14ac:dyDescent="0.25">
      <c r="A250" s="1">
        <v>45898</v>
      </c>
      <c r="B250">
        <v>318.07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6100-FD29-4A3E-B091-B096FCF98DC0}">
  <dimension ref="A1:B250"/>
  <sheetViews>
    <sheetView workbookViewId="0">
      <selection activeCell="M243" sqref="M243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222.28</v>
      </c>
    </row>
    <row r="3" spans="1:2" x14ac:dyDescent="0.25">
      <c r="A3" s="1">
        <v>45539</v>
      </c>
      <c r="B3">
        <v>220.36</v>
      </c>
    </row>
    <row r="4" spans="1:2" x14ac:dyDescent="0.25">
      <c r="A4" s="1">
        <v>45540</v>
      </c>
      <c r="B4">
        <v>221.89</v>
      </c>
    </row>
    <row r="5" spans="1:2" x14ac:dyDescent="0.25">
      <c r="A5" s="1">
        <v>45541</v>
      </c>
      <c r="B5">
        <v>220.34</v>
      </c>
    </row>
    <row r="6" spans="1:2" x14ac:dyDescent="0.25">
      <c r="A6" s="1">
        <v>45544</v>
      </c>
      <c r="B6">
        <v>220.42</v>
      </c>
    </row>
    <row r="7" spans="1:2" x14ac:dyDescent="0.25">
      <c r="A7" s="1">
        <v>45545</v>
      </c>
      <c r="B7">
        <v>219.63</v>
      </c>
    </row>
    <row r="8" spans="1:2" x14ac:dyDescent="0.25">
      <c r="A8" s="1">
        <v>45546</v>
      </c>
      <c r="B8">
        <v>222.17</v>
      </c>
    </row>
    <row r="9" spans="1:2" x14ac:dyDescent="0.25">
      <c r="A9" s="1">
        <v>45547</v>
      </c>
      <c r="B9">
        <v>222.28</v>
      </c>
    </row>
    <row r="10" spans="1:2" x14ac:dyDescent="0.25">
      <c r="A10" s="1">
        <v>45548</v>
      </c>
      <c r="B10">
        <v>222.01</v>
      </c>
    </row>
    <row r="11" spans="1:2" x14ac:dyDescent="0.25">
      <c r="A11" s="1">
        <v>45551</v>
      </c>
      <c r="B11">
        <v>215.84</v>
      </c>
    </row>
    <row r="12" spans="1:2" x14ac:dyDescent="0.25">
      <c r="A12" s="1">
        <v>45552</v>
      </c>
      <c r="B12">
        <v>216.31</v>
      </c>
    </row>
    <row r="13" spans="1:2" x14ac:dyDescent="0.25">
      <c r="A13" s="1">
        <v>45553</v>
      </c>
      <c r="B13">
        <v>220.2</v>
      </c>
    </row>
    <row r="14" spans="1:2" x14ac:dyDescent="0.25">
      <c r="A14" s="1">
        <v>45554</v>
      </c>
      <c r="B14">
        <v>228.37</v>
      </c>
    </row>
    <row r="15" spans="1:2" x14ac:dyDescent="0.25">
      <c r="A15" s="1">
        <v>45555</v>
      </c>
      <c r="B15">
        <v>227.7</v>
      </c>
    </row>
    <row r="16" spans="1:2" x14ac:dyDescent="0.25">
      <c r="A16" s="1">
        <v>45558</v>
      </c>
      <c r="B16">
        <v>225.97</v>
      </c>
    </row>
    <row r="17" spans="1:2" x14ac:dyDescent="0.25">
      <c r="A17" s="1">
        <v>45559</v>
      </c>
      <c r="B17">
        <v>226.87</v>
      </c>
    </row>
    <row r="18" spans="1:2" x14ac:dyDescent="0.25">
      <c r="A18" s="1">
        <v>45560</v>
      </c>
      <c r="B18">
        <v>225.87</v>
      </c>
    </row>
    <row r="19" spans="1:2" x14ac:dyDescent="0.25">
      <c r="A19" s="1">
        <v>45561</v>
      </c>
      <c r="B19">
        <v>227.02</v>
      </c>
    </row>
    <row r="20" spans="1:2" x14ac:dyDescent="0.25">
      <c r="A20" s="1">
        <v>45562</v>
      </c>
      <c r="B20">
        <v>227.29</v>
      </c>
    </row>
    <row r="21" spans="1:2" x14ac:dyDescent="0.25">
      <c r="A21" s="1">
        <v>45565</v>
      </c>
      <c r="B21">
        <v>232.49</v>
      </c>
    </row>
    <row r="22" spans="1:2" x14ac:dyDescent="0.25">
      <c r="A22" s="1">
        <v>45566</v>
      </c>
      <c r="B22">
        <v>225.71</v>
      </c>
    </row>
    <row r="23" spans="1:2" x14ac:dyDescent="0.25">
      <c r="A23" s="1">
        <v>45567</v>
      </c>
      <c r="B23">
        <v>226.28</v>
      </c>
    </row>
    <row r="24" spans="1:2" x14ac:dyDescent="0.25">
      <c r="A24" s="1">
        <v>45568</v>
      </c>
      <c r="B24">
        <v>225.17</v>
      </c>
    </row>
    <row r="25" spans="1:2" x14ac:dyDescent="0.25">
      <c r="A25" s="1">
        <v>45569</v>
      </c>
      <c r="B25">
        <v>226.3</v>
      </c>
    </row>
    <row r="26" spans="1:2" x14ac:dyDescent="0.25">
      <c r="A26" s="1">
        <v>45572</v>
      </c>
      <c r="B26">
        <v>221.2</v>
      </c>
    </row>
    <row r="27" spans="1:2" x14ac:dyDescent="0.25">
      <c r="A27" s="1">
        <v>45573</v>
      </c>
      <c r="B27">
        <v>225.27</v>
      </c>
    </row>
    <row r="28" spans="1:2" x14ac:dyDescent="0.25">
      <c r="A28" s="1">
        <v>45574</v>
      </c>
      <c r="B28">
        <v>229.04</v>
      </c>
    </row>
    <row r="29" spans="1:2" x14ac:dyDescent="0.25">
      <c r="A29" s="1">
        <v>45575</v>
      </c>
      <c r="B29">
        <v>228.54</v>
      </c>
    </row>
    <row r="30" spans="1:2" x14ac:dyDescent="0.25">
      <c r="A30" s="1">
        <v>45576</v>
      </c>
      <c r="B30">
        <v>227.05</v>
      </c>
    </row>
    <row r="31" spans="1:2" x14ac:dyDescent="0.25">
      <c r="A31" s="1">
        <v>45579</v>
      </c>
      <c r="B31">
        <v>230.79</v>
      </c>
    </row>
    <row r="32" spans="1:2" x14ac:dyDescent="0.25">
      <c r="A32" s="1">
        <v>45580</v>
      </c>
      <c r="B32">
        <v>233.34</v>
      </c>
    </row>
    <row r="33" spans="1:2" x14ac:dyDescent="0.25">
      <c r="A33" s="1">
        <v>45581</v>
      </c>
      <c r="B33">
        <v>231.27</v>
      </c>
    </row>
    <row r="34" spans="1:2" x14ac:dyDescent="0.25">
      <c r="A34" s="1">
        <v>45582</v>
      </c>
      <c r="B34">
        <v>231.64</v>
      </c>
    </row>
    <row r="35" spans="1:2" x14ac:dyDescent="0.25">
      <c r="A35" s="1">
        <v>45583</v>
      </c>
      <c r="B35">
        <v>234.48</v>
      </c>
    </row>
    <row r="36" spans="1:2" x14ac:dyDescent="0.25">
      <c r="A36" s="1">
        <v>45586</v>
      </c>
      <c r="B36">
        <v>235.96</v>
      </c>
    </row>
    <row r="37" spans="1:2" x14ac:dyDescent="0.25">
      <c r="A37" s="1">
        <v>45587</v>
      </c>
      <c r="B37">
        <v>235.34</v>
      </c>
    </row>
    <row r="38" spans="1:2" x14ac:dyDescent="0.25">
      <c r="A38" s="1">
        <v>45588</v>
      </c>
      <c r="B38">
        <v>230.25</v>
      </c>
    </row>
    <row r="39" spans="1:2" x14ac:dyDescent="0.25">
      <c r="A39" s="1">
        <v>45589</v>
      </c>
      <c r="B39">
        <v>230.06</v>
      </c>
    </row>
    <row r="40" spans="1:2" x14ac:dyDescent="0.25">
      <c r="A40" s="1">
        <v>45590</v>
      </c>
      <c r="B40">
        <v>230.9</v>
      </c>
    </row>
    <row r="41" spans="1:2" x14ac:dyDescent="0.25">
      <c r="A41" s="1">
        <v>45593</v>
      </c>
      <c r="B41">
        <v>232.89</v>
      </c>
    </row>
    <row r="42" spans="1:2" x14ac:dyDescent="0.25">
      <c r="A42" s="1">
        <v>45594</v>
      </c>
      <c r="B42">
        <v>233.16</v>
      </c>
    </row>
    <row r="43" spans="1:2" x14ac:dyDescent="0.25">
      <c r="A43" s="1">
        <v>45595</v>
      </c>
      <c r="B43">
        <v>229.6</v>
      </c>
    </row>
    <row r="44" spans="1:2" x14ac:dyDescent="0.25">
      <c r="A44" s="1">
        <v>45596</v>
      </c>
      <c r="B44">
        <v>225.41</v>
      </c>
    </row>
    <row r="45" spans="1:2" x14ac:dyDescent="0.25">
      <c r="A45" s="1">
        <v>45597</v>
      </c>
      <c r="B45">
        <v>222.42</v>
      </c>
    </row>
    <row r="46" spans="1:2" x14ac:dyDescent="0.25">
      <c r="A46" s="1">
        <v>45600</v>
      </c>
      <c r="B46">
        <v>221.52</v>
      </c>
    </row>
    <row r="47" spans="1:2" x14ac:dyDescent="0.25">
      <c r="A47" s="1">
        <v>45601</v>
      </c>
      <c r="B47">
        <v>222.96</v>
      </c>
    </row>
    <row r="48" spans="1:2" x14ac:dyDescent="0.25">
      <c r="A48" s="1">
        <v>45602</v>
      </c>
      <c r="B48">
        <v>222.23</v>
      </c>
    </row>
    <row r="49" spans="1:2" x14ac:dyDescent="0.25">
      <c r="A49" s="1">
        <v>45603</v>
      </c>
      <c r="B49">
        <v>226.98</v>
      </c>
    </row>
    <row r="50" spans="1:2" x14ac:dyDescent="0.25">
      <c r="A50" s="1">
        <v>45604</v>
      </c>
      <c r="B50">
        <v>226.71</v>
      </c>
    </row>
    <row r="51" spans="1:2" x14ac:dyDescent="0.25">
      <c r="A51" s="1">
        <v>45607</v>
      </c>
      <c r="B51">
        <v>223.98</v>
      </c>
    </row>
    <row r="52" spans="1:2" x14ac:dyDescent="0.25">
      <c r="A52" s="1">
        <v>45608</v>
      </c>
      <c r="B52">
        <v>223.98</v>
      </c>
    </row>
    <row r="53" spans="1:2" x14ac:dyDescent="0.25">
      <c r="A53" s="1">
        <v>45609</v>
      </c>
      <c r="B53">
        <v>224.87</v>
      </c>
    </row>
    <row r="54" spans="1:2" x14ac:dyDescent="0.25">
      <c r="A54" s="1">
        <v>45610</v>
      </c>
      <c r="B54">
        <v>227.97</v>
      </c>
    </row>
    <row r="55" spans="1:2" x14ac:dyDescent="0.25">
      <c r="A55" s="1">
        <v>45611</v>
      </c>
      <c r="B55">
        <v>224.75</v>
      </c>
    </row>
    <row r="56" spans="1:2" x14ac:dyDescent="0.25">
      <c r="A56" s="1">
        <v>45614</v>
      </c>
      <c r="B56">
        <v>227.77</v>
      </c>
    </row>
    <row r="57" spans="1:2" x14ac:dyDescent="0.25">
      <c r="A57" s="1">
        <v>45615</v>
      </c>
      <c r="B57">
        <v>228.03</v>
      </c>
    </row>
    <row r="58" spans="1:2" x14ac:dyDescent="0.25">
      <c r="A58" s="1">
        <v>45616</v>
      </c>
      <c r="B58">
        <v>228.75</v>
      </c>
    </row>
    <row r="59" spans="1:2" x14ac:dyDescent="0.25">
      <c r="A59" s="1">
        <v>45617</v>
      </c>
      <c r="B59">
        <v>228.27</v>
      </c>
    </row>
    <row r="60" spans="1:2" x14ac:dyDescent="0.25">
      <c r="A60" s="1">
        <v>45618</v>
      </c>
      <c r="B60">
        <v>229.62</v>
      </c>
    </row>
    <row r="61" spans="1:2" x14ac:dyDescent="0.25">
      <c r="A61" s="1">
        <v>45621</v>
      </c>
      <c r="B61">
        <v>232.61</v>
      </c>
    </row>
    <row r="62" spans="1:2" x14ac:dyDescent="0.25">
      <c r="A62" s="1">
        <v>45622</v>
      </c>
      <c r="B62">
        <v>234.8</v>
      </c>
    </row>
    <row r="63" spans="1:2" x14ac:dyDescent="0.25">
      <c r="A63" s="1">
        <v>45623</v>
      </c>
      <c r="B63">
        <v>234.67</v>
      </c>
    </row>
    <row r="64" spans="1:2" x14ac:dyDescent="0.25">
      <c r="A64" s="1">
        <v>45625</v>
      </c>
      <c r="B64">
        <v>237.07</v>
      </c>
    </row>
    <row r="65" spans="1:2" x14ac:dyDescent="0.25">
      <c r="A65" s="1">
        <v>45628</v>
      </c>
      <c r="B65">
        <v>239.33</v>
      </c>
    </row>
    <row r="66" spans="1:2" x14ac:dyDescent="0.25">
      <c r="A66" s="1">
        <v>45629</v>
      </c>
      <c r="B66">
        <v>242.38</v>
      </c>
    </row>
    <row r="67" spans="1:2" x14ac:dyDescent="0.25">
      <c r="A67" s="1">
        <v>45630</v>
      </c>
      <c r="B67">
        <v>242.74</v>
      </c>
    </row>
    <row r="68" spans="1:2" x14ac:dyDescent="0.25">
      <c r="A68" s="1">
        <v>45631</v>
      </c>
      <c r="B68">
        <v>242.77</v>
      </c>
    </row>
    <row r="69" spans="1:2" x14ac:dyDescent="0.25">
      <c r="A69" s="1">
        <v>45632</v>
      </c>
      <c r="B69">
        <v>242.57</v>
      </c>
    </row>
    <row r="70" spans="1:2" x14ac:dyDescent="0.25">
      <c r="A70" s="1">
        <v>45635</v>
      </c>
      <c r="B70">
        <v>246.48</v>
      </c>
    </row>
    <row r="71" spans="1:2" x14ac:dyDescent="0.25">
      <c r="A71" s="1">
        <v>45636</v>
      </c>
      <c r="B71">
        <v>247.5</v>
      </c>
    </row>
    <row r="72" spans="1:2" x14ac:dyDescent="0.25">
      <c r="A72" s="1">
        <v>45637</v>
      </c>
      <c r="B72">
        <v>246.22</v>
      </c>
    </row>
    <row r="73" spans="1:2" x14ac:dyDescent="0.25">
      <c r="A73" s="1">
        <v>45638</v>
      </c>
      <c r="B73">
        <v>247.69</v>
      </c>
    </row>
    <row r="74" spans="1:2" x14ac:dyDescent="0.25">
      <c r="A74" s="1">
        <v>45639</v>
      </c>
      <c r="B74">
        <v>247.86</v>
      </c>
    </row>
    <row r="75" spans="1:2" x14ac:dyDescent="0.25">
      <c r="A75" s="1">
        <v>45642</v>
      </c>
      <c r="B75">
        <v>250.76</v>
      </c>
    </row>
    <row r="76" spans="1:2" x14ac:dyDescent="0.25">
      <c r="A76" s="1">
        <v>45643</v>
      </c>
      <c r="B76">
        <v>253.2</v>
      </c>
    </row>
    <row r="77" spans="1:2" x14ac:dyDescent="0.25">
      <c r="A77" s="1">
        <v>45644</v>
      </c>
      <c r="B77">
        <v>247.78</v>
      </c>
    </row>
    <row r="78" spans="1:2" x14ac:dyDescent="0.25">
      <c r="A78" s="1">
        <v>45645</v>
      </c>
      <c r="B78">
        <v>249.52</v>
      </c>
    </row>
    <row r="79" spans="1:2" x14ac:dyDescent="0.25">
      <c r="A79" s="1">
        <v>45646</v>
      </c>
      <c r="B79">
        <v>254.21</v>
      </c>
    </row>
    <row r="80" spans="1:2" x14ac:dyDescent="0.25">
      <c r="A80" s="1">
        <v>45649</v>
      </c>
      <c r="B80">
        <v>254.99</v>
      </c>
    </row>
    <row r="81" spans="1:2" x14ac:dyDescent="0.25">
      <c r="A81" s="1">
        <v>45650</v>
      </c>
      <c r="B81">
        <v>257.92</v>
      </c>
    </row>
    <row r="82" spans="1:2" x14ac:dyDescent="0.25">
      <c r="A82" s="1">
        <v>45652</v>
      </c>
      <c r="B82">
        <v>258.74</v>
      </c>
    </row>
    <row r="83" spans="1:2" x14ac:dyDescent="0.25">
      <c r="A83" s="1">
        <v>45653</v>
      </c>
      <c r="B83">
        <v>255.31</v>
      </c>
    </row>
    <row r="84" spans="1:2" x14ac:dyDescent="0.25">
      <c r="A84" s="1">
        <v>45656</v>
      </c>
      <c r="B84">
        <v>251.92</v>
      </c>
    </row>
    <row r="85" spans="1:2" x14ac:dyDescent="0.25">
      <c r="A85" s="1">
        <v>45657</v>
      </c>
      <c r="B85">
        <v>250.14</v>
      </c>
    </row>
    <row r="86" spans="1:2" x14ac:dyDescent="0.25">
      <c r="A86" s="1">
        <v>45659</v>
      </c>
      <c r="B86">
        <v>243.58</v>
      </c>
    </row>
    <row r="87" spans="1:2" x14ac:dyDescent="0.25">
      <c r="A87" s="1">
        <v>45660</v>
      </c>
      <c r="B87">
        <v>243.09</v>
      </c>
    </row>
    <row r="88" spans="1:2" x14ac:dyDescent="0.25">
      <c r="A88" s="1">
        <v>45663</v>
      </c>
      <c r="B88">
        <v>244.73</v>
      </c>
    </row>
    <row r="89" spans="1:2" x14ac:dyDescent="0.25">
      <c r="A89" s="1">
        <v>45664</v>
      </c>
      <c r="B89">
        <v>241.94</v>
      </c>
    </row>
    <row r="90" spans="1:2" x14ac:dyDescent="0.25">
      <c r="A90" s="1">
        <v>45665</v>
      </c>
      <c r="B90">
        <v>242.43</v>
      </c>
    </row>
    <row r="91" spans="1:2" x14ac:dyDescent="0.25">
      <c r="A91" s="1">
        <v>45667</v>
      </c>
      <c r="B91">
        <v>236.59</v>
      </c>
    </row>
    <row r="92" spans="1:2" x14ac:dyDescent="0.25">
      <c r="A92" s="1">
        <v>45670</v>
      </c>
      <c r="B92">
        <v>234.14</v>
      </c>
    </row>
    <row r="93" spans="1:2" x14ac:dyDescent="0.25">
      <c r="A93" s="1">
        <v>45671</v>
      </c>
      <c r="B93">
        <v>233.02</v>
      </c>
    </row>
    <row r="94" spans="1:2" x14ac:dyDescent="0.25">
      <c r="A94" s="1">
        <v>45672</v>
      </c>
      <c r="B94">
        <v>237.61</v>
      </c>
    </row>
    <row r="95" spans="1:2" x14ac:dyDescent="0.25">
      <c r="A95" s="1">
        <v>45673</v>
      </c>
      <c r="B95">
        <v>228.01</v>
      </c>
    </row>
    <row r="96" spans="1:2" x14ac:dyDescent="0.25">
      <c r="A96" s="1">
        <v>45674</v>
      </c>
      <c r="B96">
        <v>229.73</v>
      </c>
    </row>
    <row r="97" spans="1:2" x14ac:dyDescent="0.25">
      <c r="A97" s="1">
        <v>45678</v>
      </c>
      <c r="B97">
        <v>222.4</v>
      </c>
    </row>
    <row r="98" spans="1:2" x14ac:dyDescent="0.25">
      <c r="A98" s="1">
        <v>45679</v>
      </c>
      <c r="B98">
        <v>223.58</v>
      </c>
    </row>
    <row r="99" spans="1:2" x14ac:dyDescent="0.25">
      <c r="A99" s="1">
        <v>45680</v>
      </c>
      <c r="B99">
        <v>223.41</v>
      </c>
    </row>
    <row r="100" spans="1:2" x14ac:dyDescent="0.25">
      <c r="A100" s="1">
        <v>45681</v>
      </c>
      <c r="B100">
        <v>222.54</v>
      </c>
    </row>
    <row r="101" spans="1:2" x14ac:dyDescent="0.25">
      <c r="A101" s="1">
        <v>45684</v>
      </c>
      <c r="B101">
        <v>229.61</v>
      </c>
    </row>
    <row r="102" spans="1:2" x14ac:dyDescent="0.25">
      <c r="A102" s="1">
        <v>45685</v>
      </c>
      <c r="B102">
        <v>238</v>
      </c>
    </row>
    <row r="103" spans="1:2" x14ac:dyDescent="0.25">
      <c r="A103" s="1">
        <v>45686</v>
      </c>
      <c r="B103">
        <v>239.1</v>
      </c>
    </row>
    <row r="104" spans="1:2" x14ac:dyDescent="0.25">
      <c r="A104" s="1">
        <v>45687</v>
      </c>
      <c r="B104">
        <v>237.33</v>
      </c>
    </row>
    <row r="105" spans="1:2" x14ac:dyDescent="0.25">
      <c r="A105" s="1">
        <v>45688</v>
      </c>
      <c r="B105">
        <v>235.74</v>
      </c>
    </row>
    <row r="106" spans="1:2" x14ac:dyDescent="0.25">
      <c r="A106" s="1">
        <v>45691</v>
      </c>
      <c r="B106">
        <v>227.76</v>
      </c>
    </row>
    <row r="107" spans="1:2" x14ac:dyDescent="0.25">
      <c r="A107" s="1">
        <v>45692</v>
      </c>
      <c r="B107">
        <v>232.54</v>
      </c>
    </row>
    <row r="108" spans="1:2" x14ac:dyDescent="0.25">
      <c r="A108" s="1">
        <v>45693</v>
      </c>
      <c r="B108">
        <v>232.22</v>
      </c>
    </row>
    <row r="109" spans="1:2" x14ac:dyDescent="0.25">
      <c r="A109" s="1">
        <v>45694</v>
      </c>
      <c r="B109">
        <v>232.96</v>
      </c>
    </row>
    <row r="110" spans="1:2" x14ac:dyDescent="0.25">
      <c r="A110" s="1">
        <v>45695</v>
      </c>
      <c r="B110">
        <v>227.38</v>
      </c>
    </row>
    <row r="111" spans="1:2" x14ac:dyDescent="0.25">
      <c r="A111" s="1">
        <v>45698</v>
      </c>
      <c r="B111">
        <v>227.65</v>
      </c>
    </row>
    <row r="112" spans="1:2" x14ac:dyDescent="0.25">
      <c r="A112" s="1">
        <v>45699</v>
      </c>
      <c r="B112">
        <v>232.62</v>
      </c>
    </row>
    <row r="113" spans="1:2" x14ac:dyDescent="0.25">
      <c r="A113" s="1">
        <v>45700</v>
      </c>
      <c r="B113">
        <v>236.87</v>
      </c>
    </row>
    <row r="114" spans="1:2" x14ac:dyDescent="0.25">
      <c r="A114" s="1">
        <v>45701</v>
      </c>
      <c r="B114">
        <v>241.53</v>
      </c>
    </row>
    <row r="115" spans="1:2" x14ac:dyDescent="0.25">
      <c r="A115" s="1">
        <v>45702</v>
      </c>
      <c r="B115">
        <v>244.6</v>
      </c>
    </row>
    <row r="116" spans="1:2" x14ac:dyDescent="0.25">
      <c r="A116" s="1">
        <v>45706</v>
      </c>
      <c r="B116">
        <v>244.47</v>
      </c>
    </row>
    <row r="117" spans="1:2" x14ac:dyDescent="0.25">
      <c r="A117" s="1">
        <v>45707</v>
      </c>
      <c r="B117">
        <v>244.87</v>
      </c>
    </row>
    <row r="118" spans="1:2" x14ac:dyDescent="0.25">
      <c r="A118" s="1">
        <v>45708</v>
      </c>
      <c r="B118">
        <v>245.83</v>
      </c>
    </row>
    <row r="119" spans="1:2" x14ac:dyDescent="0.25">
      <c r="A119" s="1">
        <v>45709</v>
      </c>
      <c r="B119">
        <v>245.55</v>
      </c>
    </row>
    <row r="120" spans="1:2" x14ac:dyDescent="0.25">
      <c r="A120" s="1">
        <v>45712</v>
      </c>
      <c r="B120">
        <v>247.17</v>
      </c>
    </row>
    <row r="121" spans="1:2" x14ac:dyDescent="0.25">
      <c r="A121" s="1">
        <v>45713</v>
      </c>
      <c r="B121">
        <v>247.04</v>
      </c>
    </row>
    <row r="122" spans="1:2" x14ac:dyDescent="0.25">
      <c r="A122" s="1">
        <v>45714</v>
      </c>
      <c r="B122">
        <v>240.36</v>
      </c>
    </row>
    <row r="123" spans="1:2" x14ac:dyDescent="0.25">
      <c r="A123" s="1">
        <v>45715</v>
      </c>
      <c r="B123">
        <v>237.3</v>
      </c>
    </row>
    <row r="124" spans="1:2" x14ac:dyDescent="0.25">
      <c r="A124" s="1">
        <v>45716</v>
      </c>
      <c r="B124">
        <v>241.84</v>
      </c>
    </row>
    <row r="125" spans="1:2" x14ac:dyDescent="0.25">
      <c r="A125" s="1">
        <v>45719</v>
      </c>
      <c r="B125">
        <v>238.03</v>
      </c>
    </row>
    <row r="126" spans="1:2" x14ac:dyDescent="0.25">
      <c r="A126" s="1">
        <v>45720</v>
      </c>
      <c r="B126">
        <v>235.93</v>
      </c>
    </row>
    <row r="127" spans="1:2" x14ac:dyDescent="0.25">
      <c r="A127" s="1">
        <v>45721</v>
      </c>
      <c r="B127">
        <v>235.74</v>
      </c>
    </row>
    <row r="128" spans="1:2" x14ac:dyDescent="0.25">
      <c r="A128" s="1">
        <v>45722</v>
      </c>
      <c r="B128">
        <v>235.33</v>
      </c>
    </row>
    <row r="129" spans="1:2" x14ac:dyDescent="0.25">
      <c r="A129" s="1">
        <v>45723</v>
      </c>
      <c r="B129">
        <v>239.07</v>
      </c>
    </row>
    <row r="130" spans="1:2" x14ac:dyDescent="0.25">
      <c r="A130" s="1">
        <v>45726</v>
      </c>
      <c r="B130">
        <v>227.48</v>
      </c>
    </row>
    <row r="131" spans="1:2" x14ac:dyDescent="0.25">
      <c r="A131" s="1">
        <v>45727</v>
      </c>
      <c r="B131">
        <v>220.84</v>
      </c>
    </row>
    <row r="132" spans="1:2" x14ac:dyDescent="0.25">
      <c r="A132" s="1">
        <v>45728</v>
      </c>
      <c r="B132">
        <v>216.98</v>
      </c>
    </row>
    <row r="133" spans="1:2" x14ac:dyDescent="0.25">
      <c r="A133" s="1">
        <v>45729</v>
      </c>
      <c r="B133">
        <v>209.68</v>
      </c>
    </row>
    <row r="134" spans="1:2" x14ac:dyDescent="0.25">
      <c r="A134" s="1">
        <v>45730</v>
      </c>
      <c r="B134">
        <v>213.49</v>
      </c>
    </row>
    <row r="135" spans="1:2" x14ac:dyDescent="0.25">
      <c r="A135" s="1">
        <v>45733</v>
      </c>
      <c r="B135">
        <v>214</v>
      </c>
    </row>
    <row r="136" spans="1:2" x14ac:dyDescent="0.25">
      <c r="A136" s="1">
        <v>45734</v>
      </c>
      <c r="B136">
        <v>212.69</v>
      </c>
    </row>
    <row r="137" spans="1:2" x14ac:dyDescent="0.25">
      <c r="A137" s="1">
        <v>45735</v>
      </c>
      <c r="B137">
        <v>215.24</v>
      </c>
    </row>
    <row r="138" spans="1:2" x14ac:dyDescent="0.25">
      <c r="A138" s="1">
        <v>45736</v>
      </c>
      <c r="B138">
        <v>214.1</v>
      </c>
    </row>
    <row r="139" spans="1:2" x14ac:dyDescent="0.25">
      <c r="A139" s="1">
        <v>45737</v>
      </c>
      <c r="B139">
        <v>218.27</v>
      </c>
    </row>
    <row r="140" spans="1:2" x14ac:dyDescent="0.25">
      <c r="A140" s="1">
        <v>45740</v>
      </c>
      <c r="B140">
        <v>220.73</v>
      </c>
    </row>
    <row r="141" spans="1:2" x14ac:dyDescent="0.25">
      <c r="A141" s="1">
        <v>45741</v>
      </c>
      <c r="B141">
        <v>223.75</v>
      </c>
    </row>
    <row r="142" spans="1:2" x14ac:dyDescent="0.25">
      <c r="A142" s="1">
        <v>45742</v>
      </c>
      <c r="B142">
        <v>221.53</v>
      </c>
    </row>
    <row r="143" spans="1:2" x14ac:dyDescent="0.25">
      <c r="A143" s="1">
        <v>45743</v>
      </c>
      <c r="B143">
        <v>223.85</v>
      </c>
    </row>
    <row r="144" spans="1:2" x14ac:dyDescent="0.25">
      <c r="A144" s="1">
        <v>45744</v>
      </c>
      <c r="B144">
        <v>217.9</v>
      </c>
    </row>
    <row r="145" spans="1:2" x14ac:dyDescent="0.25">
      <c r="A145" s="1">
        <v>45747</v>
      </c>
      <c r="B145">
        <v>222.13</v>
      </c>
    </row>
    <row r="146" spans="1:2" x14ac:dyDescent="0.25">
      <c r="A146" s="1">
        <v>45748</v>
      </c>
      <c r="B146">
        <v>223.19</v>
      </c>
    </row>
    <row r="147" spans="1:2" x14ac:dyDescent="0.25">
      <c r="A147" s="1">
        <v>45749</v>
      </c>
      <c r="B147">
        <v>223.89</v>
      </c>
    </row>
    <row r="148" spans="1:2" x14ac:dyDescent="0.25">
      <c r="A148" s="1">
        <v>45750</v>
      </c>
      <c r="B148">
        <v>203.19</v>
      </c>
    </row>
    <row r="149" spans="1:2" x14ac:dyDescent="0.25">
      <c r="A149" s="1">
        <v>45751</v>
      </c>
      <c r="B149">
        <v>188.38</v>
      </c>
    </row>
    <row r="150" spans="1:2" x14ac:dyDescent="0.25">
      <c r="A150" s="1">
        <v>45754</v>
      </c>
      <c r="B150">
        <v>181.46</v>
      </c>
    </row>
    <row r="151" spans="1:2" x14ac:dyDescent="0.25">
      <c r="A151" s="1">
        <v>45755</v>
      </c>
      <c r="B151">
        <v>172.42</v>
      </c>
    </row>
    <row r="152" spans="1:2" x14ac:dyDescent="0.25">
      <c r="A152" s="1">
        <v>45756</v>
      </c>
      <c r="B152">
        <v>198.85</v>
      </c>
    </row>
    <row r="153" spans="1:2" x14ac:dyDescent="0.25">
      <c r="A153" s="1">
        <v>45757</v>
      </c>
      <c r="B153">
        <v>190.42</v>
      </c>
    </row>
    <row r="154" spans="1:2" x14ac:dyDescent="0.25">
      <c r="A154" s="1">
        <v>45758</v>
      </c>
      <c r="B154">
        <v>198.15</v>
      </c>
    </row>
    <row r="155" spans="1:2" x14ac:dyDescent="0.25">
      <c r="A155" s="1">
        <v>45761</v>
      </c>
      <c r="B155">
        <v>202.52</v>
      </c>
    </row>
    <row r="156" spans="1:2" x14ac:dyDescent="0.25">
      <c r="A156" s="1">
        <v>45762</v>
      </c>
      <c r="B156">
        <v>202.14</v>
      </c>
    </row>
    <row r="157" spans="1:2" x14ac:dyDescent="0.25">
      <c r="A157" s="1">
        <v>45763</v>
      </c>
      <c r="B157">
        <v>194.27</v>
      </c>
    </row>
    <row r="158" spans="1:2" x14ac:dyDescent="0.25">
      <c r="A158" s="1">
        <v>45764</v>
      </c>
      <c r="B158">
        <v>196.98</v>
      </c>
    </row>
    <row r="159" spans="1:2" x14ac:dyDescent="0.25">
      <c r="A159" s="1">
        <v>45768</v>
      </c>
      <c r="B159">
        <v>193.16</v>
      </c>
    </row>
    <row r="160" spans="1:2" x14ac:dyDescent="0.25">
      <c r="A160" s="1">
        <v>45769</v>
      </c>
      <c r="B160">
        <v>199.74</v>
      </c>
    </row>
    <row r="161" spans="1:2" x14ac:dyDescent="0.25">
      <c r="A161" s="1">
        <v>45770</v>
      </c>
      <c r="B161">
        <v>204.6</v>
      </c>
    </row>
    <row r="162" spans="1:2" x14ac:dyDescent="0.25">
      <c r="A162" s="1">
        <v>45771</v>
      </c>
      <c r="B162">
        <v>208.37</v>
      </c>
    </row>
    <row r="163" spans="1:2" x14ac:dyDescent="0.25">
      <c r="A163" s="1">
        <v>45772</v>
      </c>
      <c r="B163">
        <v>209.28</v>
      </c>
    </row>
    <row r="164" spans="1:2" x14ac:dyDescent="0.25">
      <c r="A164" s="1">
        <v>45775</v>
      </c>
      <c r="B164">
        <v>210.14</v>
      </c>
    </row>
    <row r="165" spans="1:2" x14ac:dyDescent="0.25">
      <c r="A165" s="1">
        <v>45776</v>
      </c>
      <c r="B165">
        <v>211.21</v>
      </c>
    </row>
    <row r="166" spans="1:2" x14ac:dyDescent="0.25">
      <c r="A166" s="1">
        <v>45777</v>
      </c>
      <c r="B166">
        <v>212.5</v>
      </c>
    </row>
    <row r="167" spans="1:2" x14ac:dyDescent="0.25">
      <c r="A167" s="1">
        <v>45778</v>
      </c>
      <c r="B167">
        <v>213.32</v>
      </c>
    </row>
    <row r="168" spans="1:2" x14ac:dyDescent="0.25">
      <c r="A168" s="1">
        <v>45779</v>
      </c>
      <c r="B168">
        <v>205.35</v>
      </c>
    </row>
    <row r="169" spans="1:2" x14ac:dyDescent="0.25">
      <c r="A169" s="1">
        <v>45782</v>
      </c>
      <c r="B169">
        <v>198.89</v>
      </c>
    </row>
    <row r="170" spans="1:2" x14ac:dyDescent="0.25">
      <c r="A170" s="1">
        <v>45783</v>
      </c>
      <c r="B170">
        <v>198.51</v>
      </c>
    </row>
    <row r="171" spans="1:2" x14ac:dyDescent="0.25">
      <c r="A171" s="1">
        <v>45784</v>
      </c>
      <c r="B171">
        <v>196.25</v>
      </c>
    </row>
    <row r="172" spans="1:2" x14ac:dyDescent="0.25">
      <c r="A172" s="1">
        <v>45785</v>
      </c>
      <c r="B172">
        <v>197.49</v>
      </c>
    </row>
    <row r="173" spans="1:2" x14ac:dyDescent="0.25">
      <c r="A173" s="1">
        <v>45786</v>
      </c>
      <c r="B173">
        <v>198.53</v>
      </c>
    </row>
    <row r="174" spans="1:2" x14ac:dyDescent="0.25">
      <c r="A174" s="1">
        <v>45789</v>
      </c>
      <c r="B174">
        <v>210.79</v>
      </c>
    </row>
    <row r="175" spans="1:2" x14ac:dyDescent="0.25">
      <c r="A175" s="1">
        <v>45790</v>
      </c>
      <c r="B175">
        <v>212.93</v>
      </c>
    </row>
    <row r="176" spans="1:2" x14ac:dyDescent="0.25">
      <c r="A176" s="1">
        <v>45791</v>
      </c>
      <c r="B176">
        <v>212.33</v>
      </c>
    </row>
    <row r="177" spans="1:2" x14ac:dyDescent="0.25">
      <c r="A177" s="1">
        <v>45792</v>
      </c>
      <c r="B177">
        <v>211.45</v>
      </c>
    </row>
    <row r="178" spans="1:2" x14ac:dyDescent="0.25">
      <c r="A178" s="1">
        <v>45793</v>
      </c>
      <c r="B178">
        <v>211.26</v>
      </c>
    </row>
    <row r="179" spans="1:2" x14ac:dyDescent="0.25">
      <c r="A179" s="1">
        <v>45796</v>
      </c>
      <c r="B179">
        <v>208.78</v>
      </c>
    </row>
    <row r="180" spans="1:2" x14ac:dyDescent="0.25">
      <c r="A180" s="1">
        <v>45797</v>
      </c>
      <c r="B180">
        <v>206.86</v>
      </c>
    </row>
    <row r="181" spans="1:2" x14ac:dyDescent="0.25">
      <c r="A181" s="1">
        <v>45798</v>
      </c>
      <c r="B181">
        <v>202.09</v>
      </c>
    </row>
    <row r="182" spans="1:2" x14ac:dyDescent="0.25">
      <c r="A182" s="1">
        <v>45799</v>
      </c>
      <c r="B182">
        <v>201.36</v>
      </c>
    </row>
    <row r="183" spans="1:2" x14ac:dyDescent="0.25">
      <c r="A183" s="1">
        <v>45800</v>
      </c>
      <c r="B183">
        <v>195.27</v>
      </c>
    </row>
    <row r="184" spans="1:2" x14ac:dyDescent="0.25">
      <c r="A184" s="1">
        <v>45804</v>
      </c>
      <c r="B184">
        <v>200.21</v>
      </c>
    </row>
    <row r="185" spans="1:2" x14ac:dyDescent="0.25">
      <c r="A185" s="1">
        <v>45805</v>
      </c>
      <c r="B185">
        <v>200.42</v>
      </c>
    </row>
    <row r="186" spans="1:2" x14ac:dyDescent="0.25">
      <c r="A186" s="1">
        <v>45806</v>
      </c>
      <c r="B186">
        <v>199.95</v>
      </c>
    </row>
    <row r="187" spans="1:2" x14ac:dyDescent="0.25">
      <c r="A187" s="1">
        <v>45807</v>
      </c>
      <c r="B187">
        <v>200.85</v>
      </c>
    </row>
    <row r="188" spans="1:2" x14ac:dyDescent="0.25">
      <c r="A188" s="1">
        <v>45810</v>
      </c>
      <c r="B188">
        <v>201.7</v>
      </c>
    </row>
    <row r="189" spans="1:2" x14ac:dyDescent="0.25">
      <c r="A189" s="1">
        <v>45811</v>
      </c>
      <c r="B189">
        <v>203.27</v>
      </c>
    </row>
    <row r="190" spans="1:2" x14ac:dyDescent="0.25">
      <c r="A190" s="1">
        <v>45812</v>
      </c>
      <c r="B190">
        <v>202.82</v>
      </c>
    </row>
    <row r="191" spans="1:2" x14ac:dyDescent="0.25">
      <c r="A191" s="1">
        <v>45813</v>
      </c>
      <c r="B191">
        <v>200.63</v>
      </c>
    </row>
    <row r="192" spans="1:2" x14ac:dyDescent="0.25">
      <c r="A192" s="1">
        <v>45814</v>
      </c>
      <c r="B192">
        <v>203.92</v>
      </c>
    </row>
    <row r="193" spans="1:2" x14ac:dyDescent="0.25">
      <c r="A193" s="1">
        <v>45817</v>
      </c>
      <c r="B193">
        <v>201.45</v>
      </c>
    </row>
    <row r="194" spans="1:2" x14ac:dyDescent="0.25">
      <c r="A194" s="1">
        <v>45818</v>
      </c>
      <c r="B194">
        <v>202.67</v>
      </c>
    </row>
    <row r="195" spans="1:2" x14ac:dyDescent="0.25">
      <c r="A195" s="1">
        <v>45819</v>
      </c>
      <c r="B195">
        <v>198.78</v>
      </c>
    </row>
    <row r="196" spans="1:2" x14ac:dyDescent="0.25">
      <c r="A196" s="1">
        <v>45820</v>
      </c>
      <c r="B196">
        <v>199.2</v>
      </c>
    </row>
    <row r="197" spans="1:2" x14ac:dyDescent="0.25">
      <c r="A197" s="1">
        <v>45821</v>
      </c>
      <c r="B197">
        <v>196.45</v>
      </c>
    </row>
    <row r="198" spans="1:2" x14ac:dyDescent="0.25">
      <c r="A198" s="1">
        <v>45824</v>
      </c>
      <c r="B198">
        <v>198.42</v>
      </c>
    </row>
    <row r="199" spans="1:2" x14ac:dyDescent="0.25">
      <c r="A199" s="1">
        <v>45825</v>
      </c>
      <c r="B199">
        <v>195.64</v>
      </c>
    </row>
    <row r="200" spans="1:2" x14ac:dyDescent="0.25">
      <c r="A200" s="1">
        <v>45826</v>
      </c>
      <c r="B200">
        <v>196.58</v>
      </c>
    </row>
    <row r="201" spans="1:2" x14ac:dyDescent="0.25">
      <c r="A201" s="1">
        <v>45828</v>
      </c>
      <c r="B201">
        <v>201</v>
      </c>
    </row>
    <row r="202" spans="1:2" x14ac:dyDescent="0.25">
      <c r="A202" s="1">
        <v>45831</v>
      </c>
      <c r="B202">
        <v>201.5</v>
      </c>
    </row>
    <row r="203" spans="1:2" x14ac:dyDescent="0.25">
      <c r="A203" s="1">
        <v>45832</v>
      </c>
      <c r="B203">
        <v>200.3</v>
      </c>
    </row>
    <row r="204" spans="1:2" x14ac:dyDescent="0.25">
      <c r="A204" s="1">
        <v>45833</v>
      </c>
      <c r="B204">
        <v>201.56</v>
      </c>
    </row>
    <row r="205" spans="1:2" x14ac:dyDescent="0.25">
      <c r="A205" s="1">
        <v>45834</v>
      </c>
      <c r="B205">
        <v>201</v>
      </c>
    </row>
    <row r="206" spans="1:2" x14ac:dyDescent="0.25">
      <c r="A206" s="1">
        <v>45835</v>
      </c>
      <c r="B206">
        <v>201.08</v>
      </c>
    </row>
    <row r="207" spans="1:2" x14ac:dyDescent="0.25">
      <c r="A207" s="1">
        <v>45838</v>
      </c>
      <c r="B207">
        <v>205.17</v>
      </c>
    </row>
    <row r="208" spans="1:2" x14ac:dyDescent="0.25">
      <c r="A208" s="1">
        <v>45839</v>
      </c>
      <c r="B208">
        <v>207.82</v>
      </c>
    </row>
    <row r="209" spans="1:2" x14ac:dyDescent="0.25">
      <c r="A209" s="1">
        <v>45840</v>
      </c>
      <c r="B209">
        <v>212.44</v>
      </c>
    </row>
    <row r="210" spans="1:2" x14ac:dyDescent="0.25">
      <c r="A210" s="1">
        <v>45841</v>
      </c>
      <c r="B210">
        <v>213.55</v>
      </c>
    </row>
    <row r="211" spans="1:2" x14ac:dyDescent="0.25">
      <c r="A211" s="1">
        <v>45845</v>
      </c>
      <c r="B211">
        <v>209.95</v>
      </c>
    </row>
    <row r="212" spans="1:2" x14ac:dyDescent="0.25">
      <c r="A212" s="1">
        <v>45846</v>
      </c>
      <c r="B212">
        <v>210.01</v>
      </c>
    </row>
    <row r="213" spans="1:2" x14ac:dyDescent="0.25">
      <c r="A213" s="1">
        <v>45847</v>
      </c>
      <c r="B213">
        <v>211.14</v>
      </c>
    </row>
    <row r="214" spans="1:2" x14ac:dyDescent="0.25">
      <c r="A214" s="1">
        <v>45848</v>
      </c>
      <c r="B214">
        <v>212.41</v>
      </c>
    </row>
    <row r="215" spans="1:2" x14ac:dyDescent="0.25">
      <c r="A215" s="1">
        <v>45849</v>
      </c>
      <c r="B215">
        <v>211.16</v>
      </c>
    </row>
    <row r="216" spans="1:2" x14ac:dyDescent="0.25">
      <c r="A216" s="1">
        <v>45852</v>
      </c>
      <c r="B216">
        <v>208.62</v>
      </c>
    </row>
    <row r="217" spans="1:2" x14ac:dyDescent="0.25">
      <c r="A217" s="1">
        <v>45853</v>
      </c>
      <c r="B217">
        <v>209.11</v>
      </c>
    </row>
    <row r="218" spans="1:2" x14ac:dyDescent="0.25">
      <c r="A218" s="1">
        <v>45854</v>
      </c>
      <c r="B218">
        <v>210.16</v>
      </c>
    </row>
    <row r="219" spans="1:2" x14ac:dyDescent="0.25">
      <c r="A219" s="1">
        <v>45855</v>
      </c>
      <c r="B219">
        <v>210.02</v>
      </c>
    </row>
    <row r="220" spans="1:2" x14ac:dyDescent="0.25">
      <c r="A220" s="1">
        <v>45856</v>
      </c>
      <c r="B220">
        <v>211.18</v>
      </c>
    </row>
    <row r="221" spans="1:2" x14ac:dyDescent="0.25">
      <c r="A221" s="1">
        <v>45859</v>
      </c>
      <c r="B221">
        <v>212.48</v>
      </c>
    </row>
    <row r="222" spans="1:2" x14ac:dyDescent="0.25">
      <c r="A222" s="1">
        <v>45860</v>
      </c>
      <c r="B222">
        <v>214.4</v>
      </c>
    </row>
    <row r="223" spans="1:2" x14ac:dyDescent="0.25">
      <c r="A223" s="1">
        <v>45861</v>
      </c>
      <c r="B223">
        <v>214.15</v>
      </c>
    </row>
    <row r="224" spans="1:2" x14ac:dyDescent="0.25">
      <c r="A224" s="1">
        <v>45862</v>
      </c>
      <c r="B224">
        <v>213.76</v>
      </c>
    </row>
    <row r="225" spans="1:2" x14ac:dyDescent="0.25">
      <c r="A225" s="1">
        <v>45863</v>
      </c>
      <c r="B225">
        <v>213.88</v>
      </c>
    </row>
    <row r="226" spans="1:2" x14ac:dyDescent="0.25">
      <c r="A226" s="1">
        <v>45866</v>
      </c>
      <c r="B226">
        <v>214.05</v>
      </c>
    </row>
    <row r="227" spans="1:2" x14ac:dyDescent="0.25">
      <c r="A227" s="1">
        <v>45867</v>
      </c>
      <c r="B227">
        <v>211.27</v>
      </c>
    </row>
    <row r="228" spans="1:2" x14ac:dyDescent="0.25">
      <c r="A228" s="1">
        <v>45868</v>
      </c>
      <c r="B228">
        <v>209.05</v>
      </c>
    </row>
    <row r="229" spans="1:2" x14ac:dyDescent="0.25">
      <c r="A229" s="1">
        <v>45869</v>
      </c>
      <c r="B229">
        <v>207.57</v>
      </c>
    </row>
    <row r="230" spans="1:2" x14ac:dyDescent="0.25">
      <c r="A230" s="1">
        <v>45870</v>
      </c>
      <c r="B230">
        <v>202.38</v>
      </c>
    </row>
    <row r="231" spans="1:2" x14ac:dyDescent="0.25">
      <c r="A231" s="1">
        <v>45873</v>
      </c>
      <c r="B231">
        <v>203.35</v>
      </c>
    </row>
    <row r="232" spans="1:2" x14ac:dyDescent="0.25">
      <c r="A232" s="1">
        <v>45874</v>
      </c>
      <c r="B232">
        <v>202.92</v>
      </c>
    </row>
    <row r="233" spans="1:2" x14ac:dyDescent="0.25">
      <c r="A233" s="1">
        <v>45875</v>
      </c>
      <c r="B233">
        <v>213.25</v>
      </c>
    </row>
    <row r="234" spans="1:2" x14ac:dyDescent="0.25">
      <c r="A234" s="1">
        <v>45876</v>
      </c>
      <c r="B234">
        <v>220.03</v>
      </c>
    </row>
    <row r="235" spans="1:2" x14ac:dyDescent="0.25">
      <c r="A235" s="1">
        <v>45877</v>
      </c>
      <c r="B235">
        <v>229.35</v>
      </c>
    </row>
    <row r="236" spans="1:2" x14ac:dyDescent="0.25">
      <c r="A236" s="1">
        <v>45880</v>
      </c>
      <c r="B236">
        <v>227.18</v>
      </c>
    </row>
    <row r="237" spans="1:2" x14ac:dyDescent="0.25">
      <c r="A237" s="1">
        <v>45881</v>
      </c>
      <c r="B237">
        <v>229.65</v>
      </c>
    </row>
    <row r="238" spans="1:2" x14ac:dyDescent="0.25">
      <c r="A238" s="1">
        <v>45882</v>
      </c>
      <c r="B238">
        <v>233.33</v>
      </c>
    </row>
    <row r="239" spans="1:2" x14ac:dyDescent="0.25">
      <c r="A239" s="1">
        <v>45883</v>
      </c>
      <c r="B239">
        <v>232.78</v>
      </c>
    </row>
    <row r="240" spans="1:2" x14ac:dyDescent="0.25">
      <c r="A240" s="1">
        <v>45884</v>
      </c>
      <c r="B240">
        <v>231.59</v>
      </c>
    </row>
    <row r="241" spans="1:2" x14ac:dyDescent="0.25">
      <c r="A241" s="1">
        <v>45887</v>
      </c>
      <c r="B241">
        <v>230.89</v>
      </c>
    </row>
    <row r="242" spans="1:2" x14ac:dyDescent="0.25">
      <c r="A242" s="1">
        <v>45888</v>
      </c>
      <c r="B242">
        <v>230.56</v>
      </c>
    </row>
    <row r="243" spans="1:2" x14ac:dyDescent="0.25">
      <c r="A243" s="1">
        <v>45889</v>
      </c>
      <c r="B243">
        <v>226.01</v>
      </c>
    </row>
    <row r="244" spans="1:2" x14ac:dyDescent="0.25">
      <c r="A244" s="1">
        <v>45890</v>
      </c>
      <c r="B244">
        <v>224.9</v>
      </c>
    </row>
    <row r="245" spans="1:2" x14ac:dyDescent="0.25">
      <c r="A245" s="1">
        <v>45891</v>
      </c>
      <c r="B245">
        <v>227.76</v>
      </c>
    </row>
    <row r="246" spans="1:2" x14ac:dyDescent="0.25">
      <c r="A246" s="1">
        <v>45894</v>
      </c>
      <c r="B246">
        <v>227.16</v>
      </c>
    </row>
    <row r="247" spans="1:2" x14ac:dyDescent="0.25">
      <c r="A247" s="1">
        <v>45895</v>
      </c>
      <c r="B247">
        <v>229.31</v>
      </c>
    </row>
    <row r="248" spans="1:2" x14ac:dyDescent="0.25">
      <c r="A248" s="1">
        <v>45896</v>
      </c>
      <c r="B248">
        <v>230.49</v>
      </c>
    </row>
    <row r="249" spans="1:2" x14ac:dyDescent="0.25">
      <c r="A249" s="1">
        <v>45897</v>
      </c>
      <c r="B249">
        <v>232.56</v>
      </c>
    </row>
    <row r="250" spans="1:2" x14ac:dyDescent="0.25">
      <c r="A250" s="1">
        <v>45898</v>
      </c>
      <c r="B250">
        <v>232.14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03B-62C1-44B0-9DDB-3207FF98D105}">
  <dimension ref="A1:L251"/>
  <sheetViews>
    <sheetView workbookViewId="0">
      <selection activeCell="Q15" sqref="Q15"/>
    </sheetView>
  </sheetViews>
  <sheetFormatPr defaultRowHeight="15" x14ac:dyDescent="0.25"/>
  <cols>
    <col min="1" max="1" width="10.7109375" style="1" customWidth="1"/>
    <col min="2" max="2" width="10.85546875" bestFit="1" customWidth="1"/>
    <col min="3" max="3" width="11.85546875" bestFit="1" customWidth="1"/>
    <col min="4" max="4" width="12.140625" bestFit="1" customWidth="1"/>
    <col min="5" max="5" width="15.28515625" customWidth="1"/>
    <col min="6" max="6" width="11.140625" style="4" bestFit="1" customWidth="1"/>
    <col min="7" max="8" width="11.140625" customWidth="1"/>
    <col min="9" max="9" width="18.42578125" customWidth="1"/>
    <col min="10" max="10" width="11.42578125" customWidth="1"/>
    <col min="11" max="11" width="12.7109375" bestFit="1" customWidth="1"/>
  </cols>
  <sheetData>
    <row r="1" spans="1:12" x14ac:dyDescent="0.25">
      <c r="A1" s="3" t="s">
        <v>0</v>
      </c>
      <c r="B1" s="5" t="s">
        <v>2</v>
      </c>
      <c r="C1" s="3" t="s">
        <v>3</v>
      </c>
      <c r="D1" s="3" t="s">
        <v>4</v>
      </c>
      <c r="E1" s="3" t="s">
        <v>10</v>
      </c>
      <c r="F1" s="5" t="s">
        <v>11</v>
      </c>
      <c r="G1" s="6" t="s">
        <v>12</v>
      </c>
      <c r="H1" s="6"/>
      <c r="I1" s="3" t="s">
        <v>9</v>
      </c>
      <c r="J1" s="3" t="s">
        <v>6</v>
      </c>
      <c r="K1" s="3" t="s">
        <v>7</v>
      </c>
      <c r="L1" s="3" t="s">
        <v>8</v>
      </c>
    </row>
    <row r="2" spans="1:12" x14ac:dyDescent="0.25">
      <c r="A2" s="1" cm="1">
        <f t="array" ref="A2:A250">_xlfn._xlws.SORT(_xlfn.UNIQUE(_xlfn.VSTACK(AAPL_tbl[Date], Gold_tbl[Date], BTC_tbl[Date])))</f>
        <v>45538</v>
      </c>
      <c r="B2" s="4"/>
      <c r="I2" s="7" t="s">
        <v>5</v>
      </c>
      <c r="J2" s="7">
        <v>0.3</v>
      </c>
      <c r="K2" s="7">
        <v>0.4</v>
      </c>
      <c r="L2" s="7">
        <v>0.3</v>
      </c>
    </row>
    <row r="3" spans="1:12" x14ac:dyDescent="0.25">
      <c r="A3" s="1">
        <v>45539</v>
      </c>
      <c r="B3" s="4">
        <f>(BTC_tbl[[#This Row],[Close]]/BTC_tbl!B2-1)</f>
        <v>0</v>
      </c>
      <c r="C3" s="4">
        <f>Gold_tbl[[#This Row],[Close]]/Gold_tbl!B2-1</f>
        <v>6.0792913283247429E-4</v>
      </c>
      <c r="D3" s="4">
        <f>AAPL_tbl[[#This Row],[Close]]/AAPL_tbl!B2-1</f>
        <v>-8.6377541839121053E-3</v>
      </c>
      <c r="E3" s="4">
        <f>SUMPRODUCT(B3:D3,$J$2:$L$2)</f>
        <v>-2.3481546020406416E-3</v>
      </c>
      <c r="F3" s="4" cm="1">
        <f t="array" ref="F3:F251">_xlfn._xlws.SORT(E3:E251)</f>
        <v>-4.7437392159002417E-2</v>
      </c>
      <c r="G3">
        <v>1</v>
      </c>
      <c r="I3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45540</v>
      </c>
      <c r="B4" s="4">
        <f>(BTC_tbl[[#This Row],[Close]]/BTC_tbl!B3-1)</f>
        <v>-3.495145631067953E-2</v>
      </c>
      <c r="C4" s="4">
        <f>Gold_tbl[[#This Row],[Close]]/Gold_tbl!B3-1</f>
        <v>8.3322484051555623E-3</v>
      </c>
      <c r="D4" s="4">
        <f>AAPL_tbl[[#This Row],[Close]]/AAPL_tbl!B3-1</f>
        <v>6.9431838809219659E-3</v>
      </c>
      <c r="E4" s="4">
        <f t="shared" ref="E4:E67" si="0">SUMPRODUCT(B4:D4,$J$2:$L$2)</f>
        <v>-5.069582366865044E-3</v>
      </c>
      <c r="F4" s="4">
        <v>-4.567985080769682E-2</v>
      </c>
      <c r="G4">
        <v>2</v>
      </c>
      <c r="J4" s="11"/>
    </row>
    <row r="5" spans="1:12" x14ac:dyDescent="0.25">
      <c r="A5" s="1">
        <v>45541</v>
      </c>
      <c r="B5" s="4">
        <f>(BTC_tbl[[#This Row],[Close]]/BTC_tbl!B4-1)</f>
        <v>-4.4265593561368277E-2</v>
      </c>
      <c r="C5" s="4">
        <f>Gold_tbl[[#This Row],[Close]]/Gold_tbl!B4-1</f>
        <v>-7.4026253496879413E-3</v>
      </c>
      <c r="D5" s="4">
        <f>AAPL_tbl[[#This Row],[Close]]/AAPL_tbl!B4-1</f>
        <v>-6.9854432376401654E-3</v>
      </c>
      <c r="E5" s="4">
        <f t="shared" si="0"/>
        <v>-1.8336361179577709E-2</v>
      </c>
      <c r="F5" s="4">
        <v>-4.122168162244351E-2</v>
      </c>
      <c r="G5">
        <v>3</v>
      </c>
    </row>
    <row r="6" spans="1:12" x14ac:dyDescent="0.25">
      <c r="A6" s="1">
        <v>45544</v>
      </c>
      <c r="B6" s="4">
        <f>(BTC_tbl[[#This Row],[Close]]/BTC_tbl!B5-1)</f>
        <v>6.7368421052631744E-2</v>
      </c>
      <c r="C6" s="4">
        <f>Gold_tbl[[#This Row],[Close]]/Gold_tbl!B5-1</f>
        <v>4.2058708754282303E-3</v>
      </c>
      <c r="D6" s="4">
        <f>AAPL_tbl[[#This Row],[Close]]/AAPL_tbl!B5-1</f>
        <v>3.6307524734491281E-4</v>
      </c>
      <c r="E6" s="4">
        <f t="shared" si="0"/>
        <v>2.2001797240164288E-2</v>
      </c>
      <c r="F6" s="4">
        <v>-3.1220554878451191E-2</v>
      </c>
      <c r="G6">
        <v>4</v>
      </c>
      <c r="I6" s="9" t="s">
        <v>17</v>
      </c>
      <c r="J6" s="17">
        <v>1000000</v>
      </c>
    </row>
    <row r="7" spans="1:12" x14ac:dyDescent="0.25">
      <c r="A7" s="1">
        <v>45545</v>
      </c>
      <c r="B7" s="4">
        <f>(BTC_tbl[[#This Row],[Close]]/BTC_tbl!B6-1)</f>
        <v>1.3806706114398271E-2</v>
      </c>
      <c r="C7" s="4">
        <f>Gold_tbl[[#This Row],[Close]]/Gold_tbl!B6-1</f>
        <v>4.4041450777203561E-3</v>
      </c>
      <c r="D7" s="4">
        <f>AAPL_tbl[[#This Row],[Close]]/AAPL_tbl!B6-1</f>
        <v>-3.584066781598727E-3</v>
      </c>
      <c r="E7" s="4">
        <f t="shared" si="0"/>
        <v>4.8284498309280055E-3</v>
      </c>
      <c r="F7" s="4">
        <v>-2.4165113504483613E-2</v>
      </c>
      <c r="G7">
        <v>5</v>
      </c>
    </row>
    <row r="8" spans="1:12" x14ac:dyDescent="0.25">
      <c r="A8" s="1">
        <v>45546</v>
      </c>
      <c r="B8" s="4">
        <f>(BTC_tbl[[#This Row],[Close]]/BTC_tbl!B7-1)</f>
        <v>-5.8365758754863606E-3</v>
      </c>
      <c r="C8" s="4">
        <f>Gold_tbl[[#This Row],[Close]]/Gold_tbl!B7-1</f>
        <v>-1.590576906542851E-3</v>
      </c>
      <c r="D8" s="4">
        <f>AAPL_tbl[[#This Row],[Close]]/AAPL_tbl!B7-1</f>
        <v>1.1564904612302529E-2</v>
      </c>
      <c r="E8" s="4">
        <f t="shared" si="0"/>
        <v>1.08226785842771E-3</v>
      </c>
      <c r="F8" s="4">
        <v>-2.3787154007049904E-2</v>
      </c>
      <c r="G8">
        <v>6</v>
      </c>
    </row>
    <row r="9" spans="1:12" x14ac:dyDescent="0.25">
      <c r="A9" s="1">
        <v>45547</v>
      </c>
      <c r="B9" s="4">
        <f>(BTC_tbl[[#This Row],[Close]]/BTC_tbl!B8-1)</f>
        <v>1.1741682974559797E-2</v>
      </c>
      <c r="C9" s="4">
        <f>Gold_tbl[[#This Row],[Close]]/Gold_tbl!B8-1</f>
        <v>1.756727664155E-2</v>
      </c>
      <c r="D9" s="4">
        <f>AAPL_tbl[[#This Row],[Close]]/AAPL_tbl!B8-1</f>
        <v>4.9511635234278373E-4</v>
      </c>
      <c r="E9" s="4">
        <f t="shared" si="0"/>
        <v>1.0697950454690774E-2</v>
      </c>
      <c r="F9" s="4">
        <v>-2.0748823987796362E-2</v>
      </c>
      <c r="G9">
        <v>7</v>
      </c>
    </row>
    <row r="10" spans="1:12" x14ac:dyDescent="0.25">
      <c r="A10" s="1">
        <v>45548</v>
      </c>
      <c r="B10" s="4">
        <f>(BTC_tbl[[#This Row],[Close]]/BTC_tbl!B9-1)</f>
        <v>2.5145067698259194E-2</v>
      </c>
      <c r="C10" s="4">
        <f>Gold_tbl[[#This Row],[Close]]/Gold_tbl!B9-1</f>
        <v>9.9437227605465583E-3</v>
      </c>
      <c r="D10" s="4">
        <f>AAPL_tbl[[#This Row],[Close]]/AAPL_tbl!B9-1</f>
        <v>-1.2146841821126797E-3</v>
      </c>
      <c r="E10" s="4">
        <f t="shared" si="0"/>
        <v>1.1156604159062578E-2</v>
      </c>
      <c r="F10" s="4">
        <v>-2.071873186362326E-2</v>
      </c>
      <c r="G10">
        <v>8</v>
      </c>
      <c r="I10" s="3" t="s">
        <v>13</v>
      </c>
      <c r="J10" s="3"/>
      <c r="K10" s="3"/>
      <c r="L10" s="3"/>
    </row>
    <row r="11" spans="1:12" x14ac:dyDescent="0.25">
      <c r="A11" s="1">
        <v>45551</v>
      </c>
      <c r="B11" s="4">
        <f>(BTC_tbl[[#This Row],[Close]]/BTC_tbl!B10-1)</f>
        <v>-3.0188679245283012E-2</v>
      </c>
      <c r="C11" s="4">
        <f>Gold_tbl[[#This Row],[Close]]/Gold_tbl!B10-1</f>
        <v>-8.3794201441333982E-5</v>
      </c>
      <c r="D11" s="4">
        <f>AAPL_tbl[[#This Row],[Close]]/AAPL_tbl!B10-1</f>
        <v>-2.7791540921580093E-2</v>
      </c>
      <c r="E11" s="4">
        <f t="shared" si="0"/>
        <v>-1.7427583730635465E-2</v>
      </c>
      <c r="F11" s="4">
        <v>-1.9208118749421521E-2</v>
      </c>
      <c r="G11">
        <v>9</v>
      </c>
      <c r="I11" t="s">
        <v>15</v>
      </c>
      <c r="J11">
        <f>COUNT(G3:G251)</f>
        <v>249</v>
      </c>
      <c r="K11">
        <f>COUNT(G3:G251)</f>
        <v>249</v>
      </c>
    </row>
    <row r="12" spans="1:12" x14ac:dyDescent="0.25">
      <c r="A12" s="1">
        <v>45552</v>
      </c>
      <c r="B12" s="4">
        <f>(BTC_tbl[[#This Row],[Close]]/BTC_tbl!B11-1)</f>
        <v>3.5019455252918386E-2</v>
      </c>
      <c r="C12" s="4">
        <f>Gold_tbl[[#This Row],[Close]]/Gold_tbl!B11-1</f>
        <v>-5.5308807508589464E-3</v>
      </c>
      <c r="D12" s="4">
        <f>AAPL_tbl[[#This Row],[Close]]/AAPL_tbl!B11-1</f>
        <v>2.1775389177167703E-3</v>
      </c>
      <c r="E12" s="4">
        <f t="shared" si="0"/>
        <v>8.9467459508469679E-3</v>
      </c>
      <c r="F12" s="4">
        <v>-1.8370065934546386E-2</v>
      </c>
      <c r="G12">
        <v>10</v>
      </c>
      <c r="I12" t="s">
        <v>26</v>
      </c>
      <c r="J12" s="2">
        <v>0.99</v>
      </c>
      <c r="K12" s="2">
        <v>0.95</v>
      </c>
    </row>
    <row r="13" spans="1:12" x14ac:dyDescent="0.25">
      <c r="A13" s="1">
        <v>45553</v>
      </c>
      <c r="B13" s="4">
        <f>(BTC_tbl[[#This Row],[Close]]/BTC_tbl!B12-1)</f>
        <v>1.879699248120259E-3</v>
      </c>
      <c r="C13" s="4">
        <f>Gold_tbl[[#This Row],[Close]]/Gold_tbl!B12-1</f>
        <v>-7.7104575714166401E-3</v>
      </c>
      <c r="D13" s="4">
        <f>AAPL_tbl[[#This Row],[Close]]/AAPL_tbl!B12-1</f>
        <v>1.7983449678701691E-2</v>
      </c>
      <c r="E13" s="4">
        <f t="shared" si="0"/>
        <v>2.8747616494799282E-3</v>
      </c>
      <c r="F13" s="4">
        <v>-1.8336361179577709E-2</v>
      </c>
      <c r="G13">
        <v>11</v>
      </c>
      <c r="I13" t="s">
        <v>14</v>
      </c>
      <c r="J13" s="2">
        <v>0.01</v>
      </c>
      <c r="K13" s="2">
        <v>0.05</v>
      </c>
    </row>
    <row r="14" spans="1:12" x14ac:dyDescent="0.25">
      <c r="A14" s="1">
        <v>45554</v>
      </c>
      <c r="B14" s="4">
        <f>(BTC_tbl[[#This Row],[Close]]/BTC_tbl!B13-1)</f>
        <v>5.2532833020638048E-2</v>
      </c>
      <c r="C14" s="4">
        <f>Gold_tbl[[#This Row],[Close]]/Gold_tbl!B13-1</f>
        <v>1.5540741369793221E-2</v>
      </c>
      <c r="D14" s="4">
        <f>AAPL_tbl[[#This Row],[Close]]/AAPL_tbl!B13-1</f>
        <v>3.7102633969118948E-2</v>
      </c>
      <c r="E14" s="4">
        <f t="shared" si="0"/>
        <v>3.3106936644844383E-2</v>
      </c>
      <c r="F14" s="4">
        <v>-1.7459527945974541E-2</v>
      </c>
      <c r="G14">
        <v>12</v>
      </c>
      <c r="I14" t="s">
        <v>16</v>
      </c>
      <c r="J14" s="4">
        <f>_xlfn.PERCENTILE.INC(E3:E250,0.01)</f>
        <v>-3.6521152052767118E-2</v>
      </c>
      <c r="K14" s="4">
        <f>_xlfn.PERCENTILE.INC(E3:E250,0.05)</f>
        <v>-1.7303278774088392E-2</v>
      </c>
    </row>
    <row r="15" spans="1:12" x14ac:dyDescent="0.25">
      <c r="A15" s="1">
        <v>45555</v>
      </c>
      <c r="B15" s="4">
        <f>(BTC_tbl[[#This Row],[Close]]/BTC_tbl!B14-1)</f>
        <v>-5.3475935828877219E-3</v>
      </c>
      <c r="C15" s="4">
        <f>Gold_tbl[[#This Row],[Close]]/Gold_tbl!B14-1</f>
        <v>1.2710624242170843E-2</v>
      </c>
      <c r="D15" s="4">
        <f>AAPL_tbl[[#This Row],[Close]]/AAPL_tbl!B14-1</f>
        <v>-2.9338354424837121E-3</v>
      </c>
      <c r="E15" s="4">
        <f t="shared" si="0"/>
        <v>2.5998209892569074E-3</v>
      </c>
      <c r="F15" s="4">
        <v>-1.7427583730635465E-2</v>
      </c>
      <c r="G15">
        <v>13</v>
      </c>
      <c r="I15" t="s">
        <v>17</v>
      </c>
      <c r="J15" s="8">
        <f>J6</f>
        <v>1000000</v>
      </c>
      <c r="K15" s="8">
        <f>J6</f>
        <v>1000000</v>
      </c>
    </row>
    <row r="16" spans="1:12" x14ac:dyDescent="0.25">
      <c r="A16" s="1">
        <v>45558</v>
      </c>
      <c r="B16" s="4">
        <f>(BTC_tbl[[#This Row],[Close]]/BTC_tbl!B15-1)</f>
        <v>5.3763440860215006E-3</v>
      </c>
      <c r="C16" s="4">
        <f>Gold_tbl[[#This Row],[Close]]/Gold_tbl!B15-1</f>
        <v>1.9404648858427631E-3</v>
      </c>
      <c r="D16" s="4">
        <f>AAPL_tbl[[#This Row],[Close]]/AAPL_tbl!B15-1</f>
        <v>-7.5977162933684728E-3</v>
      </c>
      <c r="E16" s="4">
        <f t="shared" si="0"/>
        <v>1.0977429213301394E-4</v>
      </c>
      <c r="F16" s="4">
        <v>-1.7072426711929545E-2</v>
      </c>
      <c r="G16">
        <v>14</v>
      </c>
      <c r="I16" s="9" t="s">
        <v>18</v>
      </c>
      <c r="J16" s="10">
        <f>ABS(J15*J14)</f>
        <v>36521.152052767116</v>
      </c>
      <c r="K16" s="10">
        <f>ABS(K15*K14)</f>
        <v>17303.278774088394</v>
      </c>
      <c r="L16" s="9"/>
    </row>
    <row r="17" spans="1:10" x14ac:dyDescent="0.25">
      <c r="A17" s="1">
        <v>45559</v>
      </c>
      <c r="B17" s="4">
        <f>(BTC_tbl[[#This Row],[Close]]/BTC_tbl!B16-1)</f>
        <v>1.7825311942958999E-2</v>
      </c>
      <c r="C17" s="4">
        <f>Gold_tbl[[#This Row],[Close]]/Gold_tbl!B16-1</f>
        <v>1.3969012691610327E-2</v>
      </c>
      <c r="D17" s="4">
        <f>AAPL_tbl[[#This Row],[Close]]/AAPL_tbl!B16-1</f>
        <v>3.9828295791477508E-3</v>
      </c>
      <c r="E17" s="4">
        <f t="shared" si="0"/>
        <v>1.2130047533276156E-2</v>
      </c>
      <c r="F17" s="4">
        <v>-1.6601559026587342E-2</v>
      </c>
      <c r="G17">
        <v>15</v>
      </c>
      <c r="J17" s="4"/>
    </row>
    <row r="18" spans="1:10" x14ac:dyDescent="0.25">
      <c r="A18" s="1">
        <v>45560</v>
      </c>
      <c r="B18" s="4">
        <f>(BTC_tbl[[#This Row],[Close]]/BTC_tbl!B17-1)</f>
        <v>-1.9264448336252182E-2</v>
      </c>
      <c r="C18" s="4">
        <f>Gold_tbl[[#This Row],[Close]]/Gold_tbl!B17-1</f>
        <v>-1.3817206485959854E-3</v>
      </c>
      <c r="D18" s="4">
        <f>AAPL_tbl[[#This Row],[Close]]/AAPL_tbl!B17-1</f>
        <v>-4.4078106404549233E-3</v>
      </c>
      <c r="E18" s="4">
        <f t="shared" si="0"/>
        <v>-7.6543659524505262E-3</v>
      </c>
      <c r="F18" s="4">
        <v>-1.6325433200049668E-2</v>
      </c>
      <c r="G18">
        <v>16</v>
      </c>
    </row>
    <row r="19" spans="1:10" x14ac:dyDescent="0.25">
      <c r="A19" s="1">
        <v>45561</v>
      </c>
      <c r="B19" s="4">
        <f>(BTC_tbl[[#This Row],[Close]]/BTC_tbl!B18-1)</f>
        <v>2.4999999999999911E-2</v>
      </c>
      <c r="C19" s="4">
        <f>Gold_tbl[[#This Row],[Close]]/Gold_tbl!B18-1</f>
        <v>5.0868839783502207E-3</v>
      </c>
      <c r="D19" s="4">
        <f>AAPL_tbl[[#This Row],[Close]]/AAPL_tbl!B18-1</f>
        <v>5.091424270598166E-3</v>
      </c>
      <c r="E19" s="4">
        <f t="shared" si="0"/>
        <v>1.1062180872519509E-2</v>
      </c>
      <c r="F19" s="4">
        <v>-1.5200765666888938E-2</v>
      </c>
      <c r="G19">
        <v>17</v>
      </c>
    </row>
    <row r="20" spans="1:10" x14ac:dyDescent="0.25">
      <c r="A20" s="1">
        <v>45562</v>
      </c>
      <c r="B20" s="4">
        <f>(BTC_tbl[[#This Row],[Close]]/BTC_tbl!B19-1)</f>
        <v>1.3937282229965264E-2</v>
      </c>
      <c r="C20" s="4">
        <f>Gold_tbl[[#This Row],[Close]]/Gold_tbl!B19-1</f>
        <v>-7.9358652522470985E-3</v>
      </c>
      <c r="D20" s="4">
        <f>AAPL_tbl[[#This Row],[Close]]/AAPL_tbl!B19-1</f>
        <v>1.1893225266494944E-3</v>
      </c>
      <c r="E20" s="4">
        <f t="shared" si="0"/>
        <v>1.363635326085588E-3</v>
      </c>
      <c r="F20" s="4">
        <v>-1.4959111530321711E-2</v>
      </c>
      <c r="G20">
        <v>18</v>
      </c>
    </row>
    <row r="21" spans="1:10" x14ac:dyDescent="0.25">
      <c r="A21" s="1">
        <v>45565</v>
      </c>
      <c r="B21" s="4">
        <f>(BTC_tbl[[#This Row],[Close]]/BTC_tbl!B20-1)</f>
        <v>-3.2646048109965742E-2</v>
      </c>
      <c r="C21" s="4">
        <f>Gold_tbl[[#This Row],[Close]]/Gold_tbl!B20-1</f>
        <v>-7.999346992082268E-3</v>
      </c>
      <c r="D21" s="4">
        <f>AAPL_tbl[[#This Row],[Close]]/AAPL_tbl!B20-1</f>
        <v>2.2878261252144982E-2</v>
      </c>
      <c r="E21" s="4">
        <f t="shared" si="0"/>
        <v>-6.1300748541791347E-3</v>
      </c>
      <c r="F21" s="4">
        <v>-1.409607690220006E-2</v>
      </c>
      <c r="G21">
        <v>19</v>
      </c>
    </row>
    <row r="22" spans="1:10" x14ac:dyDescent="0.25">
      <c r="A22" s="1">
        <v>45566</v>
      </c>
      <c r="B22" s="4">
        <f>(BTC_tbl[[#This Row],[Close]]/BTC_tbl!B21-1)</f>
        <v>-2.6642984014209614E-2</v>
      </c>
      <c r="C22" s="4">
        <f>Gold_tbl[[#This Row],[Close]]/Gold_tbl!B21-1</f>
        <v>1.0491236731671183E-2</v>
      </c>
      <c r="D22" s="4">
        <f>AAPL_tbl[[#This Row],[Close]]/AAPL_tbl!B21-1</f>
        <v>-2.9162544625575326E-2</v>
      </c>
      <c r="E22" s="4">
        <f t="shared" si="0"/>
        <v>-1.2545163899267008E-2</v>
      </c>
      <c r="F22" s="4">
        <v>-1.3652314661974229E-2</v>
      </c>
      <c r="G22">
        <v>20</v>
      </c>
    </row>
    <row r="23" spans="1:10" x14ac:dyDescent="0.25">
      <c r="A23" s="1">
        <v>45567</v>
      </c>
      <c r="B23" s="4">
        <f>(BTC_tbl[[#This Row],[Close]]/BTC_tbl!B22-1)</f>
        <v>-2.5547445255474477E-2</v>
      </c>
      <c r="C23" s="4">
        <f>Gold_tbl[[#This Row],[Close]]/Gold_tbl!B22-1</f>
        <v>2.0357477301402582E-4</v>
      </c>
      <c r="D23" s="4">
        <f>AAPL_tbl[[#This Row],[Close]]/AAPL_tbl!B22-1</f>
        <v>2.5253644056533187E-3</v>
      </c>
      <c r="E23" s="4">
        <f t="shared" si="0"/>
        <v>-6.825194345740737E-3</v>
      </c>
      <c r="F23" s="4">
        <v>-1.3387055174158578E-2</v>
      </c>
      <c r="G23">
        <v>21</v>
      </c>
    </row>
    <row r="24" spans="1:10" x14ac:dyDescent="0.25">
      <c r="A24" s="1">
        <v>45568</v>
      </c>
      <c r="B24" s="4">
        <f>(BTC_tbl[[#This Row],[Close]]/BTC_tbl!B23-1)</f>
        <v>1.3108614232209881E-2</v>
      </c>
      <c r="C24" s="4">
        <f>Gold_tbl[[#This Row],[Close]]/Gold_tbl!B23-1</f>
        <v>-6.9201335178692425E-4</v>
      </c>
      <c r="D24" s="4">
        <f>AAPL_tbl[[#This Row],[Close]]/AAPL_tbl!B23-1</f>
        <v>-4.9054269047198451E-3</v>
      </c>
      <c r="E24" s="4">
        <f t="shared" si="0"/>
        <v>2.1841508575322411E-3</v>
      </c>
      <c r="F24" s="4">
        <v>-1.3194747407656082E-2</v>
      </c>
      <c r="G24">
        <v>22</v>
      </c>
    </row>
    <row r="25" spans="1:10" x14ac:dyDescent="0.25">
      <c r="A25" s="1">
        <v>45569</v>
      </c>
      <c r="B25" s="4">
        <f>(BTC_tbl[[#This Row],[Close]]/BTC_tbl!B24-1)</f>
        <v>2.4029574861367697E-2</v>
      </c>
      <c r="C25" s="4">
        <f>Gold_tbl[[#This Row],[Close]]/Gold_tbl!B24-1</f>
        <v>-1.9960079840319889E-3</v>
      </c>
      <c r="D25" s="4">
        <f>AAPL_tbl[[#This Row],[Close]]/AAPL_tbl!B24-1</f>
        <v>5.0184305191633971E-3</v>
      </c>
      <c r="E25" s="4">
        <f t="shared" si="0"/>
        <v>7.9159984205465321E-3</v>
      </c>
      <c r="F25" s="4">
        <v>-1.3050293751515065E-2</v>
      </c>
      <c r="G25">
        <v>23</v>
      </c>
    </row>
    <row r="26" spans="1:10" x14ac:dyDescent="0.25">
      <c r="A26" s="1">
        <v>45572</v>
      </c>
      <c r="B26" s="4">
        <f>(BTC_tbl[[#This Row],[Close]]/BTC_tbl!B25-1)</f>
        <v>1.4440433212996373E-2</v>
      </c>
      <c r="C26" s="4">
        <f>Gold_tbl[[#This Row],[Close]]/Gold_tbl!B25-1</f>
        <v>-3.3877551020408125E-3</v>
      </c>
      <c r="D26" s="4">
        <f>AAPL_tbl[[#This Row],[Close]]/AAPL_tbl!B25-1</f>
        <v>-2.253645603181631E-2</v>
      </c>
      <c r="E26" s="4">
        <f t="shared" si="0"/>
        <v>-3.7839088864623058E-3</v>
      </c>
      <c r="F26" s="4">
        <v>-1.2545163899267008E-2</v>
      </c>
      <c r="G26">
        <v>24</v>
      </c>
    </row>
    <row r="27" spans="1:10" x14ac:dyDescent="0.25">
      <c r="A27" s="1">
        <v>45573</v>
      </c>
      <c r="B27" s="4">
        <f>(BTC_tbl[[#This Row],[Close]]/BTC_tbl!B26-1)</f>
        <v>-1.7793594306049876E-2</v>
      </c>
      <c r="C27" s="4">
        <f>Gold_tbl[[#This Row],[Close]]/Gold_tbl!B26-1</f>
        <v>-7.3719130114263676E-3</v>
      </c>
      <c r="D27" s="4">
        <f>AAPL_tbl[[#This Row],[Close]]/AAPL_tbl!B26-1</f>
        <v>1.839963833634739E-2</v>
      </c>
      <c r="E27" s="4">
        <f t="shared" si="0"/>
        <v>-2.7669519954812921E-3</v>
      </c>
      <c r="F27" s="4">
        <v>-1.1979612870038835E-2</v>
      </c>
      <c r="G27">
        <v>25</v>
      </c>
    </row>
    <row r="28" spans="1:10" x14ac:dyDescent="0.25">
      <c r="A28" s="1">
        <v>45574</v>
      </c>
      <c r="B28" s="4">
        <f>(BTC_tbl[[#This Row],[Close]]/BTC_tbl!B27-1)</f>
        <v>-2.1739130434782705E-2</v>
      </c>
      <c r="C28" s="4">
        <f>Gold_tbl[[#This Row],[Close]]/Gold_tbl!B27-1</f>
        <v>-5.4462185914098127E-3</v>
      </c>
      <c r="D28" s="4">
        <f>AAPL_tbl[[#This Row],[Close]]/AAPL_tbl!B27-1</f>
        <v>1.6735472987969846E-2</v>
      </c>
      <c r="E28" s="4">
        <f t="shared" si="0"/>
        <v>-3.6795846706077825E-3</v>
      </c>
      <c r="F28" s="4">
        <v>-1.1618247032150164E-2</v>
      </c>
      <c r="G28">
        <v>26</v>
      </c>
    </row>
    <row r="29" spans="1:10" x14ac:dyDescent="0.25">
      <c r="A29" s="1">
        <v>45575</v>
      </c>
      <c r="B29" s="4">
        <f>(BTC_tbl[[#This Row],[Close]]/BTC_tbl!B28-1)</f>
        <v>-2.0370370370370372E-2</v>
      </c>
      <c r="C29" s="4">
        <f>Gold_tbl[[#This Row],[Close]]/Gold_tbl!B28-1</f>
        <v>7.3428749222153034E-3</v>
      </c>
      <c r="D29" s="4">
        <f>AAPL_tbl[[#This Row],[Close]]/AAPL_tbl!B28-1</f>
        <v>-2.1830247991617702E-3</v>
      </c>
      <c r="E29" s="4">
        <f t="shared" si="0"/>
        <v>-3.8288685819735211E-3</v>
      </c>
      <c r="F29" s="4">
        <v>-1.1499194604814755E-2</v>
      </c>
      <c r="G29">
        <v>27</v>
      </c>
    </row>
    <row r="30" spans="1:10" x14ac:dyDescent="0.25">
      <c r="A30" s="1">
        <v>45576</v>
      </c>
      <c r="B30" s="4">
        <f>(BTC_tbl[[#This Row],[Close]]/BTC_tbl!B29-1)</f>
        <v>6.0491493383743045E-2</v>
      </c>
      <c r="C30" s="4">
        <f>Gold_tbl[[#This Row],[Close]]/Gold_tbl!B29-1</f>
        <v>1.0913433819289997E-2</v>
      </c>
      <c r="D30" s="4">
        <f>AAPL_tbl[[#This Row],[Close]]/AAPL_tbl!B29-1</f>
        <v>-6.5196464513870289E-3</v>
      </c>
      <c r="E30" s="4">
        <f t="shared" si="0"/>
        <v>2.0556927607422802E-2</v>
      </c>
      <c r="F30" s="4">
        <v>-1.1081799105744517E-2</v>
      </c>
      <c r="G30">
        <v>28</v>
      </c>
    </row>
    <row r="31" spans="1:10" x14ac:dyDescent="0.25">
      <c r="A31" s="1">
        <v>45579</v>
      </c>
      <c r="B31" s="4">
        <f>(BTC_tbl[[#This Row],[Close]]/BTC_tbl!B30-1)</f>
        <v>4.2780748663101553E-2</v>
      </c>
      <c r="C31" s="4">
        <f>Gold_tbl[[#This Row],[Close]]/Gold_tbl!B30-1</f>
        <v>-1.6295270297795872E-3</v>
      </c>
      <c r="D31" s="4">
        <f>AAPL_tbl[[#This Row],[Close]]/AAPL_tbl!B30-1</f>
        <v>1.647214269984576E-2</v>
      </c>
      <c r="E31" s="4">
        <f t="shared" si="0"/>
        <v>1.7124056596972359E-2</v>
      </c>
      <c r="F31" s="4">
        <v>-1.1004778274437001E-2</v>
      </c>
      <c r="G31">
        <v>29</v>
      </c>
    </row>
    <row r="32" spans="1:10" x14ac:dyDescent="0.25">
      <c r="A32" s="1">
        <v>45580</v>
      </c>
      <c r="B32" s="4">
        <f>(BTC_tbl[[#This Row],[Close]]/BTC_tbl!B31-1)</f>
        <v>1.538461538461533E-2</v>
      </c>
      <c r="C32" s="4">
        <f>Gold_tbl[[#This Row],[Close]]/Gold_tbl!B31-1</f>
        <v>3.4683967845920982E-3</v>
      </c>
      <c r="D32" s="4">
        <f>AAPL_tbl[[#This Row],[Close]]/AAPL_tbl!B31-1</f>
        <v>1.1049005589496952E-2</v>
      </c>
      <c r="E32" s="4">
        <f t="shared" si="0"/>
        <v>9.3174450060705231E-3</v>
      </c>
      <c r="F32" s="4">
        <v>-1.0659419676028181E-2</v>
      </c>
      <c r="G32">
        <v>30</v>
      </c>
    </row>
    <row r="33" spans="1:7" x14ac:dyDescent="0.25">
      <c r="A33" s="1">
        <v>45581</v>
      </c>
      <c r="B33" s="4">
        <f>(BTC_tbl[[#This Row],[Close]]/BTC_tbl!B32-1)</f>
        <v>1.1784511784511897E-2</v>
      </c>
      <c r="C33" s="4">
        <f>Gold_tbl[[#This Row],[Close]]/Gold_tbl!B32-1</f>
        <v>5.0016265452179631E-3</v>
      </c>
      <c r="D33" s="4">
        <f>AAPL_tbl[[#This Row],[Close]]/AAPL_tbl!B32-1</f>
        <v>-8.8711751092825919E-3</v>
      </c>
      <c r="E33" s="4">
        <f t="shared" si="0"/>
        <v>2.8746516206559765E-3</v>
      </c>
      <c r="F33" s="4">
        <v>-1.0339602661428915E-2</v>
      </c>
      <c r="G33">
        <v>31</v>
      </c>
    </row>
    <row r="34" spans="1:7" x14ac:dyDescent="0.25">
      <c r="A34" s="1">
        <v>45582</v>
      </c>
      <c r="B34" s="4">
        <f>(BTC_tbl[[#This Row],[Close]]/BTC_tbl!B33-1)</f>
        <v>-1.4975041597337757E-2</v>
      </c>
      <c r="C34" s="4">
        <f>Gold_tbl[[#This Row],[Close]]/Gold_tbl!B33-1</f>
        <v>5.9882662350798643E-3</v>
      </c>
      <c r="D34" s="4">
        <f>AAPL_tbl[[#This Row],[Close]]/AAPL_tbl!B33-1</f>
        <v>1.5998616335883842E-3</v>
      </c>
      <c r="E34" s="4">
        <f t="shared" si="0"/>
        <v>-1.6172474950928656E-3</v>
      </c>
      <c r="F34" s="4">
        <v>-1.030693592428863E-2</v>
      </c>
      <c r="G34">
        <v>32</v>
      </c>
    </row>
    <row r="35" spans="1:7" x14ac:dyDescent="0.25">
      <c r="A35" s="1">
        <v>45583</v>
      </c>
      <c r="B35" s="4">
        <f>(BTC_tbl[[#This Row],[Close]]/BTC_tbl!B34-1)</f>
        <v>2.7027027027026973E-2</v>
      </c>
      <c r="C35" s="4">
        <f>Gold_tbl[[#This Row],[Close]]/Gold_tbl!B34-1</f>
        <v>1.061818766842304E-2</v>
      </c>
      <c r="D35" s="4">
        <f>AAPL_tbl[[#This Row],[Close]]/AAPL_tbl!B34-1</f>
        <v>1.2260404075289166E-2</v>
      </c>
      <c r="E35" s="4">
        <f t="shared" si="0"/>
        <v>1.6033504398064058E-2</v>
      </c>
      <c r="F35" s="4">
        <v>-1.0243070614287364E-2</v>
      </c>
      <c r="G35">
        <v>33</v>
      </c>
    </row>
    <row r="36" spans="1:7" x14ac:dyDescent="0.25">
      <c r="A36" s="1">
        <v>45586</v>
      </c>
      <c r="B36" s="4">
        <f>(BTC_tbl[[#This Row],[Close]]/BTC_tbl!B35-1)</f>
        <v>-1.1513157894736725E-2</v>
      </c>
      <c r="C36" s="4">
        <f>Gold_tbl[[#This Row],[Close]]/Gold_tbl!B35-1</f>
        <v>-1.9898913519322825E-4</v>
      </c>
      <c r="D36" s="4">
        <f>AAPL_tbl[[#This Row],[Close]]/AAPL_tbl!B35-1</f>
        <v>6.3118389628114002E-3</v>
      </c>
      <c r="E36" s="4">
        <f t="shared" si="0"/>
        <v>-1.6399913336548888E-3</v>
      </c>
      <c r="F36" s="4">
        <v>-9.5952144227596445E-3</v>
      </c>
      <c r="G36">
        <v>34</v>
      </c>
    </row>
    <row r="37" spans="1:7" x14ac:dyDescent="0.25">
      <c r="A37" s="1">
        <v>45587</v>
      </c>
      <c r="B37" s="4">
        <f>(BTC_tbl[[#This Row],[Close]]/BTC_tbl!B36-1)</f>
        <v>-4.99168053244603E-3</v>
      </c>
      <c r="C37" s="4">
        <f>Gold_tbl[[#This Row],[Close]]/Gold_tbl!B36-1</f>
        <v>1.078735769445105E-2</v>
      </c>
      <c r="D37" s="4">
        <f>AAPL_tbl[[#This Row],[Close]]/AAPL_tbl!B36-1</f>
        <v>-2.6275639938972972E-3</v>
      </c>
      <c r="E37" s="4">
        <f t="shared" si="0"/>
        <v>2.0291697198774219E-3</v>
      </c>
      <c r="F37" s="4">
        <v>-9.4931873079621455E-3</v>
      </c>
      <c r="G37">
        <v>35</v>
      </c>
    </row>
    <row r="38" spans="1:7" x14ac:dyDescent="0.25">
      <c r="A38" s="1">
        <v>45588</v>
      </c>
      <c r="B38" s="4">
        <f>(BTC_tbl[[#This Row],[Close]]/BTC_tbl!B37-1)</f>
        <v>-1.6722408026755842E-2</v>
      </c>
      <c r="C38" s="4">
        <f>Gold_tbl[[#This Row],[Close]]/Gold_tbl!B37-1</f>
        <v>-1.2050565116370704E-2</v>
      </c>
      <c r="D38" s="4">
        <f>AAPL_tbl[[#This Row],[Close]]/AAPL_tbl!B37-1</f>
        <v>-2.162828248491544E-2</v>
      </c>
      <c r="E38" s="4">
        <f t="shared" si="0"/>
        <v>-1.6325433200049668E-2</v>
      </c>
      <c r="F38" s="4">
        <v>-9.4576237442185358E-3</v>
      </c>
      <c r="G38">
        <v>36</v>
      </c>
    </row>
    <row r="39" spans="1:7" x14ac:dyDescent="0.25">
      <c r="A39" s="1">
        <v>45589</v>
      </c>
      <c r="B39" s="4">
        <f>(BTC_tbl[[#This Row],[Close]]/BTC_tbl!B38-1)</f>
        <v>3.0612244897959329E-2</v>
      </c>
      <c r="C39" s="4">
        <f>Gold_tbl[[#This Row],[Close]]/Gold_tbl!B38-1</f>
        <v>7.6932275680632323E-3</v>
      </c>
      <c r="D39" s="4">
        <f>AAPL_tbl[[#This Row],[Close]]/AAPL_tbl!B38-1</f>
        <v>-8.2519001085779031E-4</v>
      </c>
      <c r="E39" s="4">
        <f t="shared" si="0"/>
        <v>1.2013407493355752E-2</v>
      </c>
      <c r="F39" s="4">
        <v>-9.3173920921919128E-3</v>
      </c>
      <c r="G39">
        <v>37</v>
      </c>
    </row>
    <row r="40" spans="1:7" x14ac:dyDescent="0.25">
      <c r="A40" s="1">
        <v>45590</v>
      </c>
      <c r="B40" s="4">
        <f>(BTC_tbl[[#This Row],[Close]]/BTC_tbl!B39-1)</f>
        <v>-2.3102310231023049E-2</v>
      </c>
      <c r="C40" s="4">
        <f>Gold_tbl[[#This Row],[Close]]/Gold_tbl!B39-1</f>
        <v>2.0569620253163556E-3</v>
      </c>
      <c r="D40" s="4">
        <f>AAPL_tbl[[#This Row],[Close]]/AAPL_tbl!B39-1</f>
        <v>3.6512214204991178E-3</v>
      </c>
      <c r="E40" s="4">
        <f t="shared" si="0"/>
        <v>-5.0125418330306364E-3</v>
      </c>
      <c r="F40" s="4">
        <v>-9.2166383722573457E-3</v>
      </c>
      <c r="G40">
        <v>38</v>
      </c>
    </row>
    <row r="41" spans="1:7" x14ac:dyDescent="0.25">
      <c r="A41" s="1">
        <v>45593</v>
      </c>
      <c r="B41" s="4">
        <f>(BTC_tbl[[#This Row],[Close]]/BTC_tbl!B40-1)</f>
        <v>4.2229729729729826E-2</v>
      </c>
      <c r="C41" s="4">
        <f>Gold_tbl[[#This Row],[Close]]/Gold_tbl!B40-1</f>
        <v>3.9475761882235005E-5</v>
      </c>
      <c r="D41" s="4">
        <f>AAPL_tbl[[#This Row],[Close]]/AAPL_tbl!B40-1</f>
        <v>8.6184495452577004E-3</v>
      </c>
      <c r="E41" s="4">
        <f t="shared" si="0"/>
        <v>1.5270244087249151E-2</v>
      </c>
      <c r="F41" s="4">
        <v>-9.0201326273279363E-3</v>
      </c>
      <c r="G41">
        <v>39</v>
      </c>
    </row>
    <row r="42" spans="1:7" x14ac:dyDescent="0.25">
      <c r="A42" s="1">
        <v>45594</v>
      </c>
      <c r="B42" s="4">
        <f>(BTC_tbl[[#This Row],[Close]]/BTC_tbl!B41-1)</f>
        <v>4.3760129659643487E-2</v>
      </c>
      <c r="C42" s="4">
        <f>Gold_tbl[[#This Row],[Close]]/Gold_tbl!B41-1</f>
        <v>1.0894880195791989E-2</v>
      </c>
      <c r="D42" s="4">
        <f>AAPL_tbl[[#This Row],[Close]]/AAPL_tbl!B41-1</f>
        <v>1.1593456138090374E-3</v>
      </c>
      <c r="E42" s="4">
        <f t="shared" si="0"/>
        <v>1.7833794660352554E-2</v>
      </c>
      <c r="F42" s="4">
        <v>-9.0020187086151671E-3</v>
      </c>
      <c r="G42">
        <v>40</v>
      </c>
    </row>
    <row r="43" spans="1:7" x14ac:dyDescent="0.25">
      <c r="A43" s="1">
        <v>45595</v>
      </c>
      <c r="B43" s="4">
        <f>(BTC_tbl[[#This Row],[Close]]/BTC_tbl!B42-1)</f>
        <v>-1.0869565217391353E-2</v>
      </c>
      <c r="C43" s="4">
        <f>Gold_tbl[[#This Row],[Close]]/Gold_tbl!B42-1</f>
        <v>5.5058768401734515E-3</v>
      </c>
      <c r="D43" s="4">
        <f>AAPL_tbl[[#This Row],[Close]]/AAPL_tbl!B42-1</f>
        <v>-1.526848516040491E-2</v>
      </c>
      <c r="E43" s="4">
        <f t="shared" si="0"/>
        <v>-5.6390643772694978E-3</v>
      </c>
      <c r="F43" s="4">
        <v>-8.9556682437339601E-3</v>
      </c>
      <c r="G43">
        <v>41</v>
      </c>
    </row>
    <row r="44" spans="1:7" x14ac:dyDescent="0.25">
      <c r="A44" s="1">
        <v>45596</v>
      </c>
      <c r="B44" s="4">
        <f>(BTC_tbl[[#This Row],[Close]]/BTC_tbl!B43-1)</f>
        <v>-2.5117739403453743E-2</v>
      </c>
      <c r="C44" s="4">
        <f>Gold_tbl[[#This Row],[Close]]/Gold_tbl!B43-1</f>
        <v>-1.5495145631068019E-2</v>
      </c>
      <c r="D44" s="4">
        <f>AAPL_tbl[[#This Row],[Close]]/AAPL_tbl!B43-1</f>
        <v>-1.8249128919860635E-2</v>
      </c>
      <c r="E44" s="4">
        <f t="shared" si="0"/>
        <v>-1.9208118749421521E-2</v>
      </c>
      <c r="F44" s="4">
        <v>-8.9497437408097239E-3</v>
      </c>
      <c r="G44">
        <v>42</v>
      </c>
    </row>
    <row r="45" spans="1:7" x14ac:dyDescent="0.25">
      <c r="A45" s="1">
        <v>45597</v>
      </c>
      <c r="B45" s="4">
        <f>(BTC_tbl[[#This Row],[Close]]/BTC_tbl!B44-1)</f>
        <v>-1.1272141706924366E-2</v>
      </c>
      <c r="C45" s="4">
        <f>Gold_tbl[[#This Row],[Close]]/Gold_tbl!B44-1</f>
        <v>-4.1024022720996811E-3</v>
      </c>
      <c r="D45" s="4">
        <f>AAPL_tbl[[#This Row],[Close]]/AAPL_tbl!B44-1</f>
        <v>-1.326471762565995E-2</v>
      </c>
      <c r="E45" s="4">
        <f t="shared" si="0"/>
        <v>-9.0020187086151671E-3</v>
      </c>
      <c r="F45" s="4">
        <v>-8.9108024716326624E-3</v>
      </c>
      <c r="G45">
        <v>43</v>
      </c>
    </row>
    <row r="46" spans="1:7" x14ac:dyDescent="0.25">
      <c r="A46" s="1">
        <v>45600</v>
      </c>
      <c r="B46" s="4">
        <f>(BTC_tbl[[#This Row],[Close]]/BTC_tbl!B45-1)</f>
        <v>-2.7687296416938012E-2</v>
      </c>
      <c r="C46" s="4">
        <f>Gold_tbl[[#This Row],[Close]]/Gold_tbl!B45-1</f>
        <v>1.4259119895434491E-3</v>
      </c>
      <c r="D46" s="4">
        <f>AAPL_tbl[[#This Row],[Close]]/AAPL_tbl!B45-1</f>
        <v>-4.046398705152332E-3</v>
      </c>
      <c r="E46" s="4">
        <f t="shared" si="0"/>
        <v>-8.9497437408097239E-3</v>
      </c>
      <c r="F46" s="4">
        <v>-8.7181451791779711E-3</v>
      </c>
      <c r="G46">
        <v>44</v>
      </c>
    </row>
    <row r="47" spans="1:7" x14ac:dyDescent="0.25">
      <c r="A47" s="1">
        <v>45601</v>
      </c>
      <c r="B47" s="4">
        <f>(BTC_tbl[[#This Row],[Close]]/BTC_tbl!B46-1)</f>
        <v>3.1825795644891075E-2</v>
      </c>
      <c r="C47" s="4">
        <f>Gold_tbl[[#This Row],[Close]]/Gold_tbl!B46-1</f>
        <v>2.2544792943874903E-3</v>
      </c>
      <c r="D47" s="4">
        <f>AAPL_tbl[[#This Row],[Close]]/AAPL_tbl!B46-1</f>
        <v>6.50054171180936E-3</v>
      </c>
      <c r="E47" s="4">
        <f t="shared" si="0"/>
        <v>1.2399692924765126E-2</v>
      </c>
      <c r="F47" s="4">
        <v>-8.5508250092104377E-3</v>
      </c>
      <c r="G47">
        <v>45</v>
      </c>
    </row>
    <row r="48" spans="1:7" x14ac:dyDescent="0.25">
      <c r="A48" s="1">
        <v>45602</v>
      </c>
      <c r="B48" s="4">
        <f>(BTC_tbl[[#This Row],[Close]]/BTC_tbl!B47-1)</f>
        <v>9.740259740259738E-2</v>
      </c>
      <c r="C48" s="4">
        <f>Gold_tbl[[#This Row],[Close]]/Gold_tbl!B47-1</f>
        <v>-3.0386740331491802E-2</v>
      </c>
      <c r="D48" s="4">
        <f>AAPL_tbl[[#This Row],[Close]]/AAPL_tbl!B47-1</f>
        <v>-3.2741298887694059E-3</v>
      </c>
      <c r="E48" s="4">
        <f t="shared" si="0"/>
        <v>1.6083844121551671E-2</v>
      </c>
      <c r="F48" s="4">
        <v>-8.0797358769680756E-3</v>
      </c>
      <c r="G48">
        <v>46</v>
      </c>
    </row>
    <row r="49" spans="1:7" x14ac:dyDescent="0.25">
      <c r="A49" s="1">
        <v>45603</v>
      </c>
      <c r="B49" s="4">
        <f>(BTC_tbl[[#This Row],[Close]]/BTC_tbl!B48-1)</f>
        <v>5.9171597633136397E-3</v>
      </c>
      <c r="C49" s="4">
        <f>Gold_tbl[[#This Row],[Close]]/Gold_tbl!B48-1</f>
        <v>1.6076516076516167E-2</v>
      </c>
      <c r="D49" s="4">
        <f>AAPL_tbl[[#This Row],[Close]]/AAPL_tbl!B48-1</f>
        <v>2.1374251901183472E-2</v>
      </c>
      <c r="E49" s="4">
        <f t="shared" si="0"/>
        <v>1.46180299299556E-2</v>
      </c>
      <c r="F49" s="4">
        <v>-7.9803006402714202E-3</v>
      </c>
      <c r="G49">
        <v>47</v>
      </c>
    </row>
    <row r="50" spans="1:7" x14ac:dyDescent="0.25">
      <c r="A50" s="1">
        <v>45604</v>
      </c>
      <c r="B50" s="4">
        <f>(BTC_tbl[[#This Row],[Close]]/BTC_tbl!B49-1)</f>
        <v>0</v>
      </c>
      <c r="C50" s="4">
        <f>Gold_tbl[[#This Row],[Close]]/Gold_tbl!B49-1</f>
        <v>-6.76947726817545E-3</v>
      </c>
      <c r="D50" s="4">
        <f>AAPL_tbl[[#This Row],[Close]]/AAPL_tbl!B49-1</f>
        <v>-1.1895321173670537E-3</v>
      </c>
      <c r="E50" s="4">
        <f t="shared" si="0"/>
        <v>-3.0646505424802963E-3</v>
      </c>
      <c r="F50" s="4">
        <v>-7.6916713662786738E-3</v>
      </c>
      <c r="G50">
        <v>48</v>
      </c>
    </row>
    <row r="51" spans="1:7" x14ac:dyDescent="0.25">
      <c r="A51" s="1">
        <v>45607</v>
      </c>
      <c r="B51" s="4">
        <f>(BTC_tbl[[#This Row],[Close]]/BTC_tbl!B50-1)</f>
        <v>0.1367647058823529</v>
      </c>
      <c r="C51" s="4">
        <f>Gold_tbl[[#This Row],[Close]]/Gold_tbl!B50-1</f>
        <v>-2.3471527665752667E-2</v>
      </c>
      <c r="D51" s="4">
        <f>AAPL_tbl[[#This Row],[Close]]/AAPL_tbl!B50-1</f>
        <v>-1.2041815535265399E-2</v>
      </c>
      <c r="E51" s="4">
        <f t="shared" si="0"/>
        <v>2.8028256037825182E-2</v>
      </c>
      <c r="F51" s="4">
        <v>-7.6543659524505262E-3</v>
      </c>
      <c r="G51">
        <v>49</v>
      </c>
    </row>
    <row r="52" spans="1:7" x14ac:dyDescent="0.25">
      <c r="A52" s="1">
        <v>45608</v>
      </c>
      <c r="B52" s="4">
        <f>(BTC_tbl[[#This Row],[Close]]/BTC_tbl!B51-1)</f>
        <v>2.9754204398447559E-2</v>
      </c>
      <c r="C52" s="4">
        <f>Gold_tbl[[#This Row],[Close]]/Gold_tbl!B51-1</f>
        <v>-8.6313702816551707E-3</v>
      </c>
      <c r="D52" s="4">
        <f>AAPL_tbl[[#This Row],[Close]]/AAPL_tbl!B51-1</f>
        <v>0</v>
      </c>
      <c r="E52" s="4">
        <f t="shared" si="0"/>
        <v>5.473713206872198E-3</v>
      </c>
      <c r="F52" s="4">
        <v>-7.6265430572803891E-3</v>
      </c>
      <c r="G52">
        <v>50</v>
      </c>
    </row>
    <row r="53" spans="1:7" x14ac:dyDescent="0.25">
      <c r="A53" s="1">
        <v>45609</v>
      </c>
      <c r="B53" s="4">
        <f>(BTC_tbl[[#This Row],[Close]]/BTC_tbl!B52-1)</f>
        <v>1.2562814070353756E-3</v>
      </c>
      <c r="C53" s="4">
        <f>Gold_tbl[[#This Row],[Close]]/Gold_tbl!B52-1</f>
        <v>-1.0081233076442486E-2</v>
      </c>
      <c r="D53" s="4">
        <f>AAPL_tbl[[#This Row],[Close]]/AAPL_tbl!B52-1</f>
        <v>3.9735690686668601E-3</v>
      </c>
      <c r="E53" s="4">
        <f t="shared" si="0"/>
        <v>-2.463538087866324E-3</v>
      </c>
      <c r="F53" s="4">
        <v>-7.1949699966342489E-3</v>
      </c>
      <c r="G53">
        <v>51</v>
      </c>
    </row>
    <row r="54" spans="1:7" x14ac:dyDescent="0.25">
      <c r="A54" s="1">
        <v>45610</v>
      </c>
      <c r="B54" s="4">
        <f>(BTC_tbl[[#This Row],[Close]]/BTC_tbl!B53-1)</f>
        <v>-2.5094102885821812E-2</v>
      </c>
      <c r="C54" s="4">
        <f>Gold_tbl[[#This Row],[Close]]/Gold_tbl!B53-1</f>
        <v>-2.6090981778394973E-3</v>
      </c>
      <c r="D54" s="4">
        <f>AAPL_tbl[[#This Row],[Close]]/AAPL_tbl!B53-1</f>
        <v>1.37857428736603E-2</v>
      </c>
      <c r="E54" s="4">
        <f t="shared" si="0"/>
        <v>-4.4361472747842532E-3</v>
      </c>
      <c r="F54" s="4">
        <v>-7.126221907271634E-3</v>
      </c>
      <c r="G54">
        <v>52</v>
      </c>
    </row>
    <row r="55" spans="1:7" x14ac:dyDescent="0.25">
      <c r="A55" s="1">
        <v>45611</v>
      </c>
      <c r="B55" s="4">
        <f>(BTC_tbl[[#This Row],[Close]]/BTC_tbl!B54-1)</f>
        <v>4.5045045045045029E-2</v>
      </c>
      <c r="C55" s="4">
        <f>Gold_tbl[[#This Row],[Close]]/Gold_tbl!B54-1</f>
        <v>-1.7720771275473446E-3</v>
      </c>
      <c r="D55" s="4">
        <f>AAPL_tbl[[#This Row],[Close]]/AAPL_tbl!B54-1</f>
        <v>-1.4124665526165758E-2</v>
      </c>
      <c r="E55" s="4">
        <f t="shared" si="0"/>
        <v>8.5672830046448437E-3</v>
      </c>
      <c r="F55" s="4">
        <v>-6.91011143284017E-3</v>
      </c>
      <c r="G55">
        <v>53</v>
      </c>
    </row>
    <row r="56" spans="1:7" x14ac:dyDescent="0.25">
      <c r="A56" s="1">
        <v>45614</v>
      </c>
      <c r="B56" s="4">
        <f>(BTC_tbl[[#This Row],[Close]]/BTC_tbl!B55-1)</f>
        <v>1.2315270935960854E-3</v>
      </c>
      <c r="C56" s="4">
        <f>Gold_tbl[[#This Row],[Close]]/Gold_tbl!B55-1</f>
        <v>1.9020245995181595E-2</v>
      </c>
      <c r="D56" s="4">
        <f>AAPL_tbl[[#This Row],[Close]]/AAPL_tbl!B55-1</f>
        <v>1.3437152391546192E-2</v>
      </c>
      <c r="E56" s="4">
        <f t="shared" si="0"/>
        <v>1.200870224361532E-2</v>
      </c>
      <c r="F56" s="4">
        <v>-6.825194345740737E-3</v>
      </c>
      <c r="G56">
        <v>54</v>
      </c>
    </row>
    <row r="57" spans="1:7" x14ac:dyDescent="0.25">
      <c r="A57" s="1">
        <v>45615</v>
      </c>
      <c r="B57" s="4">
        <f>(BTC_tbl[[#This Row],[Close]]/BTC_tbl!B56-1)</f>
        <v>1.1070110701107083E-2</v>
      </c>
      <c r="C57" s="4">
        <f>Gold_tbl[[#This Row],[Close]]/Gold_tbl!B56-1</f>
        <v>8.959309801318982E-3</v>
      </c>
      <c r="D57" s="4">
        <f>AAPL_tbl[[#This Row],[Close]]/AAPL_tbl!B56-1</f>
        <v>1.1415023927645596E-3</v>
      </c>
      <c r="E57" s="4">
        <f t="shared" si="0"/>
        <v>7.2472078486890863E-3</v>
      </c>
      <c r="F57" s="4">
        <v>-6.7448397968426829E-3</v>
      </c>
      <c r="G57">
        <v>55</v>
      </c>
    </row>
    <row r="58" spans="1:7" x14ac:dyDescent="0.25">
      <c r="A58" s="1">
        <v>45616</v>
      </c>
      <c r="B58" s="4">
        <f>(BTC_tbl[[#This Row],[Close]]/BTC_tbl!B57-1)</f>
        <v>1.8004866180048706E-2</v>
      </c>
      <c r="C58" s="4">
        <f>Gold_tbl[[#This Row],[Close]]/Gold_tbl!B57-1</f>
        <v>5.6320657759507675E-3</v>
      </c>
      <c r="D58" s="4">
        <f>AAPL_tbl[[#This Row],[Close]]/AAPL_tbl!B57-1</f>
        <v>3.1574792790423079E-3</v>
      </c>
      <c r="E58" s="4">
        <f t="shared" si="0"/>
        <v>8.6015299481076116E-3</v>
      </c>
      <c r="F58" s="4">
        <v>-6.6934196777270081E-3</v>
      </c>
      <c r="G58">
        <v>56</v>
      </c>
    </row>
    <row r="59" spans="1:7" x14ac:dyDescent="0.25">
      <c r="A59" s="1">
        <v>45617</v>
      </c>
      <c r="B59" s="4">
        <f>(BTC_tbl[[#This Row],[Close]]/BTC_tbl!B58-1)</f>
        <v>4.2065009560229294E-2</v>
      </c>
      <c r="C59" s="4">
        <f>Gold_tbl[[#This Row],[Close]]/Gold_tbl!B58-1</f>
        <v>8.3394652931076951E-3</v>
      </c>
      <c r="D59" s="4">
        <f>AAPL_tbl[[#This Row],[Close]]/AAPL_tbl!B58-1</f>
        <v>-2.0983606557376522E-3</v>
      </c>
      <c r="E59" s="4">
        <f t="shared" si="0"/>
        <v>1.5325780788590568E-2</v>
      </c>
      <c r="F59" s="4">
        <v>-6.6657102810646299E-3</v>
      </c>
      <c r="G59">
        <v>57</v>
      </c>
    </row>
    <row r="60" spans="1:7" x14ac:dyDescent="0.25">
      <c r="A60" s="1">
        <v>45618</v>
      </c>
      <c r="B60" s="4">
        <f>(BTC_tbl[[#This Row],[Close]]/BTC_tbl!B59-1)</f>
        <v>1.0321100917431103E-2</v>
      </c>
      <c r="C60" s="4">
        <f>Gold_tbl[[#This Row],[Close]]/Gold_tbl!B59-1</f>
        <v>1.2892240330819815E-2</v>
      </c>
      <c r="D60" s="4">
        <f>AAPL_tbl[[#This Row],[Close]]/AAPL_tbl!B59-1</f>
        <v>5.9140491523195227E-3</v>
      </c>
      <c r="E60" s="4">
        <f t="shared" si="0"/>
        <v>1.0027441153253115E-2</v>
      </c>
      <c r="F60" s="4">
        <v>-6.1300748541791347E-3</v>
      </c>
      <c r="G60">
        <v>58</v>
      </c>
    </row>
    <row r="61" spans="1:7" x14ac:dyDescent="0.25">
      <c r="A61" s="1">
        <v>45621</v>
      </c>
      <c r="B61" s="4">
        <f>(BTC_tbl[[#This Row],[Close]]/BTC_tbl!B60-1)</f>
        <v>-4.290578887627694E-2</v>
      </c>
      <c r="C61" s="4">
        <f>Gold_tbl[[#This Row],[Close]]/Gold_tbl!B60-1</f>
        <v>-2.9458853666346485E-2</v>
      </c>
      <c r="D61" s="4">
        <f>AAPL_tbl[[#This Row],[Close]]/AAPL_tbl!B60-1</f>
        <v>1.3021513805417717E-2</v>
      </c>
      <c r="E61" s="4">
        <f t="shared" si="0"/>
        <v>-2.0748823987796362E-2</v>
      </c>
      <c r="F61" s="4">
        <v>-5.800490975351855E-3</v>
      </c>
      <c r="G61">
        <v>59</v>
      </c>
    </row>
    <row r="62" spans="1:7" x14ac:dyDescent="0.25">
      <c r="A62" s="1">
        <v>45622</v>
      </c>
      <c r="B62" s="4">
        <f>(BTC_tbl[[#This Row],[Close]]/BTC_tbl!B61-1)</f>
        <v>-4.3643263757115691E-2</v>
      </c>
      <c r="C62" s="4">
        <f>Gold_tbl[[#This Row],[Close]]/Gold_tbl!B61-1</f>
        <v>1.9383041900362663E-3</v>
      </c>
      <c r="D62" s="4">
        <f>AAPL_tbl[[#This Row],[Close]]/AAPL_tbl!B61-1</f>
        <v>9.4149004771935108E-3</v>
      </c>
      <c r="E62" s="4">
        <f t="shared" si="0"/>
        <v>-9.4931873079621455E-3</v>
      </c>
      <c r="F62" s="4">
        <v>-5.7614354565295066E-3</v>
      </c>
      <c r="G62">
        <v>60</v>
      </c>
    </row>
    <row r="63" spans="1:7" x14ac:dyDescent="0.25">
      <c r="A63" s="1">
        <v>45623</v>
      </c>
      <c r="B63" s="4">
        <f>(BTC_tbl[[#This Row],[Close]]/BTC_tbl!B62-1)</f>
        <v>6.4732142857142794E-2</v>
      </c>
      <c r="C63" s="4">
        <f>Gold_tbl[[#This Row],[Close]]/Gold_tbl!B62-1</f>
        <v>2.2226795636963725E-3</v>
      </c>
      <c r="D63" s="4">
        <f>AAPL_tbl[[#This Row],[Close]]/AAPL_tbl!B62-1</f>
        <v>-5.5366269165257886E-4</v>
      </c>
      <c r="E63" s="4">
        <f t="shared" si="0"/>
        <v>2.014261587512561E-2</v>
      </c>
      <c r="F63" s="4">
        <v>-5.6941443777478225E-3</v>
      </c>
      <c r="G63">
        <v>61</v>
      </c>
    </row>
    <row r="64" spans="1:7" x14ac:dyDescent="0.25">
      <c r="A64" s="1">
        <v>45625</v>
      </c>
      <c r="B64" s="4">
        <f>(BTC_tbl[[#This Row],[Close]]/BTC_tbl!B63-1)</f>
        <v>3.7269974376894499E-3</v>
      </c>
      <c r="C64" s="4">
        <f>Gold_tbl[[#This Row],[Close]]/Gold_tbl!B63-1</f>
        <v>8.6245841718346483E-3</v>
      </c>
      <c r="D64" s="4">
        <f>AAPL_tbl[[#This Row],[Close]]/AAPL_tbl!B63-1</f>
        <v>1.0227127455575857E-2</v>
      </c>
      <c r="E64" s="4">
        <f t="shared" si="0"/>
        <v>7.6360711367134508E-3</v>
      </c>
      <c r="F64" s="4">
        <v>-5.6390643772694978E-3</v>
      </c>
      <c r="G64">
        <v>62</v>
      </c>
    </row>
    <row r="65" spans="1:7" x14ac:dyDescent="0.25">
      <c r="A65" s="1">
        <v>45628</v>
      </c>
      <c r="B65" s="4">
        <f>(BTC_tbl[[#This Row],[Close]]/BTC_tbl!B64-1)</f>
        <v>-1.4620561615223959E-2</v>
      </c>
      <c r="C65" s="4">
        <f>Gold_tbl[[#This Row],[Close]]/Gold_tbl!B64-1</f>
        <v>-8.7544281118938638E-3</v>
      </c>
      <c r="D65" s="4">
        <f>AAPL_tbl[[#This Row],[Close]]/AAPL_tbl!B64-1</f>
        <v>9.5330493103302771E-3</v>
      </c>
      <c r="E65" s="4">
        <f t="shared" si="0"/>
        <v>-5.0280249362256498E-3</v>
      </c>
      <c r="F65" s="4">
        <v>-5.4174119080291913E-3</v>
      </c>
      <c r="G65">
        <v>63</v>
      </c>
    </row>
    <row r="66" spans="1:7" x14ac:dyDescent="0.25">
      <c r="A66" s="1">
        <v>45629</v>
      </c>
      <c r="B66" s="4">
        <f>(BTC_tbl[[#This Row],[Close]]/BTC_tbl!B65-1)</f>
        <v>-9.4206311822886413E-4</v>
      </c>
      <c r="C66" s="4">
        <f>Gold_tbl[[#This Row],[Close]]/Gold_tbl!B65-1</f>
        <v>2.0128162997041787E-3</v>
      </c>
      <c r="D66" s="4">
        <f>AAPL_tbl[[#This Row],[Close]]/AAPL_tbl!B65-1</f>
        <v>1.2743910082313015E-2</v>
      </c>
      <c r="E66" s="4">
        <f t="shared" si="0"/>
        <v>4.3456806091069161E-3</v>
      </c>
      <c r="F66" s="4">
        <v>-5.3385323700009578E-3</v>
      </c>
      <c r="G66">
        <v>64</v>
      </c>
    </row>
    <row r="67" spans="1:7" x14ac:dyDescent="0.25">
      <c r="A67" s="1">
        <v>45630</v>
      </c>
      <c r="B67" s="4">
        <f>(BTC_tbl[[#This Row],[Close]]/BTC_tbl!B66-1)</f>
        <v>3.5832154644035663E-2</v>
      </c>
      <c r="C67" s="4">
        <f>Gold_tbl[[#This Row],[Close]]/Gold_tbl!B66-1</f>
        <v>3.0336571967366499E-3</v>
      </c>
      <c r="D67" s="4">
        <f>AAPL_tbl[[#This Row],[Close]]/AAPL_tbl!B66-1</f>
        <v>1.4852710619688292E-3</v>
      </c>
      <c r="E67" s="4">
        <f t="shared" si="0"/>
        <v>1.2408690590496008E-2</v>
      </c>
      <c r="F67" s="4">
        <v>-5.1978236841863411E-3</v>
      </c>
      <c r="G67">
        <v>65</v>
      </c>
    </row>
    <row r="68" spans="1:7" x14ac:dyDescent="0.25">
      <c r="A68" s="1">
        <v>45631</v>
      </c>
      <c r="B68" s="4">
        <f>(BTC_tbl[[#This Row],[Close]]/BTC_tbl!B67-1)</f>
        <v>0</v>
      </c>
      <c r="C68" s="4">
        <f>Gold_tbl[[#This Row],[Close]]/Gold_tbl!B67-1</f>
        <v>-7.3977193771200822E-3</v>
      </c>
      <c r="D68" s="4">
        <f>AAPL_tbl[[#This Row],[Close]]/AAPL_tbl!B67-1</f>
        <v>1.2358902529463478E-4</v>
      </c>
      <c r="E68" s="4">
        <f t="shared" ref="E68:E131" si="1">SUMPRODUCT(B68:D68,$J$2:$L$2)</f>
        <v>-2.9220110432596428E-3</v>
      </c>
      <c r="F68" s="4">
        <v>-5.069582366865044E-3</v>
      </c>
      <c r="G68">
        <v>66</v>
      </c>
    </row>
    <row r="69" spans="1:7" x14ac:dyDescent="0.25">
      <c r="A69" s="1">
        <v>45632</v>
      </c>
      <c r="B69" s="4">
        <f>(BTC_tbl[[#This Row],[Close]]/BTC_tbl!B68-1)</f>
        <v>2.6399635867091487E-2</v>
      </c>
      <c r="C69" s="4">
        <f>Gold_tbl[[#This Row],[Close]]/Gold_tbl!B68-1</f>
        <v>3.7058387548372096E-4</v>
      </c>
      <c r="D69" s="4">
        <f>AAPL_tbl[[#This Row],[Close]]/AAPL_tbl!B68-1</f>
        <v>-8.238250195659047E-4</v>
      </c>
      <c r="E69" s="4">
        <f t="shared" si="1"/>
        <v>7.820976804451164E-3</v>
      </c>
      <c r="F69" s="4">
        <v>-5.0280249362256498E-3</v>
      </c>
      <c r="G69">
        <v>67</v>
      </c>
    </row>
    <row r="70" spans="1:7" x14ac:dyDescent="0.25">
      <c r="A70" s="1">
        <v>45635</v>
      </c>
      <c r="B70" s="4">
        <f>(BTC_tbl[[#This Row],[Close]]/BTC_tbl!B69-1)</f>
        <v>-5.4767184035476646E-2</v>
      </c>
      <c r="C70" s="4">
        <f>Gold_tbl[[#This Row],[Close]]/Gold_tbl!B69-1</f>
        <v>9.9197365713110663E-3</v>
      </c>
      <c r="D70" s="4">
        <f>AAPL_tbl[[#This Row],[Close]]/AAPL_tbl!B69-1</f>
        <v>1.6119058416127263E-2</v>
      </c>
      <c r="E70" s="4">
        <f t="shared" si="1"/>
        <v>-7.6265430572803891E-3</v>
      </c>
      <c r="F70" s="4">
        <v>-5.0125418330306364E-3</v>
      </c>
      <c r="G70">
        <v>68</v>
      </c>
    </row>
    <row r="71" spans="1:7" x14ac:dyDescent="0.25">
      <c r="A71" s="1">
        <v>45636</v>
      </c>
      <c r="B71" s="4">
        <f>(BTC_tbl[[#This Row],[Close]]/BTC_tbl!B70-1)</f>
        <v>2.8149190710766714E-3</v>
      </c>
      <c r="C71" s="4">
        <f>Gold_tbl[[#This Row],[Close]]/Gold_tbl!B70-1</f>
        <v>1.3164329964134192E-2</v>
      </c>
      <c r="D71" s="4">
        <f>AAPL_tbl[[#This Row],[Close]]/AAPL_tbl!B70-1</f>
        <v>4.1382667964946496E-3</v>
      </c>
      <c r="E71" s="4">
        <f t="shared" si="1"/>
        <v>7.3516877459250726E-3</v>
      </c>
      <c r="F71" s="4">
        <v>-4.9247821520466027E-3</v>
      </c>
      <c r="G71">
        <v>69</v>
      </c>
    </row>
    <row r="72" spans="1:7" x14ac:dyDescent="0.25">
      <c r="A72" s="1">
        <v>45637</v>
      </c>
      <c r="B72" s="4">
        <f>(BTC_tbl[[#This Row],[Close]]/BTC_tbl!B71-1)</f>
        <v>5.1228070175438623E-2</v>
      </c>
      <c r="C72" s="4">
        <f>Gold_tbl[[#This Row],[Close]]/Gold_tbl!B71-1</f>
        <v>9.5337704654250288E-3</v>
      </c>
      <c r="D72" s="4">
        <f>AAPL_tbl[[#This Row],[Close]]/AAPL_tbl!B71-1</f>
        <v>-5.1717171717171606E-3</v>
      </c>
      <c r="E72" s="4">
        <f t="shared" si="1"/>
        <v>1.7630414087286449E-2</v>
      </c>
      <c r="F72" s="4">
        <v>-4.8869282529378499E-3</v>
      </c>
      <c r="G72">
        <v>70</v>
      </c>
    </row>
    <row r="73" spans="1:7" x14ac:dyDescent="0.25">
      <c r="A73" s="1">
        <v>45638</v>
      </c>
      <c r="B73" s="4">
        <f>(BTC_tbl[[#This Row],[Close]]/BTC_tbl!B72-1)</f>
        <v>-1.3351134846461776E-2</v>
      </c>
      <c r="C73" s="4">
        <f>Gold_tbl[[#This Row],[Close]]/Gold_tbl!B72-1</f>
        <v>-1.4663691424928293E-2</v>
      </c>
      <c r="D73" s="4">
        <f>AAPL_tbl[[#This Row],[Close]]/AAPL_tbl!B72-1</f>
        <v>5.9702704898059178E-3</v>
      </c>
      <c r="E73" s="4">
        <f t="shared" si="1"/>
        <v>-8.0797358769680756E-3</v>
      </c>
      <c r="F73" s="4">
        <v>-4.45865175000073E-3</v>
      </c>
      <c r="G73">
        <v>71</v>
      </c>
    </row>
    <row r="74" spans="1:7" x14ac:dyDescent="0.25">
      <c r="A74" s="1">
        <v>45639</v>
      </c>
      <c r="B74" s="4">
        <f>(BTC_tbl[[#This Row],[Close]]/BTC_tbl!B73-1)</f>
        <v>1.7365809652683639E-2</v>
      </c>
      <c r="C74" s="4">
        <f>Gold_tbl[[#This Row],[Close]]/Gold_tbl!B73-1</f>
        <v>-1.2091556130702119E-2</v>
      </c>
      <c r="D74" s="4">
        <f>AAPL_tbl[[#This Row],[Close]]/AAPL_tbl!B73-1</f>
        <v>6.8634179821547292E-4</v>
      </c>
      <c r="E74" s="4">
        <f t="shared" si="1"/>
        <v>5.7902298298888549E-4</v>
      </c>
      <c r="F74" s="4">
        <v>-4.4361472747842532E-3</v>
      </c>
      <c r="G74">
        <v>72</v>
      </c>
    </row>
    <row r="75" spans="1:7" x14ac:dyDescent="0.25">
      <c r="A75" s="1">
        <v>45642</v>
      </c>
      <c r="B75" s="4">
        <f>(BTC_tbl[[#This Row],[Close]]/BTC_tbl!B74-1)</f>
        <v>4.056750166260259E-2</v>
      </c>
      <c r="C75" s="4">
        <f>Gold_tbl[[#This Row],[Close]]/Gold_tbl!B74-1</f>
        <v>2.4151623070940431E-3</v>
      </c>
      <c r="D75" s="4">
        <f>AAPL_tbl[[#This Row],[Close]]/AAPL_tbl!B74-1</f>
        <v>1.1700153312353745E-2</v>
      </c>
      <c r="E75" s="4">
        <f t="shared" si="1"/>
        <v>1.6646361415324516E-2</v>
      </c>
      <c r="F75" s="4">
        <v>-4.3593631101149673E-3</v>
      </c>
      <c r="G75">
        <v>73</v>
      </c>
    </row>
    <row r="76" spans="1:7" x14ac:dyDescent="0.25">
      <c r="A76" s="1">
        <v>45643</v>
      </c>
      <c r="B76" s="4">
        <f>(BTC_tbl[[#This Row],[Close]]/BTC_tbl!B75-1)</f>
        <v>7.669365146996121E-3</v>
      </c>
      <c r="C76" s="4">
        <f>Gold_tbl[[#This Row],[Close]]/Gold_tbl!B75-1</f>
        <v>-3.8386148317542945E-3</v>
      </c>
      <c r="D76" s="4">
        <f>AAPL_tbl[[#This Row],[Close]]/AAPL_tbl!B75-1</f>
        <v>9.7304195246450398E-3</v>
      </c>
      <c r="E76" s="4">
        <f t="shared" si="1"/>
        <v>3.6844894687906304E-3</v>
      </c>
      <c r="F76" s="4">
        <v>-4.0752147371703844E-3</v>
      </c>
      <c r="G76">
        <v>74</v>
      </c>
    </row>
    <row r="77" spans="1:7" x14ac:dyDescent="0.25">
      <c r="A77" s="1">
        <v>45644</v>
      </c>
      <c r="B77" s="4">
        <f>(BTC_tbl[[#This Row],[Close]]/BTC_tbl!B76-1)</f>
        <v>-5.708245243128951E-2</v>
      </c>
      <c r="C77" s="4">
        <f>Gold_tbl[[#This Row],[Close]]/Gold_tbl!B76-1</f>
        <v>-1.9185045502992604E-2</v>
      </c>
      <c r="D77" s="4">
        <f>AAPL_tbl[[#This Row],[Close]]/AAPL_tbl!B76-1</f>
        <v>-2.1406003159557652E-2</v>
      </c>
      <c r="E77" s="4">
        <f t="shared" si="1"/>
        <v>-3.1220554878451191E-2</v>
      </c>
      <c r="F77" s="4">
        <v>-3.8820434986365226E-3</v>
      </c>
      <c r="G77">
        <v>75</v>
      </c>
    </row>
    <row r="78" spans="1:7" x14ac:dyDescent="0.25">
      <c r="A78" s="1">
        <v>45645</v>
      </c>
      <c r="B78" s="4">
        <f>(BTC_tbl[[#This Row],[Close]]/BTC_tbl!B77-1)</f>
        <v>-4.3273542600896886E-2</v>
      </c>
      <c r="C78" s="4">
        <f>Gold_tbl[[#This Row],[Close]]/Gold_tbl!B77-1</f>
        <v>1.4210482320489159E-3</v>
      </c>
      <c r="D78" s="4">
        <f>AAPL_tbl[[#This Row],[Close]]/AAPL_tbl!B77-1</f>
        <v>7.0223585438695668E-3</v>
      </c>
      <c r="E78" s="4">
        <f t="shared" si="1"/>
        <v>-1.030693592428863E-2</v>
      </c>
      <c r="F78" s="4">
        <v>-3.8288685819735211E-3</v>
      </c>
      <c r="G78">
        <v>76</v>
      </c>
    </row>
    <row r="79" spans="1:7" x14ac:dyDescent="0.25">
      <c r="A79" s="1">
        <v>45646</v>
      </c>
      <c r="B79" s="4">
        <f>(BTC_tbl[[#This Row],[Close]]/BTC_tbl!B78-1)</f>
        <v>9.3742676353403276E-4</v>
      </c>
      <c r="C79" s="4">
        <f>Gold_tbl[[#This Row],[Close]]/Gold_tbl!B78-1</f>
        <v>1.0434056761268851E-2</v>
      </c>
      <c r="D79" s="4">
        <f>AAPL_tbl[[#This Row],[Close]]/AAPL_tbl!B78-1</f>
        <v>1.8796088489900553E-2</v>
      </c>
      <c r="E79" s="4">
        <f t="shared" si="1"/>
        <v>1.0093677280537915E-2</v>
      </c>
      <c r="F79" s="4">
        <v>-3.7839088864623058E-3</v>
      </c>
      <c r="G79">
        <v>77</v>
      </c>
    </row>
    <row r="80" spans="1:7" x14ac:dyDescent="0.25">
      <c r="A80" s="1">
        <v>45649</v>
      </c>
      <c r="B80" s="4">
        <f>(BTC_tbl[[#This Row],[Close]]/BTC_tbl!B79-1)</f>
        <v>-3.5120580660266909E-2</v>
      </c>
      <c r="C80" s="4">
        <f>Gold_tbl[[#This Row],[Close]]/Gold_tbl!B79-1</f>
        <v>-4.708798017348137E-3</v>
      </c>
      <c r="D80" s="4">
        <f>AAPL_tbl[[#This Row],[Close]]/AAPL_tbl!B79-1</f>
        <v>3.0683293340152407E-3</v>
      </c>
      <c r="E80" s="4">
        <f t="shared" si="1"/>
        <v>-1.1499194604814755E-2</v>
      </c>
      <c r="F80" s="4">
        <v>-3.7123652024158571E-3</v>
      </c>
      <c r="G80">
        <v>78</v>
      </c>
    </row>
    <row r="81" spans="1:7" x14ac:dyDescent="0.25">
      <c r="A81" s="1">
        <v>45650</v>
      </c>
      <c r="B81" s="4">
        <f>(BTC_tbl[[#This Row],[Close]]/BTC_tbl!B80-1)</f>
        <v>6.4062120844455173E-2</v>
      </c>
      <c r="C81" s="4">
        <f>Gold_tbl[[#This Row],[Close]]/Gold_tbl!B80-1</f>
        <v>1.9920318725099584E-3</v>
      </c>
      <c r="D81" s="4">
        <f>AAPL_tbl[[#This Row],[Close]]/AAPL_tbl!B80-1</f>
        <v>1.1490646692027262E-2</v>
      </c>
      <c r="E81" s="4">
        <f t="shared" si="1"/>
        <v>2.3462643009948714E-2</v>
      </c>
      <c r="F81" s="4">
        <v>-3.6795846706077825E-3</v>
      </c>
      <c r="G81">
        <v>79</v>
      </c>
    </row>
    <row r="82" spans="1:7" x14ac:dyDescent="0.25">
      <c r="A82" s="1">
        <v>45652</v>
      </c>
      <c r="B82" s="4">
        <f>(BTC_tbl[[#This Row],[Close]]/BTC_tbl!B81-1)</f>
        <v>-3.4663625997719549E-2</v>
      </c>
      <c r="C82" s="4">
        <f>Gold_tbl[[#This Row],[Close]]/Gold_tbl!B81-1</f>
        <v>6.7511597084162212E-3</v>
      </c>
      <c r="D82" s="4">
        <f>AAPL_tbl[[#This Row],[Close]]/AAPL_tbl!B81-1</f>
        <v>3.1792803970223105E-3</v>
      </c>
      <c r="E82" s="4">
        <f t="shared" si="1"/>
        <v>-6.7448397968426829E-3</v>
      </c>
      <c r="F82" s="4">
        <v>-3.3259811889001733E-3</v>
      </c>
      <c r="G82">
        <v>80</v>
      </c>
    </row>
    <row r="83" spans="1:7" x14ac:dyDescent="0.25">
      <c r="A83" s="1">
        <v>45653</v>
      </c>
      <c r="B83" s="4">
        <f>(BTC_tbl[[#This Row],[Close]]/BTC_tbl!B82-1)</f>
        <v>-1.2048192771084265E-2</v>
      </c>
      <c r="C83" s="4">
        <f>Gold_tbl[[#This Row],[Close]]/Gold_tbl!B82-1</f>
        <v>-6.8704488418973586E-3</v>
      </c>
      <c r="D83" s="4">
        <f>AAPL_tbl[[#This Row],[Close]]/AAPL_tbl!B82-1</f>
        <v>-1.325655097781564E-2</v>
      </c>
      <c r="E83" s="4">
        <f t="shared" si="1"/>
        <v>-1.0339602661428915E-2</v>
      </c>
      <c r="F83" s="4">
        <v>-3.3227711899934008E-3</v>
      </c>
      <c r="G83">
        <v>81</v>
      </c>
    </row>
    <row r="84" spans="1:7" x14ac:dyDescent="0.25">
      <c r="A84" s="1">
        <v>45656</v>
      </c>
      <c r="B84" s="4">
        <f>(BTC_tbl[[#This Row],[Close]]/BTC_tbl!B83-1)</f>
        <v>-1.6738402678144748E-3</v>
      </c>
      <c r="C84" s="4">
        <f>Gold_tbl[[#This Row],[Close]]/Gold_tbl!B83-1</f>
        <v>-3.1897265948633846E-3</v>
      </c>
      <c r="D84" s="4">
        <f>AAPL_tbl[[#This Row],[Close]]/AAPL_tbl!B83-1</f>
        <v>-1.3277975794132701E-2</v>
      </c>
      <c r="E84" s="4">
        <f t="shared" si="1"/>
        <v>-5.7614354565295066E-3</v>
      </c>
      <c r="F84" s="4">
        <v>-3.2984870572951852E-3</v>
      </c>
      <c r="G84">
        <v>82</v>
      </c>
    </row>
    <row r="85" spans="1:7" x14ac:dyDescent="0.25">
      <c r="A85" s="1">
        <v>45657</v>
      </c>
      <c r="B85" s="4">
        <f>(BTC_tbl[[#This Row],[Close]]/BTC_tbl!B84-1)</f>
        <v>2.8742514970059307E-3</v>
      </c>
      <c r="C85" s="4">
        <f>Gold_tbl[[#This Row],[Close]]/Gold_tbl!B84-1</f>
        <v>6.2336367036528451E-3</v>
      </c>
      <c r="D85" s="4">
        <f>AAPL_tbl[[#This Row],[Close]]/AAPL_tbl!B84-1</f>
        <v>-7.0657351540172053E-3</v>
      </c>
      <c r="E85" s="4">
        <f t="shared" si="1"/>
        <v>1.2360095843577559E-3</v>
      </c>
      <c r="F85" s="4">
        <v>-3.2776569967291379E-3</v>
      </c>
      <c r="G85">
        <v>83</v>
      </c>
    </row>
    <row r="86" spans="1:7" x14ac:dyDescent="0.25">
      <c r="A86" s="1">
        <v>45659</v>
      </c>
      <c r="B86" s="4">
        <f>(BTC_tbl[[#This Row],[Close]]/BTC_tbl!B85-1)</f>
        <v>3.0809648913302956E-2</v>
      </c>
      <c r="C86" s="4">
        <f>Gold_tbl[[#This Row],[Close]]/Gold_tbl!B85-1</f>
        <v>1.3587742122000535E-2</v>
      </c>
      <c r="D86" s="4">
        <f>AAPL_tbl[[#This Row],[Close]]/AAPL_tbl!B85-1</f>
        <v>-2.6225313824258301E-2</v>
      </c>
      <c r="E86" s="4">
        <f t="shared" si="1"/>
        <v>6.8103973755136125E-3</v>
      </c>
      <c r="F86" s="4">
        <v>-3.2080168007444288E-3</v>
      </c>
      <c r="G86">
        <v>84</v>
      </c>
    </row>
    <row r="87" spans="1:7" x14ac:dyDescent="0.25">
      <c r="A87" s="1">
        <v>45660</v>
      </c>
      <c r="B87" s="4">
        <f>(BTC_tbl[[#This Row],[Close]]/BTC_tbl!B86-1)</f>
        <v>1.0194624652456019E-2</v>
      </c>
      <c r="C87" s="4">
        <f>Gold_tbl[[#This Row],[Close]]/Gold_tbl!B86-1</f>
        <v>-7.8640697579658303E-3</v>
      </c>
      <c r="D87" s="4">
        <f>AAPL_tbl[[#This Row],[Close]]/AAPL_tbl!B86-1</f>
        <v>-2.0116594137450372E-3</v>
      </c>
      <c r="E87" s="4">
        <f t="shared" si="1"/>
        <v>-6.9073833157303768E-4</v>
      </c>
      <c r="F87" s="4">
        <v>-3.0646505424802963E-3</v>
      </c>
      <c r="G87">
        <v>85</v>
      </c>
    </row>
    <row r="88" spans="1:7" x14ac:dyDescent="0.25">
      <c r="A88" s="1">
        <v>45663</v>
      </c>
      <c r="B88" s="4">
        <f>(BTC_tbl[[#This Row],[Close]]/BTC_tbl!B87-1)</f>
        <v>3.9908256880734072E-2</v>
      </c>
      <c r="C88" s="4">
        <f>Gold_tbl[[#This Row],[Close]]/Gold_tbl!B87-1</f>
        <v>-1.2320834531193148E-3</v>
      </c>
      <c r="D88" s="4">
        <f>AAPL_tbl[[#This Row],[Close]]/AAPL_tbl!B87-1</f>
        <v>6.7464724998971271E-3</v>
      </c>
      <c r="E88" s="4">
        <f t="shared" si="1"/>
        <v>1.3503585432941634E-2</v>
      </c>
      <c r="F88" s="4">
        <v>-2.9220110432596428E-3</v>
      </c>
      <c r="G88">
        <v>86</v>
      </c>
    </row>
    <row r="89" spans="1:7" x14ac:dyDescent="0.25">
      <c r="A89" s="1">
        <v>45664</v>
      </c>
      <c r="B89" s="4">
        <f>(BTC_tbl[[#This Row],[Close]]/BTC_tbl!B88-1)</f>
        <v>-5.7344508160564689E-2</v>
      </c>
      <c r="C89" s="4">
        <f>Gold_tbl[[#This Row],[Close]]/Gold_tbl!B88-1</f>
        <v>5.6334553229984152E-3</v>
      </c>
      <c r="D89" s="4">
        <f>AAPL_tbl[[#This Row],[Close]]/AAPL_tbl!B88-1</f>
        <v>-1.1400318718587821E-2</v>
      </c>
      <c r="E89" s="4">
        <f t="shared" si="1"/>
        <v>-1.8370065934546386E-2</v>
      </c>
      <c r="F89" s="4">
        <v>-2.7669519954812921E-3</v>
      </c>
      <c r="G89">
        <v>87</v>
      </c>
    </row>
    <row r="90" spans="1:7" x14ac:dyDescent="0.25">
      <c r="A90" s="1">
        <v>45665</v>
      </c>
      <c r="B90" s="4">
        <f>(BTC_tbl[[#This Row],[Close]]/BTC_tbl!B89-1)</f>
        <v>-2.6438933083762328E-2</v>
      </c>
      <c r="C90" s="4">
        <f>Gold_tbl[[#This Row],[Close]]/Gold_tbl!B89-1</f>
        <v>5.3156689564932691E-3</v>
      </c>
      <c r="D90" s="4">
        <f>AAPL_tbl[[#This Row],[Close]]/AAPL_tbl!B89-1</f>
        <v>2.0252955278168283E-3</v>
      </c>
      <c r="E90" s="4">
        <f t="shared" si="1"/>
        <v>-5.1978236841863411E-3</v>
      </c>
      <c r="F90" s="4">
        <v>-2.5802676226406641E-3</v>
      </c>
      <c r="G90">
        <v>88</v>
      </c>
    </row>
    <row r="91" spans="1:7" x14ac:dyDescent="0.25">
      <c r="A91" s="1">
        <v>45667</v>
      </c>
      <c r="B91" s="4">
        <f>(BTC_tbl[[#This Row],[Close]]/BTC_tbl!B90-1)</f>
        <v>9.1324200913243114E-3</v>
      </c>
      <c r="C91" s="4">
        <f>Gold_tbl[[#This Row],[Close]]/Gold_tbl!B90-1</f>
        <v>9.5582852029609811E-3</v>
      </c>
      <c r="D91" s="4">
        <f>AAPL_tbl[[#This Row],[Close]]/AAPL_tbl!B90-1</f>
        <v>-2.4089427876087921E-2</v>
      </c>
      <c r="E91" s="4">
        <f t="shared" si="1"/>
        <v>-6.6378825424468976E-4</v>
      </c>
      <c r="F91" s="4">
        <v>-2.463538087866324E-3</v>
      </c>
      <c r="G91">
        <v>89</v>
      </c>
    </row>
    <row r="92" spans="1:7" x14ac:dyDescent="0.25">
      <c r="A92" s="1">
        <v>45670</v>
      </c>
      <c r="B92" s="4">
        <f>(BTC_tbl[[#This Row],[Close]]/BTC_tbl!B91-1)</f>
        <v>-1.1907597046915908E-2</v>
      </c>
      <c r="C92" s="4">
        <f>Gold_tbl[[#This Row],[Close]]/Gold_tbl!B91-1</f>
        <v>-9.9512509568510099E-3</v>
      </c>
      <c r="D92" s="4">
        <f>AAPL_tbl[[#This Row],[Close]]/AAPL_tbl!B91-1</f>
        <v>-1.035546726404335E-2</v>
      </c>
      <c r="E92" s="4">
        <f t="shared" si="1"/>
        <v>-1.0659419676028181E-2</v>
      </c>
      <c r="F92" s="4">
        <v>-2.3833988887388851E-3</v>
      </c>
      <c r="G92">
        <v>90</v>
      </c>
    </row>
    <row r="93" spans="1:7" x14ac:dyDescent="0.25">
      <c r="A93" s="1">
        <v>45671</v>
      </c>
      <c r="B93" s="4">
        <f>(BTC_tbl[[#This Row],[Close]]/BTC_tbl!B92-1)</f>
        <v>3.0850807423475457E-2</v>
      </c>
      <c r="C93" s="4">
        <f>Gold_tbl[[#This Row],[Close]]/Gold_tbl!B92-1</f>
        <v>5.2494506388864881E-3</v>
      </c>
      <c r="D93" s="4">
        <f>AAPL_tbl[[#This Row],[Close]]/AAPL_tbl!B92-1</f>
        <v>-4.7834628854530603E-3</v>
      </c>
      <c r="E93" s="4">
        <f t="shared" si="1"/>
        <v>9.9199836169613139E-3</v>
      </c>
      <c r="F93" s="4">
        <v>-2.3481546020406416E-3</v>
      </c>
      <c r="G93">
        <v>91</v>
      </c>
    </row>
    <row r="94" spans="1:7" x14ac:dyDescent="0.25">
      <c r="A94" s="1">
        <v>45672</v>
      </c>
      <c r="B94" s="4">
        <f>(BTC_tbl[[#This Row],[Close]]/BTC_tbl!B93-1)</f>
        <v>3.2265606733691721E-2</v>
      </c>
      <c r="C94" s="4">
        <f>Gold_tbl[[#This Row],[Close]]/Gold_tbl!B93-1</f>
        <v>7.4889689511394852E-3</v>
      </c>
      <c r="D94" s="4">
        <f>AAPL_tbl[[#This Row],[Close]]/AAPL_tbl!B93-1</f>
        <v>1.9697880010299595E-2</v>
      </c>
      <c r="E94" s="4">
        <f t="shared" si="1"/>
        <v>1.858463360365319E-2</v>
      </c>
      <c r="F94" s="4">
        <v>-2.2470487223385733E-3</v>
      </c>
      <c r="G94">
        <v>92</v>
      </c>
    </row>
    <row r="95" spans="1:7" x14ac:dyDescent="0.25">
      <c r="A95" s="1">
        <v>45673</v>
      </c>
      <c r="B95" s="4">
        <f>(BTC_tbl[[#This Row],[Close]]/BTC_tbl!B94-1)</f>
        <v>8.1540203850509752E-3</v>
      </c>
      <c r="C95" s="4">
        <f>Gold_tbl[[#This Row],[Close]]/Gold_tbl!B94-1</f>
        <v>6.9109611057538434E-3</v>
      </c>
      <c r="D95" s="4">
        <f>AAPL_tbl[[#This Row],[Close]]/AAPL_tbl!B94-1</f>
        <v>-4.0402339968856671E-2</v>
      </c>
      <c r="E95" s="4">
        <f t="shared" si="1"/>
        <v>-6.91011143284017E-3</v>
      </c>
      <c r="F95" s="4">
        <v>-2.1503297701267912E-3</v>
      </c>
      <c r="G95">
        <v>93</v>
      </c>
    </row>
    <row r="96" spans="1:7" x14ac:dyDescent="0.25">
      <c r="A96" s="1">
        <v>45674</v>
      </c>
      <c r="B96" s="4">
        <f>(BTC_tbl[[#This Row],[Close]]/BTC_tbl!B95-1)</f>
        <v>4.3136373848573495E-2</v>
      </c>
      <c r="C96" s="4">
        <f>Gold_tbl[[#This Row],[Close]]/Gold_tbl!B95-1</f>
        <v>-5.3072625698323828E-3</v>
      </c>
      <c r="D96" s="4">
        <f>AAPL_tbl[[#This Row],[Close]]/AAPL_tbl!B95-1</f>
        <v>7.5435287925968986E-3</v>
      </c>
      <c r="E96" s="4">
        <f t="shared" si="1"/>
        <v>1.3081065764418165E-2</v>
      </c>
      <c r="F96" s="4">
        <v>-2.1496907996366721E-3</v>
      </c>
      <c r="G96">
        <v>94</v>
      </c>
    </row>
    <row r="97" spans="1:7" x14ac:dyDescent="0.25">
      <c r="A97" s="1">
        <v>45678</v>
      </c>
      <c r="B97" s="4">
        <f>(BTC_tbl[[#This Row],[Close]]/BTC_tbl!B96-1)</f>
        <v>1.3999569244023125E-2</v>
      </c>
      <c r="C97" s="4">
        <f>Gold_tbl[[#This Row],[Close]]/Gold_tbl!B96-1</f>
        <v>1.5485216833152737E-2</v>
      </c>
      <c r="D97" s="4">
        <f>AAPL_tbl[[#This Row],[Close]]/AAPL_tbl!B96-1</f>
        <v>-3.1907021285857207E-2</v>
      </c>
      <c r="E97" s="4">
        <f t="shared" si="1"/>
        <v>8.2185112071087203E-4</v>
      </c>
      <c r="F97" s="4">
        <v>-2.1304165190970887E-3</v>
      </c>
      <c r="G97">
        <v>95</v>
      </c>
    </row>
    <row r="98" spans="1:7" x14ac:dyDescent="0.25">
      <c r="A98" s="1">
        <v>45679</v>
      </c>
      <c r="B98" s="4">
        <f>(BTC_tbl[[#This Row],[Close]]/BTC_tbl!B97-1)</f>
        <v>-1.7417162276975318E-2</v>
      </c>
      <c r="C98" s="4">
        <f>Gold_tbl[[#This Row],[Close]]/Gold_tbl!B97-1</f>
        <v>5.1357010231896094E-3</v>
      </c>
      <c r="D98" s="4">
        <f>AAPL_tbl[[#This Row],[Close]]/AAPL_tbl!B97-1</f>
        <v>5.3057553956834536E-3</v>
      </c>
      <c r="E98" s="4">
        <f t="shared" si="1"/>
        <v>-1.5791416551117151E-3</v>
      </c>
      <c r="F98" s="4">
        <v>-2.0178913346547752E-3</v>
      </c>
      <c r="G98">
        <v>96</v>
      </c>
    </row>
    <row r="99" spans="1:7" x14ac:dyDescent="0.25">
      <c r="A99" s="1">
        <v>45680</v>
      </c>
      <c r="B99" s="4">
        <f>(BTC_tbl[[#This Row],[Close]]/BTC_tbl!B98-1)</f>
        <v>-9.7276264591438233E-3</v>
      </c>
      <c r="C99" s="4">
        <f>Gold_tbl[[#This Row],[Close]]/Gold_tbl!B98-1</f>
        <v>-1.4149274849664106E-3</v>
      </c>
      <c r="D99" s="4">
        <f>AAPL_tbl[[#This Row],[Close]]/AAPL_tbl!B98-1</f>
        <v>-7.6035423562048621E-4</v>
      </c>
      <c r="E99" s="4">
        <f t="shared" si="1"/>
        <v>-3.7123652024158571E-3</v>
      </c>
      <c r="F99" s="4">
        <v>-1.8414123578684328E-3</v>
      </c>
      <c r="G99">
        <v>97</v>
      </c>
    </row>
    <row r="100" spans="1:7" x14ac:dyDescent="0.25">
      <c r="A100" s="1">
        <v>45681</v>
      </c>
      <c r="B100" s="4">
        <f>(BTC_tbl[[#This Row],[Close]]/BTC_tbl!B99-1)</f>
        <v>1.5280506439641961E-2</v>
      </c>
      <c r="C100" s="4">
        <f>Gold_tbl[[#This Row],[Close]]/Gold_tbl!B99-1</f>
        <v>6.2187586098318981E-3</v>
      </c>
      <c r="D100" s="4">
        <f>AAPL_tbl[[#This Row],[Close]]/AAPL_tbl!B99-1</f>
        <v>-3.8941855780851853E-3</v>
      </c>
      <c r="E100" s="4">
        <f t="shared" si="1"/>
        <v>5.9033997023997921E-3</v>
      </c>
      <c r="F100" s="4">
        <v>-1.8070416563718439E-3</v>
      </c>
      <c r="G100">
        <v>98</v>
      </c>
    </row>
    <row r="101" spans="1:7" x14ac:dyDescent="0.25">
      <c r="A101" s="1">
        <v>45684</v>
      </c>
      <c r="B101" s="4">
        <f>(BTC_tbl[[#This Row],[Close]]/BTC_tbl!B100-1)</f>
        <v>-3.4186196516878042E-2</v>
      </c>
      <c r="C101" s="4">
        <f>Gold_tbl[[#This Row],[Close]]/Gold_tbl!B100-1</f>
        <v>-1.0404850381380726E-2</v>
      </c>
      <c r="D101" s="4">
        <f>AAPL_tbl[[#This Row],[Close]]/AAPL_tbl!B100-1</f>
        <v>3.1769569515592844E-2</v>
      </c>
      <c r="E101" s="4">
        <f t="shared" si="1"/>
        <v>-4.8869282529378499E-3</v>
      </c>
      <c r="F101" s="4">
        <v>-1.7823910130631108E-3</v>
      </c>
      <c r="G101">
        <v>99</v>
      </c>
    </row>
    <row r="102" spans="1:7" x14ac:dyDescent="0.25">
      <c r="A102" s="1">
        <v>45685</v>
      </c>
      <c r="B102" s="4">
        <f>(BTC_tbl[[#This Row],[Close]]/BTC_tbl!B101-1)</f>
        <v>-1.1130899376670111E-3</v>
      </c>
      <c r="C102" s="4">
        <f>Gold_tbl[[#This Row],[Close]]/Gold_tbl!B101-1</f>
        <v>8.6564686351238151E-3</v>
      </c>
      <c r="D102" s="4">
        <f>AAPL_tbl[[#This Row],[Close]]/AAPL_tbl!B101-1</f>
        <v>3.6540220373677101E-2</v>
      </c>
      <c r="E102" s="4">
        <f t="shared" si="1"/>
        <v>1.4090726584852553E-2</v>
      </c>
      <c r="F102" s="4">
        <v>-1.7225492862322448E-3</v>
      </c>
      <c r="G102">
        <v>100</v>
      </c>
    </row>
    <row r="103" spans="1:7" x14ac:dyDescent="0.25">
      <c r="A103" s="1">
        <v>45686</v>
      </c>
      <c r="B103" s="4">
        <f>(BTC_tbl[[#This Row],[Close]]/BTC_tbl!B102-1)</f>
        <v>3.0309783819924219E-2</v>
      </c>
      <c r="C103" s="4">
        <f>Gold_tbl[[#This Row],[Close]]/Gold_tbl!B102-1</f>
        <v>-3.8404263657026982E-3</v>
      </c>
      <c r="D103" s="4">
        <f>AAPL_tbl[[#This Row],[Close]]/AAPL_tbl!B102-1</f>
        <v>4.6218487394957819E-3</v>
      </c>
      <c r="E103" s="4">
        <f t="shared" si="1"/>
        <v>8.9433192215449195E-3</v>
      </c>
      <c r="F103" s="4">
        <v>-1.6399913336548888E-3</v>
      </c>
      <c r="G103">
        <v>101</v>
      </c>
    </row>
    <row r="104" spans="1:7" x14ac:dyDescent="0.25">
      <c r="A104" s="1">
        <v>45687</v>
      </c>
      <c r="B104" s="4">
        <f>(BTC_tbl[[#This Row],[Close]]/BTC_tbl!B103-1)</f>
        <v>6.7056024226692656E-3</v>
      </c>
      <c r="C104" s="4">
        <f>Gold_tbl[[#This Row],[Close]]/Gold_tbl!B103-1</f>
        <v>1.5145554681353257E-2</v>
      </c>
      <c r="D104" s="4">
        <f>AAPL_tbl[[#This Row],[Close]]/AAPL_tbl!B103-1</f>
        <v>-7.4027603513173723E-3</v>
      </c>
      <c r="E104" s="4">
        <f t="shared" si="1"/>
        <v>5.8490744939468722E-3</v>
      </c>
      <c r="F104" s="4">
        <v>-1.6172474950928656E-3</v>
      </c>
      <c r="G104">
        <v>102</v>
      </c>
    </row>
    <row r="105" spans="1:7" x14ac:dyDescent="0.25">
      <c r="A105" s="1">
        <v>45688</v>
      </c>
      <c r="B105" s="4">
        <f>(BTC_tbl[[#This Row],[Close]]/BTC_tbl!B104-1)</f>
        <v>-3.2874946282767548E-2</v>
      </c>
      <c r="C105" s="4">
        <f>Gold_tbl[[#This Row],[Close]]/Gold_tbl!B104-1</f>
        <v>1.9763611703158546E-3</v>
      </c>
      <c r="D105" s="4">
        <f>AAPL_tbl[[#This Row],[Close]]/AAPL_tbl!B104-1</f>
        <v>-6.6995322968019799E-3</v>
      </c>
      <c r="E105" s="4">
        <f t="shared" si="1"/>
        <v>-1.1081799105744517E-2</v>
      </c>
      <c r="F105" s="4">
        <v>-1.5791416551117151E-3</v>
      </c>
      <c r="G105">
        <v>103</v>
      </c>
    </row>
    <row r="106" spans="1:7" x14ac:dyDescent="0.25">
      <c r="A106" s="1">
        <v>45691</v>
      </c>
      <c r="B106" s="4">
        <f>(BTC_tbl[[#This Row],[Close]]/BTC_tbl!B105-1)</f>
        <v>-3.3325927571650205E-3</v>
      </c>
      <c r="C106" s="4">
        <f>Gold_tbl[[#This Row],[Close]]/Gold_tbl!B105-1</f>
        <v>5.3372524752475226E-3</v>
      </c>
      <c r="D106" s="4">
        <f>AAPL_tbl[[#This Row],[Close]]/AAPL_tbl!B105-1</f>
        <v>-3.3850852634258133E-2</v>
      </c>
      <c r="E106" s="4">
        <f t="shared" si="1"/>
        <v>-9.0201326273279363E-3</v>
      </c>
      <c r="F106" s="4">
        <v>-1.5114200931225057E-3</v>
      </c>
      <c r="G106">
        <v>104</v>
      </c>
    </row>
    <row r="107" spans="1:7" x14ac:dyDescent="0.25">
      <c r="A107" s="1">
        <v>45692</v>
      </c>
      <c r="B107" s="4">
        <f>(BTC_tbl[[#This Row],[Close]]/BTC_tbl!B106-1)</f>
        <v>-2.4297815425769032E-2</v>
      </c>
      <c r="C107" s="4">
        <f>Gold_tbl[[#This Row],[Close]]/Gold_tbl!B106-1</f>
        <v>9.8484265599754206E-3</v>
      </c>
      <c r="D107" s="4">
        <f>AAPL_tbl[[#This Row],[Close]]/AAPL_tbl!B106-1</f>
        <v>2.0987003863716103E-2</v>
      </c>
      <c r="E107" s="4">
        <f t="shared" si="1"/>
        <v>2.9461271553742905E-3</v>
      </c>
      <c r="F107" s="4">
        <v>-1.4559024893823324E-3</v>
      </c>
      <c r="G107">
        <v>105</v>
      </c>
    </row>
    <row r="108" spans="1:7" x14ac:dyDescent="0.25">
      <c r="A108" s="1">
        <v>45693</v>
      </c>
      <c r="B108" s="4">
        <f>(BTC_tbl[[#This Row],[Close]]/BTC_tbl!B107-1)</f>
        <v>-1.4393420150788261E-2</v>
      </c>
      <c r="C108" s="4">
        <f>Gold_tbl[[#This Row],[Close]]/Gold_tbl!B107-1</f>
        <v>6.2095238095238869E-3</v>
      </c>
      <c r="D108" s="4">
        <f>AAPL_tbl[[#This Row],[Close]]/AAPL_tbl!B107-1</f>
        <v>-1.3761073363721676E-3</v>
      </c>
      <c r="E108" s="4">
        <f t="shared" si="1"/>
        <v>-2.2470487223385733E-3</v>
      </c>
      <c r="F108" s="4">
        <v>-1.3933472405662007E-3</v>
      </c>
      <c r="G108">
        <v>106</v>
      </c>
    </row>
    <row r="109" spans="1:7" x14ac:dyDescent="0.25">
      <c r="A109" s="1">
        <v>45694</v>
      </c>
      <c r="B109" s="4">
        <f>(BTC_tbl[[#This Row],[Close]]/BTC_tbl!B108-1)</f>
        <v>-4.1724617524339092E-3</v>
      </c>
      <c r="C109" s="4">
        <f>Gold_tbl[[#This Row],[Close]]/Gold_tbl!B108-1</f>
        <v>-2.650210123802621E-3</v>
      </c>
      <c r="D109" s="4">
        <f>AAPL_tbl[[#This Row],[Close]]/AAPL_tbl!B108-1</f>
        <v>3.1866333649126499E-3</v>
      </c>
      <c r="E109" s="4">
        <f t="shared" si="1"/>
        <v>-1.3558325657774266E-3</v>
      </c>
      <c r="F109" s="4">
        <v>-1.3558325657774266E-3</v>
      </c>
      <c r="G109">
        <v>107</v>
      </c>
    </row>
    <row r="110" spans="1:7" x14ac:dyDescent="0.25">
      <c r="A110" s="1">
        <v>45695</v>
      </c>
      <c r="B110" s="4">
        <f>(BTC_tbl[[#This Row],[Close]]/BTC_tbl!B109-1)</f>
        <v>-1.2569832402234637E-2</v>
      </c>
      <c r="C110" s="4">
        <f>Gold_tbl[[#This Row],[Close]]/Gold_tbl!B109-1</f>
        <v>1.784155183540026E-3</v>
      </c>
      <c r="D110" s="4">
        <f>AAPL_tbl[[#This Row],[Close]]/AAPL_tbl!B109-1</f>
        <v>-2.3952609890109944E-2</v>
      </c>
      <c r="E110" s="4">
        <f t="shared" si="1"/>
        <v>-1.0243070614287364E-2</v>
      </c>
      <c r="F110" s="4">
        <v>-7.9409228799559692E-4</v>
      </c>
      <c r="G110">
        <v>108</v>
      </c>
    </row>
    <row r="111" spans="1:7" x14ac:dyDescent="0.25">
      <c r="A111" s="1">
        <v>45698</v>
      </c>
      <c r="B111" s="4">
        <f>(BTC_tbl[[#This Row],[Close]]/BTC_tbl!B110-1)</f>
        <v>1.7916077322017943E-2</v>
      </c>
      <c r="C111" s="4">
        <f>Gold_tbl[[#This Row],[Close]]/Gold_tbl!B110-1</f>
        <v>1.6938234179613598E-2</v>
      </c>
      <c r="D111" s="4">
        <f>AAPL_tbl[[#This Row],[Close]]/AAPL_tbl!B110-1</f>
        <v>1.1874395285424999E-3</v>
      </c>
      <c r="E111" s="4">
        <f t="shared" si="1"/>
        <v>1.2506348727013573E-2</v>
      </c>
      <c r="F111" s="4">
        <v>-7.1795230696203305E-4</v>
      </c>
      <c r="G111">
        <v>109</v>
      </c>
    </row>
    <row r="112" spans="1:7" x14ac:dyDescent="0.25">
      <c r="A112" s="1">
        <v>45699</v>
      </c>
      <c r="B112" s="4">
        <f>(BTC_tbl[[#This Row],[Close]]/BTC_tbl!B111-1)</f>
        <v>-2.2000926354794004E-2</v>
      </c>
      <c r="C112" s="4">
        <f>Gold_tbl[[#This Row],[Close]]/Gold_tbl!B111-1</f>
        <v>-3.6516749264076109E-3</v>
      </c>
      <c r="D112" s="4">
        <f>AAPL_tbl[[#This Row],[Close]]/AAPL_tbl!B111-1</f>
        <v>2.1831759279595797E-2</v>
      </c>
      <c r="E112" s="4">
        <f t="shared" si="1"/>
        <v>-1.5114200931225057E-3</v>
      </c>
      <c r="F112" s="4">
        <v>-6.9073833157303768E-4</v>
      </c>
      <c r="G112">
        <v>110</v>
      </c>
    </row>
    <row r="113" spans="1:7" x14ac:dyDescent="0.25">
      <c r="A113" s="1">
        <v>45700</v>
      </c>
      <c r="B113" s="4">
        <f>(BTC_tbl[[#This Row],[Close]]/BTC_tbl!B112-1)</f>
        <v>1.799668482121719E-2</v>
      </c>
      <c r="C113" s="4">
        <f>Gold_tbl[[#This Row],[Close]]/Gold_tbl!B112-1</f>
        <v>1.047159579640411E-3</v>
      </c>
      <c r="D113" s="4">
        <f>AAPL_tbl[[#This Row],[Close]]/AAPL_tbl!B112-1</f>
        <v>1.8270140142722102E-2</v>
      </c>
      <c r="E113" s="4">
        <f t="shared" si="1"/>
        <v>1.1298911321037951E-2</v>
      </c>
      <c r="F113" s="4">
        <v>-6.6378825424468976E-4</v>
      </c>
      <c r="G113">
        <v>111</v>
      </c>
    </row>
    <row r="114" spans="1:7" x14ac:dyDescent="0.25">
      <c r="A114" s="1">
        <v>45701</v>
      </c>
      <c r="B114" s="4">
        <f>(BTC_tbl[[#This Row],[Close]]/BTC_tbl!B113-1)</f>
        <v>-7.6762037683183459E-3</v>
      </c>
      <c r="C114" s="4">
        <f>Gold_tbl[[#This Row],[Close]]/Gold_tbl!B113-1</f>
        <v>9.8628908730900022E-3</v>
      </c>
      <c r="D114" s="4">
        <f>AAPL_tbl[[#This Row],[Close]]/AAPL_tbl!B113-1</f>
        <v>1.9673238485245159E-2</v>
      </c>
      <c r="E114" s="4">
        <f t="shared" si="1"/>
        <v>7.5442667643140452E-3</v>
      </c>
      <c r="F114" s="4">
        <v>-5.8186502376167447E-4</v>
      </c>
      <c r="G114">
        <v>112</v>
      </c>
    </row>
    <row r="115" spans="1:7" x14ac:dyDescent="0.25">
      <c r="A115" s="1">
        <v>45702</v>
      </c>
      <c r="B115" s="4">
        <f>(BTC_tbl[[#This Row],[Close]]/BTC_tbl!B114-1)</f>
        <v>1.0548523206751037E-2</v>
      </c>
      <c r="C115" s="4">
        <f>Gold_tbl[[#This Row],[Close]]/Gold_tbl!B114-1</f>
        <v>-1.4871813843365E-2</v>
      </c>
      <c r="D115" s="4">
        <f>AAPL_tbl[[#This Row],[Close]]/AAPL_tbl!B114-1</f>
        <v>1.2710636359872352E-2</v>
      </c>
      <c r="E115" s="4">
        <f t="shared" si="1"/>
        <v>1.029022332641016E-3</v>
      </c>
      <c r="F115" s="4">
        <v>-6.080113685146243E-5</v>
      </c>
      <c r="G115">
        <v>113</v>
      </c>
    </row>
    <row r="116" spans="1:7" x14ac:dyDescent="0.25">
      <c r="A116" s="1">
        <v>45706</v>
      </c>
      <c r="B116" s="4">
        <f>(BTC_tbl[[#This Row],[Close]]/BTC_tbl!B115-1)</f>
        <v>-3.2243099048944623E-2</v>
      </c>
      <c r="C116" s="4">
        <f>Gold_tbl[[#This Row],[Close]]/Gold_tbl!B115-1</f>
        <v>1.6560892260317539E-2</v>
      </c>
      <c r="D116" s="4">
        <f>AAPL_tbl[[#This Row],[Close]]/AAPL_tbl!B115-1</f>
        <v>-5.3147996729352442E-4</v>
      </c>
      <c r="E116" s="4">
        <f t="shared" si="1"/>
        <v>-3.2080168007444288E-3</v>
      </c>
      <c r="F116" s="4">
        <v>1.0977429213301394E-4</v>
      </c>
      <c r="G116">
        <v>114</v>
      </c>
    </row>
    <row r="117" spans="1:7" x14ac:dyDescent="0.25">
      <c r="A117" s="1">
        <v>45707</v>
      </c>
      <c r="B117" s="4">
        <f>(BTC_tbl[[#This Row],[Close]]/BTC_tbl!B116-1)</f>
        <v>2.1812080536912859E-2</v>
      </c>
      <c r="C117" s="4">
        <f>Gold_tbl[[#This Row],[Close]]/Gold_tbl!B116-1</f>
        <v>5.5411895086820984E-4</v>
      </c>
      <c r="D117" s="4">
        <f>AAPL_tbl[[#This Row],[Close]]/AAPL_tbl!B116-1</f>
        <v>1.636192579866691E-3</v>
      </c>
      <c r="E117" s="4">
        <f t="shared" si="1"/>
        <v>7.2561295153811493E-3</v>
      </c>
      <c r="F117" s="4">
        <v>1.2862641534887613E-4</v>
      </c>
      <c r="G117">
        <v>115</v>
      </c>
    </row>
    <row r="118" spans="1:7" x14ac:dyDescent="0.25">
      <c r="A118" s="1">
        <v>45708</v>
      </c>
      <c r="B118" s="4">
        <f>(BTC_tbl[[#This Row],[Close]]/BTC_tbl!B117-1)</f>
        <v>2.4161388693408226E-2</v>
      </c>
      <c r="C118" s="4">
        <f>Gold_tbl[[#This Row],[Close]]/Gold_tbl!B117-1</f>
        <v>5.168912682296245E-4</v>
      </c>
      <c r="D118" s="4">
        <f>AAPL_tbl[[#This Row],[Close]]/AAPL_tbl!B117-1</f>
        <v>3.9204475844325515E-3</v>
      </c>
      <c r="E118" s="4">
        <f t="shared" si="1"/>
        <v>8.6313073906440826E-3</v>
      </c>
      <c r="F118" s="4">
        <v>3.9437277674734313E-4</v>
      </c>
      <c r="G118">
        <v>116</v>
      </c>
    </row>
    <row r="119" spans="1:7" x14ac:dyDescent="0.25">
      <c r="A119" s="1">
        <v>45709</v>
      </c>
      <c r="B119" s="4">
        <f>(BTC_tbl[[#This Row],[Close]]/BTC_tbl!B118-1)</f>
        <v>-3.7562986715528934E-2</v>
      </c>
      <c r="C119" s="4">
        <f>Gold_tbl[[#This Row],[Close]]/Gold_tbl!B118-1</f>
        <v>-9.2254326727925218E-4</v>
      </c>
      <c r="D119" s="4">
        <f>AAPL_tbl[[#This Row],[Close]]/AAPL_tbl!B118-1</f>
        <v>-1.1389984948948495E-3</v>
      </c>
      <c r="E119" s="4">
        <f t="shared" si="1"/>
        <v>-1.1979612870038835E-2</v>
      </c>
      <c r="F119" s="4">
        <v>5.7902298298888549E-4</v>
      </c>
      <c r="G119">
        <v>117</v>
      </c>
    </row>
    <row r="120" spans="1:7" x14ac:dyDescent="0.25">
      <c r="A120" s="1">
        <v>45712</v>
      </c>
      <c r="B120" s="4">
        <f>(BTC_tbl[[#This Row],[Close]]/BTC_tbl!B119-1)</f>
        <v>-9.0433127082342191E-3</v>
      </c>
      <c r="C120" s="4">
        <f>Gold_tbl[[#This Row],[Close]]/Gold_tbl!B119-1</f>
        <v>5.4295634187779829E-3</v>
      </c>
      <c r="D120" s="4">
        <f>AAPL_tbl[[#This Row],[Close]]/AAPL_tbl!B119-1</f>
        <v>6.597434331093277E-3</v>
      </c>
      <c r="E120" s="4">
        <f t="shared" si="1"/>
        <v>1.4380618543689111E-3</v>
      </c>
      <c r="F120" s="4">
        <v>5.9587046931448579E-4</v>
      </c>
      <c r="G120">
        <v>118</v>
      </c>
    </row>
    <row r="121" spans="1:7" x14ac:dyDescent="0.25">
      <c r="A121" s="1">
        <v>45713</v>
      </c>
      <c r="B121" s="4">
        <f>(BTC_tbl[[#This Row],[Close]]/BTC_tbl!B120-1)</f>
        <v>-6.243996157540832E-2</v>
      </c>
      <c r="C121" s="4">
        <f>Gold_tbl[[#This Row],[Close]]/Gold_tbl!B120-1</f>
        <v>-1.318834723191642E-2</v>
      </c>
      <c r="D121" s="4">
        <f>AAPL_tbl[[#This Row],[Close]]/AAPL_tbl!B120-1</f>
        <v>-5.2595379698183731E-4</v>
      </c>
      <c r="E121" s="4">
        <f t="shared" si="1"/>
        <v>-2.4165113504483613E-2</v>
      </c>
      <c r="F121" s="4">
        <v>6.166504892775918E-4</v>
      </c>
      <c r="G121">
        <v>119</v>
      </c>
    </row>
    <row r="122" spans="1:7" x14ac:dyDescent="0.25">
      <c r="A122" s="1">
        <v>45714</v>
      </c>
      <c r="B122" s="4">
        <f>(BTC_tbl[[#This Row],[Close]]/BTC_tbl!B121-1)</f>
        <v>-4.4057377049180335E-2</v>
      </c>
      <c r="C122" s="4">
        <f>Gold_tbl[[#This Row],[Close]]/Gold_tbl!B121-1</f>
        <v>1.5263197081378799E-3</v>
      </c>
      <c r="D122" s="4">
        <f>AAPL_tbl[[#This Row],[Close]]/AAPL_tbl!B121-1</f>
        <v>-2.7040155440414382E-2</v>
      </c>
      <c r="E122" s="4">
        <f t="shared" si="1"/>
        <v>-2.071873186362326E-2</v>
      </c>
      <c r="F122" s="4">
        <v>8.2185112071087203E-4</v>
      </c>
      <c r="G122">
        <v>120</v>
      </c>
    </row>
    <row r="123" spans="1:7" x14ac:dyDescent="0.25">
      <c r="A123" s="1">
        <v>45715</v>
      </c>
      <c r="B123" s="4">
        <f>(BTC_tbl[[#This Row],[Close]]/BTC_tbl!B122-1)</f>
        <v>-1.0450160771704242E-2</v>
      </c>
      <c r="C123" s="4">
        <f>Gold_tbl[[#This Row],[Close]]/Gold_tbl!B122-1</f>
        <v>-1.5239936066609561E-2</v>
      </c>
      <c r="D123" s="4">
        <f>AAPL_tbl[[#This Row],[Close]]/AAPL_tbl!B122-1</f>
        <v>-1.273090364453322E-2</v>
      </c>
      <c r="E123" s="4">
        <f t="shared" si="1"/>
        <v>-1.3050293751515065E-2</v>
      </c>
      <c r="F123" s="4">
        <v>8.9411413903539582E-4</v>
      </c>
      <c r="G123">
        <v>121</v>
      </c>
    </row>
    <row r="124" spans="1:7" x14ac:dyDescent="0.25">
      <c r="A124" s="1">
        <v>45716</v>
      </c>
      <c r="B124" s="4">
        <f>(BTC_tbl[[#This Row],[Close]]/BTC_tbl!B123-1)</f>
        <v>1.083130246412134E-2</v>
      </c>
      <c r="C124" s="4">
        <f>Gold_tbl[[#This Row],[Close]]/Gold_tbl!B123-1</f>
        <v>-6.2658060619786848E-3</v>
      </c>
      <c r="D124" s="4">
        <f>AAPL_tbl[[#This Row],[Close]]/AAPL_tbl!B123-1</f>
        <v>1.913190054782965E-2</v>
      </c>
      <c r="E124" s="4">
        <f t="shared" si="1"/>
        <v>6.4826384787938229E-3</v>
      </c>
      <c r="F124" s="4">
        <v>1.029022332641016E-3</v>
      </c>
      <c r="G124">
        <v>122</v>
      </c>
    </row>
    <row r="125" spans="1:7" x14ac:dyDescent="0.25">
      <c r="A125" s="1">
        <v>45719</v>
      </c>
      <c r="B125" s="4">
        <f>(BTC_tbl[[#This Row],[Close]]/BTC_tbl!B124-1)</f>
        <v>2.0626841682293229E-2</v>
      </c>
      <c r="C125" s="4">
        <f>Gold_tbl[[#This Row],[Close]]/Gold_tbl!B124-1</f>
        <v>1.3180385155923791E-2</v>
      </c>
      <c r="D125" s="4">
        <f>AAPL_tbl[[#This Row],[Close]]/AAPL_tbl!B124-1</f>
        <v>-1.5754217664571635E-2</v>
      </c>
      <c r="E125" s="4">
        <f t="shared" si="1"/>
        <v>6.7339412676859943E-3</v>
      </c>
      <c r="F125" s="4">
        <v>1.08226785842771E-3</v>
      </c>
      <c r="G125">
        <v>123</v>
      </c>
    </row>
    <row r="126" spans="1:7" x14ac:dyDescent="0.25">
      <c r="A126" s="1">
        <v>45720</v>
      </c>
      <c r="B126" s="4">
        <f>(BTC_tbl[[#This Row],[Close]]/BTC_tbl!B125-1)</f>
        <v>1.049868766404205E-2</v>
      </c>
      <c r="C126" s="4">
        <f>Gold_tbl[[#This Row],[Close]]/Gold_tbl!B125-1</f>
        <v>8.6976081577565534E-3</v>
      </c>
      <c r="D126" s="4">
        <f>AAPL_tbl[[#This Row],[Close]]/AAPL_tbl!B125-1</f>
        <v>-8.8224173423517849E-3</v>
      </c>
      <c r="E126" s="4">
        <f t="shared" si="1"/>
        <v>3.9819243596097009E-3</v>
      </c>
      <c r="F126" s="4">
        <v>1.2360095843577559E-3</v>
      </c>
      <c r="G126">
        <v>124</v>
      </c>
    </row>
    <row r="127" spans="1:7" x14ac:dyDescent="0.25">
      <c r="A127" s="1">
        <v>45721</v>
      </c>
      <c r="B127" s="4">
        <f>(BTC_tbl[[#This Row],[Close]]/BTC_tbl!B126-1)</f>
        <v>4.1038961038960986E-2</v>
      </c>
      <c r="C127" s="4">
        <f>Gold_tbl[[#This Row],[Close]]/Gold_tbl!B126-1</f>
        <v>2.0813201516389768E-3</v>
      </c>
      <c r="D127" s="4">
        <f>AAPL_tbl[[#This Row],[Close]]/AAPL_tbl!B126-1</f>
        <v>-8.053236129360597E-4</v>
      </c>
      <c r="E127" s="4">
        <f t="shared" si="1"/>
        <v>1.2902619288463068E-2</v>
      </c>
      <c r="F127" s="4">
        <v>1.363635326085588E-3</v>
      </c>
      <c r="G127">
        <v>125</v>
      </c>
    </row>
    <row r="128" spans="1:7" x14ac:dyDescent="0.25">
      <c r="A128" s="1">
        <v>45722</v>
      </c>
      <c r="B128" s="4">
        <f>(BTC_tbl[[#This Row],[Close]]/BTC_tbl!B127-1)</f>
        <v>-1.5469061876247414E-2</v>
      </c>
      <c r="C128" s="4">
        <f>Gold_tbl[[#This Row],[Close]]/Gold_tbl!B127-1</f>
        <v>-5.0812254283807423E-3</v>
      </c>
      <c r="D128" s="4">
        <f>AAPL_tbl[[#This Row],[Close]]/AAPL_tbl!B127-1</f>
        <v>-1.7392042080257575E-3</v>
      </c>
      <c r="E128" s="4">
        <f t="shared" si="1"/>
        <v>-7.1949699966342489E-3</v>
      </c>
      <c r="F128" s="4">
        <v>1.4238934254187435E-3</v>
      </c>
      <c r="G128">
        <v>126</v>
      </c>
    </row>
    <row r="129" spans="1:7" x14ac:dyDescent="0.25">
      <c r="A129" s="1">
        <v>45723</v>
      </c>
      <c r="B129" s="4">
        <f>(BTC_tbl[[#This Row],[Close]]/BTC_tbl!B128-1)</f>
        <v>-2.331474911302589E-2</v>
      </c>
      <c r="C129" s="4">
        <f>Gold_tbl[[#This Row],[Close]]/Gold_tbl!B128-1</f>
        <v>5.2190121155626379E-4</v>
      </c>
      <c r="D129" s="4">
        <f>AAPL_tbl[[#This Row],[Close]]/AAPL_tbl!B128-1</f>
        <v>1.589257638210162E-2</v>
      </c>
      <c r="E129" s="4">
        <f t="shared" si="1"/>
        <v>-2.0178913346547752E-3</v>
      </c>
      <c r="F129" s="4">
        <v>1.4380618543689111E-3</v>
      </c>
      <c r="G129">
        <v>127</v>
      </c>
    </row>
    <row r="130" spans="1:7" x14ac:dyDescent="0.25">
      <c r="A130" s="1">
        <v>45726</v>
      </c>
      <c r="B130" s="4">
        <f>(BTC_tbl[[#This Row],[Close]]/BTC_tbl!B129-1)</f>
        <v>-9.2112091333679258E-2</v>
      </c>
      <c r="C130" s="4">
        <f>Gold_tbl[[#This Row],[Close]]/Gold_tbl!B129-1</f>
        <v>-8.755914899958861E-3</v>
      </c>
      <c r="D130" s="4">
        <f>AAPL_tbl[[#This Row],[Close]]/AAPL_tbl!B129-1</f>
        <v>-4.8479524825364995E-2</v>
      </c>
      <c r="E130" s="4">
        <f t="shared" si="1"/>
        <v>-4.567985080769682E-2</v>
      </c>
      <c r="F130" s="4">
        <v>1.6582286473404541E-3</v>
      </c>
      <c r="G130">
        <v>128</v>
      </c>
    </row>
    <row r="131" spans="1:7" x14ac:dyDescent="0.25">
      <c r="A131" s="1">
        <v>45727</v>
      </c>
      <c r="B131" s="4">
        <f>(BTC_tbl[[#This Row],[Close]]/BTC_tbl!B130-1)</f>
        <v>5.2300657330665912E-2</v>
      </c>
      <c r="C131" s="4">
        <f>Gold_tbl[[#This Row],[Close]]/Gold_tbl!B130-1</f>
        <v>1.1727559765448925E-2</v>
      </c>
      <c r="D131" s="4">
        <f>AAPL_tbl[[#This Row],[Close]]/AAPL_tbl!B130-1</f>
        <v>-2.9189379286091E-2</v>
      </c>
      <c r="E131" s="4">
        <f t="shared" si="1"/>
        <v>1.1624407319552046E-2</v>
      </c>
      <c r="F131" s="4">
        <v>1.9715612759406476E-3</v>
      </c>
      <c r="G131">
        <v>129</v>
      </c>
    </row>
    <row r="132" spans="1:7" x14ac:dyDescent="0.25">
      <c r="A132" s="1">
        <v>45728</v>
      </c>
      <c r="B132" s="4">
        <f>(BTC_tbl[[#This Row],[Close]]/BTC_tbl!B131-1)</f>
        <v>-1.9011406844106071E-3</v>
      </c>
      <c r="C132" s="4">
        <f>Gold_tbl[[#This Row],[Close]]/Gold_tbl!B131-1</f>
        <v>4.3468568880962177E-3</v>
      </c>
      <c r="D132" s="4">
        <f>AAPL_tbl[[#This Row],[Close]]/AAPL_tbl!B131-1</f>
        <v>-1.7478717623618967E-2</v>
      </c>
      <c r="E132" s="4">
        <f t="shared" ref="E132:E195" si="2">SUMPRODUCT(B132:D132,$J$2:$L$2)</f>
        <v>-4.0752147371703844E-3</v>
      </c>
      <c r="F132" s="4">
        <v>2.0291697198774219E-3</v>
      </c>
      <c r="G132">
        <v>130</v>
      </c>
    </row>
    <row r="133" spans="1:7" x14ac:dyDescent="0.25">
      <c r="A133" s="1">
        <v>45729</v>
      </c>
      <c r="B133" s="4">
        <f>(BTC_tbl[[#This Row],[Close]]/BTC_tbl!B132-1)</f>
        <v>-3.4013605442176909E-2</v>
      </c>
      <c r="C133" s="4">
        <f>Gold_tbl[[#This Row],[Close]]/Gold_tbl!B132-1</f>
        <v>1.7756075907224611E-2</v>
      </c>
      <c r="D133" s="4">
        <f>AAPL_tbl[[#This Row],[Close]]/AAPL_tbl!B132-1</f>
        <v>-3.364365379297618E-2</v>
      </c>
      <c r="E133" s="4">
        <f t="shared" si="2"/>
        <v>-1.3194747407656082E-2</v>
      </c>
      <c r="F133" s="4">
        <v>2.1628113221291547E-3</v>
      </c>
      <c r="G133">
        <v>131</v>
      </c>
    </row>
    <row r="134" spans="1:7" x14ac:dyDescent="0.25">
      <c r="A134" s="1">
        <v>45730</v>
      </c>
      <c r="B134" s="4">
        <f>(BTC_tbl[[#This Row],[Close]]/BTC_tbl!B133-1)</f>
        <v>5.7464788732394245E-2</v>
      </c>
      <c r="C134" s="4">
        <f>Gold_tbl[[#This Row],[Close]]/Gold_tbl!B133-1</f>
        <v>3.9981099843711121E-4</v>
      </c>
      <c r="D134" s="4">
        <f>AAPL_tbl[[#This Row],[Close]]/AAPL_tbl!B133-1</f>
        <v>1.8170545593285015E-2</v>
      </c>
      <c r="E134" s="4">
        <f t="shared" si="2"/>
        <v>2.2850524697078621E-2</v>
      </c>
      <c r="F134" s="4">
        <v>2.1841508575322411E-3</v>
      </c>
      <c r="G134">
        <v>132</v>
      </c>
    </row>
    <row r="135" spans="1:7" x14ac:dyDescent="0.25">
      <c r="A135" s="1">
        <v>45733</v>
      </c>
      <c r="B135" s="4">
        <f>(BTC_tbl[[#This Row],[Close]]/BTC_tbl!B134-1)</f>
        <v>-2.3974427277569932E-3</v>
      </c>
      <c r="C135" s="4">
        <f>Gold_tbl[[#This Row],[Close]]/Gold_tbl!B134-1</f>
        <v>5.4134573463160418E-3</v>
      </c>
      <c r="D135" s="4">
        <f>AAPL_tbl[[#This Row],[Close]]/AAPL_tbl!B134-1</f>
        <v>2.3888706730994524E-3</v>
      </c>
      <c r="E135" s="4">
        <f t="shared" si="2"/>
        <v>2.1628113221291547E-3</v>
      </c>
      <c r="F135" s="4">
        <v>2.4641165766791425E-3</v>
      </c>
      <c r="G135">
        <v>133</v>
      </c>
    </row>
    <row r="136" spans="1:7" x14ac:dyDescent="0.25">
      <c r="A136" s="1">
        <v>45734</v>
      </c>
      <c r="B136" s="4">
        <f>(BTC_tbl[[#This Row],[Close]]/BTC_tbl!B135-1)</f>
        <v>-2.7236315086782481E-2</v>
      </c>
      <c r="C136" s="4">
        <f>Gold_tbl[[#This Row],[Close]]/Gold_tbl!B135-1</f>
        <v>1.1672026885411579E-2</v>
      </c>
      <c r="D136" s="4">
        <f>AAPL_tbl[[#This Row],[Close]]/AAPL_tbl!B135-1</f>
        <v>-6.1214953271028216E-3</v>
      </c>
      <c r="E136" s="4">
        <f t="shared" si="2"/>
        <v>-5.3385323700009578E-3</v>
      </c>
      <c r="F136" s="4">
        <v>2.4730846130280749E-3</v>
      </c>
      <c r="G136">
        <v>134</v>
      </c>
    </row>
    <row r="137" spans="1:7" x14ac:dyDescent="0.25">
      <c r="A137" s="1">
        <v>45735</v>
      </c>
      <c r="B137" s="4">
        <f>(BTC_tbl[[#This Row],[Close]]/BTC_tbl!B136-1)</f>
        <v>4.0076859730991066E-2</v>
      </c>
      <c r="C137" s="4">
        <f>Gold_tbl[[#This Row],[Close]]/Gold_tbl!B136-1</f>
        <v>4.1077296756679704E-3</v>
      </c>
      <c r="D137" s="4">
        <f>AAPL_tbl[[#This Row],[Close]]/AAPL_tbl!B136-1</f>
        <v>1.1989280173021921E-2</v>
      </c>
      <c r="E137" s="4">
        <f t="shared" si="2"/>
        <v>1.7262933841471081E-2</v>
      </c>
      <c r="F137" s="4">
        <v>2.5998209892569074E-3</v>
      </c>
      <c r="G137">
        <v>135</v>
      </c>
    </row>
    <row r="138" spans="1:7" x14ac:dyDescent="0.25">
      <c r="A138" s="1">
        <v>45736</v>
      </c>
      <c r="B138" s="4">
        <f>(BTC_tbl[[#This Row],[Close]]/BTC_tbl!B137-1)</f>
        <v>-1.5307468989179118E-2</v>
      </c>
      <c r="C138" s="4">
        <f>Gold_tbl[[#This Row],[Close]]/Gold_tbl!B137-1</f>
        <v>-1.2806374728754344E-3</v>
      </c>
      <c r="D138" s="4">
        <f>AAPL_tbl[[#This Row],[Close]]/AAPL_tbl!B137-1</f>
        <v>-5.2964133060769969E-3</v>
      </c>
      <c r="E138" s="4">
        <f t="shared" si="2"/>
        <v>-6.6934196777270081E-3</v>
      </c>
      <c r="F138" s="4">
        <v>2.8303256526694522E-3</v>
      </c>
      <c r="G138">
        <v>136</v>
      </c>
    </row>
    <row r="139" spans="1:7" x14ac:dyDescent="0.25">
      <c r="A139" s="1">
        <v>45737</v>
      </c>
      <c r="B139" s="4">
        <f>(BTC_tbl[[#This Row],[Close]]/BTC_tbl!B138-1)</f>
        <v>-3.2162958992228985E-3</v>
      </c>
      <c r="C139" s="4">
        <f>Gold_tbl[[#This Row],[Close]]/Gold_tbl!B138-1</f>
        <v>-8.049866429207464E-3</v>
      </c>
      <c r="D139" s="4">
        <f>AAPL_tbl[[#This Row],[Close]]/AAPL_tbl!B138-1</f>
        <v>1.9476879962634364E-2</v>
      </c>
      <c r="E139" s="4">
        <f t="shared" si="2"/>
        <v>1.6582286473404541E-3</v>
      </c>
      <c r="F139" s="4">
        <v>2.8746516206559765E-3</v>
      </c>
      <c r="G139">
        <v>137</v>
      </c>
    </row>
    <row r="140" spans="1:7" x14ac:dyDescent="0.25">
      <c r="A140" s="1">
        <v>45740</v>
      </c>
      <c r="B140" s="4">
        <f>(BTC_tbl[[#This Row],[Close]]/BTC_tbl!B139-1)</f>
        <v>5.2164560365689727E-2</v>
      </c>
      <c r="C140" s="4">
        <f>Gold_tbl[[#This Row],[Close]]/Gold_tbl!B139-1</f>
        <v>-4.452583575711877E-3</v>
      </c>
      <c r="D140" s="4">
        <f>AAPL_tbl[[#This Row],[Close]]/AAPL_tbl!B139-1</f>
        <v>1.1270444861868123E-2</v>
      </c>
      <c r="E140" s="4">
        <f t="shared" si="2"/>
        <v>1.7249468137982605E-2</v>
      </c>
      <c r="F140" s="4">
        <v>2.8747616494799282E-3</v>
      </c>
      <c r="G140">
        <v>138</v>
      </c>
    </row>
    <row r="141" spans="1:7" x14ac:dyDescent="0.25">
      <c r="A141" s="1">
        <v>45741</v>
      </c>
      <c r="B141" s="4">
        <f>(BTC_tbl[[#This Row],[Close]]/BTC_tbl!B140-1)</f>
        <v>-1.2777919754665135E-3</v>
      </c>
      <c r="C141" s="4">
        <f>Gold_tbl[[#This Row],[Close]]/Gold_tbl!B140-1</f>
        <v>4.4003606853022514E-3</v>
      </c>
      <c r="D141" s="4">
        <f>AAPL_tbl[[#This Row],[Close]]/AAPL_tbl!B140-1</f>
        <v>1.3681873782449117E-2</v>
      </c>
      <c r="E141" s="4">
        <f t="shared" si="2"/>
        <v>5.4813688162156813E-3</v>
      </c>
      <c r="F141" s="4">
        <v>2.9461271553742905E-3</v>
      </c>
      <c r="G141">
        <v>139</v>
      </c>
    </row>
    <row r="142" spans="1:7" x14ac:dyDescent="0.25">
      <c r="A142" s="1">
        <v>45742</v>
      </c>
      <c r="B142" s="4">
        <f>(BTC_tbl[[#This Row],[Close]]/BTC_tbl!B141-1)</f>
        <v>-1.8679631525076679E-2</v>
      </c>
      <c r="C142" s="4">
        <f>Gold_tbl[[#This Row],[Close]]/Gold_tbl!B141-1</f>
        <v>-8.2594175315120477E-4</v>
      </c>
      <c r="D142" s="4">
        <f>AAPL_tbl[[#This Row],[Close]]/AAPL_tbl!B141-1</f>
        <v>-9.921787709497254E-3</v>
      </c>
      <c r="E142" s="4">
        <f t="shared" si="2"/>
        <v>-8.9108024716326624E-3</v>
      </c>
      <c r="F142" s="4">
        <v>3.0532108469743281E-3</v>
      </c>
      <c r="G142">
        <v>140</v>
      </c>
    </row>
    <row r="143" spans="1:7" x14ac:dyDescent="0.25">
      <c r="A143" s="1">
        <v>45743</v>
      </c>
      <c r="B143" s="4">
        <f>(BTC_tbl[[#This Row],[Close]]/BTC_tbl!B142-1)</f>
        <v>5.4758800521512718E-3</v>
      </c>
      <c r="C143" s="4">
        <f>Gold_tbl[[#This Row],[Close]]/Gold_tbl!B142-1</f>
        <v>1.3405692926969692E-2</v>
      </c>
      <c r="D143" s="4">
        <f>AAPL_tbl[[#This Row],[Close]]/AAPL_tbl!B142-1</f>
        <v>1.047262221820966E-2</v>
      </c>
      <c r="E143" s="4">
        <f t="shared" si="2"/>
        <v>1.0146827851896157E-2</v>
      </c>
      <c r="F143" s="4">
        <v>3.6844894687906304E-3</v>
      </c>
      <c r="G143">
        <v>141</v>
      </c>
    </row>
    <row r="144" spans="1:7" x14ac:dyDescent="0.25">
      <c r="A144" s="1">
        <v>45744</v>
      </c>
      <c r="B144" s="4">
        <f>(BTC_tbl[[#This Row],[Close]]/BTC_tbl!B143-1)</f>
        <v>-3.8641078838174359E-2</v>
      </c>
      <c r="C144" s="4">
        <f>Gold_tbl[[#This Row],[Close]]/Gold_tbl!B143-1</f>
        <v>7.4121360428414107E-3</v>
      </c>
      <c r="D144" s="4">
        <f>AAPL_tbl[[#This Row],[Close]]/AAPL_tbl!B143-1</f>
        <v>-2.6580299307571997E-2</v>
      </c>
      <c r="E144" s="4">
        <f t="shared" si="2"/>
        <v>-1.6601559026587342E-2</v>
      </c>
      <c r="F144" s="4">
        <v>3.9819243596097009E-3</v>
      </c>
      <c r="G144">
        <v>142</v>
      </c>
    </row>
    <row r="145" spans="1:7" x14ac:dyDescent="0.25">
      <c r="A145" s="1">
        <v>45747</v>
      </c>
      <c r="B145" s="4">
        <f>(BTC_tbl[[#This Row],[Close]]/BTC_tbl!B144-1)</f>
        <v>-1.5646074993255987E-2</v>
      </c>
      <c r="C145" s="4">
        <f>Gold_tbl[[#This Row],[Close]]/Gold_tbl!B144-1</f>
        <v>1.4363162712103028E-2</v>
      </c>
      <c r="D145" s="4">
        <f>AAPL_tbl[[#This Row],[Close]]/AAPL_tbl!B144-1</f>
        <v>1.9412574575493391E-2</v>
      </c>
      <c r="E145" s="4">
        <f t="shared" si="2"/>
        <v>6.8752149595124323E-3</v>
      </c>
      <c r="F145" s="4">
        <v>4.1095629500183415E-3</v>
      </c>
      <c r="G145">
        <v>143</v>
      </c>
    </row>
    <row r="146" spans="1:7" x14ac:dyDescent="0.25">
      <c r="A146" s="1">
        <v>45748</v>
      </c>
      <c r="B146" s="4">
        <f>(BTC_tbl[[#This Row],[Close]]/BTC_tbl!B145-1)</f>
        <v>3.1789531378459746E-2</v>
      </c>
      <c r="C146" s="4">
        <f>Gold_tbl[[#This Row],[Close]]/Gold_tbl!B145-1</f>
        <v>-1.9782050392169737E-3</v>
      </c>
      <c r="D146" s="4">
        <f>AAPL_tbl[[#This Row],[Close]]/AAPL_tbl!B145-1</f>
        <v>4.7719803718542231E-3</v>
      </c>
      <c r="E146" s="4">
        <f t="shared" si="2"/>
        <v>1.01771715094074E-2</v>
      </c>
      <c r="F146" s="4">
        <v>4.2169022491288718E-3</v>
      </c>
      <c r="G146">
        <v>144</v>
      </c>
    </row>
    <row r="147" spans="1:7" x14ac:dyDescent="0.25">
      <c r="A147" s="1">
        <v>45749</v>
      </c>
      <c r="B147" s="4">
        <f>(BTC_tbl[[#This Row],[Close]]/BTC_tbl!B146-1)</f>
        <v>2.3373173970783645E-2</v>
      </c>
      <c r="C147" s="4">
        <f>Gold_tbl[[#This Row],[Close]]/Gold_tbl!B146-1</f>
        <v>2.0516743749348088E-3</v>
      </c>
      <c r="D147" s="4">
        <f>AAPL_tbl[[#This Row],[Close]]/AAPL_tbl!B146-1</f>
        <v>3.1363412339262542E-3</v>
      </c>
      <c r="E147" s="4">
        <f t="shared" si="2"/>
        <v>8.7735243113868933E-3</v>
      </c>
      <c r="F147" s="4">
        <v>4.2344879906420097E-3</v>
      </c>
      <c r="G147">
        <v>145</v>
      </c>
    </row>
    <row r="148" spans="1:7" x14ac:dyDescent="0.25">
      <c r="A148" s="1">
        <v>45750</v>
      </c>
      <c r="B148" s="4">
        <f>(BTC_tbl[[#This Row],[Close]]/BTC_tbl!B147-1)</f>
        <v>-5.7617440955099908E-2</v>
      </c>
      <c r="C148" s="4">
        <f>Gold_tbl[[#This Row],[Close]]/Gold_tbl!B147-1</f>
        <v>-6.0383120488617381E-3</v>
      </c>
      <c r="D148" s="4">
        <f>AAPL_tbl[[#This Row],[Close]]/AAPL_tbl!B147-1</f>
        <v>-9.2456116843092517E-2</v>
      </c>
      <c r="E148" s="4">
        <f t="shared" si="2"/>
        <v>-4.7437392159002417E-2</v>
      </c>
      <c r="F148" s="4">
        <v>4.3456806091069161E-3</v>
      </c>
      <c r="G148">
        <v>146</v>
      </c>
    </row>
    <row r="149" spans="1:7" x14ac:dyDescent="0.25">
      <c r="A149" s="1">
        <v>45751</v>
      </c>
      <c r="B149" s="4">
        <f>(BTC_tbl[[#This Row],[Close]]/BTC_tbl!B148-1)</f>
        <v>2.478656017626002E-2</v>
      </c>
      <c r="C149" s="4">
        <f>Gold_tbl[[#This Row],[Close]]/Gold_tbl!B148-1</f>
        <v>-2.3392221213602404E-2</v>
      </c>
      <c r="D149" s="4">
        <f>AAPL_tbl[[#This Row],[Close]]/AAPL_tbl!B148-1</f>
        <v>-7.2887445248289828E-2</v>
      </c>
      <c r="E149" s="4">
        <f t="shared" si="2"/>
        <v>-2.3787154007049904E-2</v>
      </c>
      <c r="F149" s="4">
        <v>4.4914616145482755E-3</v>
      </c>
      <c r="G149">
        <v>147</v>
      </c>
    </row>
    <row r="150" spans="1:7" x14ac:dyDescent="0.25">
      <c r="A150" s="1">
        <v>45754</v>
      </c>
      <c r="B150" s="4">
        <f>(BTC_tbl[[#This Row],[Close]]/BTC_tbl!B149-1)</f>
        <v>-7.2023649556570812E-2</v>
      </c>
      <c r="C150" s="4">
        <f>Gold_tbl[[#This Row],[Close]]/Gold_tbl!B149-1</f>
        <v>-2.1485771485771687E-2</v>
      </c>
      <c r="D150" s="4">
        <f>AAPL_tbl[[#This Row],[Close]]/AAPL_tbl!B149-1</f>
        <v>-3.673426053721196E-2</v>
      </c>
      <c r="E150" s="4">
        <f t="shared" si="2"/>
        <v>-4.122168162244351E-2</v>
      </c>
      <c r="F150" s="4">
        <v>4.5521469955326797E-3</v>
      </c>
      <c r="G150">
        <v>148</v>
      </c>
    </row>
    <row r="151" spans="1:7" x14ac:dyDescent="0.25">
      <c r="A151" s="1">
        <v>45755</v>
      </c>
      <c r="B151" s="4">
        <f>(BTC_tbl[[#This Row],[Close]]/BTC_tbl!B150-1)</f>
        <v>-1.56385751520417E-2</v>
      </c>
      <c r="C151" s="4">
        <f>Gold_tbl[[#This Row],[Close]]/Gold_tbl!B150-1</f>
        <v>5.4437178035147138E-3</v>
      </c>
      <c r="D151" s="4">
        <f>AAPL_tbl[[#This Row],[Close]]/AAPL_tbl!B150-1</f>
        <v>-4.9818141739226385E-2</v>
      </c>
      <c r="E151" s="4">
        <f t="shared" si="2"/>
        <v>-1.7459527945974541E-2</v>
      </c>
      <c r="F151" s="4">
        <v>4.5955625929931625E-3</v>
      </c>
      <c r="G151">
        <v>149</v>
      </c>
    </row>
    <row r="152" spans="1:7" x14ac:dyDescent="0.25">
      <c r="A152" s="1">
        <v>45756</v>
      </c>
      <c r="B152" s="4">
        <f>(BTC_tbl[[#This Row],[Close]]/BTC_tbl!B151-1)</f>
        <v>7.3845248602530056E-2</v>
      </c>
      <c r="C152" s="4">
        <f>Gold_tbl[[#This Row],[Close]]/Gold_tbl!B151-1</f>
        <v>3.6991279069767513E-2</v>
      </c>
      <c r="D152" s="4">
        <f>AAPL_tbl[[#This Row],[Close]]/AAPL_tbl!B151-1</f>
        <v>0.15328848161466202</v>
      </c>
      <c r="E152" s="4">
        <f t="shared" si="2"/>
        <v>8.2936630693064617E-2</v>
      </c>
      <c r="F152" s="4">
        <v>4.6834280483844526E-3</v>
      </c>
      <c r="G152">
        <v>150</v>
      </c>
    </row>
    <row r="153" spans="1:7" x14ac:dyDescent="0.25">
      <c r="A153" s="1">
        <v>45757</v>
      </c>
      <c r="B153" s="4">
        <f>(BTC_tbl[[#This Row],[Close]]/BTC_tbl!B152-1)</f>
        <v>-3.4794520547945296E-2</v>
      </c>
      <c r="C153" s="4">
        <f>Gold_tbl[[#This Row],[Close]]/Gold_tbl!B152-1</f>
        <v>2.4423575583432777E-2</v>
      </c>
      <c r="D153" s="4">
        <f>AAPL_tbl[[#This Row],[Close]]/AAPL_tbl!B152-1</f>
        <v>-4.2393764143827006E-2</v>
      </c>
      <c r="E153" s="4">
        <f t="shared" si="2"/>
        <v>-1.3387055174158578E-2</v>
      </c>
      <c r="F153" s="4">
        <v>4.7310629934601894E-3</v>
      </c>
      <c r="G153">
        <v>151</v>
      </c>
    </row>
    <row r="154" spans="1:7" x14ac:dyDescent="0.25">
      <c r="A154" s="1">
        <v>45758</v>
      </c>
      <c r="B154" s="4">
        <f>(BTC_tbl[[#This Row],[Close]]/BTC_tbl!B153-1)</f>
        <v>5.4782855520862928E-2</v>
      </c>
      <c r="C154" s="4">
        <f>Gold_tbl[[#This Row],[Close]]/Gold_tbl!B153-1</f>
        <v>1.9086711133914802E-2</v>
      </c>
      <c r="D154" s="4">
        <f>AAPL_tbl[[#This Row],[Close]]/AAPL_tbl!B153-1</f>
        <v>4.0594475370234306E-2</v>
      </c>
      <c r="E154" s="4">
        <f t="shared" si="2"/>
        <v>3.6247883720895088E-2</v>
      </c>
      <c r="F154" s="4">
        <v>4.8172571891699099E-3</v>
      </c>
      <c r="G154">
        <v>152</v>
      </c>
    </row>
    <row r="155" spans="1:7" x14ac:dyDescent="0.25">
      <c r="A155" s="1">
        <v>45761</v>
      </c>
      <c r="B155" s="4">
        <f>(BTC_tbl[[#This Row],[Close]]/BTC_tbl!B154-1)</f>
        <v>1.4531754574811817E-2</v>
      </c>
      <c r="C155" s="4">
        <f>Gold_tbl[[#This Row],[Close]]/Gold_tbl!B154-1</f>
        <v>-5.706038331151575E-3</v>
      </c>
      <c r="D155" s="4">
        <f>AAPL_tbl[[#This Row],[Close]]/AAPL_tbl!B154-1</f>
        <v>2.2053999495331933E-2</v>
      </c>
      <c r="E155" s="4">
        <f t="shared" si="2"/>
        <v>8.693310888582495E-3</v>
      </c>
      <c r="F155" s="4">
        <v>4.8284498309280055E-3</v>
      </c>
      <c r="G155">
        <v>153</v>
      </c>
    </row>
    <row r="156" spans="1:7" x14ac:dyDescent="0.25">
      <c r="A156" s="1">
        <v>45762</v>
      </c>
      <c r="B156" s="4">
        <f>(BTC_tbl[[#This Row],[Close]]/BTC_tbl!B155-1)</f>
        <v>-1.2201591511936338E-2</v>
      </c>
      <c r="C156" s="4">
        <f>Gold_tbl[[#This Row],[Close]]/Gold_tbl!B155-1</f>
        <v>5.2324207541436518E-3</v>
      </c>
      <c r="D156" s="4">
        <f>AAPL_tbl[[#This Row],[Close]]/AAPL_tbl!B155-1</f>
        <v>-1.8763578905788281E-3</v>
      </c>
      <c r="E156" s="4">
        <f t="shared" si="2"/>
        <v>-2.1304165190970887E-3</v>
      </c>
      <c r="F156" s="4">
        <v>5.09403446489447E-3</v>
      </c>
      <c r="G156">
        <v>154</v>
      </c>
    </row>
    <row r="157" spans="1:7" x14ac:dyDescent="0.25">
      <c r="A157" s="1">
        <v>45763</v>
      </c>
      <c r="B157" s="4">
        <f>(BTC_tbl[[#This Row],[Close]]/BTC_tbl!B156-1)</f>
        <v>3.759398496240518E-3</v>
      </c>
      <c r="C157" s="4">
        <f>Gold_tbl[[#This Row],[Close]]/Gold_tbl!B156-1</f>
        <v>3.2540801934314079E-2</v>
      </c>
      <c r="D157" s="4">
        <f>AAPL_tbl[[#This Row],[Close]]/AAPL_tbl!B156-1</f>
        <v>-3.893341248639548E-2</v>
      </c>
      <c r="E157" s="4">
        <f t="shared" si="2"/>
        <v>2.4641165766791425E-3</v>
      </c>
      <c r="F157" s="4">
        <v>5.1182781449100496E-3</v>
      </c>
      <c r="G157">
        <v>155</v>
      </c>
    </row>
    <row r="158" spans="1:7" x14ac:dyDescent="0.25">
      <c r="A158" s="1">
        <v>45764</v>
      </c>
      <c r="B158" s="4">
        <f>(BTC_tbl[[#This Row],[Close]]/BTC_tbl!B157-1)</f>
        <v>7.2231139646870002E-3</v>
      </c>
      <c r="C158" s="4">
        <f>Gold_tbl[[#This Row],[Close]]/Gold_tbl!B157-1</f>
        <v>-4.3906722607084392E-3</v>
      </c>
      <c r="D158" s="4">
        <f>AAPL_tbl[[#This Row],[Close]]/AAPL_tbl!B157-1</f>
        <v>1.3949657692901463E-2</v>
      </c>
      <c r="E158" s="4">
        <f t="shared" si="2"/>
        <v>4.5955625929931625E-3</v>
      </c>
      <c r="F158" s="4">
        <v>5.473713206872198E-3</v>
      </c>
      <c r="G158">
        <v>156</v>
      </c>
    </row>
    <row r="159" spans="1:7" x14ac:dyDescent="0.25">
      <c r="A159" s="1">
        <v>45768</v>
      </c>
      <c r="B159" s="4">
        <f>(BTC_tbl[[#This Row],[Close]]/BTC_tbl!B158-1)</f>
        <v>2.8419654714475495E-2</v>
      </c>
      <c r="C159" s="4">
        <f>Gold_tbl[[#This Row],[Close]]/Gold_tbl!B158-1</f>
        <v>3.0935580817979869E-2</v>
      </c>
      <c r="D159" s="4">
        <f>AAPL_tbl[[#This Row],[Close]]/AAPL_tbl!B158-1</f>
        <v>-1.9392831759569518E-2</v>
      </c>
      <c r="E159" s="4">
        <f t="shared" si="2"/>
        <v>1.508227921366374E-2</v>
      </c>
      <c r="F159" s="4">
        <v>5.4813688162156813E-3</v>
      </c>
      <c r="G159">
        <v>157</v>
      </c>
    </row>
    <row r="160" spans="1:7" x14ac:dyDescent="0.25">
      <c r="A160" s="1">
        <v>45769</v>
      </c>
      <c r="B160" s="4">
        <f>(BTC_tbl[[#This Row],[Close]]/BTC_tbl!B159-1)</f>
        <v>4.7520661157024913E-2</v>
      </c>
      <c r="C160" s="4">
        <f>Gold_tbl[[#This Row],[Close]]/Gold_tbl!B159-1</f>
        <v>-1.4195633575208255E-2</v>
      </c>
      <c r="D160" s="4">
        <f>AAPL_tbl[[#This Row],[Close]]/AAPL_tbl!B159-1</f>
        <v>3.406502381445442E-2</v>
      </c>
      <c r="E160" s="4">
        <f t="shared" si="2"/>
        <v>1.8797452061360492E-2</v>
      </c>
      <c r="F160" s="4">
        <v>5.5958603232684201E-3</v>
      </c>
      <c r="G160">
        <v>158</v>
      </c>
    </row>
    <row r="161" spans="1:7" x14ac:dyDescent="0.25">
      <c r="A161" s="1">
        <v>45770</v>
      </c>
      <c r="B161" s="4">
        <f>(BTC_tbl[[#This Row],[Close]]/BTC_tbl!B160-1)</f>
        <v>2.1696252465483123E-2</v>
      </c>
      <c r="C161" s="4">
        <f>Gold_tbl[[#This Row],[Close]]/Gold_tbl!B160-1</f>
        <v>-2.3978657066632492E-2</v>
      </c>
      <c r="D161" s="4">
        <f>AAPL_tbl[[#This Row],[Close]]/AAPL_tbl!B160-1</f>
        <v>2.4331631120456443E-2</v>
      </c>
      <c r="E161" s="4">
        <f t="shared" si="2"/>
        <v>4.2169022491288718E-3</v>
      </c>
      <c r="F161" s="4">
        <v>5.8490744939468722E-3</v>
      </c>
      <c r="G161">
        <v>159</v>
      </c>
    </row>
    <row r="162" spans="1:7" x14ac:dyDescent="0.25">
      <c r="A162" s="1">
        <v>45771</v>
      </c>
      <c r="B162" s="4">
        <f>(BTC_tbl[[#This Row],[Close]]/BTC_tbl!B161-1)</f>
        <v>1.2065637065639123E-3</v>
      </c>
      <c r="C162" s="4">
        <f>Gold_tbl[[#This Row],[Close]]/Gold_tbl!B161-1</f>
        <v>1.455623250452831E-2</v>
      </c>
      <c r="D162" s="4">
        <f>AAPL_tbl[[#This Row],[Close]]/AAPL_tbl!B161-1</f>
        <v>1.842619745845564E-2</v>
      </c>
      <c r="E162" s="4">
        <f t="shared" si="2"/>
        <v>1.171232135131719E-2</v>
      </c>
      <c r="F162" s="4">
        <v>5.9033997023997921E-3</v>
      </c>
      <c r="G162">
        <v>160</v>
      </c>
    </row>
    <row r="163" spans="1:7" x14ac:dyDescent="0.25">
      <c r="A163" s="1">
        <v>45772</v>
      </c>
      <c r="B163" s="4">
        <f>(BTC_tbl[[#This Row],[Close]]/BTC_tbl!B162-1)</f>
        <v>1.9522776572667988E-2</v>
      </c>
      <c r="C163" s="4">
        <f>Gold_tbl[[#This Row],[Close]]/Gold_tbl!B162-1</f>
        <v>-1.084169182328687E-2</v>
      </c>
      <c r="D163" s="4">
        <f>AAPL_tbl[[#This Row],[Close]]/AAPL_tbl!B162-1</f>
        <v>4.367231367279345E-3</v>
      </c>
      <c r="E163" s="4">
        <f t="shared" si="2"/>
        <v>2.8303256526694522E-3</v>
      </c>
      <c r="F163" s="4">
        <v>6.4371327601153942E-3</v>
      </c>
      <c r="G163">
        <v>161</v>
      </c>
    </row>
    <row r="164" spans="1:7" x14ac:dyDescent="0.25">
      <c r="A164" s="1">
        <v>45775</v>
      </c>
      <c r="B164" s="4">
        <f>(BTC_tbl[[#This Row],[Close]]/BTC_tbl!B163-1)</f>
        <v>-7.3286052009454705E-3</v>
      </c>
      <c r="C164" s="4">
        <f>Gold_tbl[[#This Row],[Close]]/Gold_tbl!B163-1</f>
        <v>1.424211597151559E-2</v>
      </c>
      <c r="D164" s="4">
        <f>AAPL_tbl[[#This Row],[Close]]/AAPL_tbl!B163-1</f>
        <v>4.1093272171253137E-3</v>
      </c>
      <c r="E164" s="4">
        <f t="shared" si="2"/>
        <v>4.7310629934601894E-3</v>
      </c>
      <c r="F164" s="4">
        <v>6.4826384787938229E-3</v>
      </c>
      <c r="G164">
        <v>162</v>
      </c>
    </row>
    <row r="165" spans="1:7" x14ac:dyDescent="0.25">
      <c r="A165" s="1">
        <v>45776</v>
      </c>
      <c r="B165" s="4">
        <f>(BTC_tbl[[#This Row],[Close]]/BTC_tbl!B164-1)</f>
        <v>5.9537985234578983E-3</v>
      </c>
      <c r="C165" s="4">
        <f>Gold_tbl[[#This Row],[Close]]/Gold_tbl!B164-1</f>
        <v>-9.7388941016597341E-3</v>
      </c>
      <c r="D165" s="4">
        <f>AAPL_tbl[[#This Row],[Close]]/AAPL_tbl!B164-1</f>
        <v>5.0918435328828338E-3</v>
      </c>
      <c r="E165" s="4">
        <f t="shared" si="2"/>
        <v>-5.8186502376167447E-4</v>
      </c>
      <c r="F165" s="4">
        <v>6.5313561906179315E-3</v>
      </c>
      <c r="G165">
        <v>163</v>
      </c>
    </row>
    <row r="166" spans="1:7" x14ac:dyDescent="0.25">
      <c r="A166" s="1">
        <v>45777</v>
      </c>
      <c r="B166" s="4">
        <f>(BTC_tbl[[#This Row],[Close]]/BTC_tbl!B165-1)</f>
        <v>-1.2547348484848508E-2</v>
      </c>
      <c r="C166" s="4">
        <f>Gold_tbl[[#This Row],[Close]]/Gold_tbl!B165-1</f>
        <v>-7.4821930340456255E-3</v>
      </c>
      <c r="D166" s="4">
        <f>AAPL_tbl[[#This Row],[Close]]/AAPL_tbl!B165-1</f>
        <v>6.1076653567539996E-3</v>
      </c>
      <c r="E166" s="4">
        <f t="shared" si="2"/>
        <v>-4.9247821520466027E-3</v>
      </c>
      <c r="F166" s="4">
        <v>6.6612843832557275E-3</v>
      </c>
      <c r="G166">
        <v>164</v>
      </c>
    </row>
    <row r="167" spans="1:7" x14ac:dyDescent="0.25">
      <c r="A167" s="1">
        <v>45778</v>
      </c>
      <c r="B167" s="4">
        <f>(BTC_tbl[[#This Row],[Close]]/BTC_tbl!B166-1)</f>
        <v>2.589307120594575E-2</v>
      </c>
      <c r="C167" s="4">
        <f>Gold_tbl[[#This Row],[Close]]/Gold_tbl!B166-1</f>
        <v>-2.07722948283241E-2</v>
      </c>
      <c r="D167" s="4">
        <f>AAPL_tbl[[#This Row],[Close]]/AAPL_tbl!B166-1</f>
        <v>3.8588235294116924E-3</v>
      </c>
      <c r="E167" s="4">
        <f t="shared" si="2"/>
        <v>6.166504892775918E-4</v>
      </c>
      <c r="F167" s="4">
        <v>6.7339412676859943E-3</v>
      </c>
      <c r="G167">
        <v>165</v>
      </c>
    </row>
    <row r="168" spans="1:7" x14ac:dyDescent="0.25">
      <c r="A168" s="1">
        <v>45779</v>
      </c>
      <c r="B168" s="4">
        <f>(BTC_tbl[[#This Row],[Close]]/BTC_tbl!B167-1)</f>
        <v>3.9728908623510861E-3</v>
      </c>
      <c r="C168" s="4">
        <f>Gold_tbl[[#This Row],[Close]]/Gold_tbl!B167-1</f>
        <v>1.7481342029181945E-3</v>
      </c>
      <c r="D168" s="4">
        <f>AAPL_tbl[[#This Row],[Close]]/AAPL_tbl!B167-1</f>
        <v>-3.7361710106881718E-2</v>
      </c>
      <c r="E168" s="4">
        <f t="shared" si="2"/>
        <v>-9.3173920921919128E-3</v>
      </c>
      <c r="F168" s="4">
        <v>6.8103973755136125E-3</v>
      </c>
      <c r="G168">
        <v>166</v>
      </c>
    </row>
    <row r="169" spans="1:7" x14ac:dyDescent="0.25">
      <c r="A169" s="1">
        <v>45782</v>
      </c>
      <c r="B169" s="4">
        <f>(BTC_tbl[[#This Row],[Close]]/BTC_tbl!B168-1)</f>
        <v>-2.7700186219739242E-2</v>
      </c>
      <c r="C169" s="4">
        <f>Gold_tbl[[#This Row],[Close]]/Gold_tbl!B168-1</f>
        <v>2.986777636082949E-2</v>
      </c>
      <c r="D169" s="4">
        <f>AAPL_tbl[[#This Row],[Close]]/AAPL_tbl!B168-1</f>
        <v>-3.1458485512539602E-2</v>
      </c>
      <c r="E169" s="4">
        <f t="shared" si="2"/>
        <v>-5.800490975351855E-3</v>
      </c>
      <c r="F169" s="4">
        <v>6.8752149595124323E-3</v>
      </c>
      <c r="G169">
        <v>167</v>
      </c>
    </row>
    <row r="170" spans="1:7" x14ac:dyDescent="0.25">
      <c r="A170" s="1">
        <v>45783</v>
      </c>
      <c r="B170" s="4">
        <f>(BTC_tbl[[#This Row],[Close]]/BTC_tbl!B169-1)</f>
        <v>6.7033756284413659E-3</v>
      </c>
      <c r="C170" s="4">
        <f>Gold_tbl[[#This Row],[Close]]/Gold_tbl!B169-1</f>
        <v>2.8023983315954126E-2</v>
      </c>
      <c r="D170" s="4">
        <f>AAPL_tbl[[#This Row],[Close]]/AAPL_tbl!B169-1</f>
        <v>-1.9106038513750923E-3</v>
      </c>
      <c r="E170" s="4">
        <f t="shared" si="2"/>
        <v>1.2647424859501533E-2</v>
      </c>
      <c r="F170" s="4">
        <v>6.9312086535457951E-3</v>
      </c>
      <c r="G170">
        <v>168</v>
      </c>
    </row>
    <row r="171" spans="1:7" x14ac:dyDescent="0.25">
      <c r="A171" s="1">
        <v>45784</v>
      </c>
      <c r="B171" s="4">
        <f>(BTC_tbl[[#This Row],[Close]]/BTC_tbl!B170-1)</f>
        <v>1.3317479191438775E-2</v>
      </c>
      <c r="C171" s="4">
        <f>Gold_tbl[[#This Row],[Close]]/Gold_tbl!B170-1</f>
        <v>-1.4993026499302675E-2</v>
      </c>
      <c r="D171" s="4">
        <f>AAPL_tbl[[#This Row],[Close]]/AAPL_tbl!B170-1</f>
        <v>-1.1384816885799176E-2</v>
      </c>
      <c r="E171" s="4">
        <f t="shared" si="2"/>
        <v>-5.4174119080291913E-3</v>
      </c>
      <c r="F171" s="4">
        <v>7.2472078486890863E-3</v>
      </c>
      <c r="G171">
        <v>169</v>
      </c>
    </row>
    <row r="172" spans="1:7" x14ac:dyDescent="0.25">
      <c r="A172" s="1">
        <v>45785</v>
      </c>
      <c r="B172" s="4">
        <f>(BTC_tbl[[#This Row],[Close]]/BTC_tbl!B171-1)</f>
        <v>5.3508566064304208E-2</v>
      </c>
      <c r="C172" s="4">
        <f>Gold_tbl[[#This Row],[Close]]/Gold_tbl!B171-1</f>
        <v>-1.9694288012872097E-2</v>
      </c>
      <c r="D172" s="4">
        <f>AAPL_tbl[[#This Row],[Close]]/AAPL_tbl!B171-1</f>
        <v>6.3184713375796786E-3</v>
      </c>
      <c r="E172" s="4">
        <f t="shared" si="2"/>
        <v>1.0070396015416327E-2</v>
      </c>
      <c r="F172" s="4">
        <v>7.2561295153811493E-3</v>
      </c>
      <c r="G172">
        <v>170</v>
      </c>
    </row>
    <row r="173" spans="1:7" x14ac:dyDescent="0.25">
      <c r="A173" s="1">
        <v>45786</v>
      </c>
      <c r="B173" s="4">
        <f>(BTC_tbl[[#This Row],[Close]]/BTC_tbl!B172-1)</f>
        <v>1.9157941635107978E-2</v>
      </c>
      <c r="C173" s="4">
        <f>Gold_tbl[[#This Row],[Close]]/Gold_tbl!B172-1</f>
        <v>7.2547024258935444E-3</v>
      </c>
      <c r="D173" s="4">
        <f>AAPL_tbl[[#This Row],[Close]]/AAPL_tbl!B172-1</f>
        <v>5.2660894222491539E-3</v>
      </c>
      <c r="E173" s="4">
        <f t="shared" si="2"/>
        <v>1.0229090287564557E-2</v>
      </c>
      <c r="F173" s="4">
        <v>7.3455364495389683E-3</v>
      </c>
      <c r="G173">
        <v>171</v>
      </c>
    </row>
    <row r="174" spans="1:7" x14ac:dyDescent="0.25">
      <c r="A174" s="1">
        <v>45789</v>
      </c>
      <c r="B174" s="4">
        <f>(BTC_tbl[[#This Row],[Close]]/BTC_tbl!B173-1)</f>
        <v>-1.3989071038251422E-2</v>
      </c>
      <c r="C174" s="4">
        <f>Gold_tbl[[#This Row],[Close]]/Gold_tbl!B173-1</f>
        <v>-2.8190587928561994E-2</v>
      </c>
      <c r="D174" s="4">
        <f>AAPL_tbl[[#This Row],[Close]]/AAPL_tbl!B173-1</f>
        <v>6.1753891099581848E-2</v>
      </c>
      <c r="E174" s="4">
        <f t="shared" si="2"/>
        <v>3.0532108469743281E-3</v>
      </c>
      <c r="F174" s="4">
        <v>7.3516877459250726E-3</v>
      </c>
      <c r="G174">
        <v>172</v>
      </c>
    </row>
    <row r="175" spans="1:7" x14ac:dyDescent="0.25">
      <c r="A175" s="1">
        <v>45790</v>
      </c>
      <c r="B175" s="4">
        <f>(BTC_tbl[[#This Row],[Close]]/BTC_tbl!B174-1)</f>
        <v>2.9705165151851176E-2</v>
      </c>
      <c r="C175" s="4">
        <f>Gold_tbl[[#This Row],[Close]]/Gold_tbl!B174-1</f>
        <v>4.2590294778497295E-3</v>
      </c>
      <c r="D175" s="4">
        <f>AAPL_tbl[[#This Row],[Close]]/AAPL_tbl!B174-1</f>
        <v>1.0152284263959421E-2</v>
      </c>
      <c r="E175" s="4">
        <f t="shared" si="2"/>
        <v>1.3660846615883071E-2</v>
      </c>
      <c r="F175" s="4">
        <v>7.5442667643140452E-3</v>
      </c>
      <c r="G175">
        <v>173</v>
      </c>
    </row>
    <row r="176" spans="1:7" x14ac:dyDescent="0.25">
      <c r="A176" s="1">
        <v>45791</v>
      </c>
      <c r="B176" s="4">
        <f>(BTC_tbl[[#This Row],[Close]]/BTC_tbl!B175-1)</f>
        <v>-1.4639397201291704E-2</v>
      </c>
      <c r="C176" s="4">
        <f>Gold_tbl[[#This Row],[Close]]/Gold_tbl!B175-1</f>
        <v>-2.1037868162692708E-2</v>
      </c>
      <c r="D176" s="4">
        <f>AAPL_tbl[[#This Row],[Close]]/AAPL_tbl!B175-1</f>
        <v>-2.8178274550321181E-3</v>
      </c>
      <c r="E176" s="4">
        <f t="shared" si="2"/>
        <v>-1.3652314661974229E-2</v>
      </c>
      <c r="F176" s="4">
        <v>7.6360711367134508E-3</v>
      </c>
      <c r="G176">
        <v>174</v>
      </c>
    </row>
    <row r="177" spans="1:7" x14ac:dyDescent="0.25">
      <c r="A177" s="1">
        <v>45792</v>
      </c>
      <c r="B177" s="4">
        <f>(BTC_tbl[[#This Row],[Close]]/BTC_tbl!B176-1)</f>
        <v>-1.5293860607384913E-3</v>
      </c>
      <c r="C177" s="4">
        <f>Gold_tbl[[#This Row],[Close]]/Gold_tbl!B176-1</f>
        <v>1.5963978714694793E-2</v>
      </c>
      <c r="D177" s="4">
        <f>AAPL_tbl[[#This Row],[Close]]/AAPL_tbl!B176-1</f>
        <v>-4.1444920642397243E-3</v>
      </c>
      <c r="E177" s="4">
        <f t="shared" si="2"/>
        <v>4.6834280483844526E-3</v>
      </c>
      <c r="F177" s="4">
        <v>7.820976804451164E-3</v>
      </c>
      <c r="G177">
        <v>175</v>
      </c>
    </row>
    <row r="178" spans="1:7" x14ac:dyDescent="0.25">
      <c r="A178" s="1">
        <v>45793</v>
      </c>
      <c r="B178" s="4">
        <f>(BTC_tbl[[#This Row],[Close]]/BTC_tbl!B177-1)</f>
        <v>9.8468271334790636E-3</v>
      </c>
      <c r="C178" s="4">
        <f>Gold_tbl[[#This Row],[Close]]/Gold_tbl!B177-1</f>
        <v>-1.2087026591458438E-2</v>
      </c>
      <c r="D178" s="4">
        <f>AAPL_tbl[[#This Row],[Close]]/AAPL_tbl!B177-1</f>
        <v>-8.9855757862378205E-4</v>
      </c>
      <c r="E178" s="4">
        <f t="shared" si="2"/>
        <v>-2.1503297701267912E-3</v>
      </c>
      <c r="F178" s="4">
        <v>7.9159984205465321E-3</v>
      </c>
      <c r="G178">
        <v>176</v>
      </c>
    </row>
    <row r="179" spans="1:7" x14ac:dyDescent="0.25">
      <c r="A179" s="1">
        <v>45796</v>
      </c>
      <c r="B179" s="4">
        <f>(BTC_tbl[[#This Row],[Close]]/BTC_tbl!B178-1)</f>
        <v>1.3217768147345543E-2</v>
      </c>
      <c r="C179" s="4">
        <f>Gold_tbl[[#This Row],[Close]]/Gold_tbl!B178-1</f>
        <v>1.2880641653072233E-2</v>
      </c>
      <c r="D179" s="4">
        <f>AAPL_tbl[[#This Row],[Close]]/AAPL_tbl!B178-1</f>
        <v>-1.1739089273880454E-2</v>
      </c>
      <c r="E179" s="4">
        <f t="shared" si="2"/>
        <v>5.5958603232684201E-3</v>
      </c>
      <c r="F179" s="4">
        <v>8.4424816929621112E-3</v>
      </c>
      <c r="G179">
        <v>177</v>
      </c>
    </row>
    <row r="180" spans="1:7" x14ac:dyDescent="0.25">
      <c r="A180" s="1">
        <v>45797</v>
      </c>
      <c r="B180" s="4">
        <f>(BTC_tbl[[#This Row],[Close]]/BTC_tbl!B179-1)</f>
        <v>1.5183917878528685E-2</v>
      </c>
      <c r="C180" s="4">
        <f>Gold_tbl[[#This Row],[Close]]/Gold_tbl!B179-1</f>
        <v>1.8622286347012018E-2</v>
      </c>
      <c r="D180" s="4">
        <f>AAPL_tbl[[#This Row],[Close]]/AAPL_tbl!B179-1</f>
        <v>-9.196283168885877E-3</v>
      </c>
      <c r="E180" s="4">
        <f t="shared" si="2"/>
        <v>9.2452049516976494E-3</v>
      </c>
      <c r="F180" s="4">
        <v>8.5672830046448437E-3</v>
      </c>
      <c r="G180">
        <v>178</v>
      </c>
    </row>
    <row r="181" spans="1:7" x14ac:dyDescent="0.25">
      <c r="A181" s="1">
        <v>45798</v>
      </c>
      <c r="B181" s="4">
        <f>(BTC_tbl[[#This Row],[Close]]/BTC_tbl!B180-1)</f>
        <v>1.4535496102801693E-2</v>
      </c>
      <c r="C181" s="4">
        <f>Gold_tbl[[#This Row],[Close]]/Gold_tbl!B180-1</f>
        <v>7.3786151920416376E-3</v>
      </c>
      <c r="D181" s="4">
        <f>AAPL_tbl[[#This Row],[Close]]/AAPL_tbl!B180-1</f>
        <v>-2.3059073769699401E-2</v>
      </c>
      <c r="E181" s="4">
        <f t="shared" si="2"/>
        <v>3.9437277674734313E-4</v>
      </c>
      <c r="F181" s="4">
        <v>8.6015299481076116E-3</v>
      </c>
      <c r="G181">
        <v>179</v>
      </c>
    </row>
    <row r="182" spans="1:7" x14ac:dyDescent="0.25">
      <c r="A182" s="1">
        <v>45799</v>
      </c>
      <c r="B182" s="4">
        <f>(BTC_tbl[[#This Row],[Close]]/BTC_tbl!B181-1)</f>
        <v>2.3671096345514897E-2</v>
      </c>
      <c r="C182" s="4">
        <f>Gold_tbl[[#This Row],[Close]]/Gold_tbl!B181-1</f>
        <v>-8.8614217513569571E-3</v>
      </c>
      <c r="D182" s="4">
        <f>AAPL_tbl[[#This Row],[Close]]/AAPL_tbl!B181-1</f>
        <v>-3.6122519669453679E-3</v>
      </c>
      <c r="E182" s="4">
        <f t="shared" si="2"/>
        <v>2.4730846130280749E-3</v>
      </c>
      <c r="F182" s="4">
        <v>8.6313073906440826E-3</v>
      </c>
      <c r="G182">
        <v>180</v>
      </c>
    </row>
    <row r="183" spans="1:7" x14ac:dyDescent="0.25">
      <c r="A183" s="1">
        <v>45800</v>
      </c>
      <c r="B183" s="4">
        <f>(BTC_tbl[[#This Row],[Close]]/BTC_tbl!B182-1)</f>
        <v>-2.2718052738336714E-2</v>
      </c>
      <c r="C183" s="4">
        <f>Gold_tbl[[#This Row],[Close]]/Gold_tbl!B182-1</f>
        <v>2.190623865923258E-2</v>
      </c>
      <c r="D183" s="4">
        <f>AAPL_tbl[[#This Row],[Close]]/AAPL_tbl!B182-1</f>
        <v>-3.0244338498212175E-2</v>
      </c>
      <c r="E183" s="4">
        <f t="shared" si="2"/>
        <v>-7.126221907271634E-3</v>
      </c>
      <c r="F183" s="4">
        <v>8.693310888582495E-3</v>
      </c>
      <c r="G183">
        <v>181</v>
      </c>
    </row>
    <row r="184" spans="1:7" x14ac:dyDescent="0.25">
      <c r="A184" s="1">
        <v>45804</v>
      </c>
      <c r="B184" s="4">
        <f>(BTC_tbl[[#This Row],[Close]]/BTC_tbl!B183-1)</f>
        <v>1.1415525114155223E-2</v>
      </c>
      <c r="C184" s="4">
        <f>Gold_tbl[[#This Row],[Close]]/Gold_tbl!B183-1</f>
        <v>-1.6949152542372836E-2</v>
      </c>
      <c r="D184" s="4">
        <f>AAPL_tbl[[#This Row],[Close]]/AAPL_tbl!B183-1</f>
        <v>2.5298304911148595E-2</v>
      </c>
      <c r="E184" s="4">
        <f t="shared" si="2"/>
        <v>4.2344879906420097E-3</v>
      </c>
      <c r="F184" s="4">
        <v>8.7735243113868933E-3</v>
      </c>
      <c r="G184">
        <v>182</v>
      </c>
    </row>
    <row r="185" spans="1:7" x14ac:dyDescent="0.25">
      <c r="A185" s="1">
        <v>45805</v>
      </c>
      <c r="B185" s="4">
        <f>(BTC_tbl[[#This Row],[Close]]/BTC_tbl!B184-1)</f>
        <v>-2.7088036117381531E-2</v>
      </c>
      <c r="C185" s="4">
        <f>Gold_tbl[[#This Row],[Close]]/Gold_tbl!B184-1</f>
        <v>-2.2660098522166994E-3</v>
      </c>
      <c r="D185" s="4">
        <f>AAPL_tbl[[#This Row],[Close]]/AAPL_tbl!B184-1</f>
        <v>1.0488986564105574E-3</v>
      </c>
      <c r="E185" s="4">
        <f t="shared" si="2"/>
        <v>-8.7181451791779711E-3</v>
      </c>
      <c r="F185" s="4">
        <v>8.9433192215449195E-3</v>
      </c>
      <c r="G185">
        <v>183</v>
      </c>
    </row>
    <row r="186" spans="1:7" x14ac:dyDescent="0.25">
      <c r="A186" s="1">
        <v>45806</v>
      </c>
      <c r="B186" s="4">
        <f>(BTC_tbl[[#This Row],[Close]]/BTC_tbl!B185-1)</f>
        <v>-1.3499261759122416E-2</v>
      </c>
      <c r="C186" s="4">
        <f>Gold_tbl[[#This Row],[Close]]/Gold_tbl!B185-1</f>
        <v>5.924755603831322E-3</v>
      </c>
      <c r="D186" s="4">
        <f>AAPL_tbl[[#This Row],[Close]]/AAPL_tbl!B185-1</f>
        <v>-2.3450753417822989E-3</v>
      </c>
      <c r="E186" s="4">
        <f t="shared" si="2"/>
        <v>-2.3833988887388851E-3</v>
      </c>
      <c r="F186" s="4">
        <v>8.9467459508469679E-3</v>
      </c>
      <c r="G186">
        <v>184</v>
      </c>
    </row>
    <row r="187" spans="1:7" x14ac:dyDescent="0.25">
      <c r="A187" s="1">
        <v>45807</v>
      </c>
      <c r="B187" s="4">
        <f>(BTC_tbl[[#This Row],[Close]]/BTC_tbl!B186-1)</f>
        <v>-1.0262989095574215E-2</v>
      </c>
      <c r="C187" s="4">
        <f>Gold_tbl[[#This Row],[Close]]/Gold_tbl!B186-1</f>
        <v>-6.5770099145969763E-3</v>
      </c>
      <c r="D187" s="4">
        <f>AAPL_tbl[[#This Row],[Close]]/AAPL_tbl!B186-1</f>
        <v>4.5011252813202951E-3</v>
      </c>
      <c r="E187" s="4">
        <f t="shared" si="2"/>
        <v>-4.3593631101149673E-3</v>
      </c>
      <c r="F187" s="4">
        <v>9.0572772450738352E-3</v>
      </c>
      <c r="G187">
        <v>185</v>
      </c>
    </row>
    <row r="188" spans="1:7" x14ac:dyDescent="0.25">
      <c r="A188" s="1">
        <v>45810</v>
      </c>
      <c r="B188" s="4">
        <f>(BTC_tbl[[#This Row],[Close]]/BTC_tbl!B187-1)</f>
        <v>-4.3205875999130505E-4</v>
      </c>
      <c r="C188" s="4">
        <f>Gold_tbl[[#This Row],[Close]]/Gold_tbl!B187-1</f>
        <v>2.6581027667984092E-2</v>
      </c>
      <c r="D188" s="4">
        <f>AAPL_tbl[[#This Row],[Close]]/AAPL_tbl!B187-1</f>
        <v>4.2320139407516777E-3</v>
      </c>
      <c r="E188" s="4">
        <f t="shared" si="2"/>
        <v>1.1772397621421748E-2</v>
      </c>
      <c r="F188" s="4">
        <v>9.2452049516976494E-3</v>
      </c>
      <c r="G188">
        <v>186</v>
      </c>
    </row>
    <row r="189" spans="1:7" x14ac:dyDescent="0.25">
      <c r="A189" s="1">
        <v>45811</v>
      </c>
      <c r="B189" s="4">
        <f>(BTC_tbl[[#This Row],[Close]]/BTC_tbl!B188-1)</f>
        <v>1.7722066133563974E-2</v>
      </c>
      <c r="C189" s="4">
        <f>Gold_tbl[[#This Row],[Close]]/Gold_tbl!B188-1</f>
        <v>-8.8555202618153528E-3</v>
      </c>
      <c r="D189" s="4">
        <f>AAPL_tbl[[#This Row],[Close]]/AAPL_tbl!B188-1</f>
        <v>7.7838373822509688E-3</v>
      </c>
      <c r="E189" s="4">
        <f t="shared" si="2"/>
        <v>4.1095629500183415E-3</v>
      </c>
      <c r="F189" s="4">
        <v>9.3174450060705231E-3</v>
      </c>
      <c r="G189">
        <v>187</v>
      </c>
    </row>
    <row r="190" spans="1:7" x14ac:dyDescent="0.25">
      <c r="A190" s="1">
        <v>45812</v>
      </c>
      <c r="B190" s="4">
        <f>(BTC_tbl[[#This Row],[Close]]/BTC_tbl!B189-1)</f>
        <v>-1.2316840093438253E-2</v>
      </c>
      <c r="C190" s="4">
        <f>Gold_tbl[[#This Row],[Close]]/Gold_tbl!B189-1</f>
        <v>6.4420057621958904E-3</v>
      </c>
      <c r="D190" s="4">
        <f>AAPL_tbl[[#This Row],[Close]]/AAPL_tbl!B189-1</f>
        <v>-2.2138042996999729E-3</v>
      </c>
      <c r="E190" s="4">
        <f t="shared" si="2"/>
        <v>-1.7823910130631108E-3</v>
      </c>
      <c r="F190" s="4">
        <v>9.6225437968742496E-3</v>
      </c>
      <c r="G190">
        <v>188</v>
      </c>
    </row>
    <row r="191" spans="1:7" x14ac:dyDescent="0.25">
      <c r="A191" s="1">
        <v>45813</v>
      </c>
      <c r="B191" s="4">
        <f>(BTC_tbl[[#This Row],[Close]]/BTC_tbl!B190-1)</f>
        <v>-2.9456030961083624E-2</v>
      </c>
      <c r="C191" s="4">
        <f>Gold_tbl[[#This Row],[Close]]/Gold_tbl!B190-1</f>
        <v>-5.0498552589256507E-3</v>
      </c>
      <c r="D191" s="4">
        <f>AAPL_tbl[[#This Row],[Close]]/AAPL_tbl!B190-1</f>
        <v>-1.0797751701015712E-2</v>
      </c>
      <c r="E191" s="4">
        <f t="shared" si="2"/>
        <v>-1.409607690220006E-2</v>
      </c>
      <c r="F191" s="4">
        <v>9.9199836169613139E-3</v>
      </c>
      <c r="G191">
        <v>189</v>
      </c>
    </row>
    <row r="192" spans="1:7" x14ac:dyDescent="0.25">
      <c r="A192" s="1">
        <v>45814</v>
      </c>
      <c r="B192" s="4">
        <f>(BTC_tbl[[#This Row],[Close]]/BTC_tbl!B191-1)</f>
        <v>2.3260965883916684E-2</v>
      </c>
      <c r="C192" s="4">
        <f>Gold_tbl[[#This Row],[Close]]/Gold_tbl!B191-1</f>
        <v>-1.3416092845828009E-2</v>
      </c>
      <c r="D192" s="4">
        <f>AAPL_tbl[[#This Row],[Close]]/AAPL_tbl!B191-1</f>
        <v>1.6398345212580434E-2</v>
      </c>
      <c r="E192" s="4">
        <f t="shared" si="2"/>
        <v>6.5313561906179315E-3</v>
      </c>
      <c r="F192" s="4">
        <v>1.0027441153253115E-2</v>
      </c>
      <c r="G192">
        <v>190</v>
      </c>
    </row>
    <row r="193" spans="1:7" x14ac:dyDescent="0.25">
      <c r="A193" s="1">
        <v>45817</v>
      </c>
      <c r="B193" s="4">
        <f>(BTC_tbl[[#This Row],[Close]]/BTC_tbl!B192-1)</f>
        <v>4.200043299415479E-2</v>
      </c>
      <c r="C193" s="4">
        <f>Gold_tbl[[#This Row],[Close]]/Gold_tbl!B192-1</f>
        <v>4.7185267710858625E-3</v>
      </c>
      <c r="D193" s="4">
        <f>AAPL_tbl[[#This Row],[Close]]/AAPL_tbl!B192-1</f>
        <v>-1.2112593173793651E-2</v>
      </c>
      <c r="E193" s="4">
        <f t="shared" si="2"/>
        <v>1.0853762654542687E-2</v>
      </c>
      <c r="F193" s="4">
        <v>1.0070396015416327E-2</v>
      </c>
      <c r="G193">
        <v>191</v>
      </c>
    </row>
    <row r="194" spans="1:7" x14ac:dyDescent="0.25">
      <c r="A194" s="1">
        <v>45818</v>
      </c>
      <c r="B194" s="4">
        <f>(BTC_tbl[[#This Row],[Close]]/BTC_tbl!B193-1)</f>
        <v>8.7263660918344144E-3</v>
      </c>
      <c r="C194" s="4">
        <f>Gold_tbl[[#This Row],[Close]]/Gold_tbl!B193-1</f>
        <v>2.9352292740192354E-4</v>
      </c>
      <c r="D194" s="4">
        <f>AAPL_tbl[[#This Row],[Close]]/AAPL_tbl!B193-1</f>
        <v>6.0560933234052872E-3</v>
      </c>
      <c r="E194" s="4">
        <f t="shared" si="2"/>
        <v>4.5521469955326797E-3</v>
      </c>
      <c r="F194" s="4">
        <v>1.0093677280537915E-2</v>
      </c>
      <c r="G194">
        <v>192</v>
      </c>
    </row>
    <row r="195" spans="1:7" x14ac:dyDescent="0.25">
      <c r="A195" s="1">
        <v>45819</v>
      </c>
      <c r="B195" s="4">
        <f>(BTC_tbl[[#This Row],[Close]]/BTC_tbl!B194-1)</f>
        <v>-7.0030895983521635E-3</v>
      </c>
      <c r="C195" s="4">
        <f>Gold_tbl[[#This Row],[Close]]/Gold_tbl!B194-1</f>
        <v>5.4122786997490291E-3</v>
      </c>
      <c r="D195" s="4">
        <f>AAPL_tbl[[#This Row],[Close]]/AAPL_tbl!B194-1</f>
        <v>-1.9193763260472618E-2</v>
      </c>
      <c r="E195" s="4">
        <f t="shared" si="2"/>
        <v>-5.6941443777478225E-3</v>
      </c>
      <c r="F195" s="4">
        <v>1.0146827851896157E-2</v>
      </c>
      <c r="G195">
        <v>193</v>
      </c>
    </row>
    <row r="196" spans="1:7" x14ac:dyDescent="0.25">
      <c r="A196" s="1">
        <v>45820</v>
      </c>
      <c r="B196" s="4">
        <f>(BTC_tbl[[#This Row],[Close]]/BTC_tbl!B195-1)</f>
        <v>-1.8875751918689176E-2</v>
      </c>
      <c r="C196" s="4">
        <f>Gold_tbl[[#This Row],[Close]]/Gold_tbl!B195-1</f>
        <v>1.2420144631449137E-2</v>
      </c>
      <c r="D196" s="4">
        <f>AAPL_tbl[[#This Row],[Close]]/AAPL_tbl!B195-1</f>
        <v>2.1128886205854513E-3</v>
      </c>
      <c r="E196" s="4">
        <f t="shared" ref="E196:E250" si="3">SUMPRODUCT(B196:D196,$J$2:$L$2)</f>
        <v>-6.080113685146243E-5</v>
      </c>
      <c r="F196" s="4">
        <v>1.01771715094074E-2</v>
      </c>
      <c r="G196">
        <v>194</v>
      </c>
    </row>
    <row r="197" spans="1:7" x14ac:dyDescent="0.25">
      <c r="A197" s="1">
        <v>45821</v>
      </c>
      <c r="B197" s="4">
        <f>(BTC_tbl[[#This Row],[Close]]/BTC_tbl!B196-1)</f>
        <v>-1.4587737843551718E-2</v>
      </c>
      <c r="C197" s="4">
        <f>Gold_tbl[[#This Row],[Close]]/Gold_tbl!B196-1</f>
        <v>1.3100576553491505E-2</v>
      </c>
      <c r="D197" s="4">
        <f>AAPL_tbl[[#This Row],[Close]]/AAPL_tbl!B196-1</f>
        <v>-1.3805220883534086E-2</v>
      </c>
      <c r="E197" s="4">
        <f t="shared" si="3"/>
        <v>-3.2776569967291379E-3</v>
      </c>
      <c r="F197" s="4">
        <v>1.0229090287564557E-2</v>
      </c>
      <c r="G197">
        <v>195</v>
      </c>
    </row>
    <row r="198" spans="1:7" x14ac:dyDescent="0.25">
      <c r="A198" s="1">
        <v>45824</v>
      </c>
      <c r="B198" s="4">
        <f>(BTC_tbl[[#This Row],[Close]]/BTC_tbl!B197-1)</f>
        <v>3.3469212615318655E-2</v>
      </c>
      <c r="C198" s="4">
        <f>Gold_tbl[[#This Row],[Close]]/Gold_tbl!B197-1</f>
        <v>-1.4259066046982349E-2</v>
      </c>
      <c r="D198" s="4">
        <f>AAPL_tbl[[#This Row],[Close]]/AAPL_tbl!B197-1</f>
        <v>1.0027996945787709E-2</v>
      </c>
      <c r="E198" s="4">
        <f t="shared" si="3"/>
        <v>7.3455364495389683E-3</v>
      </c>
      <c r="F198" s="4">
        <v>1.0697950454690774E-2</v>
      </c>
      <c r="G198">
        <v>196</v>
      </c>
    </row>
    <row r="199" spans="1:7" x14ac:dyDescent="0.25">
      <c r="A199" s="1">
        <v>45825</v>
      </c>
      <c r="B199" s="4">
        <f>(BTC_tbl[[#This Row],[Close]]/BTC_tbl!B198-1)</f>
        <v>-3.6537263857172597E-2</v>
      </c>
      <c r="C199" s="4">
        <f>Gold_tbl[[#This Row],[Close]]/Gold_tbl!B198-1</f>
        <v>5.1318237218556106E-4</v>
      </c>
      <c r="D199" s="4">
        <f>AAPL_tbl[[#This Row],[Close]]/AAPL_tbl!B198-1</f>
        <v>-1.4010684406813856E-2</v>
      </c>
      <c r="E199" s="4">
        <f t="shared" si="3"/>
        <v>-1.4959111530321711E-2</v>
      </c>
      <c r="F199" s="4">
        <v>1.0767658027554682E-2</v>
      </c>
      <c r="G199">
        <v>197</v>
      </c>
    </row>
    <row r="200" spans="1:7" x14ac:dyDescent="0.25">
      <c r="A200" s="1">
        <v>45826</v>
      </c>
      <c r="B200" s="4">
        <f>(BTC_tbl[[#This Row],[Close]]/BTC_tbl!B199-1)</f>
        <v>-8.6188321482438823E-3</v>
      </c>
      <c r="C200" s="4">
        <f>Gold_tbl[[#This Row],[Close]]/Gold_tbl!B199-1</f>
        <v>-5.3856510867474894E-3</v>
      </c>
      <c r="D200" s="4">
        <f>AAPL_tbl[[#This Row],[Close]]/AAPL_tbl!B199-1</f>
        <v>4.8047434062565841E-3</v>
      </c>
      <c r="E200" s="4">
        <f t="shared" si="3"/>
        <v>-3.2984870572951852E-3</v>
      </c>
      <c r="F200" s="4">
        <v>1.0853762654542687E-2</v>
      </c>
      <c r="G200">
        <v>198</v>
      </c>
    </row>
    <row r="201" spans="1:7" x14ac:dyDescent="0.25">
      <c r="A201" s="1">
        <v>45828</v>
      </c>
      <c r="B201" s="4">
        <f>(BTC_tbl[[#This Row],[Close]]/BTC_tbl!B200-1)</f>
        <v>-5.8682895022820203E-3</v>
      </c>
      <c r="C201" s="4">
        <f>Gold_tbl[[#This Row],[Close]]/Gold_tbl!B200-1</f>
        <v>-4.1900341648937189E-4</v>
      </c>
      <c r="D201" s="4">
        <f>AAPL_tbl[[#This Row],[Close]]/AAPL_tbl!B200-1</f>
        <v>2.248448468816755E-2</v>
      </c>
      <c r="E201" s="4">
        <f t="shared" si="3"/>
        <v>4.8172571891699099E-3</v>
      </c>
      <c r="F201" s="4">
        <v>1.1062180872519509E-2</v>
      </c>
      <c r="G201">
        <v>199</v>
      </c>
    </row>
    <row r="202" spans="1:7" x14ac:dyDescent="0.25">
      <c r="A202" s="1">
        <v>45831</v>
      </c>
      <c r="B202" s="4">
        <f>(BTC_tbl[[#This Row],[Close]]/BTC_tbl!B201-1)</f>
        <v>0</v>
      </c>
      <c r="C202" s="4">
        <f>Gold_tbl[[#This Row],[Close]]/Gold_tbl!B201-1</f>
        <v>3.063231548060541E-3</v>
      </c>
      <c r="D202" s="4">
        <f>AAPL_tbl[[#This Row],[Close]]/AAPL_tbl!B201-1</f>
        <v>2.4875621890547706E-3</v>
      </c>
      <c r="E202" s="4">
        <f t="shared" si="3"/>
        <v>1.9715612759406476E-3</v>
      </c>
      <c r="F202" s="4">
        <v>1.1156604159062578E-2</v>
      </c>
      <c r="G202">
        <v>200</v>
      </c>
    </row>
    <row r="203" spans="1:7" x14ac:dyDescent="0.25">
      <c r="A203" s="1">
        <v>45832</v>
      </c>
      <c r="B203" s="4">
        <f>(BTC_tbl[[#This Row],[Close]]/BTC_tbl!B202-1)</f>
        <v>2.4267599475295221E-2</v>
      </c>
      <c r="C203" s="4">
        <f>Gold_tbl[[#This Row],[Close]]/Gold_tbl!B202-1</f>
        <v>-1.5719429085765624E-2</v>
      </c>
      <c r="D203" s="4">
        <f>AAPL_tbl[[#This Row],[Close]]/AAPL_tbl!B202-1</f>
        <v>-5.9553349875930417E-3</v>
      </c>
      <c r="E203" s="4">
        <f t="shared" si="3"/>
        <v>-7.9409228799559692E-4</v>
      </c>
      <c r="F203" s="4">
        <v>1.1298911321037951E-2</v>
      </c>
      <c r="G203">
        <v>201</v>
      </c>
    </row>
    <row r="204" spans="1:7" x14ac:dyDescent="0.25">
      <c r="A204" s="1">
        <v>45833</v>
      </c>
      <c r="B204" s="4">
        <f>(BTC_tbl[[#This Row],[Close]]/BTC_tbl!B203-1)</f>
        <v>1.9850586979722529E-2</v>
      </c>
      <c r="C204" s="4">
        <f>Gold_tbl[[#This Row],[Close]]/Gold_tbl!B203-1</f>
        <v>3.0373297625656548E-3</v>
      </c>
      <c r="D204" s="4">
        <f>AAPL_tbl[[#This Row],[Close]]/AAPL_tbl!B203-1</f>
        <v>6.2905641537693846E-3</v>
      </c>
      <c r="E204" s="4">
        <f t="shared" si="3"/>
        <v>9.0572772450738352E-3</v>
      </c>
      <c r="F204" s="4">
        <v>1.1624407319552046E-2</v>
      </c>
      <c r="G204">
        <v>202</v>
      </c>
    </row>
    <row r="205" spans="1:7" x14ac:dyDescent="0.25">
      <c r="A205" s="1">
        <v>45834</v>
      </c>
      <c r="B205" s="4">
        <f>(BTC_tbl[[#This Row],[Close]]/BTC_tbl!B204-1)</f>
        <v>-1.8836333193805732E-3</v>
      </c>
      <c r="C205" s="4">
        <f>Gold_tbl[[#This Row],[Close]]/Gold_tbl!B204-1</f>
        <v>-1.1070591299818799E-3</v>
      </c>
      <c r="D205" s="4">
        <f>AAPL_tbl[[#This Row],[Close]]/AAPL_tbl!B204-1</f>
        <v>-2.7783290335383626E-3</v>
      </c>
      <c r="E205" s="4">
        <f t="shared" si="3"/>
        <v>-1.8414123578684328E-3</v>
      </c>
      <c r="F205" s="4">
        <v>1.171232135131719E-2</v>
      </c>
      <c r="G205">
        <v>203</v>
      </c>
    </row>
    <row r="206" spans="1:7" x14ac:dyDescent="0.25">
      <c r="A206" s="1">
        <v>45835</v>
      </c>
      <c r="B206" s="4">
        <f>(BTC_tbl[[#This Row],[Close]]/BTC_tbl!B205-1)</f>
        <v>-7.7584399245124169E-3</v>
      </c>
      <c r="C206" s="4">
        <f>Gold_tbl[[#This Row],[Close]]/Gold_tbl!B205-1</f>
        <v>-1.8123736879848584E-2</v>
      </c>
      <c r="D206" s="4">
        <f>AAPL_tbl[[#This Row],[Close]]/AAPL_tbl!B205-1</f>
        <v>3.9800995024874553E-4</v>
      </c>
      <c r="E206" s="4">
        <f t="shared" si="3"/>
        <v>-9.4576237442185358E-3</v>
      </c>
      <c r="F206" s="4">
        <v>1.1772397621421748E-2</v>
      </c>
      <c r="G206">
        <v>204</v>
      </c>
    </row>
    <row r="207" spans="1:7" x14ac:dyDescent="0.25">
      <c r="A207" s="1">
        <v>45838</v>
      </c>
      <c r="B207" s="4">
        <f>(BTC_tbl[[#This Row],[Close]]/BTC_tbl!B206-1)</f>
        <v>9.0870667793745419E-3</v>
      </c>
      <c r="C207" s="4">
        <f>Gold_tbl[[#This Row],[Close]]/Gold_tbl!B206-1</f>
        <v>1.19845959763627E-2</v>
      </c>
      <c r="D207" s="4">
        <f>AAPL_tbl[[#This Row],[Close]]/AAPL_tbl!B206-1</f>
        <v>2.0340163119156429E-2</v>
      </c>
      <c r="E207" s="4">
        <f t="shared" si="3"/>
        <v>1.3622007360104372E-2</v>
      </c>
      <c r="F207" s="4">
        <v>1.1929712152948512E-2</v>
      </c>
      <c r="G207">
        <v>205</v>
      </c>
    </row>
    <row r="208" spans="1:7" x14ac:dyDescent="0.25">
      <c r="A208" s="1">
        <v>45839</v>
      </c>
      <c r="B208" s="4">
        <f>(BTC_tbl[[#This Row],[Close]]/BTC_tbl!B207-1)</f>
        <v>-2.2827225130890083E-2</v>
      </c>
      <c r="C208" s="4">
        <f>Gold_tbl[[#This Row],[Close]]/Gold_tbl!B207-1</f>
        <v>8.9230062657876807E-3</v>
      </c>
      <c r="D208" s="4">
        <f>AAPL_tbl[[#This Row],[Close]]/AAPL_tbl!B207-1</f>
        <v>1.2916118340888127E-2</v>
      </c>
      <c r="E208" s="4">
        <f t="shared" si="3"/>
        <v>5.9587046931448579E-4</v>
      </c>
      <c r="F208" s="4">
        <v>1.200870224361532E-2</v>
      </c>
      <c r="G208">
        <v>206</v>
      </c>
    </row>
    <row r="209" spans="1:7" x14ac:dyDescent="0.25">
      <c r="A209" s="1">
        <v>45840</v>
      </c>
      <c r="B209" s="4">
        <f>(BTC_tbl[[#This Row],[Close]]/BTC_tbl!B208-1)</f>
        <v>4.2434633519074172E-2</v>
      </c>
      <c r="C209" s="4">
        <f>Gold_tbl[[#This Row],[Close]]/Gold_tbl!B208-1</f>
        <v>5.5275564948789047E-3</v>
      </c>
      <c r="D209" s="4">
        <f>AAPL_tbl[[#This Row],[Close]]/AAPL_tbl!B208-1</f>
        <v>2.2230776633625382E-2</v>
      </c>
      <c r="E209" s="4">
        <f t="shared" si="3"/>
        <v>2.1610645643761427E-2</v>
      </c>
      <c r="F209" s="4">
        <v>1.2013407493355752E-2</v>
      </c>
      <c r="G209">
        <v>207</v>
      </c>
    </row>
    <row r="210" spans="1:7" x14ac:dyDescent="0.25">
      <c r="A210" s="1">
        <v>45841</v>
      </c>
      <c r="B210" s="4">
        <f>(BTC_tbl[[#This Row],[Close]]/BTC_tbl!B209-1)</f>
        <v>-4.728618421052766E-3</v>
      </c>
      <c r="C210" s="4">
        <f>Gold_tbl[[#This Row],[Close]]/Gold_tbl!B209-1</f>
        <v>-6.822958771220744E-3</v>
      </c>
      <c r="D210" s="4">
        <f>AAPL_tbl[[#This Row],[Close]]/AAPL_tbl!B209-1</f>
        <v>5.2250047072115446E-3</v>
      </c>
      <c r="E210" s="4">
        <f t="shared" si="3"/>
        <v>-2.5802676226406641E-3</v>
      </c>
      <c r="F210" s="4">
        <v>1.2130047533276156E-2</v>
      </c>
      <c r="G210">
        <v>208</v>
      </c>
    </row>
    <row r="211" spans="1:7" x14ac:dyDescent="0.25">
      <c r="A211" s="1">
        <v>45845</v>
      </c>
      <c r="B211" s="4">
        <f>(BTC_tbl[[#This Row],[Close]]/BTC_tbl!B210-1)</f>
        <v>-1.0741582317702836E-2</v>
      </c>
      <c r="C211" s="4">
        <f>Gold_tbl[[#This Row],[Close]]/Gold_tbl!B210-1</f>
        <v>7.4884417529474945E-4</v>
      </c>
      <c r="D211" s="4">
        <f>AAPL_tbl[[#This Row],[Close]]/AAPL_tbl!B210-1</f>
        <v>-1.6857878716928232E-2</v>
      </c>
      <c r="E211" s="4">
        <f t="shared" si="3"/>
        <v>-7.9803006402714202E-3</v>
      </c>
      <c r="F211" s="4">
        <v>1.2399692924765126E-2</v>
      </c>
      <c r="G211">
        <v>209</v>
      </c>
    </row>
    <row r="212" spans="1:7" x14ac:dyDescent="0.25">
      <c r="A212" s="1">
        <v>45846</v>
      </c>
      <c r="B212" s="4">
        <f>(BTC_tbl[[#This Row],[Close]]/BTC_tbl!B211-1)</f>
        <v>6.4731676759239853E-3</v>
      </c>
      <c r="C212" s="4">
        <f>Gold_tbl[[#This Row],[Close]]/Gold_tbl!B211-1</f>
        <v>-1.0443439502879182E-2</v>
      </c>
      <c r="D212" s="4">
        <f>AAPL_tbl[[#This Row],[Close]]/AAPL_tbl!B211-1</f>
        <v>2.8578232912601642E-4</v>
      </c>
      <c r="E212" s="4">
        <f t="shared" si="3"/>
        <v>-2.1496907996366721E-3</v>
      </c>
      <c r="F212" s="4">
        <v>1.2408690590496008E-2</v>
      </c>
      <c r="G212">
        <v>210</v>
      </c>
    </row>
    <row r="213" spans="1:7" x14ac:dyDescent="0.25">
      <c r="A213" s="1">
        <v>45847</v>
      </c>
      <c r="B213" s="4">
        <f>(BTC_tbl[[#This Row],[Close]]/BTC_tbl!B212-1)</f>
        <v>2.8423236514522721E-2</v>
      </c>
      <c r="C213" s="4">
        <f>Gold_tbl[[#This Row],[Close]]/Gold_tbl!B212-1</f>
        <v>4.471330878484947E-3</v>
      </c>
      <c r="D213" s="4">
        <f>AAPL_tbl[[#This Row],[Close]]/AAPL_tbl!B212-1</f>
        <v>5.3806961573257261E-3</v>
      </c>
      <c r="E213" s="4">
        <f t="shared" si="3"/>
        <v>1.1929712152948512E-2</v>
      </c>
      <c r="F213" s="4">
        <v>1.2506348727013573E-2</v>
      </c>
      <c r="G213">
        <v>211</v>
      </c>
    </row>
    <row r="214" spans="1:7" x14ac:dyDescent="0.25">
      <c r="A214" s="1">
        <v>45848</v>
      </c>
      <c r="B214" s="4">
        <f>(BTC_tbl[[#This Row],[Close]]/BTC_tbl!B213-1)</f>
        <v>1.412144442202945E-2</v>
      </c>
      <c r="C214" s="4">
        <f>Gold_tbl[[#This Row],[Close]]/Gold_tbl!B213-1</f>
        <v>2.2257135375753911E-3</v>
      </c>
      <c r="D214" s="4">
        <f>AAPL_tbl[[#This Row],[Close]]/AAPL_tbl!B213-1</f>
        <v>6.0149663730226788E-3</v>
      </c>
      <c r="E214" s="4">
        <f t="shared" si="3"/>
        <v>6.9312086535457951E-3</v>
      </c>
      <c r="F214" s="4">
        <v>1.2647424859501533E-2</v>
      </c>
      <c r="G214">
        <v>212</v>
      </c>
    </row>
    <row r="215" spans="1:7" x14ac:dyDescent="0.25">
      <c r="A215" s="1">
        <v>45849</v>
      </c>
      <c r="B215" s="4">
        <f>(BTC_tbl[[#This Row],[Close]]/BTC_tbl!B214-1)</f>
        <v>4.1973343942709462E-2</v>
      </c>
      <c r="C215" s="4">
        <f>Gold_tbl[[#This Row],[Close]]/Gold_tbl!B214-1</f>
        <v>9.601567602874006E-3</v>
      </c>
      <c r="D215" s="4">
        <f>AAPL_tbl[[#This Row],[Close]]/AAPL_tbl!B214-1</f>
        <v>-5.8848453462643224E-3</v>
      </c>
      <c r="E215" s="4">
        <f t="shared" si="3"/>
        <v>1.4667176620083145E-2</v>
      </c>
      <c r="F215" s="4">
        <v>1.2902619288463068E-2</v>
      </c>
      <c r="G215">
        <v>213</v>
      </c>
    </row>
    <row r="216" spans="1:7" x14ac:dyDescent="0.25">
      <c r="A216" s="1">
        <v>45852</v>
      </c>
      <c r="B216" s="4">
        <f>(BTC_tbl[[#This Row],[Close]]/BTC_tbl!B215-1)</f>
        <v>1.4509354715540157E-2</v>
      </c>
      <c r="C216" s="4">
        <f>Gold_tbl[[#This Row],[Close]]/Gold_tbl!B215-1</f>
        <v>-3.6553018050073938E-3</v>
      </c>
      <c r="D216" s="4">
        <f>AAPL_tbl[[#This Row],[Close]]/AAPL_tbl!B215-1</f>
        <v>-1.2028793332070409E-2</v>
      </c>
      <c r="E216" s="4">
        <f t="shared" si="3"/>
        <v>-7.1795230696203305E-4</v>
      </c>
      <c r="F216" s="4">
        <v>1.3081065764418165E-2</v>
      </c>
      <c r="G216">
        <v>214</v>
      </c>
    </row>
    <row r="217" spans="1:7" x14ac:dyDescent="0.25">
      <c r="A217" s="1">
        <v>45853</v>
      </c>
      <c r="B217" s="4">
        <f>(BTC_tbl[[#This Row],[Close]]/BTC_tbl!B216-1)</f>
        <v>-2.8791870530673669E-2</v>
      </c>
      <c r="C217" s="4">
        <f>Gold_tbl[[#This Row],[Close]]/Gold_tbl!B216-1</f>
        <v>-4.1557092302196841E-3</v>
      </c>
      <c r="D217" s="4">
        <f>AAPL_tbl[[#This Row],[Close]]/AAPL_tbl!B216-1</f>
        <v>2.3487680951010947E-3</v>
      </c>
      <c r="E217" s="4">
        <f t="shared" si="3"/>
        <v>-9.5952144227596445E-3</v>
      </c>
      <c r="F217" s="4">
        <v>1.3348019202047822E-2</v>
      </c>
      <c r="G217">
        <v>215</v>
      </c>
    </row>
    <row r="218" spans="1:7" x14ac:dyDescent="0.25">
      <c r="A218" s="1">
        <v>45854</v>
      </c>
      <c r="B218" s="4">
        <f>(BTC_tbl[[#This Row],[Close]]/BTC_tbl!B217-1)</f>
        <v>2.422011238132149E-2</v>
      </c>
      <c r="C218" s="4">
        <f>Gold_tbl[[#This Row],[Close]]/Gold_tbl!B217-1</f>
        <v>4.9881002836369426E-3</v>
      </c>
      <c r="D218" s="4">
        <f>AAPL_tbl[[#This Row],[Close]]/AAPL_tbl!B217-1</f>
        <v>5.0212806656781961E-3</v>
      </c>
      <c r="E218" s="4">
        <f t="shared" si="3"/>
        <v>1.0767658027554682E-2</v>
      </c>
      <c r="F218" s="4">
        <v>1.3503585432941634E-2</v>
      </c>
      <c r="G218">
        <v>216</v>
      </c>
    </row>
    <row r="219" spans="1:7" x14ac:dyDescent="0.25">
      <c r="A219" s="1">
        <v>45855</v>
      </c>
      <c r="B219" s="4">
        <f>(BTC_tbl[[#This Row],[Close]]/BTC_tbl!B218-1)</f>
        <v>-2.4593265228907146E-3</v>
      </c>
      <c r="C219" s="4">
        <f>Gold_tbl[[#This Row],[Close]]/Gold_tbl!B218-1</f>
        <v>-2.1734899111141015E-3</v>
      </c>
      <c r="D219" s="4">
        <f>AAPL_tbl[[#This Row],[Close]]/AAPL_tbl!B218-1</f>
        <v>-6.6615911686329632E-4</v>
      </c>
      <c r="E219" s="4">
        <f t="shared" si="3"/>
        <v>-1.8070416563718439E-3</v>
      </c>
      <c r="F219" s="4">
        <v>1.3622007360104372E-2</v>
      </c>
      <c r="G219">
        <v>217</v>
      </c>
    </row>
    <row r="220" spans="1:7" x14ac:dyDescent="0.25">
      <c r="A220" s="1">
        <v>45856</v>
      </c>
      <c r="B220" s="4">
        <f>(BTC_tbl[[#This Row],[Close]]/BTC_tbl!B219-1)</f>
        <v>-1.3844111511473467E-2</v>
      </c>
      <c r="C220" s="4">
        <f>Gold_tbl[[#This Row],[Close]]/Gold_tbl!B219-1</f>
        <v>2.6008647875419566E-3</v>
      </c>
      <c r="D220" s="4">
        <f>AAPL_tbl[[#This Row],[Close]]/AAPL_tbl!B219-1</f>
        <v>5.5232834968097499E-3</v>
      </c>
      <c r="E220" s="4">
        <f t="shared" si="3"/>
        <v>-1.4559024893823324E-3</v>
      </c>
      <c r="F220" s="4">
        <v>1.3660846615883071E-2</v>
      </c>
      <c r="G220">
        <v>218</v>
      </c>
    </row>
    <row r="221" spans="1:7" x14ac:dyDescent="0.25">
      <c r="A221" s="1">
        <v>45859</v>
      </c>
      <c r="B221" s="4">
        <f>(BTC_tbl[[#This Row],[Close]]/BTC_tbl!B220-1)</f>
        <v>-5.1923076923077183E-3</v>
      </c>
      <c r="C221" s="4">
        <f>Gold_tbl[[#This Row],[Close]]/Gold_tbl!B220-1</f>
        <v>1.5370148188981414E-2</v>
      </c>
      <c r="D221" s="4">
        <f>AAPL_tbl[[#This Row],[Close]]/AAPL_tbl!B220-1</f>
        <v>6.155885974050479E-3</v>
      </c>
      <c r="E221" s="4">
        <f t="shared" si="3"/>
        <v>6.4371327601153942E-3</v>
      </c>
      <c r="F221" s="4">
        <v>1.4061729359889984E-2</v>
      </c>
      <c r="G221">
        <v>219</v>
      </c>
    </row>
    <row r="222" spans="1:7" x14ac:dyDescent="0.25">
      <c r="A222" s="1">
        <v>45860</v>
      </c>
      <c r="B222" s="4">
        <f>(BTC_tbl[[#This Row],[Close]]/BTC_tbl!B221-1)</f>
        <v>2.2810748115213553E-2</v>
      </c>
      <c r="C222" s="4">
        <f>Gold_tbl[[#This Row],[Close]]/Gold_tbl!B221-1</f>
        <v>9.4848784849743684E-3</v>
      </c>
      <c r="D222" s="4">
        <f>AAPL_tbl[[#This Row],[Close]]/AAPL_tbl!B221-1</f>
        <v>9.0361445783133654E-3</v>
      </c>
      <c r="E222" s="4">
        <f t="shared" si="3"/>
        <v>1.3348019202047822E-2</v>
      </c>
      <c r="F222" s="4">
        <v>1.4090726584852553E-2</v>
      </c>
      <c r="G222">
        <v>220</v>
      </c>
    </row>
    <row r="223" spans="1:7" x14ac:dyDescent="0.25">
      <c r="A223" s="1">
        <v>45861</v>
      </c>
      <c r="B223" s="4">
        <f>(BTC_tbl[[#This Row],[Close]]/BTC_tbl!B222-1)</f>
        <v>-7.9380079380078072E-3</v>
      </c>
      <c r="C223" s="4">
        <f>Gold_tbl[[#This Row],[Close]]/Gold_tbl!B222-1</f>
        <v>-1.2401138880101303E-2</v>
      </c>
      <c r="D223" s="4">
        <f>AAPL_tbl[[#This Row],[Close]]/AAPL_tbl!B222-1</f>
        <v>-1.1660447761193682E-3</v>
      </c>
      <c r="E223" s="4">
        <f t="shared" si="3"/>
        <v>-7.6916713662786738E-3</v>
      </c>
      <c r="F223" s="4">
        <v>1.46180299299556E-2</v>
      </c>
      <c r="G223">
        <v>221</v>
      </c>
    </row>
    <row r="224" spans="1:7" x14ac:dyDescent="0.25">
      <c r="A224" s="1">
        <v>45862</v>
      </c>
      <c r="B224" s="4">
        <f>(BTC_tbl[[#This Row],[Close]]/BTC_tbl!B223-1)</f>
        <v>5.3343493998856406E-3</v>
      </c>
      <c r="C224" s="4">
        <f>Gold_tbl[[#This Row],[Close]]/Gold_tbl!B223-1</f>
        <v>-6.1182651034660251E-3</v>
      </c>
      <c r="D224" s="4">
        <f>AAPL_tbl[[#This Row],[Close]]/AAPL_tbl!B223-1</f>
        <v>-1.8211533971516092E-3</v>
      </c>
      <c r="E224" s="4">
        <f t="shared" si="3"/>
        <v>-1.3933472405662007E-3</v>
      </c>
      <c r="F224" s="4">
        <v>1.4667176620083145E-2</v>
      </c>
      <c r="G224">
        <v>222</v>
      </c>
    </row>
    <row r="225" spans="1:7" x14ac:dyDescent="0.25">
      <c r="A225" s="1">
        <v>45863</v>
      </c>
      <c r="B225" s="4">
        <f>(BTC_tbl[[#This Row],[Close]]/BTC_tbl!B224-1)</f>
        <v>-1.8950161076369154E-2</v>
      </c>
      <c r="C225" s="4">
        <f>Gold_tbl[[#This Row],[Close]]/Gold_tbl!B224-1</f>
        <v>-9.2500080574983157E-3</v>
      </c>
      <c r="D225" s="4">
        <f>AAPL_tbl[[#This Row],[Close]]/AAPL_tbl!B224-1</f>
        <v>5.6137724550908707E-4</v>
      </c>
      <c r="E225" s="4">
        <f t="shared" si="3"/>
        <v>-9.2166383722573457E-3</v>
      </c>
      <c r="F225" s="4">
        <v>1.508227921366374E-2</v>
      </c>
      <c r="G225">
        <v>223</v>
      </c>
    </row>
    <row r="226" spans="1:7" x14ac:dyDescent="0.25">
      <c r="A226" s="1">
        <v>45866</v>
      </c>
      <c r="B226" s="4">
        <f>(BTC_tbl[[#This Row],[Close]]/BTC_tbl!B225-1)</f>
        <v>1.0817075526366571E-2</v>
      </c>
      <c r="C226" s="4">
        <f>Gold_tbl[[#This Row],[Close]]/Gold_tbl!B225-1</f>
        <v>-6.4736499674689085E-3</v>
      </c>
      <c r="D226" s="4">
        <f>AAPL_tbl[[#This Row],[Close]]/AAPL_tbl!B225-1</f>
        <v>7.9483822704329299E-4</v>
      </c>
      <c r="E226" s="4">
        <f t="shared" si="3"/>
        <v>8.9411413903539582E-4</v>
      </c>
      <c r="F226" s="4">
        <v>1.5270244087249151E-2</v>
      </c>
      <c r="G226">
        <v>224</v>
      </c>
    </row>
    <row r="227" spans="1:7" x14ac:dyDescent="0.25">
      <c r="A227" s="1">
        <v>45867</v>
      </c>
      <c r="B227" s="4">
        <f>(BTC_tbl[[#This Row],[Close]]/BTC_tbl!B226-1)</f>
        <v>-5.5417542518632068E-3</v>
      </c>
      <c r="C227" s="4">
        <f>Gold_tbl[[#This Row],[Close]]/Gold_tbl!B226-1</f>
        <v>2.7504011001604489E-3</v>
      </c>
      <c r="D227" s="4">
        <f>AAPL_tbl[[#This Row],[Close]]/AAPL_tbl!B226-1</f>
        <v>-1.2987619715019827E-2</v>
      </c>
      <c r="E227" s="4">
        <f t="shared" si="3"/>
        <v>-4.45865175000073E-3</v>
      </c>
      <c r="F227" s="4">
        <v>1.5325780788590568E-2</v>
      </c>
      <c r="G227">
        <v>225</v>
      </c>
    </row>
    <row r="228" spans="1:7" x14ac:dyDescent="0.25">
      <c r="A228" s="1">
        <v>45868</v>
      </c>
      <c r="B228" s="4">
        <f>(BTC_tbl[[#This Row],[Close]]/BTC_tbl!B227-1)</f>
        <v>-5.1883166794772784E-3</v>
      </c>
      <c r="C228" s="4">
        <f>Gold_tbl[[#This Row],[Close]]/Gold_tbl!B227-1</f>
        <v>-1.7273469387755203E-2</v>
      </c>
      <c r="D228" s="4">
        <f>AAPL_tbl[[#This Row],[Close]]/AAPL_tbl!B227-1</f>
        <v>-1.0507880910682998E-2</v>
      </c>
      <c r="E228" s="4">
        <f t="shared" si="3"/>
        <v>-1.1618247032150164E-2</v>
      </c>
      <c r="F228" s="4">
        <v>1.6033504398064058E-2</v>
      </c>
      <c r="G228">
        <v>226</v>
      </c>
    </row>
    <row r="229" spans="1:7" x14ac:dyDescent="0.25">
      <c r="A229" s="1">
        <v>45869</v>
      </c>
      <c r="B229" s="4">
        <f>(BTC_tbl[[#This Row],[Close]]/BTC_tbl!B228-1)</f>
        <v>-1.3521344407958491E-3</v>
      </c>
      <c r="C229" s="4">
        <f>Gold_tbl[[#This Row],[Close]]/Gold_tbl!B228-1</f>
        <v>6.6454013822434543E-3</v>
      </c>
      <c r="D229" s="4">
        <f>AAPL_tbl[[#This Row],[Close]]/AAPL_tbl!B228-1</f>
        <v>-7.0796460176991705E-3</v>
      </c>
      <c r="E229" s="4">
        <f t="shared" si="3"/>
        <v>1.2862641534887613E-4</v>
      </c>
      <c r="F229" s="4">
        <v>1.6083844121551671E-2</v>
      </c>
      <c r="G229">
        <v>227</v>
      </c>
    </row>
    <row r="230" spans="1:7" x14ac:dyDescent="0.25">
      <c r="A230" s="1">
        <v>45870</v>
      </c>
      <c r="B230" s="4">
        <f>(BTC_tbl[[#This Row],[Close]]/BTC_tbl!B229-1)</f>
        <v>-3.1914893617021378E-2</v>
      </c>
      <c r="C230" s="4">
        <f>Gold_tbl[[#This Row],[Close]]/Gold_tbl!B229-1</f>
        <v>2.0299709532611621E-2</v>
      </c>
      <c r="D230" s="4">
        <f>AAPL_tbl[[#This Row],[Close]]/AAPL_tbl!B229-1</f>
        <v>-2.5003613238907318E-2</v>
      </c>
      <c r="E230" s="4">
        <f t="shared" si="3"/>
        <v>-8.9556682437339601E-3</v>
      </c>
      <c r="F230" s="4">
        <v>1.6646361415324516E-2</v>
      </c>
      <c r="G230">
        <v>228</v>
      </c>
    </row>
    <row r="231" spans="1:7" x14ac:dyDescent="0.25">
      <c r="A231" s="1">
        <v>45873</v>
      </c>
      <c r="B231" s="4">
        <f>(BTC_tbl[[#This Row],[Close]]/BTC_tbl!B230-1)</f>
        <v>1.558441558441559E-2</v>
      </c>
      <c r="C231" s="4">
        <f>Gold_tbl[[#This Row],[Close]]/Gold_tbl!B230-1</f>
        <v>5.8231697453980935E-3</v>
      </c>
      <c r="D231" s="4">
        <f>AAPL_tbl[[#This Row],[Close]]/AAPL_tbl!B230-1</f>
        <v>4.792963731593991E-3</v>
      </c>
      <c r="E231" s="4">
        <f t="shared" si="3"/>
        <v>8.4424816929621112E-3</v>
      </c>
      <c r="F231" s="4">
        <v>1.7124056596972359E-2</v>
      </c>
      <c r="G231">
        <v>229</v>
      </c>
    </row>
    <row r="232" spans="1:7" x14ac:dyDescent="0.25">
      <c r="A232" s="1">
        <v>45874</v>
      </c>
      <c r="B232" s="4">
        <f>(BTC_tbl[[#This Row],[Close]]/BTC_tbl!B231-1)</f>
        <v>-1.0033444816053505E-2</v>
      </c>
      <c r="C232" s="4">
        <f>Gold_tbl[[#This Row],[Close]]/Gold_tbl!B231-1</f>
        <v>8.0409121610758305E-4</v>
      </c>
      <c r="D232" s="4">
        <f>AAPL_tbl[[#This Row],[Close]]/AAPL_tbl!B231-1</f>
        <v>-2.1145807720679421E-3</v>
      </c>
      <c r="E232" s="4">
        <f t="shared" si="3"/>
        <v>-3.3227711899934008E-3</v>
      </c>
      <c r="F232" s="4">
        <v>1.7249468137982605E-2</v>
      </c>
      <c r="G232">
        <v>230</v>
      </c>
    </row>
    <row r="233" spans="1:7" x14ac:dyDescent="0.25">
      <c r="A233" s="1">
        <v>45875</v>
      </c>
      <c r="B233" s="4">
        <f>(BTC_tbl[[#This Row],[Close]]/BTC_tbl!B232-1)</f>
        <v>1.490461049284586E-2</v>
      </c>
      <c r="C233" s="4">
        <f>Gold_tbl[[#This Row],[Close]]/Gold_tbl!B232-1</f>
        <v>-2.1210952564597596E-3</v>
      </c>
      <c r="D233" s="4">
        <f>AAPL_tbl[[#This Row],[Close]]/AAPL_tbl!B232-1</f>
        <v>5.0906761285235635E-2</v>
      </c>
      <c r="E233" s="4">
        <f t="shared" si="3"/>
        <v>1.8894973430840543E-2</v>
      </c>
      <c r="F233" s="4">
        <v>1.7262933841471081E-2</v>
      </c>
      <c r="G233">
        <v>231</v>
      </c>
    </row>
    <row r="234" spans="1:7" x14ac:dyDescent="0.25">
      <c r="A234" s="1">
        <v>45876</v>
      </c>
      <c r="B234" s="4">
        <f>(BTC_tbl[[#This Row],[Close]]/BTC_tbl!B233-1)</f>
        <v>1.9776776972782351E-2</v>
      </c>
      <c r="C234" s="4">
        <f>Gold_tbl[[#This Row],[Close]]/Gold_tbl!B233-1</f>
        <v>8.4380032206119449E-3</v>
      </c>
      <c r="D234" s="4">
        <f>AAPL_tbl[[#This Row],[Close]]/AAPL_tbl!B233-1</f>
        <v>3.1793669402110147E-2</v>
      </c>
      <c r="E234" s="4">
        <f t="shared" si="3"/>
        <v>1.8846335200712529E-2</v>
      </c>
      <c r="F234" s="4">
        <v>1.7630414087286449E-2</v>
      </c>
      <c r="G234">
        <v>232</v>
      </c>
    </row>
    <row r="235" spans="1:7" x14ac:dyDescent="0.25">
      <c r="A235" s="1">
        <v>45877</v>
      </c>
      <c r="B235" s="4">
        <f>(BTC_tbl[[#This Row],[Close]]/BTC_tbl!B234-1)</f>
        <v>-9.9846390168970567E-3</v>
      </c>
      <c r="C235" s="4">
        <f>Gold_tbl[[#This Row],[Close]]/Gold_tbl!B234-1</f>
        <v>-2.2355646397542728E-4</v>
      </c>
      <c r="D235" s="4">
        <f>AAPL_tbl[[#This Row],[Close]]/AAPL_tbl!B234-1</f>
        <v>4.235786029177846E-2</v>
      </c>
      <c r="E235" s="4">
        <f t="shared" si="3"/>
        <v>9.6225437968742496E-3</v>
      </c>
      <c r="F235" s="4">
        <v>1.7833794660352554E-2</v>
      </c>
      <c r="G235">
        <v>233</v>
      </c>
    </row>
    <row r="236" spans="1:7" x14ac:dyDescent="0.25">
      <c r="A236" s="1">
        <v>45880</v>
      </c>
      <c r="B236" s="4">
        <f>(BTC_tbl[[#This Row],[Close]]/BTC_tbl!B235-1)</f>
        <v>2.2885958107059734E-2</v>
      </c>
      <c r="C236" s="4">
        <f>Gold_tbl[[#This Row],[Close]]/Gold_tbl!B235-1</f>
        <v>-1.4374700527072348E-2</v>
      </c>
      <c r="D236" s="4">
        <f>AAPL_tbl[[#This Row],[Close]]/AAPL_tbl!B235-1</f>
        <v>-9.4615216917374179E-3</v>
      </c>
      <c r="E236" s="4">
        <f t="shared" si="3"/>
        <v>-1.7225492862322448E-3</v>
      </c>
      <c r="F236" s="4">
        <v>1.858463360365319E-2</v>
      </c>
      <c r="G236">
        <v>234</v>
      </c>
    </row>
    <row r="237" spans="1:7" x14ac:dyDescent="0.25">
      <c r="A237" s="1">
        <v>45881</v>
      </c>
      <c r="B237" s="4">
        <f>(BTC_tbl[[#This Row],[Close]]/BTC_tbl!B236-1)</f>
        <v>5.3090633295411749E-3</v>
      </c>
      <c r="C237" s="4">
        <f>Gold_tbl[[#This Row],[Close]]/Gold_tbl!B236-1</f>
        <v>-9.0747042618710694E-4</v>
      </c>
      <c r="D237" s="4">
        <f>AAPL_tbl[[#This Row],[Close]]/AAPL_tbl!B236-1</f>
        <v>1.0872435953869219E-2</v>
      </c>
      <c r="E237" s="4">
        <f t="shared" si="3"/>
        <v>4.4914616145482755E-3</v>
      </c>
      <c r="F237" s="4">
        <v>1.8797452061360492E-2</v>
      </c>
      <c r="G237">
        <v>235</v>
      </c>
    </row>
    <row r="238" spans="1:7" x14ac:dyDescent="0.25">
      <c r="A238" s="1">
        <v>45882</v>
      </c>
      <c r="B238" s="4">
        <f>(BTC_tbl[[#This Row],[Close]]/BTC_tbl!B237-1)</f>
        <v>2.6782346284420777E-2</v>
      </c>
      <c r="C238" s="4">
        <f>Gold_tbl[[#This Row],[Close]]/Gold_tbl!B237-1</f>
        <v>3.049274986213435E-3</v>
      </c>
      <c r="D238" s="4">
        <f>AAPL_tbl[[#This Row],[Close]]/AAPL_tbl!B237-1</f>
        <v>1.6024384933594593E-2</v>
      </c>
      <c r="E238" s="4">
        <f t="shared" si="3"/>
        <v>1.4061729359889984E-2</v>
      </c>
      <c r="F238" s="4">
        <v>1.8846335200712529E-2</v>
      </c>
      <c r="G238">
        <v>236</v>
      </c>
    </row>
    <row r="239" spans="1:7" x14ac:dyDescent="0.25">
      <c r="A239" s="1">
        <v>45883</v>
      </c>
      <c r="B239" s="4">
        <f>(BTC_tbl[[#This Row],[Close]]/BTC_tbl!B238-1)</f>
        <v>-3.9860396767082973E-2</v>
      </c>
      <c r="C239" s="4">
        <f>Gold_tbl[[#This Row],[Close]]/Gold_tbl!B238-1</f>
        <v>-6.3387341935901009E-3</v>
      </c>
      <c r="D239" s="4">
        <f>AAPL_tbl[[#This Row],[Close]]/AAPL_tbl!B238-1</f>
        <v>-2.3571765310933523E-3</v>
      </c>
      <c r="E239" s="4">
        <f t="shared" si="3"/>
        <v>-1.5200765666888938E-2</v>
      </c>
      <c r="F239" s="4">
        <v>1.8894973430840543E-2</v>
      </c>
      <c r="G239">
        <v>237</v>
      </c>
    </row>
    <row r="240" spans="1:7" x14ac:dyDescent="0.25">
      <c r="A240" s="1">
        <v>45884</v>
      </c>
      <c r="B240" s="4">
        <f>(BTC_tbl[[#This Row],[Close]]/BTC_tbl!B239-1)</f>
        <v>-8.6091448249474567E-3</v>
      </c>
      <c r="C240" s="4">
        <f>Gold_tbl[[#This Row],[Close]]/Gold_tbl!B239-1</f>
        <v>5.858421480879894E-4</v>
      </c>
      <c r="D240" s="4">
        <f>AAPL_tbl[[#This Row],[Close]]/AAPL_tbl!B239-1</f>
        <v>-5.112123034624938E-3</v>
      </c>
      <c r="E240" s="4">
        <f t="shared" si="3"/>
        <v>-3.8820434986365226E-3</v>
      </c>
      <c r="F240" s="4">
        <v>2.014261587512561E-2</v>
      </c>
      <c r="G240">
        <v>238</v>
      </c>
    </row>
    <row r="241" spans="1:7" x14ac:dyDescent="0.25">
      <c r="A241" s="1">
        <v>45887</v>
      </c>
      <c r="B241" s="4">
        <f>(BTC_tbl[[#This Row],[Close]]/BTC_tbl!B240-1)</f>
        <v>-5.9822462369741869E-3</v>
      </c>
      <c r="C241" s="4">
        <f>Gold_tbl[[#This Row],[Close]]/Gold_tbl!B240-1</f>
        <v>-1.5613310347071252E-3</v>
      </c>
      <c r="D241" s="4">
        <f>AAPL_tbl[[#This Row],[Close]]/AAPL_tbl!B240-1</f>
        <v>-3.0225830130835574E-3</v>
      </c>
      <c r="E241" s="4">
        <f t="shared" si="3"/>
        <v>-3.3259811889001733E-3</v>
      </c>
      <c r="F241" s="4">
        <v>2.0481841046571577E-2</v>
      </c>
      <c r="G241">
        <v>239</v>
      </c>
    </row>
    <row r="242" spans="1:7" x14ac:dyDescent="0.25">
      <c r="A242" s="1">
        <v>45888</v>
      </c>
      <c r="B242" s="4">
        <f>(BTC_tbl[[#This Row],[Close]]/BTC_tbl!B241-1)</f>
        <v>-2.795573675014551E-2</v>
      </c>
      <c r="C242" s="4">
        <f>Gold_tbl[[#This Row],[Close]]/Gold_tbl!B241-1</f>
        <v>-5.473204104903151E-3</v>
      </c>
      <c r="D242" s="4">
        <f>AAPL_tbl[[#This Row],[Close]]/AAPL_tbl!B241-1</f>
        <v>-1.4292520247736196E-3</v>
      </c>
      <c r="E242" s="4">
        <f t="shared" si="3"/>
        <v>-1.1004778274437001E-2</v>
      </c>
      <c r="F242" s="4">
        <v>2.0556927607422802E-2</v>
      </c>
      <c r="G242">
        <v>240</v>
      </c>
    </row>
    <row r="243" spans="1:7" x14ac:dyDescent="0.25">
      <c r="A243" s="1">
        <v>45889</v>
      </c>
      <c r="B243" s="4">
        <f>(BTC_tbl[[#This Row],[Close]]/BTC_tbl!B242-1)</f>
        <v>1.098462152985813E-2</v>
      </c>
      <c r="C243" s="4">
        <f>Gold_tbl[[#This Row],[Close]]/Gold_tbl!B242-1</f>
        <v>1.0122186916500242E-2</v>
      </c>
      <c r="D243" s="4">
        <f>AAPL_tbl[[#This Row],[Close]]/AAPL_tbl!B242-1</f>
        <v>-1.9734559333795976E-2</v>
      </c>
      <c r="E243" s="4">
        <f t="shared" si="3"/>
        <v>1.4238934254187435E-3</v>
      </c>
      <c r="F243" s="4">
        <v>2.1610645643761427E-2</v>
      </c>
      <c r="G243">
        <v>241</v>
      </c>
    </row>
    <row r="244" spans="1:7" x14ac:dyDescent="0.25">
      <c r="A244" s="1">
        <v>45890</v>
      </c>
      <c r="B244" s="4">
        <f>(BTC_tbl[[#This Row],[Close]]/BTC_tbl!B243-1)</f>
        <v>-1.8964836033188437E-2</v>
      </c>
      <c r="C244" s="4">
        <f>Gold_tbl[[#This Row],[Close]]/Gold_tbl!B243-1</f>
        <v>-3.4699701647424863E-3</v>
      </c>
      <c r="D244" s="4">
        <f>AAPL_tbl[[#This Row],[Close]]/AAPL_tbl!B243-1</f>
        <v>-4.9112871111897105E-3</v>
      </c>
      <c r="E244" s="4">
        <f t="shared" si="3"/>
        <v>-8.5508250092104377E-3</v>
      </c>
      <c r="F244" s="4">
        <v>2.2001797240164288E-2</v>
      </c>
      <c r="G244">
        <v>242</v>
      </c>
    </row>
    <row r="245" spans="1:7" x14ac:dyDescent="0.25">
      <c r="A245" s="1">
        <v>45891</v>
      </c>
      <c r="B245" s="4">
        <f>(BTC_tbl[[#This Row],[Close]]/BTC_tbl!B244-1)</f>
        <v>4.1280708819976031E-2</v>
      </c>
      <c r="C245" s="4">
        <f>Gold_tbl[[#This Row],[Close]]/Gold_tbl!B244-1</f>
        <v>1.0706498747111715E-2</v>
      </c>
      <c r="D245" s="4">
        <f>AAPL_tbl[[#This Row],[Close]]/AAPL_tbl!B244-1</f>
        <v>1.2716763005780285E-2</v>
      </c>
      <c r="E245" s="4">
        <f t="shared" si="3"/>
        <v>2.0481841046571577E-2</v>
      </c>
      <c r="F245" s="4">
        <v>2.2850524697078621E-2</v>
      </c>
      <c r="G245">
        <v>243</v>
      </c>
    </row>
    <row r="246" spans="1:7" x14ac:dyDescent="0.25">
      <c r="A246" s="1">
        <v>45894</v>
      </c>
      <c r="B246" s="4">
        <f>(BTC_tbl[[#This Row],[Close]]/BTC_tbl!B245-1)</f>
        <v>-5.1053954747631081E-2</v>
      </c>
      <c r="C246" s="4">
        <f>Gold_tbl[[#This Row],[Close]]/Gold_tbl!B245-1</f>
        <v>-2.4148367570352436E-3</v>
      </c>
      <c r="D246" s="4">
        <f>AAPL_tbl[[#This Row],[Close]]/AAPL_tbl!B245-1</f>
        <v>-2.6343519494204104E-3</v>
      </c>
      <c r="E246" s="4">
        <f t="shared" si="3"/>
        <v>-1.7072426711929545E-2</v>
      </c>
      <c r="F246" s="4">
        <v>2.3462643009948714E-2</v>
      </c>
      <c r="G246">
        <v>244</v>
      </c>
    </row>
    <row r="247" spans="1:7" x14ac:dyDescent="0.25">
      <c r="A247" s="1">
        <v>45895</v>
      </c>
      <c r="B247" s="4">
        <f>(BTC_tbl[[#This Row],[Close]]/BTC_tbl!B246-1)</f>
        <v>3.0568575504381634E-3</v>
      </c>
      <c r="C247" s="4">
        <f>Gold_tbl[[#This Row],[Close]]/Gold_tbl!B246-1</f>
        <v>7.2620469289610412E-3</v>
      </c>
      <c r="D247" s="4">
        <f>AAPL_tbl[[#This Row],[Close]]/AAPL_tbl!B246-1</f>
        <v>9.4646944884662076E-3</v>
      </c>
      <c r="E247" s="4">
        <f t="shared" si="3"/>
        <v>6.6612843832557275E-3</v>
      </c>
      <c r="F247" s="4">
        <v>2.8028256037825182E-2</v>
      </c>
      <c r="G247">
        <v>245</v>
      </c>
    </row>
    <row r="248" spans="1:7" x14ac:dyDescent="0.25">
      <c r="A248" s="1">
        <v>45896</v>
      </c>
      <c r="B248" s="4">
        <f>(BTC_tbl[[#This Row],[Close]]/BTC_tbl!B247-1)</f>
        <v>9.1426249492077005E-3</v>
      </c>
      <c r="C248" s="4">
        <f>Gold_tbl[[#This Row],[Close]]/Gold_tbl!B247-1</f>
        <v>2.018713150474305E-3</v>
      </c>
      <c r="D248" s="4">
        <f>AAPL_tbl[[#This Row],[Close]]/AAPL_tbl!B247-1</f>
        <v>5.1458723998081268E-3</v>
      </c>
      <c r="E248" s="4">
        <f t="shared" si="3"/>
        <v>5.09403446489447E-3</v>
      </c>
      <c r="F248" s="4">
        <v>3.3106936644844383E-2</v>
      </c>
      <c r="G248">
        <v>246</v>
      </c>
    </row>
    <row r="249" spans="1:7" x14ac:dyDescent="0.25">
      <c r="A249" s="1">
        <v>45897</v>
      </c>
      <c r="B249" s="4">
        <f>(BTC_tbl[[#This Row],[Close]]/BTC_tbl!B248-1)</f>
        <v>-1.8119589289310456E-3</v>
      </c>
      <c r="C249" s="4">
        <f>Gold_tbl[[#This Row],[Close]]/Gold_tbl!B248-1</f>
        <v>7.4190144223080789E-3</v>
      </c>
      <c r="D249" s="4">
        <f>AAPL_tbl[[#This Row],[Close]]/AAPL_tbl!B248-1</f>
        <v>8.9808668488871035E-3</v>
      </c>
      <c r="E249" s="4">
        <f t="shared" si="3"/>
        <v>5.1182781449100496E-3</v>
      </c>
      <c r="F249" s="4">
        <v>3.6247883720895088E-2</v>
      </c>
      <c r="G249">
        <v>247</v>
      </c>
    </row>
    <row r="250" spans="1:7" x14ac:dyDescent="0.25">
      <c r="A250" s="1">
        <v>45898</v>
      </c>
      <c r="B250" s="4">
        <f>(BTC_tbl[[#This Row],[Close]]/BTC_tbl!B249-1)</f>
        <v>-3.3279548204921294E-2</v>
      </c>
      <c r="C250" s="4">
        <f>Gold_tbl[[#This Row],[Close]]/Gold_tbl!B249-1</f>
        <v>9.6498746151161274E-3</v>
      </c>
      <c r="D250" s="4">
        <f>AAPL_tbl[[#This Row],[Close]]/AAPL_tbl!B249-1</f>
        <v>-1.8059855521156409E-3</v>
      </c>
      <c r="E250" s="4">
        <f t="shared" si="3"/>
        <v>-6.6657102810646299E-3</v>
      </c>
      <c r="F250" s="4">
        <v>8.2936630693064617E-2</v>
      </c>
      <c r="G250">
        <v>248</v>
      </c>
    </row>
    <row r="251" spans="1:7" x14ac:dyDescent="0.25">
      <c r="B251" s="4" t="e">
        <f>(BTC_tbl[[#This Row],[Close]]/BTC_tbl!#REF!-1)</f>
        <v>#VALUE!</v>
      </c>
      <c r="C251" s="4" t="e">
        <f>Gold_tbl[[#This Row],[Close]]/Gold_tbl!#REF!-1</f>
        <v>#VALUE!</v>
      </c>
      <c r="D251" s="4" t="e">
        <f>AAPL_tbl[[#This Row],[Close]]/AAPL_tbl!#REF!-1</f>
        <v>#VALUE!</v>
      </c>
      <c r="E251" s="4" t="e">
        <f>SUMPRODUCT(B251:D251,$J$2:$L$2)</f>
        <v>#VALUE!</v>
      </c>
      <c r="F251" s="4" t="e">
        <v>#VALUE!</v>
      </c>
      <c r="G251">
        <v>249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CD1-654E-40E0-B711-4B5ECCA93F53}">
  <dimension ref="A1:L251"/>
  <sheetViews>
    <sheetView workbookViewId="0">
      <selection activeCell="J21" sqref="J21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1.85546875" bestFit="1" customWidth="1"/>
    <col min="4" max="4" width="12.140625" bestFit="1" customWidth="1"/>
    <col min="5" max="5" width="14.7109375" customWidth="1"/>
    <col min="9" max="9" width="28.42578125" bestFit="1" customWidth="1"/>
    <col min="10" max="10" width="12.28515625" customWidth="1"/>
    <col min="11" max="11" width="11.5703125" customWidth="1"/>
  </cols>
  <sheetData>
    <row r="1" spans="1:12" x14ac:dyDescent="0.25">
      <c r="A1" s="3" t="s">
        <v>19</v>
      </c>
      <c r="B1" s="5" t="s">
        <v>2</v>
      </c>
      <c r="C1" s="3" t="s">
        <v>3</v>
      </c>
      <c r="D1" s="3" t="s">
        <v>4</v>
      </c>
      <c r="E1" s="3" t="s">
        <v>10</v>
      </c>
      <c r="I1" s="3" t="s">
        <v>9</v>
      </c>
      <c r="J1" s="7" t="s">
        <v>6</v>
      </c>
      <c r="K1" s="7" t="s">
        <v>7</v>
      </c>
      <c r="L1" s="7" t="s">
        <v>8</v>
      </c>
    </row>
    <row r="2" spans="1:12" x14ac:dyDescent="0.25">
      <c r="A2" s="1" cm="1">
        <f t="array" ref="A2:A250">_xlfn._xlws.SORT(_xlfn.UNIQUE(_xlfn.VSTACK(AAPL_tbl[Date], Gold_tbl[Date], BTC_tbl[Date])))</f>
        <v>45538</v>
      </c>
      <c r="I2" s="7" t="s">
        <v>5</v>
      </c>
      <c r="J2" s="2">
        <v>0.3</v>
      </c>
      <c r="K2" s="2">
        <v>0.4</v>
      </c>
      <c r="L2" s="2">
        <v>0.3</v>
      </c>
    </row>
    <row r="3" spans="1:12" x14ac:dyDescent="0.25">
      <c r="A3" s="1">
        <v>45539</v>
      </c>
      <c r="B3" s="4">
        <f>IFERROR(BTC_tbl[[#This Row],[Close]]/BTC_tbl!B2-1,"")</f>
        <v>0</v>
      </c>
      <c r="C3" s="4">
        <f>IFERROR(Gold_tbl[[#This Row],[Close]]/Gold_tbl!B2-1,"")</f>
        <v>6.0792913283247429E-4</v>
      </c>
      <c r="D3" s="4">
        <f>IFERROR(AAPL_tbl[[#This Row],[Close]]/AAPL_tbl!B2-1,"")</f>
        <v>-8.6377541839121053E-3</v>
      </c>
      <c r="E3" s="4">
        <f>SUMPRODUCT(B3:D3,$J$2:$L$2)</f>
        <v>-2.3481546020406416E-3</v>
      </c>
      <c r="I3" s="7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45540</v>
      </c>
      <c r="B4" s="4">
        <f>IFERROR(BTC_tbl[[#This Row],[Close]]/BTC_tbl!B3-1,"")</f>
        <v>-3.495145631067953E-2</v>
      </c>
      <c r="C4" s="4">
        <f>IFERROR(Gold_tbl[[#This Row],[Close]]/Gold_tbl!B3-1,"")</f>
        <v>8.3322484051555623E-3</v>
      </c>
      <c r="D4" s="4">
        <f>IFERROR(AAPL_tbl[[#This Row],[Close]]/AAPL_tbl!B3-1,"")</f>
        <v>6.9431838809219659E-3</v>
      </c>
      <c r="E4" s="4">
        <f t="shared" ref="E4:E67" si="0">SUMPRODUCT(B4:D4,$J$2:$L$2)</f>
        <v>-5.069582366865044E-3</v>
      </c>
    </row>
    <row r="5" spans="1:12" x14ac:dyDescent="0.25">
      <c r="A5" s="1">
        <v>45541</v>
      </c>
      <c r="B5" s="4">
        <f>IFERROR(BTC_tbl[[#This Row],[Close]]/BTC_tbl!B4-1,"")</f>
        <v>-4.4265593561368277E-2</v>
      </c>
      <c r="C5" s="4">
        <f>IFERROR(Gold_tbl[[#This Row],[Close]]/Gold_tbl!B4-1,"")</f>
        <v>-7.4026253496879413E-3</v>
      </c>
      <c r="D5" s="4">
        <f>IFERROR(AAPL_tbl[[#This Row],[Close]]/AAPL_tbl!B4-1,"")</f>
        <v>-6.9854432376401654E-3</v>
      </c>
      <c r="E5" s="4">
        <f t="shared" si="0"/>
        <v>-1.8336361179577709E-2</v>
      </c>
      <c r="I5" s="7" t="s">
        <v>21</v>
      </c>
      <c r="J5" s="16">
        <f>AVERAGE(E3:E251)</f>
        <v>1.5316503854611134E-3</v>
      </c>
      <c r="K5" s="4"/>
    </row>
    <row r="6" spans="1:12" x14ac:dyDescent="0.25">
      <c r="A6" s="1">
        <v>45544</v>
      </c>
      <c r="B6" s="4">
        <f>IFERROR(BTC_tbl[[#This Row],[Close]]/BTC_tbl!B5-1,"")</f>
        <v>6.7368421052631744E-2</v>
      </c>
      <c r="C6" s="4">
        <f>IFERROR(Gold_tbl[[#This Row],[Close]]/Gold_tbl!B5-1,"")</f>
        <v>4.2058708754282303E-3</v>
      </c>
      <c r="D6" s="4">
        <f>IFERROR(AAPL_tbl[[#This Row],[Close]]/AAPL_tbl!B5-1,"")</f>
        <v>3.6307524734491281E-4</v>
      </c>
      <c r="E6" s="4">
        <f t="shared" si="0"/>
        <v>2.2001797240164288E-2</v>
      </c>
    </row>
    <row r="7" spans="1:12" x14ac:dyDescent="0.25">
      <c r="A7" s="1">
        <v>45545</v>
      </c>
      <c r="B7" s="4">
        <f>IFERROR(BTC_tbl[[#This Row],[Close]]/BTC_tbl!B6-1,"")</f>
        <v>1.3806706114398271E-2</v>
      </c>
      <c r="C7" s="4">
        <f>IFERROR(Gold_tbl[[#This Row],[Close]]/Gold_tbl!B6-1,"")</f>
        <v>4.4041450777203561E-3</v>
      </c>
      <c r="D7" s="4">
        <f>IFERROR(AAPL_tbl[[#This Row],[Close]]/AAPL_tbl!B6-1,"")</f>
        <v>-3.584066781598727E-3</v>
      </c>
      <c r="E7" s="4">
        <f t="shared" si="0"/>
        <v>4.8284498309280055E-3</v>
      </c>
      <c r="I7" s="3" t="s">
        <v>22</v>
      </c>
      <c r="J7" s="7" t="s">
        <v>6</v>
      </c>
      <c r="K7" s="7" t="s">
        <v>7</v>
      </c>
      <c r="L7" s="7" t="s">
        <v>8</v>
      </c>
    </row>
    <row r="8" spans="1:12" x14ac:dyDescent="0.25">
      <c r="A8" s="1">
        <v>45546</v>
      </c>
      <c r="B8" s="4">
        <f>IFERROR(BTC_tbl[[#This Row],[Close]]/BTC_tbl!B7-1,"")</f>
        <v>-5.8365758754863606E-3</v>
      </c>
      <c r="C8" s="4">
        <f>IFERROR(Gold_tbl[[#This Row],[Close]]/Gold_tbl!B7-1,"")</f>
        <v>-1.590576906542851E-3</v>
      </c>
      <c r="D8" s="4">
        <f>IFERROR(AAPL_tbl[[#This Row],[Close]]/AAPL_tbl!B7-1,"")</f>
        <v>1.1564904612302529E-2</v>
      </c>
      <c r="E8" s="4">
        <f t="shared" si="0"/>
        <v>1.08226785842771E-3</v>
      </c>
      <c r="I8" s="7" t="s">
        <v>6</v>
      </c>
      <c r="J8">
        <f>VARP(Parametric!$B$3:$B$251)</f>
        <v>8.5454669444121533E-4</v>
      </c>
      <c r="K8">
        <f>J9</f>
        <v>1.6254597223589407E-5</v>
      </c>
      <c r="L8">
        <f>J10</f>
        <v>1.579405876507246E-4</v>
      </c>
    </row>
    <row r="9" spans="1:12" x14ac:dyDescent="0.25">
      <c r="A9" s="1">
        <v>45547</v>
      </c>
      <c r="B9" s="4">
        <f>IFERROR(BTC_tbl[[#This Row],[Close]]/BTC_tbl!B8-1,"")</f>
        <v>1.1741682974559797E-2</v>
      </c>
      <c r="C9" s="4">
        <f>IFERROR(Gold_tbl[[#This Row],[Close]]/Gold_tbl!B8-1,"")</f>
        <v>1.756727664155E-2</v>
      </c>
      <c r="D9" s="4">
        <f>IFERROR(AAPL_tbl[[#This Row],[Close]]/AAPL_tbl!B8-1,"")</f>
        <v>4.9511635234278373E-4</v>
      </c>
      <c r="E9" s="4">
        <f t="shared" si="0"/>
        <v>1.0697950454690774E-2</v>
      </c>
      <c r="I9" s="7" t="s">
        <v>7</v>
      </c>
      <c r="J9">
        <v>1.6254597223589407E-5</v>
      </c>
      <c r="K9">
        <f>VARP(Parametric!$C$3:$C$251)</f>
        <v>1.2058403829664332E-4</v>
      </c>
      <c r="L9" s="15">
        <f>K10</f>
        <v>3.7105672155699599E-6</v>
      </c>
    </row>
    <row r="10" spans="1:12" ht="15.75" thickBot="1" x14ac:dyDescent="0.3">
      <c r="A10" s="1">
        <v>45548</v>
      </c>
      <c r="B10" s="4">
        <f>IFERROR(BTC_tbl[[#This Row],[Close]]/BTC_tbl!B9-1,"")</f>
        <v>2.5145067698259194E-2</v>
      </c>
      <c r="C10" s="4">
        <f>IFERROR(Gold_tbl[[#This Row],[Close]]/Gold_tbl!B9-1,"")</f>
        <v>9.9437227605465583E-3</v>
      </c>
      <c r="D10" s="4">
        <f>IFERROR(AAPL_tbl[[#This Row],[Close]]/AAPL_tbl!B9-1,"")</f>
        <v>-1.2146841821126797E-3</v>
      </c>
      <c r="E10" s="4">
        <f t="shared" si="0"/>
        <v>1.1156604159062578E-2</v>
      </c>
      <c r="I10" s="7" t="s">
        <v>8</v>
      </c>
      <c r="J10" s="13">
        <v>1.579405876507246E-4</v>
      </c>
      <c r="K10" s="14">
        <v>3.7105672155699599E-6</v>
      </c>
      <c r="L10" s="13">
        <f>VARP(Parametric!$D$3:$D$251)</f>
        <v>4.0772928814463962E-4</v>
      </c>
    </row>
    <row r="11" spans="1:12" x14ac:dyDescent="0.25">
      <c r="A11" s="1">
        <v>45551</v>
      </c>
      <c r="B11" s="4">
        <f>IFERROR(BTC_tbl[[#This Row],[Close]]/BTC_tbl!B10-1,"")</f>
        <v>-3.0188679245283012E-2</v>
      </c>
      <c r="C11" s="4">
        <f>IFERROR(Gold_tbl[[#This Row],[Close]]/Gold_tbl!B10-1,"")</f>
        <v>-8.3794201441333982E-5</v>
      </c>
      <c r="D11" s="4">
        <f>IFERROR(AAPL_tbl[[#This Row],[Close]]/AAPL_tbl!B10-1,"")</f>
        <v>-2.7791540921580093E-2</v>
      </c>
      <c r="E11" s="4">
        <f t="shared" si="0"/>
        <v>-1.7427583730635465E-2</v>
      </c>
    </row>
    <row r="12" spans="1:12" x14ac:dyDescent="0.25">
      <c r="A12" s="1">
        <v>45552</v>
      </c>
      <c r="B12" s="4">
        <f>IFERROR(BTC_tbl[[#This Row],[Close]]/BTC_tbl!B11-1,"")</f>
        <v>3.5019455252918386E-2</v>
      </c>
      <c r="C12" s="4">
        <f>IFERROR(Gold_tbl[[#This Row],[Close]]/Gold_tbl!B11-1,"")</f>
        <v>-5.5308807508589464E-3</v>
      </c>
      <c r="D12" s="4">
        <f>IFERROR(AAPL_tbl[[#This Row],[Close]]/AAPL_tbl!B11-1,"")</f>
        <v>2.1775389177167703E-3</v>
      </c>
      <c r="E12" s="4">
        <f t="shared" si="0"/>
        <v>8.9467459508469679E-3</v>
      </c>
      <c r="I12" s="7" t="s">
        <v>24</v>
      </c>
      <c r="J12" s="16" cm="1">
        <f t="array" ref="J12">SQRT(MMULT(MMULT($J$2:$L$2,J8:L10),TRANSPOSE($J$2:$L$2)))</f>
        <v>1.2888724909886103E-2</v>
      </c>
    </row>
    <row r="13" spans="1:12" x14ac:dyDescent="0.25">
      <c r="A13" s="1">
        <v>45553</v>
      </c>
      <c r="B13" s="4">
        <f>IFERROR(BTC_tbl[[#This Row],[Close]]/BTC_tbl!B12-1,"")</f>
        <v>1.879699248120259E-3</v>
      </c>
      <c r="C13" s="4">
        <f>IFERROR(Gold_tbl[[#This Row],[Close]]/Gold_tbl!B12-1,"")</f>
        <v>-7.7104575714166401E-3</v>
      </c>
      <c r="D13" s="4">
        <f>IFERROR(AAPL_tbl[[#This Row],[Close]]/AAPL_tbl!B12-1,"")</f>
        <v>1.7983449678701691E-2</v>
      </c>
      <c r="E13" s="4">
        <f t="shared" si="0"/>
        <v>2.8747616494799282E-3</v>
      </c>
    </row>
    <row r="14" spans="1:12" x14ac:dyDescent="0.25">
      <c r="A14" s="1">
        <v>45554</v>
      </c>
      <c r="B14" s="4">
        <f>IFERROR(BTC_tbl[[#This Row],[Close]]/BTC_tbl!B13-1,"")</f>
        <v>5.2532833020638048E-2</v>
      </c>
      <c r="C14" s="4">
        <f>IFERROR(Gold_tbl[[#This Row],[Close]]/Gold_tbl!B13-1,"")</f>
        <v>1.5540741369793221E-2</v>
      </c>
      <c r="D14" s="4">
        <f>IFERROR(AAPL_tbl[[#This Row],[Close]]/AAPL_tbl!B13-1,"")</f>
        <v>3.7102633969118948E-2</v>
      </c>
      <c r="E14" s="4">
        <f t="shared" si="0"/>
        <v>3.3106936644844383E-2</v>
      </c>
      <c r="I14" s="3" t="s">
        <v>25</v>
      </c>
      <c r="J14" s="7"/>
      <c r="K14" s="7"/>
      <c r="L14" s="7"/>
    </row>
    <row r="15" spans="1:12" x14ac:dyDescent="0.25">
      <c r="A15" s="1">
        <v>45555</v>
      </c>
      <c r="B15" s="4">
        <f>IFERROR(BTC_tbl[[#This Row],[Close]]/BTC_tbl!B14-1,"")</f>
        <v>-5.3475935828877219E-3</v>
      </c>
      <c r="C15" s="4">
        <f>IFERROR(Gold_tbl[[#This Row],[Close]]/Gold_tbl!B14-1,"")</f>
        <v>1.2710624242170843E-2</v>
      </c>
      <c r="D15" s="4">
        <f>IFERROR(AAPL_tbl[[#This Row],[Close]]/AAPL_tbl!B14-1,"")</f>
        <v>-2.9338354424837121E-3</v>
      </c>
      <c r="E15" s="4">
        <f t="shared" si="0"/>
        <v>2.5998209892569074E-3</v>
      </c>
      <c r="I15" s="7" t="s">
        <v>21</v>
      </c>
      <c r="J15" s="4">
        <f>J5</f>
        <v>1.5316503854611134E-3</v>
      </c>
      <c r="K15" s="4">
        <f>J5</f>
        <v>1.5316503854611134E-3</v>
      </c>
    </row>
    <row r="16" spans="1:12" x14ac:dyDescent="0.25">
      <c r="A16" s="1">
        <v>45558</v>
      </c>
      <c r="B16" s="4">
        <f>IFERROR(BTC_tbl[[#This Row],[Close]]/BTC_tbl!B15-1,"")</f>
        <v>5.3763440860215006E-3</v>
      </c>
      <c r="C16" s="4">
        <f>IFERROR(Gold_tbl[[#This Row],[Close]]/Gold_tbl!B15-1,"")</f>
        <v>1.9404648858427631E-3</v>
      </c>
      <c r="D16" s="4">
        <f>IFERROR(AAPL_tbl[[#This Row],[Close]]/AAPL_tbl!B15-1,"")</f>
        <v>-7.5977162933684728E-3</v>
      </c>
      <c r="E16" s="4">
        <f t="shared" si="0"/>
        <v>1.0977429213301394E-4</v>
      </c>
      <c r="I16" s="7" t="s">
        <v>23</v>
      </c>
      <c r="J16" s="4">
        <f>J12</f>
        <v>1.2888724909886103E-2</v>
      </c>
      <c r="K16" s="4">
        <f>J12</f>
        <v>1.2888724909886103E-2</v>
      </c>
    </row>
    <row r="17" spans="1:12" x14ac:dyDescent="0.25">
      <c r="A17" s="1">
        <v>45559</v>
      </c>
      <c r="B17" s="4">
        <f>IFERROR(BTC_tbl[[#This Row],[Close]]/BTC_tbl!B16-1,"")</f>
        <v>1.7825311942958999E-2</v>
      </c>
      <c r="C17" s="4">
        <f>IFERROR(Gold_tbl[[#This Row],[Close]]/Gold_tbl!B16-1,"")</f>
        <v>1.3969012691610327E-2</v>
      </c>
      <c r="D17" s="4">
        <f>IFERROR(AAPL_tbl[[#This Row],[Close]]/AAPL_tbl!B16-1,"")</f>
        <v>3.9828295791477508E-3</v>
      </c>
      <c r="E17" s="4">
        <f t="shared" si="0"/>
        <v>1.2130047533276156E-2</v>
      </c>
      <c r="I17" s="7" t="s">
        <v>26</v>
      </c>
      <c r="J17" s="2">
        <v>0.99</v>
      </c>
      <c r="K17" s="2">
        <v>0.95</v>
      </c>
    </row>
    <row r="18" spans="1:12" x14ac:dyDescent="0.25">
      <c r="A18" s="1">
        <v>45560</v>
      </c>
      <c r="B18" s="4">
        <f>IFERROR(BTC_tbl[[#This Row],[Close]]/BTC_tbl!B17-1,"")</f>
        <v>-1.9264448336252182E-2</v>
      </c>
      <c r="C18" s="4">
        <f>IFERROR(Gold_tbl[[#This Row],[Close]]/Gold_tbl!B17-1,"")</f>
        <v>-1.3817206485959854E-3</v>
      </c>
      <c r="D18" s="4">
        <f>IFERROR(AAPL_tbl[[#This Row],[Close]]/AAPL_tbl!B17-1,"")</f>
        <v>-4.4078106404549233E-3</v>
      </c>
      <c r="E18" s="4">
        <f t="shared" si="0"/>
        <v>-7.6543659524505262E-3</v>
      </c>
      <c r="I18" s="7" t="s">
        <v>14</v>
      </c>
      <c r="J18" s="2">
        <v>0.01</v>
      </c>
      <c r="K18" s="2">
        <v>0.05</v>
      </c>
    </row>
    <row r="19" spans="1:12" x14ac:dyDescent="0.25">
      <c r="A19" s="1">
        <v>45561</v>
      </c>
      <c r="B19" s="4">
        <f>IFERROR(BTC_tbl[[#This Row],[Close]]/BTC_tbl!B18-1,"")</f>
        <v>2.4999999999999911E-2</v>
      </c>
      <c r="C19" s="4">
        <f>IFERROR(Gold_tbl[[#This Row],[Close]]/Gold_tbl!B18-1,"")</f>
        <v>5.0868839783502207E-3</v>
      </c>
      <c r="D19" s="4">
        <f>IFERROR(AAPL_tbl[[#This Row],[Close]]/AAPL_tbl!B18-1,"")</f>
        <v>5.091424270598166E-3</v>
      </c>
      <c r="E19" s="4">
        <f t="shared" si="0"/>
        <v>1.1062180872519509E-2</v>
      </c>
      <c r="I19" s="7" t="s">
        <v>27</v>
      </c>
      <c r="J19">
        <f>_xlfn.NORM.S.INV(J18)</f>
        <v>-2.3263478740408408</v>
      </c>
      <c r="K19">
        <f>_xlfn.NORM.S.INV(K18)</f>
        <v>-1.6448536269514726</v>
      </c>
    </row>
    <row r="20" spans="1:12" x14ac:dyDescent="0.25">
      <c r="A20" s="1">
        <v>45562</v>
      </c>
      <c r="B20" s="4">
        <f>IFERROR(BTC_tbl[[#This Row],[Close]]/BTC_tbl!B19-1,"")</f>
        <v>1.3937282229965264E-2</v>
      </c>
      <c r="C20" s="4">
        <f>IFERROR(Gold_tbl[[#This Row],[Close]]/Gold_tbl!B19-1,"")</f>
        <v>-7.9358652522470985E-3</v>
      </c>
      <c r="D20" s="4">
        <f>IFERROR(AAPL_tbl[[#This Row],[Close]]/AAPL_tbl!B19-1,"")</f>
        <v>1.1893225266494944E-3</v>
      </c>
      <c r="E20" s="4">
        <f t="shared" si="0"/>
        <v>1.363635326085588E-3</v>
      </c>
      <c r="I20" s="7" t="s">
        <v>17</v>
      </c>
      <c r="J20" s="12">
        <f>Historical!J6</f>
        <v>1000000</v>
      </c>
      <c r="K20" s="12">
        <f>J20</f>
        <v>1000000</v>
      </c>
    </row>
    <row r="21" spans="1:12" x14ac:dyDescent="0.25">
      <c r="A21" s="1">
        <v>45565</v>
      </c>
      <c r="B21" s="4">
        <f>IFERROR(BTC_tbl[[#This Row],[Close]]/BTC_tbl!B20-1,"")</f>
        <v>-3.2646048109965742E-2</v>
      </c>
      <c r="C21" s="4">
        <f>IFERROR(Gold_tbl[[#This Row],[Close]]/Gold_tbl!B20-1,"")</f>
        <v>-7.999346992082268E-3</v>
      </c>
      <c r="D21" s="4">
        <f>IFERROR(AAPL_tbl[[#This Row],[Close]]/AAPL_tbl!B20-1,"")</f>
        <v>2.2878261252144982E-2</v>
      </c>
      <c r="E21" s="4">
        <f t="shared" si="0"/>
        <v>-6.1300748541791347E-3</v>
      </c>
      <c r="I21" s="7" t="s">
        <v>18</v>
      </c>
      <c r="J21" s="10">
        <f>ABS((J15+(J16*J19))*J20)</f>
        <v>28452.007407749647</v>
      </c>
      <c r="K21" s="10">
        <f>ABS(K15+(K16*K19))*K20</f>
        <v>19668.415529344838</v>
      </c>
      <c r="L21" s="9"/>
    </row>
    <row r="22" spans="1:12" x14ac:dyDescent="0.25">
      <c r="A22" s="1">
        <v>45566</v>
      </c>
      <c r="B22" s="4">
        <f>IFERROR(BTC_tbl[[#This Row],[Close]]/BTC_tbl!B21-1,"")</f>
        <v>-2.6642984014209614E-2</v>
      </c>
      <c r="C22" s="4">
        <f>IFERROR(Gold_tbl[[#This Row],[Close]]/Gold_tbl!B21-1,"")</f>
        <v>1.0491236731671183E-2</v>
      </c>
      <c r="D22" s="4">
        <f>IFERROR(AAPL_tbl[[#This Row],[Close]]/AAPL_tbl!B21-1,"")</f>
        <v>-2.9162544625575326E-2</v>
      </c>
      <c r="E22" s="4">
        <f t="shared" si="0"/>
        <v>-1.2545163899267008E-2</v>
      </c>
    </row>
    <row r="23" spans="1:12" x14ac:dyDescent="0.25">
      <c r="A23" s="1">
        <v>45567</v>
      </c>
      <c r="B23" s="4">
        <f>IFERROR(BTC_tbl[[#This Row],[Close]]/BTC_tbl!B22-1,"")</f>
        <v>-2.5547445255474477E-2</v>
      </c>
      <c r="C23" s="4">
        <f>IFERROR(Gold_tbl[[#This Row],[Close]]/Gold_tbl!B22-1,"")</f>
        <v>2.0357477301402582E-4</v>
      </c>
      <c r="D23" s="4">
        <f>IFERROR(AAPL_tbl[[#This Row],[Close]]/AAPL_tbl!B22-1,"")</f>
        <v>2.5253644056533187E-3</v>
      </c>
      <c r="E23" s="4">
        <f t="shared" si="0"/>
        <v>-6.825194345740737E-3</v>
      </c>
    </row>
    <row r="24" spans="1:12" x14ac:dyDescent="0.25">
      <c r="A24" s="1">
        <v>45568</v>
      </c>
      <c r="B24" s="4">
        <f>IFERROR(BTC_tbl[[#This Row],[Close]]/BTC_tbl!B23-1,"")</f>
        <v>1.3108614232209881E-2</v>
      </c>
      <c r="C24" s="4">
        <f>IFERROR(Gold_tbl[[#This Row],[Close]]/Gold_tbl!B23-1,"")</f>
        <v>-6.9201335178692425E-4</v>
      </c>
      <c r="D24" s="4">
        <f>IFERROR(AAPL_tbl[[#This Row],[Close]]/AAPL_tbl!B23-1,"")</f>
        <v>-4.9054269047198451E-3</v>
      </c>
      <c r="E24" s="4">
        <f t="shared" si="0"/>
        <v>2.1841508575322411E-3</v>
      </c>
    </row>
    <row r="25" spans="1:12" x14ac:dyDescent="0.25">
      <c r="A25" s="1">
        <v>45569</v>
      </c>
      <c r="B25" s="4">
        <f>IFERROR(BTC_tbl[[#This Row],[Close]]/BTC_tbl!B24-1,"")</f>
        <v>2.4029574861367697E-2</v>
      </c>
      <c r="C25" s="4">
        <f>IFERROR(Gold_tbl[[#This Row],[Close]]/Gold_tbl!B24-1,"")</f>
        <v>-1.9960079840319889E-3</v>
      </c>
      <c r="D25" s="4">
        <f>IFERROR(AAPL_tbl[[#This Row],[Close]]/AAPL_tbl!B24-1,"")</f>
        <v>5.0184305191633971E-3</v>
      </c>
      <c r="E25" s="4">
        <f t="shared" si="0"/>
        <v>7.9159984205465321E-3</v>
      </c>
    </row>
    <row r="26" spans="1:12" x14ac:dyDescent="0.25">
      <c r="A26" s="1">
        <v>45572</v>
      </c>
      <c r="B26" s="4">
        <f>IFERROR(BTC_tbl[[#This Row],[Close]]/BTC_tbl!B25-1,"")</f>
        <v>1.4440433212996373E-2</v>
      </c>
      <c r="C26" s="4">
        <f>IFERROR(Gold_tbl[[#This Row],[Close]]/Gold_tbl!B25-1,"")</f>
        <v>-3.3877551020408125E-3</v>
      </c>
      <c r="D26" s="4">
        <f>IFERROR(AAPL_tbl[[#This Row],[Close]]/AAPL_tbl!B25-1,"")</f>
        <v>-2.253645603181631E-2</v>
      </c>
      <c r="E26" s="4">
        <f t="shared" si="0"/>
        <v>-3.7839088864623058E-3</v>
      </c>
    </row>
    <row r="27" spans="1:12" x14ac:dyDescent="0.25">
      <c r="A27" s="1">
        <v>45573</v>
      </c>
      <c r="B27" s="4">
        <f>IFERROR(BTC_tbl[[#This Row],[Close]]/BTC_tbl!B26-1,"")</f>
        <v>-1.7793594306049876E-2</v>
      </c>
      <c r="C27" s="4">
        <f>IFERROR(Gold_tbl[[#This Row],[Close]]/Gold_tbl!B26-1,"")</f>
        <v>-7.3719130114263676E-3</v>
      </c>
      <c r="D27" s="4">
        <f>IFERROR(AAPL_tbl[[#This Row],[Close]]/AAPL_tbl!B26-1,"")</f>
        <v>1.839963833634739E-2</v>
      </c>
      <c r="E27" s="4">
        <f t="shared" si="0"/>
        <v>-2.7669519954812921E-3</v>
      </c>
    </row>
    <row r="28" spans="1:12" x14ac:dyDescent="0.25">
      <c r="A28" s="1">
        <v>45574</v>
      </c>
      <c r="B28" s="4">
        <f>IFERROR(BTC_tbl[[#This Row],[Close]]/BTC_tbl!B27-1,"")</f>
        <v>-2.1739130434782705E-2</v>
      </c>
      <c r="C28" s="4">
        <f>IFERROR(Gold_tbl[[#This Row],[Close]]/Gold_tbl!B27-1,"")</f>
        <v>-5.4462185914098127E-3</v>
      </c>
      <c r="D28" s="4">
        <f>IFERROR(AAPL_tbl[[#This Row],[Close]]/AAPL_tbl!B27-1,"")</f>
        <v>1.6735472987969846E-2</v>
      </c>
      <c r="E28" s="4">
        <f t="shared" si="0"/>
        <v>-3.6795846706077825E-3</v>
      </c>
    </row>
    <row r="29" spans="1:12" x14ac:dyDescent="0.25">
      <c r="A29" s="1">
        <v>45575</v>
      </c>
      <c r="B29" s="4">
        <f>IFERROR(BTC_tbl[[#This Row],[Close]]/BTC_tbl!B28-1,"")</f>
        <v>-2.0370370370370372E-2</v>
      </c>
      <c r="C29" s="4">
        <f>IFERROR(Gold_tbl[[#This Row],[Close]]/Gold_tbl!B28-1,"")</f>
        <v>7.3428749222153034E-3</v>
      </c>
      <c r="D29" s="4">
        <f>IFERROR(AAPL_tbl[[#This Row],[Close]]/AAPL_tbl!B28-1,"")</f>
        <v>-2.1830247991617702E-3</v>
      </c>
      <c r="E29" s="4">
        <f t="shared" si="0"/>
        <v>-3.8288685819735211E-3</v>
      </c>
    </row>
    <row r="30" spans="1:12" x14ac:dyDescent="0.25">
      <c r="A30" s="1">
        <v>45576</v>
      </c>
      <c r="B30" s="4">
        <f>IFERROR(BTC_tbl[[#This Row],[Close]]/BTC_tbl!B29-1,"")</f>
        <v>6.0491493383743045E-2</v>
      </c>
      <c r="C30" s="4">
        <f>IFERROR(Gold_tbl[[#This Row],[Close]]/Gold_tbl!B29-1,"")</f>
        <v>1.0913433819289997E-2</v>
      </c>
      <c r="D30" s="4">
        <f>IFERROR(AAPL_tbl[[#This Row],[Close]]/AAPL_tbl!B29-1,"")</f>
        <v>-6.5196464513870289E-3</v>
      </c>
      <c r="E30" s="4">
        <f t="shared" si="0"/>
        <v>2.0556927607422802E-2</v>
      </c>
    </row>
    <row r="31" spans="1:12" x14ac:dyDescent="0.25">
      <c r="A31" s="1">
        <v>45579</v>
      </c>
      <c r="B31" s="4">
        <f>IFERROR(BTC_tbl[[#This Row],[Close]]/BTC_tbl!B30-1,"")</f>
        <v>4.2780748663101553E-2</v>
      </c>
      <c r="C31" s="4">
        <f>IFERROR(Gold_tbl[[#This Row],[Close]]/Gold_tbl!B30-1,"")</f>
        <v>-1.6295270297795872E-3</v>
      </c>
      <c r="D31" s="4">
        <f>IFERROR(AAPL_tbl[[#This Row],[Close]]/AAPL_tbl!B30-1,"")</f>
        <v>1.647214269984576E-2</v>
      </c>
      <c r="E31" s="4">
        <f t="shared" si="0"/>
        <v>1.7124056596972359E-2</v>
      </c>
    </row>
    <row r="32" spans="1:12" x14ac:dyDescent="0.25">
      <c r="A32" s="1">
        <v>45580</v>
      </c>
      <c r="B32" s="4">
        <f>IFERROR(BTC_tbl[[#This Row],[Close]]/BTC_tbl!B31-1,"")</f>
        <v>1.538461538461533E-2</v>
      </c>
      <c r="C32" s="4">
        <f>IFERROR(Gold_tbl[[#This Row],[Close]]/Gold_tbl!B31-1,"")</f>
        <v>3.4683967845920982E-3</v>
      </c>
      <c r="D32" s="4">
        <f>IFERROR(AAPL_tbl[[#This Row],[Close]]/AAPL_tbl!B31-1,"")</f>
        <v>1.1049005589496952E-2</v>
      </c>
      <c r="E32" s="4">
        <f t="shared" si="0"/>
        <v>9.3174450060705231E-3</v>
      </c>
    </row>
    <row r="33" spans="1:5" x14ac:dyDescent="0.25">
      <c r="A33" s="1">
        <v>45581</v>
      </c>
      <c r="B33" s="4">
        <f>IFERROR(BTC_tbl[[#This Row],[Close]]/BTC_tbl!B32-1,"")</f>
        <v>1.1784511784511897E-2</v>
      </c>
      <c r="C33" s="4">
        <f>IFERROR(Gold_tbl[[#This Row],[Close]]/Gold_tbl!B32-1,"")</f>
        <v>5.0016265452179631E-3</v>
      </c>
      <c r="D33" s="4">
        <f>IFERROR(AAPL_tbl[[#This Row],[Close]]/AAPL_tbl!B32-1,"")</f>
        <v>-8.8711751092825919E-3</v>
      </c>
      <c r="E33" s="4">
        <f t="shared" si="0"/>
        <v>2.8746516206559765E-3</v>
      </c>
    </row>
    <row r="34" spans="1:5" x14ac:dyDescent="0.25">
      <c r="A34" s="1">
        <v>45582</v>
      </c>
      <c r="B34" s="4">
        <f>IFERROR(BTC_tbl[[#This Row],[Close]]/BTC_tbl!B33-1,"")</f>
        <v>-1.4975041597337757E-2</v>
      </c>
      <c r="C34" s="4">
        <f>IFERROR(Gold_tbl[[#This Row],[Close]]/Gold_tbl!B33-1,"")</f>
        <v>5.9882662350798643E-3</v>
      </c>
      <c r="D34" s="4">
        <f>IFERROR(AAPL_tbl[[#This Row],[Close]]/AAPL_tbl!B33-1,"")</f>
        <v>1.5998616335883842E-3</v>
      </c>
      <c r="E34" s="4">
        <f t="shared" si="0"/>
        <v>-1.6172474950928656E-3</v>
      </c>
    </row>
    <row r="35" spans="1:5" x14ac:dyDescent="0.25">
      <c r="A35" s="1">
        <v>45583</v>
      </c>
      <c r="B35" s="4">
        <f>IFERROR(BTC_tbl[[#This Row],[Close]]/BTC_tbl!B34-1,"")</f>
        <v>2.7027027027026973E-2</v>
      </c>
      <c r="C35" s="4">
        <f>IFERROR(Gold_tbl[[#This Row],[Close]]/Gold_tbl!B34-1,"")</f>
        <v>1.061818766842304E-2</v>
      </c>
      <c r="D35" s="4">
        <f>IFERROR(AAPL_tbl[[#This Row],[Close]]/AAPL_tbl!B34-1,"")</f>
        <v>1.2260404075289166E-2</v>
      </c>
      <c r="E35" s="4">
        <f t="shared" si="0"/>
        <v>1.6033504398064058E-2</v>
      </c>
    </row>
    <row r="36" spans="1:5" x14ac:dyDescent="0.25">
      <c r="A36" s="1">
        <v>45586</v>
      </c>
      <c r="B36" s="4">
        <f>IFERROR(BTC_tbl[[#This Row],[Close]]/BTC_tbl!B35-1,"")</f>
        <v>-1.1513157894736725E-2</v>
      </c>
      <c r="C36" s="4">
        <f>IFERROR(Gold_tbl[[#This Row],[Close]]/Gold_tbl!B35-1,"")</f>
        <v>-1.9898913519322825E-4</v>
      </c>
      <c r="D36" s="4">
        <f>IFERROR(AAPL_tbl[[#This Row],[Close]]/AAPL_tbl!B35-1,"")</f>
        <v>6.3118389628114002E-3</v>
      </c>
      <c r="E36" s="4">
        <f t="shared" si="0"/>
        <v>-1.6399913336548888E-3</v>
      </c>
    </row>
    <row r="37" spans="1:5" x14ac:dyDescent="0.25">
      <c r="A37" s="1">
        <v>45587</v>
      </c>
      <c r="B37" s="4">
        <f>IFERROR(BTC_tbl[[#This Row],[Close]]/BTC_tbl!B36-1,"")</f>
        <v>-4.99168053244603E-3</v>
      </c>
      <c r="C37" s="4">
        <f>IFERROR(Gold_tbl[[#This Row],[Close]]/Gold_tbl!B36-1,"")</f>
        <v>1.078735769445105E-2</v>
      </c>
      <c r="D37" s="4">
        <f>IFERROR(AAPL_tbl[[#This Row],[Close]]/AAPL_tbl!B36-1,"")</f>
        <v>-2.6275639938972972E-3</v>
      </c>
      <c r="E37" s="4">
        <f t="shared" si="0"/>
        <v>2.0291697198774219E-3</v>
      </c>
    </row>
    <row r="38" spans="1:5" x14ac:dyDescent="0.25">
      <c r="A38" s="1">
        <v>45588</v>
      </c>
      <c r="B38" s="4">
        <f>IFERROR(BTC_tbl[[#This Row],[Close]]/BTC_tbl!B37-1,"")</f>
        <v>-1.6722408026755842E-2</v>
      </c>
      <c r="C38" s="4">
        <f>IFERROR(Gold_tbl[[#This Row],[Close]]/Gold_tbl!B37-1,"")</f>
        <v>-1.2050565116370704E-2</v>
      </c>
      <c r="D38" s="4">
        <f>IFERROR(AAPL_tbl[[#This Row],[Close]]/AAPL_tbl!B37-1,"")</f>
        <v>-2.162828248491544E-2</v>
      </c>
      <c r="E38" s="4">
        <f t="shared" si="0"/>
        <v>-1.6325433200049668E-2</v>
      </c>
    </row>
    <row r="39" spans="1:5" x14ac:dyDescent="0.25">
      <c r="A39" s="1">
        <v>45589</v>
      </c>
      <c r="B39" s="4">
        <f>IFERROR(BTC_tbl[[#This Row],[Close]]/BTC_tbl!B38-1,"")</f>
        <v>3.0612244897959329E-2</v>
      </c>
      <c r="C39" s="4">
        <f>IFERROR(Gold_tbl[[#This Row],[Close]]/Gold_tbl!B38-1,"")</f>
        <v>7.6932275680632323E-3</v>
      </c>
      <c r="D39" s="4">
        <f>IFERROR(AAPL_tbl[[#This Row],[Close]]/AAPL_tbl!B38-1,"")</f>
        <v>-8.2519001085779031E-4</v>
      </c>
      <c r="E39" s="4">
        <f t="shared" si="0"/>
        <v>1.2013407493355752E-2</v>
      </c>
    </row>
    <row r="40" spans="1:5" x14ac:dyDescent="0.25">
      <c r="A40" s="1">
        <v>45590</v>
      </c>
      <c r="B40" s="4">
        <f>IFERROR(BTC_tbl[[#This Row],[Close]]/BTC_tbl!B39-1,"")</f>
        <v>-2.3102310231023049E-2</v>
      </c>
      <c r="C40" s="4">
        <f>IFERROR(Gold_tbl[[#This Row],[Close]]/Gold_tbl!B39-1,"")</f>
        <v>2.0569620253163556E-3</v>
      </c>
      <c r="D40" s="4">
        <f>IFERROR(AAPL_tbl[[#This Row],[Close]]/AAPL_tbl!B39-1,"")</f>
        <v>3.6512214204991178E-3</v>
      </c>
      <c r="E40" s="4">
        <f t="shared" si="0"/>
        <v>-5.0125418330306364E-3</v>
      </c>
    </row>
    <row r="41" spans="1:5" x14ac:dyDescent="0.25">
      <c r="A41" s="1">
        <v>45593</v>
      </c>
      <c r="B41" s="4">
        <f>IFERROR(BTC_tbl[[#This Row],[Close]]/BTC_tbl!B40-1,"")</f>
        <v>4.2229729729729826E-2</v>
      </c>
      <c r="C41" s="4">
        <f>IFERROR(Gold_tbl[[#This Row],[Close]]/Gold_tbl!B40-1,"")</f>
        <v>3.9475761882235005E-5</v>
      </c>
      <c r="D41" s="4">
        <f>IFERROR(AAPL_tbl[[#This Row],[Close]]/AAPL_tbl!B40-1,"")</f>
        <v>8.6184495452577004E-3</v>
      </c>
      <c r="E41" s="4">
        <f t="shared" si="0"/>
        <v>1.5270244087249151E-2</v>
      </c>
    </row>
    <row r="42" spans="1:5" x14ac:dyDescent="0.25">
      <c r="A42" s="1">
        <v>45594</v>
      </c>
      <c r="B42" s="4">
        <f>IFERROR(BTC_tbl[[#This Row],[Close]]/BTC_tbl!B41-1,"")</f>
        <v>4.3760129659643487E-2</v>
      </c>
      <c r="C42" s="4">
        <f>IFERROR(Gold_tbl[[#This Row],[Close]]/Gold_tbl!B41-1,"")</f>
        <v>1.0894880195791989E-2</v>
      </c>
      <c r="D42" s="4">
        <f>IFERROR(AAPL_tbl[[#This Row],[Close]]/AAPL_tbl!B41-1,"")</f>
        <v>1.1593456138090374E-3</v>
      </c>
      <c r="E42" s="4">
        <f t="shared" si="0"/>
        <v>1.7833794660352554E-2</v>
      </c>
    </row>
    <row r="43" spans="1:5" x14ac:dyDescent="0.25">
      <c r="A43" s="1">
        <v>45595</v>
      </c>
      <c r="B43" s="4">
        <f>IFERROR(BTC_tbl[[#This Row],[Close]]/BTC_tbl!B42-1,"")</f>
        <v>-1.0869565217391353E-2</v>
      </c>
      <c r="C43" s="4">
        <f>IFERROR(Gold_tbl[[#This Row],[Close]]/Gold_tbl!B42-1,"")</f>
        <v>5.5058768401734515E-3</v>
      </c>
      <c r="D43" s="4">
        <f>IFERROR(AAPL_tbl[[#This Row],[Close]]/AAPL_tbl!B42-1,"")</f>
        <v>-1.526848516040491E-2</v>
      </c>
      <c r="E43" s="4">
        <f t="shared" si="0"/>
        <v>-5.6390643772694978E-3</v>
      </c>
    </row>
    <row r="44" spans="1:5" x14ac:dyDescent="0.25">
      <c r="A44" s="1">
        <v>45596</v>
      </c>
      <c r="B44" s="4">
        <f>IFERROR(BTC_tbl[[#This Row],[Close]]/BTC_tbl!B43-1,"")</f>
        <v>-2.5117739403453743E-2</v>
      </c>
      <c r="C44" s="4">
        <f>IFERROR(Gold_tbl[[#This Row],[Close]]/Gold_tbl!B43-1,"")</f>
        <v>-1.5495145631068019E-2</v>
      </c>
      <c r="D44" s="4">
        <f>IFERROR(AAPL_tbl[[#This Row],[Close]]/AAPL_tbl!B43-1,"")</f>
        <v>-1.8249128919860635E-2</v>
      </c>
      <c r="E44" s="4">
        <f t="shared" si="0"/>
        <v>-1.9208118749421521E-2</v>
      </c>
    </row>
    <row r="45" spans="1:5" x14ac:dyDescent="0.25">
      <c r="A45" s="1">
        <v>45597</v>
      </c>
      <c r="B45" s="4">
        <f>IFERROR(BTC_tbl[[#This Row],[Close]]/BTC_tbl!B44-1,"")</f>
        <v>-1.1272141706924366E-2</v>
      </c>
      <c r="C45" s="4">
        <f>IFERROR(Gold_tbl[[#This Row],[Close]]/Gold_tbl!B44-1,"")</f>
        <v>-4.1024022720996811E-3</v>
      </c>
      <c r="D45" s="4">
        <f>IFERROR(AAPL_tbl[[#This Row],[Close]]/AAPL_tbl!B44-1,"")</f>
        <v>-1.326471762565995E-2</v>
      </c>
      <c r="E45" s="4">
        <f t="shared" si="0"/>
        <v>-9.0020187086151671E-3</v>
      </c>
    </row>
    <row r="46" spans="1:5" x14ac:dyDescent="0.25">
      <c r="A46" s="1">
        <v>45600</v>
      </c>
      <c r="B46" s="4">
        <f>IFERROR(BTC_tbl[[#This Row],[Close]]/BTC_tbl!B45-1,"")</f>
        <v>-2.7687296416938012E-2</v>
      </c>
      <c r="C46" s="4">
        <f>IFERROR(Gold_tbl[[#This Row],[Close]]/Gold_tbl!B45-1,"")</f>
        <v>1.4259119895434491E-3</v>
      </c>
      <c r="D46" s="4">
        <f>IFERROR(AAPL_tbl[[#This Row],[Close]]/AAPL_tbl!B45-1,"")</f>
        <v>-4.046398705152332E-3</v>
      </c>
      <c r="E46" s="4">
        <f t="shared" si="0"/>
        <v>-8.9497437408097239E-3</v>
      </c>
    </row>
    <row r="47" spans="1:5" x14ac:dyDescent="0.25">
      <c r="A47" s="1">
        <v>45601</v>
      </c>
      <c r="B47" s="4">
        <f>IFERROR(BTC_tbl[[#This Row],[Close]]/BTC_tbl!B46-1,"")</f>
        <v>3.1825795644891075E-2</v>
      </c>
      <c r="C47" s="4">
        <f>IFERROR(Gold_tbl[[#This Row],[Close]]/Gold_tbl!B46-1,"")</f>
        <v>2.2544792943874903E-3</v>
      </c>
      <c r="D47" s="4">
        <f>IFERROR(AAPL_tbl[[#This Row],[Close]]/AAPL_tbl!B46-1,"")</f>
        <v>6.50054171180936E-3</v>
      </c>
      <c r="E47" s="4">
        <f t="shared" si="0"/>
        <v>1.2399692924765126E-2</v>
      </c>
    </row>
    <row r="48" spans="1:5" x14ac:dyDescent="0.25">
      <c r="A48" s="1">
        <v>45602</v>
      </c>
      <c r="B48" s="4">
        <f>IFERROR(BTC_tbl[[#This Row],[Close]]/BTC_tbl!B47-1,"")</f>
        <v>9.740259740259738E-2</v>
      </c>
      <c r="C48" s="4">
        <f>IFERROR(Gold_tbl[[#This Row],[Close]]/Gold_tbl!B47-1,"")</f>
        <v>-3.0386740331491802E-2</v>
      </c>
      <c r="D48" s="4">
        <f>IFERROR(AAPL_tbl[[#This Row],[Close]]/AAPL_tbl!B47-1,"")</f>
        <v>-3.2741298887694059E-3</v>
      </c>
      <c r="E48" s="4">
        <f t="shared" si="0"/>
        <v>1.6083844121551671E-2</v>
      </c>
    </row>
    <row r="49" spans="1:5" x14ac:dyDescent="0.25">
      <c r="A49" s="1">
        <v>45603</v>
      </c>
      <c r="B49" s="4">
        <f>IFERROR(BTC_tbl[[#This Row],[Close]]/BTC_tbl!B48-1,"")</f>
        <v>5.9171597633136397E-3</v>
      </c>
      <c r="C49" s="4">
        <f>IFERROR(Gold_tbl[[#This Row],[Close]]/Gold_tbl!B48-1,"")</f>
        <v>1.6076516076516167E-2</v>
      </c>
      <c r="D49" s="4">
        <f>IFERROR(AAPL_tbl[[#This Row],[Close]]/AAPL_tbl!B48-1,"")</f>
        <v>2.1374251901183472E-2</v>
      </c>
      <c r="E49" s="4">
        <f t="shared" si="0"/>
        <v>1.46180299299556E-2</v>
      </c>
    </row>
    <row r="50" spans="1:5" x14ac:dyDescent="0.25">
      <c r="A50" s="1">
        <v>45604</v>
      </c>
      <c r="B50" s="4">
        <f>IFERROR(BTC_tbl[[#This Row],[Close]]/BTC_tbl!B49-1,"")</f>
        <v>0</v>
      </c>
      <c r="C50" s="4">
        <f>IFERROR(Gold_tbl[[#This Row],[Close]]/Gold_tbl!B49-1,"")</f>
        <v>-6.76947726817545E-3</v>
      </c>
      <c r="D50" s="4">
        <f>IFERROR(AAPL_tbl[[#This Row],[Close]]/AAPL_tbl!B49-1,"")</f>
        <v>-1.1895321173670537E-3</v>
      </c>
      <c r="E50" s="4">
        <f t="shared" si="0"/>
        <v>-3.0646505424802963E-3</v>
      </c>
    </row>
    <row r="51" spans="1:5" x14ac:dyDescent="0.25">
      <c r="A51" s="1">
        <v>45607</v>
      </c>
      <c r="B51" s="4">
        <f>IFERROR(BTC_tbl[[#This Row],[Close]]/BTC_tbl!B50-1,"")</f>
        <v>0.1367647058823529</v>
      </c>
      <c r="C51" s="4">
        <f>IFERROR(Gold_tbl[[#This Row],[Close]]/Gold_tbl!B50-1,"")</f>
        <v>-2.3471527665752667E-2</v>
      </c>
      <c r="D51" s="4">
        <f>IFERROR(AAPL_tbl[[#This Row],[Close]]/AAPL_tbl!B50-1,"")</f>
        <v>-1.2041815535265399E-2</v>
      </c>
      <c r="E51" s="4">
        <f t="shared" si="0"/>
        <v>2.8028256037825182E-2</v>
      </c>
    </row>
    <row r="52" spans="1:5" x14ac:dyDescent="0.25">
      <c r="A52" s="1">
        <v>45608</v>
      </c>
      <c r="B52" s="4">
        <f>IFERROR(BTC_tbl[[#This Row],[Close]]/BTC_tbl!B51-1,"")</f>
        <v>2.9754204398447559E-2</v>
      </c>
      <c r="C52" s="4">
        <f>IFERROR(Gold_tbl[[#This Row],[Close]]/Gold_tbl!B51-1,"")</f>
        <v>-8.6313702816551707E-3</v>
      </c>
      <c r="D52" s="4">
        <f>IFERROR(AAPL_tbl[[#This Row],[Close]]/AAPL_tbl!B51-1,"")</f>
        <v>0</v>
      </c>
      <c r="E52" s="4">
        <f t="shared" si="0"/>
        <v>5.473713206872198E-3</v>
      </c>
    </row>
    <row r="53" spans="1:5" x14ac:dyDescent="0.25">
      <c r="A53" s="1">
        <v>45609</v>
      </c>
      <c r="B53" s="4">
        <f>IFERROR(BTC_tbl[[#This Row],[Close]]/BTC_tbl!B52-1,"")</f>
        <v>1.2562814070353756E-3</v>
      </c>
      <c r="C53" s="4">
        <f>IFERROR(Gold_tbl[[#This Row],[Close]]/Gold_tbl!B52-1,"")</f>
        <v>-1.0081233076442486E-2</v>
      </c>
      <c r="D53" s="4">
        <f>IFERROR(AAPL_tbl[[#This Row],[Close]]/AAPL_tbl!B52-1,"")</f>
        <v>3.9735690686668601E-3</v>
      </c>
      <c r="E53" s="4">
        <f t="shared" si="0"/>
        <v>-2.463538087866324E-3</v>
      </c>
    </row>
    <row r="54" spans="1:5" x14ac:dyDescent="0.25">
      <c r="A54" s="1">
        <v>45610</v>
      </c>
      <c r="B54" s="4">
        <f>IFERROR(BTC_tbl[[#This Row],[Close]]/BTC_tbl!B53-1,"")</f>
        <v>-2.5094102885821812E-2</v>
      </c>
      <c r="C54" s="4">
        <f>IFERROR(Gold_tbl[[#This Row],[Close]]/Gold_tbl!B53-1,"")</f>
        <v>-2.6090981778394973E-3</v>
      </c>
      <c r="D54" s="4">
        <f>IFERROR(AAPL_tbl[[#This Row],[Close]]/AAPL_tbl!B53-1,"")</f>
        <v>1.37857428736603E-2</v>
      </c>
      <c r="E54" s="4">
        <f t="shared" si="0"/>
        <v>-4.4361472747842532E-3</v>
      </c>
    </row>
    <row r="55" spans="1:5" x14ac:dyDescent="0.25">
      <c r="A55" s="1">
        <v>45611</v>
      </c>
      <c r="B55" s="4">
        <f>IFERROR(BTC_tbl[[#This Row],[Close]]/BTC_tbl!B54-1,"")</f>
        <v>4.5045045045045029E-2</v>
      </c>
      <c r="C55" s="4">
        <f>IFERROR(Gold_tbl[[#This Row],[Close]]/Gold_tbl!B54-1,"")</f>
        <v>-1.7720771275473446E-3</v>
      </c>
      <c r="D55" s="4">
        <f>IFERROR(AAPL_tbl[[#This Row],[Close]]/AAPL_tbl!B54-1,"")</f>
        <v>-1.4124665526165758E-2</v>
      </c>
      <c r="E55" s="4">
        <f t="shared" si="0"/>
        <v>8.5672830046448437E-3</v>
      </c>
    </row>
    <row r="56" spans="1:5" x14ac:dyDescent="0.25">
      <c r="A56" s="1">
        <v>45614</v>
      </c>
      <c r="B56" s="4">
        <f>IFERROR(BTC_tbl[[#This Row],[Close]]/BTC_tbl!B55-1,"")</f>
        <v>1.2315270935960854E-3</v>
      </c>
      <c r="C56" s="4">
        <f>IFERROR(Gold_tbl[[#This Row],[Close]]/Gold_tbl!B55-1,"")</f>
        <v>1.9020245995181595E-2</v>
      </c>
      <c r="D56" s="4">
        <f>IFERROR(AAPL_tbl[[#This Row],[Close]]/AAPL_tbl!B55-1,"")</f>
        <v>1.3437152391546192E-2</v>
      </c>
      <c r="E56" s="4">
        <f t="shared" si="0"/>
        <v>1.200870224361532E-2</v>
      </c>
    </row>
    <row r="57" spans="1:5" x14ac:dyDescent="0.25">
      <c r="A57" s="1">
        <v>45615</v>
      </c>
      <c r="B57" s="4">
        <f>IFERROR(BTC_tbl[[#This Row],[Close]]/BTC_tbl!B56-1,"")</f>
        <v>1.1070110701107083E-2</v>
      </c>
      <c r="C57" s="4">
        <f>IFERROR(Gold_tbl[[#This Row],[Close]]/Gold_tbl!B56-1,"")</f>
        <v>8.959309801318982E-3</v>
      </c>
      <c r="D57" s="4">
        <f>IFERROR(AAPL_tbl[[#This Row],[Close]]/AAPL_tbl!B56-1,"")</f>
        <v>1.1415023927645596E-3</v>
      </c>
      <c r="E57" s="4">
        <f t="shared" si="0"/>
        <v>7.2472078486890863E-3</v>
      </c>
    </row>
    <row r="58" spans="1:5" x14ac:dyDescent="0.25">
      <c r="A58" s="1">
        <v>45616</v>
      </c>
      <c r="B58" s="4">
        <f>IFERROR(BTC_tbl[[#This Row],[Close]]/BTC_tbl!B57-1,"")</f>
        <v>1.8004866180048706E-2</v>
      </c>
      <c r="C58" s="4">
        <f>IFERROR(Gold_tbl[[#This Row],[Close]]/Gold_tbl!B57-1,"")</f>
        <v>5.6320657759507675E-3</v>
      </c>
      <c r="D58" s="4">
        <f>IFERROR(AAPL_tbl[[#This Row],[Close]]/AAPL_tbl!B57-1,"")</f>
        <v>3.1574792790423079E-3</v>
      </c>
      <c r="E58" s="4">
        <f t="shared" si="0"/>
        <v>8.6015299481076116E-3</v>
      </c>
    </row>
    <row r="59" spans="1:5" x14ac:dyDescent="0.25">
      <c r="A59" s="1">
        <v>45617</v>
      </c>
      <c r="B59" s="4">
        <f>IFERROR(BTC_tbl[[#This Row],[Close]]/BTC_tbl!B58-1,"")</f>
        <v>4.2065009560229294E-2</v>
      </c>
      <c r="C59" s="4">
        <f>IFERROR(Gold_tbl[[#This Row],[Close]]/Gold_tbl!B58-1,"")</f>
        <v>8.3394652931076951E-3</v>
      </c>
      <c r="D59" s="4">
        <f>IFERROR(AAPL_tbl[[#This Row],[Close]]/AAPL_tbl!B58-1,"")</f>
        <v>-2.0983606557376522E-3</v>
      </c>
      <c r="E59" s="4">
        <f t="shared" si="0"/>
        <v>1.5325780788590568E-2</v>
      </c>
    </row>
    <row r="60" spans="1:5" x14ac:dyDescent="0.25">
      <c r="A60" s="1">
        <v>45618</v>
      </c>
      <c r="B60" s="4">
        <f>IFERROR(BTC_tbl[[#This Row],[Close]]/BTC_tbl!B59-1,"")</f>
        <v>1.0321100917431103E-2</v>
      </c>
      <c r="C60" s="4">
        <f>IFERROR(Gold_tbl[[#This Row],[Close]]/Gold_tbl!B59-1,"")</f>
        <v>1.2892240330819815E-2</v>
      </c>
      <c r="D60" s="4">
        <f>IFERROR(AAPL_tbl[[#This Row],[Close]]/AAPL_tbl!B59-1,"")</f>
        <v>5.9140491523195227E-3</v>
      </c>
      <c r="E60" s="4">
        <f t="shared" si="0"/>
        <v>1.0027441153253115E-2</v>
      </c>
    </row>
    <row r="61" spans="1:5" x14ac:dyDescent="0.25">
      <c r="A61" s="1">
        <v>45621</v>
      </c>
      <c r="B61" s="4">
        <f>IFERROR(BTC_tbl[[#This Row],[Close]]/BTC_tbl!B60-1,"")</f>
        <v>-4.290578887627694E-2</v>
      </c>
      <c r="C61" s="4">
        <f>IFERROR(Gold_tbl[[#This Row],[Close]]/Gold_tbl!B60-1,"")</f>
        <v>-2.9458853666346485E-2</v>
      </c>
      <c r="D61" s="4">
        <f>IFERROR(AAPL_tbl[[#This Row],[Close]]/AAPL_tbl!B60-1,"")</f>
        <v>1.3021513805417717E-2</v>
      </c>
      <c r="E61" s="4">
        <f t="shared" si="0"/>
        <v>-2.0748823987796362E-2</v>
      </c>
    </row>
    <row r="62" spans="1:5" x14ac:dyDescent="0.25">
      <c r="A62" s="1">
        <v>45622</v>
      </c>
      <c r="B62" s="4">
        <f>IFERROR(BTC_tbl[[#This Row],[Close]]/BTC_tbl!B61-1,"")</f>
        <v>-4.3643263757115691E-2</v>
      </c>
      <c r="C62" s="4">
        <f>IFERROR(Gold_tbl[[#This Row],[Close]]/Gold_tbl!B61-1,"")</f>
        <v>1.9383041900362663E-3</v>
      </c>
      <c r="D62" s="4">
        <f>IFERROR(AAPL_tbl[[#This Row],[Close]]/AAPL_tbl!B61-1,"")</f>
        <v>9.4149004771935108E-3</v>
      </c>
      <c r="E62" s="4">
        <f t="shared" si="0"/>
        <v>-9.4931873079621455E-3</v>
      </c>
    </row>
    <row r="63" spans="1:5" x14ac:dyDescent="0.25">
      <c r="A63" s="1">
        <v>45623</v>
      </c>
      <c r="B63" s="4">
        <f>IFERROR(BTC_tbl[[#This Row],[Close]]/BTC_tbl!B62-1,"")</f>
        <v>6.4732142857142794E-2</v>
      </c>
      <c r="C63" s="4">
        <f>IFERROR(Gold_tbl[[#This Row],[Close]]/Gold_tbl!B62-1,"")</f>
        <v>2.2226795636963725E-3</v>
      </c>
      <c r="D63" s="4">
        <f>IFERROR(AAPL_tbl[[#This Row],[Close]]/AAPL_tbl!B62-1,"")</f>
        <v>-5.5366269165257886E-4</v>
      </c>
      <c r="E63" s="4">
        <f t="shared" si="0"/>
        <v>2.014261587512561E-2</v>
      </c>
    </row>
    <row r="64" spans="1:5" x14ac:dyDescent="0.25">
      <c r="A64" s="1">
        <v>45625</v>
      </c>
      <c r="B64" s="4">
        <f>IFERROR(BTC_tbl[[#This Row],[Close]]/BTC_tbl!B63-1,"")</f>
        <v>3.7269974376894499E-3</v>
      </c>
      <c r="C64" s="4">
        <f>IFERROR(Gold_tbl[[#This Row],[Close]]/Gold_tbl!B63-1,"")</f>
        <v>8.6245841718346483E-3</v>
      </c>
      <c r="D64" s="4">
        <f>IFERROR(AAPL_tbl[[#This Row],[Close]]/AAPL_tbl!B63-1,"")</f>
        <v>1.0227127455575857E-2</v>
      </c>
      <c r="E64" s="4">
        <f t="shared" si="0"/>
        <v>7.6360711367134508E-3</v>
      </c>
    </row>
    <row r="65" spans="1:5" x14ac:dyDescent="0.25">
      <c r="A65" s="1">
        <v>45628</v>
      </c>
      <c r="B65" s="4">
        <f>IFERROR(BTC_tbl[[#This Row],[Close]]/BTC_tbl!B64-1,"")</f>
        <v>-1.4620561615223959E-2</v>
      </c>
      <c r="C65" s="4">
        <f>IFERROR(Gold_tbl[[#This Row],[Close]]/Gold_tbl!B64-1,"")</f>
        <v>-8.7544281118938638E-3</v>
      </c>
      <c r="D65" s="4">
        <f>IFERROR(AAPL_tbl[[#This Row],[Close]]/AAPL_tbl!B64-1,"")</f>
        <v>9.5330493103302771E-3</v>
      </c>
      <c r="E65" s="4">
        <f t="shared" si="0"/>
        <v>-5.0280249362256498E-3</v>
      </c>
    </row>
    <row r="66" spans="1:5" x14ac:dyDescent="0.25">
      <c r="A66" s="1">
        <v>45629</v>
      </c>
      <c r="B66" s="4">
        <f>IFERROR(BTC_tbl[[#This Row],[Close]]/BTC_tbl!B65-1,"")</f>
        <v>-9.4206311822886413E-4</v>
      </c>
      <c r="C66" s="4">
        <f>IFERROR(Gold_tbl[[#This Row],[Close]]/Gold_tbl!B65-1,"")</f>
        <v>2.0128162997041787E-3</v>
      </c>
      <c r="D66" s="4">
        <f>IFERROR(AAPL_tbl[[#This Row],[Close]]/AAPL_tbl!B65-1,"")</f>
        <v>1.2743910082313015E-2</v>
      </c>
      <c r="E66" s="4">
        <f t="shared" si="0"/>
        <v>4.3456806091069161E-3</v>
      </c>
    </row>
    <row r="67" spans="1:5" x14ac:dyDescent="0.25">
      <c r="A67" s="1">
        <v>45630</v>
      </c>
      <c r="B67" s="4">
        <f>IFERROR(BTC_tbl[[#This Row],[Close]]/BTC_tbl!B66-1,"")</f>
        <v>3.5832154644035663E-2</v>
      </c>
      <c r="C67" s="4">
        <f>IFERROR(Gold_tbl[[#This Row],[Close]]/Gold_tbl!B66-1,"")</f>
        <v>3.0336571967366499E-3</v>
      </c>
      <c r="D67" s="4">
        <f>IFERROR(AAPL_tbl[[#This Row],[Close]]/AAPL_tbl!B66-1,"")</f>
        <v>1.4852710619688292E-3</v>
      </c>
      <c r="E67" s="4">
        <f t="shared" si="0"/>
        <v>1.2408690590496008E-2</v>
      </c>
    </row>
    <row r="68" spans="1:5" x14ac:dyDescent="0.25">
      <c r="A68" s="1">
        <v>45631</v>
      </c>
      <c r="B68" s="4">
        <f>IFERROR(BTC_tbl[[#This Row],[Close]]/BTC_tbl!B67-1,"")</f>
        <v>0</v>
      </c>
      <c r="C68" s="4">
        <f>IFERROR(Gold_tbl[[#This Row],[Close]]/Gold_tbl!B67-1,"")</f>
        <v>-7.3977193771200822E-3</v>
      </c>
      <c r="D68" s="4">
        <f>IFERROR(AAPL_tbl[[#This Row],[Close]]/AAPL_tbl!B67-1,"")</f>
        <v>1.2358902529463478E-4</v>
      </c>
      <c r="E68" s="4">
        <f t="shared" ref="E68:E131" si="1">SUMPRODUCT(B68:D68,$J$2:$L$2)</f>
        <v>-2.9220110432596428E-3</v>
      </c>
    </row>
    <row r="69" spans="1:5" x14ac:dyDescent="0.25">
      <c r="A69" s="1">
        <v>45632</v>
      </c>
      <c r="B69" s="4">
        <f>IFERROR(BTC_tbl[[#This Row],[Close]]/BTC_tbl!B68-1,"")</f>
        <v>2.6399635867091487E-2</v>
      </c>
      <c r="C69" s="4">
        <f>IFERROR(Gold_tbl[[#This Row],[Close]]/Gold_tbl!B68-1,"")</f>
        <v>3.7058387548372096E-4</v>
      </c>
      <c r="D69" s="4">
        <f>IFERROR(AAPL_tbl[[#This Row],[Close]]/AAPL_tbl!B68-1,"")</f>
        <v>-8.238250195659047E-4</v>
      </c>
      <c r="E69" s="4">
        <f t="shared" si="1"/>
        <v>7.820976804451164E-3</v>
      </c>
    </row>
    <row r="70" spans="1:5" x14ac:dyDescent="0.25">
      <c r="A70" s="1">
        <v>45635</v>
      </c>
      <c r="B70" s="4">
        <f>IFERROR(BTC_tbl[[#This Row],[Close]]/BTC_tbl!B69-1,"")</f>
        <v>-5.4767184035476646E-2</v>
      </c>
      <c r="C70" s="4">
        <f>IFERROR(Gold_tbl[[#This Row],[Close]]/Gold_tbl!B69-1,"")</f>
        <v>9.9197365713110663E-3</v>
      </c>
      <c r="D70" s="4">
        <f>IFERROR(AAPL_tbl[[#This Row],[Close]]/AAPL_tbl!B69-1,"")</f>
        <v>1.6119058416127263E-2</v>
      </c>
      <c r="E70" s="4">
        <f t="shared" si="1"/>
        <v>-7.6265430572803891E-3</v>
      </c>
    </row>
    <row r="71" spans="1:5" x14ac:dyDescent="0.25">
      <c r="A71" s="1">
        <v>45636</v>
      </c>
      <c r="B71" s="4">
        <f>IFERROR(BTC_tbl[[#This Row],[Close]]/BTC_tbl!B70-1,"")</f>
        <v>2.8149190710766714E-3</v>
      </c>
      <c r="C71" s="4">
        <f>IFERROR(Gold_tbl[[#This Row],[Close]]/Gold_tbl!B70-1,"")</f>
        <v>1.3164329964134192E-2</v>
      </c>
      <c r="D71" s="4">
        <f>IFERROR(AAPL_tbl[[#This Row],[Close]]/AAPL_tbl!B70-1,"")</f>
        <v>4.1382667964946496E-3</v>
      </c>
      <c r="E71" s="4">
        <f t="shared" si="1"/>
        <v>7.3516877459250726E-3</v>
      </c>
    </row>
    <row r="72" spans="1:5" x14ac:dyDescent="0.25">
      <c r="A72" s="1">
        <v>45637</v>
      </c>
      <c r="B72" s="4">
        <f>IFERROR(BTC_tbl[[#This Row],[Close]]/BTC_tbl!B71-1,"")</f>
        <v>5.1228070175438623E-2</v>
      </c>
      <c r="C72" s="4">
        <f>IFERROR(Gold_tbl[[#This Row],[Close]]/Gold_tbl!B71-1,"")</f>
        <v>9.5337704654250288E-3</v>
      </c>
      <c r="D72" s="4">
        <f>IFERROR(AAPL_tbl[[#This Row],[Close]]/AAPL_tbl!B71-1,"")</f>
        <v>-5.1717171717171606E-3</v>
      </c>
      <c r="E72" s="4">
        <f t="shared" si="1"/>
        <v>1.7630414087286449E-2</v>
      </c>
    </row>
    <row r="73" spans="1:5" x14ac:dyDescent="0.25">
      <c r="A73" s="1">
        <v>45638</v>
      </c>
      <c r="B73" s="4">
        <f>IFERROR(BTC_tbl[[#This Row],[Close]]/BTC_tbl!B72-1,"")</f>
        <v>-1.3351134846461776E-2</v>
      </c>
      <c r="C73" s="4">
        <f>IFERROR(Gold_tbl[[#This Row],[Close]]/Gold_tbl!B72-1,"")</f>
        <v>-1.4663691424928293E-2</v>
      </c>
      <c r="D73" s="4">
        <f>IFERROR(AAPL_tbl[[#This Row],[Close]]/AAPL_tbl!B72-1,"")</f>
        <v>5.9702704898059178E-3</v>
      </c>
      <c r="E73" s="4">
        <f t="shared" si="1"/>
        <v>-8.0797358769680756E-3</v>
      </c>
    </row>
    <row r="74" spans="1:5" x14ac:dyDescent="0.25">
      <c r="A74" s="1">
        <v>45639</v>
      </c>
      <c r="B74" s="4">
        <f>IFERROR(BTC_tbl[[#This Row],[Close]]/BTC_tbl!B73-1,"")</f>
        <v>1.7365809652683639E-2</v>
      </c>
      <c r="C74" s="4">
        <f>IFERROR(Gold_tbl[[#This Row],[Close]]/Gold_tbl!B73-1,"")</f>
        <v>-1.2091556130702119E-2</v>
      </c>
      <c r="D74" s="4">
        <f>IFERROR(AAPL_tbl[[#This Row],[Close]]/AAPL_tbl!B73-1,"")</f>
        <v>6.8634179821547292E-4</v>
      </c>
      <c r="E74" s="4">
        <f t="shared" si="1"/>
        <v>5.7902298298888549E-4</v>
      </c>
    </row>
    <row r="75" spans="1:5" x14ac:dyDescent="0.25">
      <c r="A75" s="1">
        <v>45642</v>
      </c>
      <c r="B75" s="4">
        <f>IFERROR(BTC_tbl[[#This Row],[Close]]/BTC_tbl!B74-1,"")</f>
        <v>4.056750166260259E-2</v>
      </c>
      <c r="C75" s="4">
        <f>IFERROR(Gold_tbl[[#This Row],[Close]]/Gold_tbl!B74-1,"")</f>
        <v>2.4151623070940431E-3</v>
      </c>
      <c r="D75" s="4">
        <f>IFERROR(AAPL_tbl[[#This Row],[Close]]/AAPL_tbl!B74-1,"")</f>
        <v>1.1700153312353745E-2</v>
      </c>
      <c r="E75" s="4">
        <f t="shared" si="1"/>
        <v>1.6646361415324516E-2</v>
      </c>
    </row>
    <row r="76" spans="1:5" x14ac:dyDescent="0.25">
      <c r="A76" s="1">
        <v>45643</v>
      </c>
      <c r="B76" s="4">
        <f>IFERROR(BTC_tbl[[#This Row],[Close]]/BTC_tbl!B75-1,"")</f>
        <v>7.669365146996121E-3</v>
      </c>
      <c r="C76" s="4">
        <f>IFERROR(Gold_tbl[[#This Row],[Close]]/Gold_tbl!B75-1,"")</f>
        <v>-3.8386148317542945E-3</v>
      </c>
      <c r="D76" s="4">
        <f>IFERROR(AAPL_tbl[[#This Row],[Close]]/AAPL_tbl!B75-1,"")</f>
        <v>9.7304195246450398E-3</v>
      </c>
      <c r="E76" s="4">
        <f t="shared" si="1"/>
        <v>3.6844894687906304E-3</v>
      </c>
    </row>
    <row r="77" spans="1:5" x14ac:dyDescent="0.25">
      <c r="A77" s="1">
        <v>45644</v>
      </c>
      <c r="B77" s="4">
        <f>IFERROR(BTC_tbl[[#This Row],[Close]]/BTC_tbl!B76-1,"")</f>
        <v>-5.708245243128951E-2</v>
      </c>
      <c r="C77" s="4">
        <f>IFERROR(Gold_tbl[[#This Row],[Close]]/Gold_tbl!B76-1,"")</f>
        <v>-1.9185045502992604E-2</v>
      </c>
      <c r="D77" s="4">
        <f>IFERROR(AAPL_tbl[[#This Row],[Close]]/AAPL_tbl!B76-1,"")</f>
        <v>-2.1406003159557652E-2</v>
      </c>
      <c r="E77" s="4">
        <f t="shared" si="1"/>
        <v>-3.1220554878451191E-2</v>
      </c>
    </row>
    <row r="78" spans="1:5" x14ac:dyDescent="0.25">
      <c r="A78" s="1">
        <v>45645</v>
      </c>
      <c r="B78" s="4">
        <f>IFERROR(BTC_tbl[[#This Row],[Close]]/BTC_tbl!B77-1,"")</f>
        <v>-4.3273542600896886E-2</v>
      </c>
      <c r="C78" s="4">
        <f>IFERROR(Gold_tbl[[#This Row],[Close]]/Gold_tbl!B77-1,"")</f>
        <v>1.4210482320489159E-3</v>
      </c>
      <c r="D78" s="4">
        <f>IFERROR(AAPL_tbl[[#This Row],[Close]]/AAPL_tbl!B77-1,"")</f>
        <v>7.0223585438695668E-3</v>
      </c>
      <c r="E78" s="4">
        <f t="shared" si="1"/>
        <v>-1.030693592428863E-2</v>
      </c>
    </row>
    <row r="79" spans="1:5" x14ac:dyDescent="0.25">
      <c r="A79" s="1">
        <v>45646</v>
      </c>
      <c r="B79" s="4">
        <f>IFERROR(BTC_tbl[[#This Row],[Close]]/BTC_tbl!B78-1,"")</f>
        <v>9.3742676353403276E-4</v>
      </c>
      <c r="C79" s="4">
        <f>IFERROR(Gold_tbl[[#This Row],[Close]]/Gold_tbl!B78-1,"")</f>
        <v>1.0434056761268851E-2</v>
      </c>
      <c r="D79" s="4">
        <f>IFERROR(AAPL_tbl[[#This Row],[Close]]/AAPL_tbl!B78-1,"")</f>
        <v>1.8796088489900553E-2</v>
      </c>
      <c r="E79" s="4">
        <f t="shared" si="1"/>
        <v>1.0093677280537915E-2</v>
      </c>
    </row>
    <row r="80" spans="1:5" x14ac:dyDescent="0.25">
      <c r="A80" s="1">
        <v>45649</v>
      </c>
      <c r="B80" s="4">
        <f>IFERROR(BTC_tbl[[#This Row],[Close]]/BTC_tbl!B79-1,"")</f>
        <v>-3.5120580660266909E-2</v>
      </c>
      <c r="C80" s="4">
        <f>IFERROR(Gold_tbl[[#This Row],[Close]]/Gold_tbl!B79-1,"")</f>
        <v>-4.708798017348137E-3</v>
      </c>
      <c r="D80" s="4">
        <f>IFERROR(AAPL_tbl[[#This Row],[Close]]/AAPL_tbl!B79-1,"")</f>
        <v>3.0683293340152407E-3</v>
      </c>
      <c r="E80" s="4">
        <f t="shared" si="1"/>
        <v>-1.1499194604814755E-2</v>
      </c>
    </row>
    <row r="81" spans="1:5" x14ac:dyDescent="0.25">
      <c r="A81" s="1">
        <v>45650</v>
      </c>
      <c r="B81" s="4">
        <f>IFERROR(BTC_tbl[[#This Row],[Close]]/BTC_tbl!B80-1,"")</f>
        <v>6.4062120844455173E-2</v>
      </c>
      <c r="C81" s="4">
        <f>IFERROR(Gold_tbl[[#This Row],[Close]]/Gold_tbl!B80-1,"")</f>
        <v>1.9920318725099584E-3</v>
      </c>
      <c r="D81" s="4">
        <f>IFERROR(AAPL_tbl[[#This Row],[Close]]/AAPL_tbl!B80-1,"")</f>
        <v>1.1490646692027262E-2</v>
      </c>
      <c r="E81" s="4">
        <f t="shared" si="1"/>
        <v>2.3462643009948714E-2</v>
      </c>
    </row>
    <row r="82" spans="1:5" x14ac:dyDescent="0.25">
      <c r="A82" s="1">
        <v>45652</v>
      </c>
      <c r="B82" s="4">
        <f>IFERROR(BTC_tbl[[#This Row],[Close]]/BTC_tbl!B81-1,"")</f>
        <v>-3.4663625997719549E-2</v>
      </c>
      <c r="C82" s="4">
        <f>IFERROR(Gold_tbl[[#This Row],[Close]]/Gold_tbl!B81-1,"")</f>
        <v>6.7511597084162212E-3</v>
      </c>
      <c r="D82" s="4">
        <f>IFERROR(AAPL_tbl[[#This Row],[Close]]/AAPL_tbl!B81-1,"")</f>
        <v>3.1792803970223105E-3</v>
      </c>
      <c r="E82" s="4">
        <f t="shared" si="1"/>
        <v>-6.7448397968426829E-3</v>
      </c>
    </row>
    <row r="83" spans="1:5" x14ac:dyDescent="0.25">
      <c r="A83" s="1">
        <v>45653</v>
      </c>
      <c r="B83" s="4">
        <f>IFERROR(BTC_tbl[[#This Row],[Close]]/BTC_tbl!B82-1,"")</f>
        <v>-1.2048192771084265E-2</v>
      </c>
      <c r="C83" s="4">
        <f>IFERROR(Gold_tbl[[#This Row],[Close]]/Gold_tbl!B82-1,"")</f>
        <v>-6.8704488418973586E-3</v>
      </c>
      <c r="D83" s="4">
        <f>IFERROR(AAPL_tbl[[#This Row],[Close]]/AAPL_tbl!B82-1,"")</f>
        <v>-1.325655097781564E-2</v>
      </c>
      <c r="E83" s="4">
        <f t="shared" si="1"/>
        <v>-1.0339602661428915E-2</v>
      </c>
    </row>
    <row r="84" spans="1:5" x14ac:dyDescent="0.25">
      <c r="A84" s="1">
        <v>45656</v>
      </c>
      <c r="B84" s="4">
        <f>IFERROR(BTC_tbl[[#This Row],[Close]]/BTC_tbl!B83-1,"")</f>
        <v>-1.6738402678144748E-3</v>
      </c>
      <c r="C84" s="4">
        <f>IFERROR(Gold_tbl[[#This Row],[Close]]/Gold_tbl!B83-1,"")</f>
        <v>-3.1897265948633846E-3</v>
      </c>
      <c r="D84" s="4">
        <f>IFERROR(AAPL_tbl[[#This Row],[Close]]/AAPL_tbl!B83-1,"")</f>
        <v>-1.3277975794132701E-2</v>
      </c>
      <c r="E84" s="4">
        <f t="shared" si="1"/>
        <v>-5.7614354565295066E-3</v>
      </c>
    </row>
    <row r="85" spans="1:5" x14ac:dyDescent="0.25">
      <c r="A85" s="1">
        <v>45657</v>
      </c>
      <c r="B85" s="4">
        <f>IFERROR(BTC_tbl[[#This Row],[Close]]/BTC_tbl!B84-1,"")</f>
        <v>2.8742514970059307E-3</v>
      </c>
      <c r="C85" s="4">
        <f>IFERROR(Gold_tbl[[#This Row],[Close]]/Gold_tbl!B84-1,"")</f>
        <v>6.2336367036528451E-3</v>
      </c>
      <c r="D85" s="4">
        <f>IFERROR(AAPL_tbl[[#This Row],[Close]]/AAPL_tbl!B84-1,"")</f>
        <v>-7.0657351540172053E-3</v>
      </c>
      <c r="E85" s="4">
        <f t="shared" si="1"/>
        <v>1.2360095843577559E-3</v>
      </c>
    </row>
    <row r="86" spans="1:5" x14ac:dyDescent="0.25">
      <c r="A86" s="1">
        <v>45659</v>
      </c>
      <c r="B86" s="4">
        <f>IFERROR(BTC_tbl[[#This Row],[Close]]/BTC_tbl!B85-1,"")</f>
        <v>3.0809648913302956E-2</v>
      </c>
      <c r="C86" s="4">
        <f>IFERROR(Gold_tbl[[#This Row],[Close]]/Gold_tbl!B85-1,"")</f>
        <v>1.3587742122000535E-2</v>
      </c>
      <c r="D86" s="4">
        <f>IFERROR(AAPL_tbl[[#This Row],[Close]]/AAPL_tbl!B85-1,"")</f>
        <v>-2.6225313824258301E-2</v>
      </c>
      <c r="E86" s="4">
        <f t="shared" si="1"/>
        <v>6.8103973755136125E-3</v>
      </c>
    </row>
    <row r="87" spans="1:5" x14ac:dyDescent="0.25">
      <c r="A87" s="1">
        <v>45660</v>
      </c>
      <c r="B87" s="4">
        <f>IFERROR(BTC_tbl[[#This Row],[Close]]/BTC_tbl!B86-1,"")</f>
        <v>1.0194624652456019E-2</v>
      </c>
      <c r="C87" s="4">
        <f>IFERROR(Gold_tbl[[#This Row],[Close]]/Gold_tbl!B86-1,"")</f>
        <v>-7.8640697579658303E-3</v>
      </c>
      <c r="D87" s="4">
        <f>IFERROR(AAPL_tbl[[#This Row],[Close]]/AAPL_tbl!B86-1,"")</f>
        <v>-2.0116594137450372E-3</v>
      </c>
      <c r="E87" s="4">
        <f t="shared" si="1"/>
        <v>-6.9073833157303768E-4</v>
      </c>
    </row>
    <row r="88" spans="1:5" x14ac:dyDescent="0.25">
      <c r="A88" s="1">
        <v>45663</v>
      </c>
      <c r="B88" s="4">
        <f>IFERROR(BTC_tbl[[#This Row],[Close]]/BTC_tbl!B87-1,"")</f>
        <v>3.9908256880734072E-2</v>
      </c>
      <c r="C88" s="4">
        <f>IFERROR(Gold_tbl[[#This Row],[Close]]/Gold_tbl!B87-1,"")</f>
        <v>-1.2320834531193148E-3</v>
      </c>
      <c r="D88" s="4">
        <f>IFERROR(AAPL_tbl[[#This Row],[Close]]/AAPL_tbl!B87-1,"")</f>
        <v>6.7464724998971271E-3</v>
      </c>
      <c r="E88" s="4">
        <f t="shared" si="1"/>
        <v>1.3503585432941634E-2</v>
      </c>
    </row>
    <row r="89" spans="1:5" x14ac:dyDescent="0.25">
      <c r="A89" s="1">
        <v>45664</v>
      </c>
      <c r="B89" s="4">
        <f>IFERROR(BTC_tbl[[#This Row],[Close]]/BTC_tbl!B88-1,"")</f>
        <v>-5.7344508160564689E-2</v>
      </c>
      <c r="C89" s="4">
        <f>IFERROR(Gold_tbl[[#This Row],[Close]]/Gold_tbl!B88-1,"")</f>
        <v>5.6334553229984152E-3</v>
      </c>
      <c r="D89" s="4">
        <f>IFERROR(AAPL_tbl[[#This Row],[Close]]/AAPL_tbl!B88-1,"")</f>
        <v>-1.1400318718587821E-2</v>
      </c>
      <c r="E89" s="4">
        <f t="shared" si="1"/>
        <v>-1.8370065934546386E-2</v>
      </c>
    </row>
    <row r="90" spans="1:5" x14ac:dyDescent="0.25">
      <c r="A90" s="1">
        <v>45665</v>
      </c>
      <c r="B90" s="4">
        <f>IFERROR(BTC_tbl[[#This Row],[Close]]/BTC_tbl!B89-1,"")</f>
        <v>-2.6438933083762328E-2</v>
      </c>
      <c r="C90" s="4">
        <f>IFERROR(Gold_tbl[[#This Row],[Close]]/Gold_tbl!B89-1,"")</f>
        <v>5.3156689564932691E-3</v>
      </c>
      <c r="D90" s="4">
        <f>IFERROR(AAPL_tbl[[#This Row],[Close]]/AAPL_tbl!B89-1,"")</f>
        <v>2.0252955278168283E-3</v>
      </c>
      <c r="E90" s="4">
        <f t="shared" si="1"/>
        <v>-5.1978236841863411E-3</v>
      </c>
    </row>
    <row r="91" spans="1:5" x14ac:dyDescent="0.25">
      <c r="A91" s="1">
        <v>45667</v>
      </c>
      <c r="B91" s="4">
        <f>IFERROR(BTC_tbl[[#This Row],[Close]]/BTC_tbl!B90-1,"")</f>
        <v>9.1324200913243114E-3</v>
      </c>
      <c r="C91" s="4">
        <f>IFERROR(Gold_tbl[[#This Row],[Close]]/Gold_tbl!B90-1,"")</f>
        <v>9.5582852029609811E-3</v>
      </c>
      <c r="D91" s="4">
        <f>IFERROR(AAPL_tbl[[#This Row],[Close]]/AAPL_tbl!B90-1,"")</f>
        <v>-2.4089427876087921E-2</v>
      </c>
      <c r="E91" s="4">
        <f t="shared" si="1"/>
        <v>-6.6378825424468976E-4</v>
      </c>
    </row>
    <row r="92" spans="1:5" x14ac:dyDescent="0.25">
      <c r="A92" s="1">
        <v>45670</v>
      </c>
      <c r="B92" s="4">
        <f>IFERROR(BTC_tbl[[#This Row],[Close]]/BTC_tbl!B91-1,"")</f>
        <v>-1.1907597046915908E-2</v>
      </c>
      <c r="C92" s="4">
        <f>IFERROR(Gold_tbl[[#This Row],[Close]]/Gold_tbl!B91-1,"")</f>
        <v>-9.9512509568510099E-3</v>
      </c>
      <c r="D92" s="4">
        <f>IFERROR(AAPL_tbl[[#This Row],[Close]]/AAPL_tbl!B91-1,"")</f>
        <v>-1.035546726404335E-2</v>
      </c>
      <c r="E92" s="4">
        <f t="shared" si="1"/>
        <v>-1.0659419676028181E-2</v>
      </c>
    </row>
    <row r="93" spans="1:5" x14ac:dyDescent="0.25">
      <c r="A93" s="1">
        <v>45671</v>
      </c>
      <c r="B93" s="4">
        <f>IFERROR(BTC_tbl[[#This Row],[Close]]/BTC_tbl!B92-1,"")</f>
        <v>3.0850807423475457E-2</v>
      </c>
      <c r="C93" s="4">
        <f>IFERROR(Gold_tbl[[#This Row],[Close]]/Gold_tbl!B92-1,"")</f>
        <v>5.2494506388864881E-3</v>
      </c>
      <c r="D93" s="4">
        <f>IFERROR(AAPL_tbl[[#This Row],[Close]]/AAPL_tbl!B92-1,"")</f>
        <v>-4.7834628854530603E-3</v>
      </c>
      <c r="E93" s="4">
        <f t="shared" si="1"/>
        <v>9.9199836169613139E-3</v>
      </c>
    </row>
    <row r="94" spans="1:5" x14ac:dyDescent="0.25">
      <c r="A94" s="1">
        <v>45672</v>
      </c>
      <c r="B94" s="4">
        <f>IFERROR(BTC_tbl[[#This Row],[Close]]/BTC_tbl!B93-1,"")</f>
        <v>3.2265606733691721E-2</v>
      </c>
      <c r="C94" s="4">
        <f>IFERROR(Gold_tbl[[#This Row],[Close]]/Gold_tbl!B93-1,"")</f>
        <v>7.4889689511394852E-3</v>
      </c>
      <c r="D94" s="4">
        <f>IFERROR(AAPL_tbl[[#This Row],[Close]]/AAPL_tbl!B93-1,"")</f>
        <v>1.9697880010299595E-2</v>
      </c>
      <c r="E94" s="4">
        <f t="shared" si="1"/>
        <v>1.858463360365319E-2</v>
      </c>
    </row>
    <row r="95" spans="1:5" x14ac:dyDescent="0.25">
      <c r="A95" s="1">
        <v>45673</v>
      </c>
      <c r="B95" s="4">
        <f>IFERROR(BTC_tbl[[#This Row],[Close]]/BTC_tbl!B94-1,"")</f>
        <v>8.1540203850509752E-3</v>
      </c>
      <c r="C95" s="4">
        <f>IFERROR(Gold_tbl[[#This Row],[Close]]/Gold_tbl!B94-1,"")</f>
        <v>6.9109611057538434E-3</v>
      </c>
      <c r="D95" s="4">
        <f>IFERROR(AAPL_tbl[[#This Row],[Close]]/AAPL_tbl!B94-1,"")</f>
        <v>-4.0402339968856671E-2</v>
      </c>
      <c r="E95" s="4">
        <f t="shared" si="1"/>
        <v>-6.91011143284017E-3</v>
      </c>
    </row>
    <row r="96" spans="1:5" x14ac:dyDescent="0.25">
      <c r="A96" s="1">
        <v>45674</v>
      </c>
      <c r="B96" s="4">
        <f>IFERROR(BTC_tbl[[#This Row],[Close]]/BTC_tbl!B95-1,"")</f>
        <v>4.3136373848573495E-2</v>
      </c>
      <c r="C96" s="4">
        <f>IFERROR(Gold_tbl[[#This Row],[Close]]/Gold_tbl!B95-1,"")</f>
        <v>-5.3072625698323828E-3</v>
      </c>
      <c r="D96" s="4">
        <f>IFERROR(AAPL_tbl[[#This Row],[Close]]/AAPL_tbl!B95-1,"")</f>
        <v>7.5435287925968986E-3</v>
      </c>
      <c r="E96" s="4">
        <f t="shared" si="1"/>
        <v>1.3081065764418165E-2</v>
      </c>
    </row>
    <row r="97" spans="1:5" x14ac:dyDescent="0.25">
      <c r="A97" s="1">
        <v>45678</v>
      </c>
      <c r="B97" s="4">
        <f>IFERROR(BTC_tbl[[#This Row],[Close]]/BTC_tbl!B96-1,"")</f>
        <v>1.3999569244023125E-2</v>
      </c>
      <c r="C97" s="4">
        <f>IFERROR(Gold_tbl[[#This Row],[Close]]/Gold_tbl!B96-1,"")</f>
        <v>1.5485216833152737E-2</v>
      </c>
      <c r="D97" s="4">
        <f>IFERROR(AAPL_tbl[[#This Row],[Close]]/AAPL_tbl!B96-1,"")</f>
        <v>-3.1907021285857207E-2</v>
      </c>
      <c r="E97" s="4">
        <f t="shared" si="1"/>
        <v>8.2185112071087203E-4</v>
      </c>
    </row>
    <row r="98" spans="1:5" x14ac:dyDescent="0.25">
      <c r="A98" s="1">
        <v>45679</v>
      </c>
      <c r="B98" s="4">
        <f>IFERROR(BTC_tbl[[#This Row],[Close]]/BTC_tbl!B97-1,"")</f>
        <v>-1.7417162276975318E-2</v>
      </c>
      <c r="C98" s="4">
        <f>IFERROR(Gold_tbl[[#This Row],[Close]]/Gold_tbl!B97-1,"")</f>
        <v>5.1357010231896094E-3</v>
      </c>
      <c r="D98" s="4">
        <f>IFERROR(AAPL_tbl[[#This Row],[Close]]/AAPL_tbl!B97-1,"")</f>
        <v>5.3057553956834536E-3</v>
      </c>
      <c r="E98" s="4">
        <f t="shared" si="1"/>
        <v>-1.5791416551117151E-3</v>
      </c>
    </row>
    <row r="99" spans="1:5" x14ac:dyDescent="0.25">
      <c r="A99" s="1">
        <v>45680</v>
      </c>
      <c r="B99" s="4">
        <f>IFERROR(BTC_tbl[[#This Row],[Close]]/BTC_tbl!B98-1,"")</f>
        <v>-9.7276264591438233E-3</v>
      </c>
      <c r="C99" s="4">
        <f>IFERROR(Gold_tbl[[#This Row],[Close]]/Gold_tbl!B98-1,"")</f>
        <v>-1.4149274849664106E-3</v>
      </c>
      <c r="D99" s="4">
        <f>IFERROR(AAPL_tbl[[#This Row],[Close]]/AAPL_tbl!B98-1,"")</f>
        <v>-7.6035423562048621E-4</v>
      </c>
      <c r="E99" s="4">
        <f t="shared" si="1"/>
        <v>-3.7123652024158571E-3</v>
      </c>
    </row>
    <row r="100" spans="1:5" x14ac:dyDescent="0.25">
      <c r="A100" s="1">
        <v>45681</v>
      </c>
      <c r="B100" s="4">
        <f>IFERROR(BTC_tbl[[#This Row],[Close]]/BTC_tbl!B99-1,"")</f>
        <v>1.5280506439641961E-2</v>
      </c>
      <c r="C100" s="4">
        <f>IFERROR(Gold_tbl[[#This Row],[Close]]/Gold_tbl!B99-1,"")</f>
        <v>6.2187586098318981E-3</v>
      </c>
      <c r="D100" s="4">
        <f>IFERROR(AAPL_tbl[[#This Row],[Close]]/AAPL_tbl!B99-1,"")</f>
        <v>-3.8941855780851853E-3</v>
      </c>
      <c r="E100" s="4">
        <f t="shared" si="1"/>
        <v>5.9033997023997921E-3</v>
      </c>
    </row>
    <row r="101" spans="1:5" x14ac:dyDescent="0.25">
      <c r="A101" s="1">
        <v>45684</v>
      </c>
      <c r="B101" s="4">
        <f>IFERROR(BTC_tbl[[#This Row],[Close]]/BTC_tbl!B100-1,"")</f>
        <v>-3.4186196516878042E-2</v>
      </c>
      <c r="C101" s="4">
        <f>IFERROR(Gold_tbl[[#This Row],[Close]]/Gold_tbl!B100-1,"")</f>
        <v>-1.0404850381380726E-2</v>
      </c>
      <c r="D101" s="4">
        <f>IFERROR(AAPL_tbl[[#This Row],[Close]]/AAPL_tbl!B100-1,"")</f>
        <v>3.1769569515592844E-2</v>
      </c>
      <c r="E101" s="4">
        <f t="shared" si="1"/>
        <v>-4.8869282529378499E-3</v>
      </c>
    </row>
    <row r="102" spans="1:5" x14ac:dyDescent="0.25">
      <c r="A102" s="1">
        <v>45685</v>
      </c>
      <c r="B102" s="4">
        <f>IFERROR(BTC_tbl[[#This Row],[Close]]/BTC_tbl!B101-1,"")</f>
        <v>-1.1130899376670111E-3</v>
      </c>
      <c r="C102" s="4">
        <f>IFERROR(Gold_tbl[[#This Row],[Close]]/Gold_tbl!B101-1,"")</f>
        <v>8.6564686351238151E-3</v>
      </c>
      <c r="D102" s="4">
        <f>IFERROR(AAPL_tbl[[#This Row],[Close]]/AAPL_tbl!B101-1,"")</f>
        <v>3.6540220373677101E-2</v>
      </c>
      <c r="E102" s="4">
        <f t="shared" si="1"/>
        <v>1.4090726584852553E-2</v>
      </c>
    </row>
    <row r="103" spans="1:5" x14ac:dyDescent="0.25">
      <c r="A103" s="1">
        <v>45686</v>
      </c>
      <c r="B103" s="4">
        <f>IFERROR(BTC_tbl[[#This Row],[Close]]/BTC_tbl!B102-1,"")</f>
        <v>3.0309783819924219E-2</v>
      </c>
      <c r="C103" s="4">
        <f>IFERROR(Gold_tbl[[#This Row],[Close]]/Gold_tbl!B102-1,"")</f>
        <v>-3.8404263657026982E-3</v>
      </c>
      <c r="D103" s="4">
        <f>IFERROR(AAPL_tbl[[#This Row],[Close]]/AAPL_tbl!B102-1,"")</f>
        <v>4.6218487394957819E-3</v>
      </c>
      <c r="E103" s="4">
        <f t="shared" si="1"/>
        <v>8.9433192215449195E-3</v>
      </c>
    </row>
    <row r="104" spans="1:5" x14ac:dyDescent="0.25">
      <c r="A104" s="1">
        <v>45687</v>
      </c>
      <c r="B104" s="4">
        <f>IFERROR(BTC_tbl[[#This Row],[Close]]/BTC_tbl!B103-1,"")</f>
        <v>6.7056024226692656E-3</v>
      </c>
      <c r="C104" s="4">
        <f>IFERROR(Gold_tbl[[#This Row],[Close]]/Gold_tbl!B103-1,"")</f>
        <v>1.5145554681353257E-2</v>
      </c>
      <c r="D104" s="4">
        <f>IFERROR(AAPL_tbl[[#This Row],[Close]]/AAPL_tbl!B103-1,"")</f>
        <v>-7.4027603513173723E-3</v>
      </c>
      <c r="E104" s="4">
        <f t="shared" si="1"/>
        <v>5.8490744939468722E-3</v>
      </c>
    </row>
    <row r="105" spans="1:5" x14ac:dyDescent="0.25">
      <c r="A105" s="1">
        <v>45688</v>
      </c>
      <c r="B105" s="4">
        <f>IFERROR(BTC_tbl[[#This Row],[Close]]/BTC_tbl!B104-1,"")</f>
        <v>-3.2874946282767548E-2</v>
      </c>
      <c r="C105" s="4">
        <f>IFERROR(Gold_tbl[[#This Row],[Close]]/Gold_tbl!B104-1,"")</f>
        <v>1.9763611703158546E-3</v>
      </c>
      <c r="D105" s="4">
        <f>IFERROR(AAPL_tbl[[#This Row],[Close]]/AAPL_tbl!B104-1,"")</f>
        <v>-6.6995322968019799E-3</v>
      </c>
      <c r="E105" s="4">
        <f t="shared" si="1"/>
        <v>-1.1081799105744517E-2</v>
      </c>
    </row>
    <row r="106" spans="1:5" x14ac:dyDescent="0.25">
      <c r="A106" s="1">
        <v>45691</v>
      </c>
      <c r="B106" s="4">
        <f>IFERROR(BTC_tbl[[#This Row],[Close]]/BTC_tbl!B105-1,"")</f>
        <v>-3.3325927571650205E-3</v>
      </c>
      <c r="C106" s="4">
        <f>IFERROR(Gold_tbl[[#This Row],[Close]]/Gold_tbl!B105-1,"")</f>
        <v>5.3372524752475226E-3</v>
      </c>
      <c r="D106" s="4">
        <f>IFERROR(AAPL_tbl[[#This Row],[Close]]/AAPL_tbl!B105-1,"")</f>
        <v>-3.3850852634258133E-2</v>
      </c>
      <c r="E106" s="4">
        <f t="shared" si="1"/>
        <v>-9.0201326273279363E-3</v>
      </c>
    </row>
    <row r="107" spans="1:5" x14ac:dyDescent="0.25">
      <c r="A107" s="1">
        <v>45692</v>
      </c>
      <c r="B107" s="4">
        <f>IFERROR(BTC_tbl[[#This Row],[Close]]/BTC_tbl!B106-1,"")</f>
        <v>-2.4297815425769032E-2</v>
      </c>
      <c r="C107" s="4">
        <f>IFERROR(Gold_tbl[[#This Row],[Close]]/Gold_tbl!B106-1,"")</f>
        <v>9.8484265599754206E-3</v>
      </c>
      <c r="D107" s="4">
        <f>IFERROR(AAPL_tbl[[#This Row],[Close]]/AAPL_tbl!B106-1,"")</f>
        <v>2.0987003863716103E-2</v>
      </c>
      <c r="E107" s="4">
        <f t="shared" si="1"/>
        <v>2.9461271553742905E-3</v>
      </c>
    </row>
    <row r="108" spans="1:5" x14ac:dyDescent="0.25">
      <c r="A108" s="1">
        <v>45693</v>
      </c>
      <c r="B108" s="4">
        <f>IFERROR(BTC_tbl[[#This Row],[Close]]/BTC_tbl!B107-1,"")</f>
        <v>-1.4393420150788261E-2</v>
      </c>
      <c r="C108" s="4">
        <f>IFERROR(Gold_tbl[[#This Row],[Close]]/Gold_tbl!B107-1,"")</f>
        <v>6.2095238095238869E-3</v>
      </c>
      <c r="D108" s="4">
        <f>IFERROR(AAPL_tbl[[#This Row],[Close]]/AAPL_tbl!B107-1,"")</f>
        <v>-1.3761073363721676E-3</v>
      </c>
      <c r="E108" s="4">
        <f t="shared" si="1"/>
        <v>-2.2470487223385733E-3</v>
      </c>
    </row>
    <row r="109" spans="1:5" x14ac:dyDescent="0.25">
      <c r="A109" s="1">
        <v>45694</v>
      </c>
      <c r="B109" s="4">
        <f>IFERROR(BTC_tbl[[#This Row],[Close]]/BTC_tbl!B108-1,"")</f>
        <v>-4.1724617524339092E-3</v>
      </c>
      <c r="C109" s="4">
        <f>IFERROR(Gold_tbl[[#This Row],[Close]]/Gold_tbl!B108-1,"")</f>
        <v>-2.650210123802621E-3</v>
      </c>
      <c r="D109" s="4">
        <f>IFERROR(AAPL_tbl[[#This Row],[Close]]/AAPL_tbl!B108-1,"")</f>
        <v>3.1866333649126499E-3</v>
      </c>
      <c r="E109" s="4">
        <f t="shared" si="1"/>
        <v>-1.3558325657774266E-3</v>
      </c>
    </row>
    <row r="110" spans="1:5" x14ac:dyDescent="0.25">
      <c r="A110" s="1">
        <v>45695</v>
      </c>
      <c r="B110" s="4">
        <f>IFERROR(BTC_tbl[[#This Row],[Close]]/BTC_tbl!B109-1,"")</f>
        <v>-1.2569832402234637E-2</v>
      </c>
      <c r="C110" s="4">
        <f>IFERROR(Gold_tbl[[#This Row],[Close]]/Gold_tbl!B109-1,"")</f>
        <v>1.784155183540026E-3</v>
      </c>
      <c r="D110" s="4">
        <f>IFERROR(AAPL_tbl[[#This Row],[Close]]/AAPL_tbl!B109-1,"")</f>
        <v>-2.3952609890109944E-2</v>
      </c>
      <c r="E110" s="4">
        <f t="shared" si="1"/>
        <v>-1.0243070614287364E-2</v>
      </c>
    </row>
    <row r="111" spans="1:5" x14ac:dyDescent="0.25">
      <c r="A111" s="1">
        <v>45698</v>
      </c>
      <c r="B111" s="4">
        <f>IFERROR(BTC_tbl[[#This Row],[Close]]/BTC_tbl!B110-1,"")</f>
        <v>1.7916077322017943E-2</v>
      </c>
      <c r="C111" s="4">
        <f>IFERROR(Gold_tbl[[#This Row],[Close]]/Gold_tbl!B110-1,"")</f>
        <v>1.6938234179613598E-2</v>
      </c>
      <c r="D111" s="4">
        <f>IFERROR(AAPL_tbl[[#This Row],[Close]]/AAPL_tbl!B110-1,"")</f>
        <v>1.1874395285424999E-3</v>
      </c>
      <c r="E111" s="4">
        <f t="shared" si="1"/>
        <v>1.2506348727013573E-2</v>
      </c>
    </row>
    <row r="112" spans="1:5" x14ac:dyDescent="0.25">
      <c r="A112" s="1">
        <v>45699</v>
      </c>
      <c r="B112" s="4">
        <f>IFERROR(BTC_tbl[[#This Row],[Close]]/BTC_tbl!B111-1,"")</f>
        <v>-2.2000926354794004E-2</v>
      </c>
      <c r="C112" s="4">
        <f>IFERROR(Gold_tbl[[#This Row],[Close]]/Gold_tbl!B111-1,"")</f>
        <v>-3.6516749264076109E-3</v>
      </c>
      <c r="D112" s="4">
        <f>IFERROR(AAPL_tbl[[#This Row],[Close]]/AAPL_tbl!B111-1,"")</f>
        <v>2.1831759279595797E-2</v>
      </c>
      <c r="E112" s="4">
        <f t="shared" si="1"/>
        <v>-1.5114200931225057E-3</v>
      </c>
    </row>
    <row r="113" spans="1:5" x14ac:dyDescent="0.25">
      <c r="A113" s="1">
        <v>45700</v>
      </c>
      <c r="B113" s="4">
        <f>IFERROR(BTC_tbl[[#This Row],[Close]]/BTC_tbl!B112-1,"")</f>
        <v>1.799668482121719E-2</v>
      </c>
      <c r="C113" s="4">
        <f>IFERROR(Gold_tbl[[#This Row],[Close]]/Gold_tbl!B112-1,"")</f>
        <v>1.047159579640411E-3</v>
      </c>
      <c r="D113" s="4">
        <f>IFERROR(AAPL_tbl[[#This Row],[Close]]/AAPL_tbl!B112-1,"")</f>
        <v>1.8270140142722102E-2</v>
      </c>
      <c r="E113" s="4">
        <f t="shared" si="1"/>
        <v>1.1298911321037951E-2</v>
      </c>
    </row>
    <row r="114" spans="1:5" x14ac:dyDescent="0.25">
      <c r="A114" s="1">
        <v>45701</v>
      </c>
      <c r="B114" s="4">
        <f>IFERROR(BTC_tbl[[#This Row],[Close]]/BTC_tbl!B113-1,"")</f>
        <v>-7.6762037683183459E-3</v>
      </c>
      <c r="C114" s="4">
        <f>IFERROR(Gold_tbl[[#This Row],[Close]]/Gold_tbl!B113-1,"")</f>
        <v>9.8628908730900022E-3</v>
      </c>
      <c r="D114" s="4">
        <f>IFERROR(AAPL_tbl[[#This Row],[Close]]/AAPL_tbl!B113-1,"")</f>
        <v>1.9673238485245159E-2</v>
      </c>
      <c r="E114" s="4">
        <f t="shared" si="1"/>
        <v>7.5442667643140452E-3</v>
      </c>
    </row>
    <row r="115" spans="1:5" x14ac:dyDescent="0.25">
      <c r="A115" s="1">
        <v>45702</v>
      </c>
      <c r="B115" s="4">
        <f>IFERROR(BTC_tbl[[#This Row],[Close]]/BTC_tbl!B114-1,"")</f>
        <v>1.0548523206751037E-2</v>
      </c>
      <c r="C115" s="4">
        <f>IFERROR(Gold_tbl[[#This Row],[Close]]/Gold_tbl!B114-1,"")</f>
        <v>-1.4871813843365E-2</v>
      </c>
      <c r="D115" s="4">
        <f>IFERROR(AAPL_tbl[[#This Row],[Close]]/AAPL_tbl!B114-1,"")</f>
        <v>1.2710636359872352E-2</v>
      </c>
      <c r="E115" s="4">
        <f t="shared" si="1"/>
        <v>1.029022332641016E-3</v>
      </c>
    </row>
    <row r="116" spans="1:5" x14ac:dyDescent="0.25">
      <c r="A116" s="1">
        <v>45706</v>
      </c>
      <c r="B116" s="4">
        <f>IFERROR(BTC_tbl[[#This Row],[Close]]/BTC_tbl!B115-1,"")</f>
        <v>-3.2243099048944623E-2</v>
      </c>
      <c r="C116" s="4">
        <f>IFERROR(Gold_tbl[[#This Row],[Close]]/Gold_tbl!B115-1,"")</f>
        <v>1.6560892260317539E-2</v>
      </c>
      <c r="D116" s="4">
        <f>IFERROR(AAPL_tbl[[#This Row],[Close]]/AAPL_tbl!B115-1,"")</f>
        <v>-5.3147996729352442E-4</v>
      </c>
      <c r="E116" s="4">
        <f t="shared" si="1"/>
        <v>-3.2080168007444288E-3</v>
      </c>
    </row>
    <row r="117" spans="1:5" x14ac:dyDescent="0.25">
      <c r="A117" s="1">
        <v>45707</v>
      </c>
      <c r="B117" s="4">
        <f>IFERROR(BTC_tbl[[#This Row],[Close]]/BTC_tbl!B116-1,"")</f>
        <v>2.1812080536912859E-2</v>
      </c>
      <c r="C117" s="4">
        <f>IFERROR(Gold_tbl[[#This Row],[Close]]/Gold_tbl!B116-1,"")</f>
        <v>5.5411895086820984E-4</v>
      </c>
      <c r="D117" s="4">
        <f>IFERROR(AAPL_tbl[[#This Row],[Close]]/AAPL_tbl!B116-1,"")</f>
        <v>1.636192579866691E-3</v>
      </c>
      <c r="E117" s="4">
        <f t="shared" si="1"/>
        <v>7.2561295153811493E-3</v>
      </c>
    </row>
    <row r="118" spans="1:5" x14ac:dyDescent="0.25">
      <c r="A118" s="1">
        <v>45708</v>
      </c>
      <c r="B118" s="4">
        <f>IFERROR(BTC_tbl[[#This Row],[Close]]/BTC_tbl!B117-1,"")</f>
        <v>2.4161388693408226E-2</v>
      </c>
      <c r="C118" s="4">
        <f>IFERROR(Gold_tbl[[#This Row],[Close]]/Gold_tbl!B117-1,"")</f>
        <v>5.168912682296245E-4</v>
      </c>
      <c r="D118" s="4">
        <f>IFERROR(AAPL_tbl[[#This Row],[Close]]/AAPL_tbl!B117-1,"")</f>
        <v>3.9204475844325515E-3</v>
      </c>
      <c r="E118" s="4">
        <f t="shared" si="1"/>
        <v>8.6313073906440826E-3</v>
      </c>
    </row>
    <row r="119" spans="1:5" x14ac:dyDescent="0.25">
      <c r="A119" s="1">
        <v>45709</v>
      </c>
      <c r="B119" s="4">
        <f>IFERROR(BTC_tbl[[#This Row],[Close]]/BTC_tbl!B118-1,"")</f>
        <v>-3.7562986715528934E-2</v>
      </c>
      <c r="C119" s="4">
        <f>IFERROR(Gold_tbl[[#This Row],[Close]]/Gold_tbl!B118-1,"")</f>
        <v>-9.2254326727925218E-4</v>
      </c>
      <c r="D119" s="4">
        <f>IFERROR(AAPL_tbl[[#This Row],[Close]]/AAPL_tbl!B118-1,"")</f>
        <v>-1.1389984948948495E-3</v>
      </c>
      <c r="E119" s="4">
        <f t="shared" si="1"/>
        <v>-1.1979612870038835E-2</v>
      </c>
    </row>
    <row r="120" spans="1:5" x14ac:dyDescent="0.25">
      <c r="A120" s="1">
        <v>45712</v>
      </c>
      <c r="B120" s="4">
        <f>IFERROR(BTC_tbl[[#This Row],[Close]]/BTC_tbl!B119-1,"")</f>
        <v>-9.0433127082342191E-3</v>
      </c>
      <c r="C120" s="4">
        <f>IFERROR(Gold_tbl[[#This Row],[Close]]/Gold_tbl!B119-1,"")</f>
        <v>5.4295634187779829E-3</v>
      </c>
      <c r="D120" s="4">
        <f>IFERROR(AAPL_tbl[[#This Row],[Close]]/AAPL_tbl!B119-1,"")</f>
        <v>6.597434331093277E-3</v>
      </c>
      <c r="E120" s="4">
        <f t="shared" si="1"/>
        <v>1.4380618543689111E-3</v>
      </c>
    </row>
    <row r="121" spans="1:5" x14ac:dyDescent="0.25">
      <c r="A121" s="1">
        <v>45713</v>
      </c>
      <c r="B121" s="4">
        <f>IFERROR(BTC_tbl[[#This Row],[Close]]/BTC_tbl!B120-1,"")</f>
        <v>-6.243996157540832E-2</v>
      </c>
      <c r="C121" s="4">
        <f>IFERROR(Gold_tbl[[#This Row],[Close]]/Gold_tbl!B120-1,"")</f>
        <v>-1.318834723191642E-2</v>
      </c>
      <c r="D121" s="4">
        <f>IFERROR(AAPL_tbl[[#This Row],[Close]]/AAPL_tbl!B120-1,"")</f>
        <v>-5.2595379698183731E-4</v>
      </c>
      <c r="E121" s="4">
        <f t="shared" si="1"/>
        <v>-2.4165113504483613E-2</v>
      </c>
    </row>
    <row r="122" spans="1:5" x14ac:dyDescent="0.25">
      <c r="A122" s="1">
        <v>45714</v>
      </c>
      <c r="B122" s="4">
        <f>IFERROR(BTC_tbl[[#This Row],[Close]]/BTC_tbl!B121-1,"")</f>
        <v>-4.4057377049180335E-2</v>
      </c>
      <c r="C122" s="4">
        <f>IFERROR(Gold_tbl[[#This Row],[Close]]/Gold_tbl!B121-1,"")</f>
        <v>1.5263197081378799E-3</v>
      </c>
      <c r="D122" s="4">
        <f>IFERROR(AAPL_tbl[[#This Row],[Close]]/AAPL_tbl!B121-1,"")</f>
        <v>-2.7040155440414382E-2</v>
      </c>
      <c r="E122" s="4">
        <f t="shared" si="1"/>
        <v>-2.071873186362326E-2</v>
      </c>
    </row>
    <row r="123" spans="1:5" x14ac:dyDescent="0.25">
      <c r="A123" s="1">
        <v>45715</v>
      </c>
      <c r="B123" s="4">
        <f>IFERROR(BTC_tbl[[#This Row],[Close]]/BTC_tbl!B122-1,"")</f>
        <v>-1.0450160771704242E-2</v>
      </c>
      <c r="C123" s="4">
        <f>IFERROR(Gold_tbl[[#This Row],[Close]]/Gold_tbl!B122-1,"")</f>
        <v>-1.5239936066609561E-2</v>
      </c>
      <c r="D123" s="4">
        <f>IFERROR(AAPL_tbl[[#This Row],[Close]]/AAPL_tbl!B122-1,"")</f>
        <v>-1.273090364453322E-2</v>
      </c>
      <c r="E123" s="4">
        <f t="shared" si="1"/>
        <v>-1.3050293751515065E-2</v>
      </c>
    </row>
    <row r="124" spans="1:5" x14ac:dyDescent="0.25">
      <c r="A124" s="1">
        <v>45716</v>
      </c>
      <c r="B124" s="4">
        <f>IFERROR(BTC_tbl[[#This Row],[Close]]/BTC_tbl!B123-1,"")</f>
        <v>1.083130246412134E-2</v>
      </c>
      <c r="C124" s="4">
        <f>IFERROR(Gold_tbl[[#This Row],[Close]]/Gold_tbl!B123-1,"")</f>
        <v>-6.2658060619786848E-3</v>
      </c>
      <c r="D124" s="4">
        <f>IFERROR(AAPL_tbl[[#This Row],[Close]]/AAPL_tbl!B123-1,"")</f>
        <v>1.913190054782965E-2</v>
      </c>
      <c r="E124" s="4">
        <f t="shared" si="1"/>
        <v>6.4826384787938229E-3</v>
      </c>
    </row>
    <row r="125" spans="1:5" x14ac:dyDescent="0.25">
      <c r="A125" s="1">
        <v>45719</v>
      </c>
      <c r="B125" s="4">
        <f>IFERROR(BTC_tbl[[#This Row],[Close]]/BTC_tbl!B124-1,"")</f>
        <v>2.0626841682293229E-2</v>
      </c>
      <c r="C125" s="4">
        <f>IFERROR(Gold_tbl[[#This Row],[Close]]/Gold_tbl!B124-1,"")</f>
        <v>1.3180385155923791E-2</v>
      </c>
      <c r="D125" s="4">
        <f>IFERROR(AAPL_tbl[[#This Row],[Close]]/AAPL_tbl!B124-1,"")</f>
        <v>-1.5754217664571635E-2</v>
      </c>
      <c r="E125" s="4">
        <f t="shared" si="1"/>
        <v>6.7339412676859943E-3</v>
      </c>
    </row>
    <row r="126" spans="1:5" x14ac:dyDescent="0.25">
      <c r="A126" s="1">
        <v>45720</v>
      </c>
      <c r="B126" s="4">
        <f>IFERROR(BTC_tbl[[#This Row],[Close]]/BTC_tbl!B125-1,"")</f>
        <v>1.049868766404205E-2</v>
      </c>
      <c r="C126" s="4">
        <f>IFERROR(Gold_tbl[[#This Row],[Close]]/Gold_tbl!B125-1,"")</f>
        <v>8.6976081577565534E-3</v>
      </c>
      <c r="D126" s="4">
        <f>IFERROR(AAPL_tbl[[#This Row],[Close]]/AAPL_tbl!B125-1,"")</f>
        <v>-8.8224173423517849E-3</v>
      </c>
      <c r="E126" s="4">
        <f t="shared" si="1"/>
        <v>3.9819243596097009E-3</v>
      </c>
    </row>
    <row r="127" spans="1:5" x14ac:dyDescent="0.25">
      <c r="A127" s="1">
        <v>45721</v>
      </c>
      <c r="B127" s="4">
        <f>IFERROR(BTC_tbl[[#This Row],[Close]]/BTC_tbl!B126-1,"")</f>
        <v>4.1038961038960986E-2</v>
      </c>
      <c r="C127" s="4">
        <f>IFERROR(Gold_tbl[[#This Row],[Close]]/Gold_tbl!B126-1,"")</f>
        <v>2.0813201516389768E-3</v>
      </c>
      <c r="D127" s="4">
        <f>IFERROR(AAPL_tbl[[#This Row],[Close]]/AAPL_tbl!B126-1,"")</f>
        <v>-8.053236129360597E-4</v>
      </c>
      <c r="E127" s="4">
        <f t="shared" si="1"/>
        <v>1.2902619288463068E-2</v>
      </c>
    </row>
    <row r="128" spans="1:5" x14ac:dyDescent="0.25">
      <c r="A128" s="1">
        <v>45722</v>
      </c>
      <c r="B128" s="4">
        <f>IFERROR(BTC_tbl[[#This Row],[Close]]/BTC_tbl!B127-1,"")</f>
        <v>-1.5469061876247414E-2</v>
      </c>
      <c r="C128" s="4">
        <f>IFERROR(Gold_tbl[[#This Row],[Close]]/Gold_tbl!B127-1,"")</f>
        <v>-5.0812254283807423E-3</v>
      </c>
      <c r="D128" s="4">
        <f>IFERROR(AAPL_tbl[[#This Row],[Close]]/AAPL_tbl!B127-1,"")</f>
        <v>-1.7392042080257575E-3</v>
      </c>
      <c r="E128" s="4">
        <f t="shared" si="1"/>
        <v>-7.1949699966342489E-3</v>
      </c>
    </row>
    <row r="129" spans="1:5" x14ac:dyDescent="0.25">
      <c r="A129" s="1">
        <v>45723</v>
      </c>
      <c r="B129" s="4">
        <f>IFERROR(BTC_tbl[[#This Row],[Close]]/BTC_tbl!B128-1,"")</f>
        <v>-2.331474911302589E-2</v>
      </c>
      <c r="C129" s="4">
        <f>IFERROR(Gold_tbl[[#This Row],[Close]]/Gold_tbl!B128-1,"")</f>
        <v>5.2190121155626379E-4</v>
      </c>
      <c r="D129" s="4">
        <f>IFERROR(AAPL_tbl[[#This Row],[Close]]/AAPL_tbl!B128-1,"")</f>
        <v>1.589257638210162E-2</v>
      </c>
      <c r="E129" s="4">
        <f t="shared" si="1"/>
        <v>-2.0178913346547752E-3</v>
      </c>
    </row>
    <row r="130" spans="1:5" x14ac:dyDescent="0.25">
      <c r="A130" s="1">
        <v>45726</v>
      </c>
      <c r="B130" s="4">
        <f>IFERROR(BTC_tbl[[#This Row],[Close]]/BTC_tbl!B129-1,"")</f>
        <v>-9.2112091333679258E-2</v>
      </c>
      <c r="C130" s="4">
        <f>IFERROR(Gold_tbl[[#This Row],[Close]]/Gold_tbl!B129-1,"")</f>
        <v>-8.755914899958861E-3</v>
      </c>
      <c r="D130" s="4">
        <f>IFERROR(AAPL_tbl[[#This Row],[Close]]/AAPL_tbl!B129-1,"")</f>
        <v>-4.8479524825364995E-2</v>
      </c>
      <c r="E130" s="4">
        <f t="shared" si="1"/>
        <v>-4.567985080769682E-2</v>
      </c>
    </row>
    <row r="131" spans="1:5" x14ac:dyDescent="0.25">
      <c r="A131" s="1">
        <v>45727</v>
      </c>
      <c r="B131" s="4">
        <f>IFERROR(BTC_tbl[[#This Row],[Close]]/BTC_tbl!B130-1,"")</f>
        <v>5.2300657330665912E-2</v>
      </c>
      <c r="C131" s="4">
        <f>IFERROR(Gold_tbl[[#This Row],[Close]]/Gold_tbl!B130-1,"")</f>
        <v>1.1727559765448925E-2</v>
      </c>
      <c r="D131" s="4">
        <f>IFERROR(AAPL_tbl[[#This Row],[Close]]/AAPL_tbl!B130-1,"")</f>
        <v>-2.9189379286091E-2</v>
      </c>
      <c r="E131" s="4">
        <f t="shared" si="1"/>
        <v>1.1624407319552046E-2</v>
      </c>
    </row>
    <row r="132" spans="1:5" x14ac:dyDescent="0.25">
      <c r="A132" s="1">
        <v>45728</v>
      </c>
      <c r="B132" s="4">
        <f>IFERROR(BTC_tbl[[#This Row],[Close]]/BTC_tbl!B131-1,"")</f>
        <v>-1.9011406844106071E-3</v>
      </c>
      <c r="C132" s="4">
        <f>IFERROR(Gold_tbl[[#This Row],[Close]]/Gold_tbl!B131-1,"")</f>
        <v>4.3468568880962177E-3</v>
      </c>
      <c r="D132" s="4">
        <f>IFERROR(AAPL_tbl[[#This Row],[Close]]/AAPL_tbl!B131-1,"")</f>
        <v>-1.7478717623618967E-2</v>
      </c>
      <c r="E132" s="4">
        <f t="shared" ref="E132:E195" si="2">SUMPRODUCT(B132:D132,$J$2:$L$2)</f>
        <v>-4.0752147371703844E-3</v>
      </c>
    </row>
    <row r="133" spans="1:5" x14ac:dyDescent="0.25">
      <c r="A133" s="1">
        <v>45729</v>
      </c>
      <c r="B133" s="4">
        <f>IFERROR(BTC_tbl[[#This Row],[Close]]/BTC_tbl!B132-1,"")</f>
        <v>-3.4013605442176909E-2</v>
      </c>
      <c r="C133" s="4">
        <f>IFERROR(Gold_tbl[[#This Row],[Close]]/Gold_tbl!B132-1,"")</f>
        <v>1.7756075907224611E-2</v>
      </c>
      <c r="D133" s="4">
        <f>IFERROR(AAPL_tbl[[#This Row],[Close]]/AAPL_tbl!B132-1,"")</f>
        <v>-3.364365379297618E-2</v>
      </c>
      <c r="E133" s="4">
        <f t="shared" si="2"/>
        <v>-1.3194747407656082E-2</v>
      </c>
    </row>
    <row r="134" spans="1:5" x14ac:dyDescent="0.25">
      <c r="A134" s="1">
        <v>45730</v>
      </c>
      <c r="B134" s="4">
        <f>IFERROR(BTC_tbl[[#This Row],[Close]]/BTC_tbl!B133-1,"")</f>
        <v>5.7464788732394245E-2</v>
      </c>
      <c r="C134" s="4">
        <f>IFERROR(Gold_tbl[[#This Row],[Close]]/Gold_tbl!B133-1,"")</f>
        <v>3.9981099843711121E-4</v>
      </c>
      <c r="D134" s="4">
        <f>IFERROR(AAPL_tbl[[#This Row],[Close]]/AAPL_tbl!B133-1,"")</f>
        <v>1.8170545593285015E-2</v>
      </c>
      <c r="E134" s="4">
        <f t="shared" si="2"/>
        <v>2.2850524697078621E-2</v>
      </c>
    </row>
    <row r="135" spans="1:5" x14ac:dyDescent="0.25">
      <c r="A135" s="1">
        <v>45733</v>
      </c>
      <c r="B135" s="4">
        <f>IFERROR(BTC_tbl[[#This Row],[Close]]/BTC_tbl!B134-1,"")</f>
        <v>-2.3974427277569932E-3</v>
      </c>
      <c r="C135" s="4">
        <f>IFERROR(Gold_tbl[[#This Row],[Close]]/Gold_tbl!B134-1,"")</f>
        <v>5.4134573463160418E-3</v>
      </c>
      <c r="D135" s="4">
        <f>IFERROR(AAPL_tbl[[#This Row],[Close]]/AAPL_tbl!B134-1,"")</f>
        <v>2.3888706730994524E-3</v>
      </c>
      <c r="E135" s="4">
        <f t="shared" si="2"/>
        <v>2.1628113221291547E-3</v>
      </c>
    </row>
    <row r="136" spans="1:5" x14ac:dyDescent="0.25">
      <c r="A136" s="1">
        <v>45734</v>
      </c>
      <c r="B136" s="4">
        <f>IFERROR(BTC_tbl[[#This Row],[Close]]/BTC_tbl!B135-1,"")</f>
        <v>-2.7236315086782481E-2</v>
      </c>
      <c r="C136" s="4">
        <f>IFERROR(Gold_tbl[[#This Row],[Close]]/Gold_tbl!B135-1,"")</f>
        <v>1.1672026885411579E-2</v>
      </c>
      <c r="D136" s="4">
        <f>IFERROR(AAPL_tbl[[#This Row],[Close]]/AAPL_tbl!B135-1,"")</f>
        <v>-6.1214953271028216E-3</v>
      </c>
      <c r="E136" s="4">
        <f t="shared" si="2"/>
        <v>-5.3385323700009578E-3</v>
      </c>
    </row>
    <row r="137" spans="1:5" x14ac:dyDescent="0.25">
      <c r="A137" s="1">
        <v>45735</v>
      </c>
      <c r="B137" s="4">
        <f>IFERROR(BTC_tbl[[#This Row],[Close]]/BTC_tbl!B136-1,"")</f>
        <v>4.0076859730991066E-2</v>
      </c>
      <c r="C137" s="4">
        <f>IFERROR(Gold_tbl[[#This Row],[Close]]/Gold_tbl!B136-1,"")</f>
        <v>4.1077296756679704E-3</v>
      </c>
      <c r="D137" s="4">
        <f>IFERROR(AAPL_tbl[[#This Row],[Close]]/AAPL_tbl!B136-1,"")</f>
        <v>1.1989280173021921E-2</v>
      </c>
      <c r="E137" s="4">
        <f t="shared" si="2"/>
        <v>1.7262933841471081E-2</v>
      </c>
    </row>
    <row r="138" spans="1:5" x14ac:dyDescent="0.25">
      <c r="A138" s="1">
        <v>45736</v>
      </c>
      <c r="B138" s="4">
        <f>IFERROR(BTC_tbl[[#This Row],[Close]]/BTC_tbl!B137-1,"")</f>
        <v>-1.5307468989179118E-2</v>
      </c>
      <c r="C138" s="4">
        <f>IFERROR(Gold_tbl[[#This Row],[Close]]/Gold_tbl!B137-1,"")</f>
        <v>-1.2806374728754344E-3</v>
      </c>
      <c r="D138" s="4">
        <f>IFERROR(AAPL_tbl[[#This Row],[Close]]/AAPL_tbl!B137-1,"")</f>
        <v>-5.2964133060769969E-3</v>
      </c>
      <c r="E138" s="4">
        <f t="shared" si="2"/>
        <v>-6.6934196777270081E-3</v>
      </c>
    </row>
    <row r="139" spans="1:5" x14ac:dyDescent="0.25">
      <c r="A139" s="1">
        <v>45737</v>
      </c>
      <c r="B139" s="4">
        <f>IFERROR(BTC_tbl[[#This Row],[Close]]/BTC_tbl!B138-1,"")</f>
        <v>-3.2162958992228985E-3</v>
      </c>
      <c r="C139" s="4">
        <f>IFERROR(Gold_tbl[[#This Row],[Close]]/Gold_tbl!B138-1,"")</f>
        <v>-8.049866429207464E-3</v>
      </c>
      <c r="D139" s="4">
        <f>IFERROR(AAPL_tbl[[#This Row],[Close]]/AAPL_tbl!B138-1,"")</f>
        <v>1.9476879962634364E-2</v>
      </c>
      <c r="E139" s="4">
        <f t="shared" si="2"/>
        <v>1.6582286473404541E-3</v>
      </c>
    </row>
    <row r="140" spans="1:5" x14ac:dyDescent="0.25">
      <c r="A140" s="1">
        <v>45740</v>
      </c>
      <c r="B140" s="4">
        <f>IFERROR(BTC_tbl[[#This Row],[Close]]/BTC_tbl!B139-1,"")</f>
        <v>5.2164560365689727E-2</v>
      </c>
      <c r="C140" s="4">
        <f>IFERROR(Gold_tbl[[#This Row],[Close]]/Gold_tbl!B139-1,"")</f>
        <v>-4.452583575711877E-3</v>
      </c>
      <c r="D140" s="4">
        <f>IFERROR(AAPL_tbl[[#This Row],[Close]]/AAPL_tbl!B139-1,"")</f>
        <v>1.1270444861868123E-2</v>
      </c>
      <c r="E140" s="4">
        <f t="shared" si="2"/>
        <v>1.7249468137982605E-2</v>
      </c>
    </row>
    <row r="141" spans="1:5" x14ac:dyDescent="0.25">
      <c r="A141" s="1">
        <v>45741</v>
      </c>
      <c r="B141" s="4">
        <f>IFERROR(BTC_tbl[[#This Row],[Close]]/BTC_tbl!B140-1,"")</f>
        <v>-1.2777919754665135E-3</v>
      </c>
      <c r="C141" s="4">
        <f>IFERROR(Gold_tbl[[#This Row],[Close]]/Gold_tbl!B140-1,"")</f>
        <v>4.4003606853022514E-3</v>
      </c>
      <c r="D141" s="4">
        <f>IFERROR(AAPL_tbl[[#This Row],[Close]]/AAPL_tbl!B140-1,"")</f>
        <v>1.3681873782449117E-2</v>
      </c>
      <c r="E141" s="4">
        <f t="shared" si="2"/>
        <v>5.4813688162156813E-3</v>
      </c>
    </row>
    <row r="142" spans="1:5" x14ac:dyDescent="0.25">
      <c r="A142" s="1">
        <v>45742</v>
      </c>
      <c r="B142" s="4">
        <f>IFERROR(BTC_tbl[[#This Row],[Close]]/BTC_tbl!B141-1,"")</f>
        <v>-1.8679631525076679E-2</v>
      </c>
      <c r="C142" s="4">
        <f>IFERROR(Gold_tbl[[#This Row],[Close]]/Gold_tbl!B141-1,"")</f>
        <v>-8.2594175315120477E-4</v>
      </c>
      <c r="D142" s="4">
        <f>IFERROR(AAPL_tbl[[#This Row],[Close]]/AAPL_tbl!B141-1,"")</f>
        <v>-9.921787709497254E-3</v>
      </c>
      <c r="E142" s="4">
        <f t="shared" si="2"/>
        <v>-8.9108024716326624E-3</v>
      </c>
    </row>
    <row r="143" spans="1:5" x14ac:dyDescent="0.25">
      <c r="A143" s="1">
        <v>45743</v>
      </c>
      <c r="B143" s="4">
        <f>IFERROR(BTC_tbl[[#This Row],[Close]]/BTC_tbl!B142-1,"")</f>
        <v>5.4758800521512718E-3</v>
      </c>
      <c r="C143" s="4">
        <f>IFERROR(Gold_tbl[[#This Row],[Close]]/Gold_tbl!B142-1,"")</f>
        <v>1.3405692926969692E-2</v>
      </c>
      <c r="D143" s="4">
        <f>IFERROR(AAPL_tbl[[#This Row],[Close]]/AAPL_tbl!B142-1,"")</f>
        <v>1.047262221820966E-2</v>
      </c>
      <c r="E143" s="4">
        <f t="shared" si="2"/>
        <v>1.0146827851896157E-2</v>
      </c>
    </row>
    <row r="144" spans="1:5" x14ac:dyDescent="0.25">
      <c r="A144" s="1">
        <v>45744</v>
      </c>
      <c r="B144" s="4">
        <f>IFERROR(BTC_tbl[[#This Row],[Close]]/BTC_tbl!B143-1,"")</f>
        <v>-3.8641078838174359E-2</v>
      </c>
      <c r="C144" s="4">
        <f>IFERROR(Gold_tbl[[#This Row],[Close]]/Gold_tbl!B143-1,"")</f>
        <v>7.4121360428414107E-3</v>
      </c>
      <c r="D144" s="4">
        <f>IFERROR(AAPL_tbl[[#This Row],[Close]]/AAPL_tbl!B143-1,"")</f>
        <v>-2.6580299307571997E-2</v>
      </c>
      <c r="E144" s="4">
        <f t="shared" si="2"/>
        <v>-1.6601559026587342E-2</v>
      </c>
    </row>
    <row r="145" spans="1:5" x14ac:dyDescent="0.25">
      <c r="A145" s="1">
        <v>45747</v>
      </c>
      <c r="B145" s="4">
        <f>IFERROR(BTC_tbl[[#This Row],[Close]]/BTC_tbl!B144-1,"")</f>
        <v>-1.5646074993255987E-2</v>
      </c>
      <c r="C145" s="4">
        <f>IFERROR(Gold_tbl[[#This Row],[Close]]/Gold_tbl!B144-1,"")</f>
        <v>1.4363162712103028E-2</v>
      </c>
      <c r="D145" s="4">
        <f>IFERROR(AAPL_tbl[[#This Row],[Close]]/AAPL_tbl!B144-1,"")</f>
        <v>1.9412574575493391E-2</v>
      </c>
      <c r="E145" s="4">
        <f t="shared" si="2"/>
        <v>6.8752149595124323E-3</v>
      </c>
    </row>
    <row r="146" spans="1:5" x14ac:dyDescent="0.25">
      <c r="A146" s="1">
        <v>45748</v>
      </c>
      <c r="B146" s="4">
        <f>IFERROR(BTC_tbl[[#This Row],[Close]]/BTC_tbl!B145-1,"")</f>
        <v>3.1789531378459746E-2</v>
      </c>
      <c r="C146" s="4">
        <f>IFERROR(Gold_tbl[[#This Row],[Close]]/Gold_tbl!B145-1,"")</f>
        <v>-1.9782050392169737E-3</v>
      </c>
      <c r="D146" s="4">
        <f>IFERROR(AAPL_tbl[[#This Row],[Close]]/AAPL_tbl!B145-1,"")</f>
        <v>4.7719803718542231E-3</v>
      </c>
      <c r="E146" s="4">
        <f t="shared" si="2"/>
        <v>1.01771715094074E-2</v>
      </c>
    </row>
    <row r="147" spans="1:5" x14ac:dyDescent="0.25">
      <c r="A147" s="1">
        <v>45749</v>
      </c>
      <c r="B147" s="4">
        <f>IFERROR(BTC_tbl[[#This Row],[Close]]/BTC_tbl!B146-1,"")</f>
        <v>2.3373173970783645E-2</v>
      </c>
      <c r="C147" s="4">
        <f>IFERROR(Gold_tbl[[#This Row],[Close]]/Gold_tbl!B146-1,"")</f>
        <v>2.0516743749348088E-3</v>
      </c>
      <c r="D147" s="4">
        <f>IFERROR(AAPL_tbl[[#This Row],[Close]]/AAPL_tbl!B146-1,"")</f>
        <v>3.1363412339262542E-3</v>
      </c>
      <c r="E147" s="4">
        <f t="shared" si="2"/>
        <v>8.7735243113868933E-3</v>
      </c>
    </row>
    <row r="148" spans="1:5" x14ac:dyDescent="0.25">
      <c r="A148" s="1">
        <v>45750</v>
      </c>
      <c r="B148" s="4">
        <f>IFERROR(BTC_tbl[[#This Row],[Close]]/BTC_tbl!B147-1,"")</f>
        <v>-5.7617440955099908E-2</v>
      </c>
      <c r="C148" s="4">
        <f>IFERROR(Gold_tbl[[#This Row],[Close]]/Gold_tbl!B147-1,"")</f>
        <v>-6.0383120488617381E-3</v>
      </c>
      <c r="D148" s="4">
        <f>IFERROR(AAPL_tbl[[#This Row],[Close]]/AAPL_tbl!B147-1,"")</f>
        <v>-9.2456116843092517E-2</v>
      </c>
      <c r="E148" s="4">
        <f t="shared" si="2"/>
        <v>-4.7437392159002417E-2</v>
      </c>
    </row>
    <row r="149" spans="1:5" x14ac:dyDescent="0.25">
      <c r="A149" s="1">
        <v>45751</v>
      </c>
      <c r="B149" s="4">
        <f>IFERROR(BTC_tbl[[#This Row],[Close]]/BTC_tbl!B148-1,"")</f>
        <v>2.478656017626002E-2</v>
      </c>
      <c r="C149" s="4">
        <f>IFERROR(Gold_tbl[[#This Row],[Close]]/Gold_tbl!B148-1,"")</f>
        <v>-2.3392221213602404E-2</v>
      </c>
      <c r="D149" s="4">
        <f>IFERROR(AAPL_tbl[[#This Row],[Close]]/AAPL_tbl!B148-1,"")</f>
        <v>-7.2887445248289828E-2</v>
      </c>
      <c r="E149" s="4">
        <f t="shared" si="2"/>
        <v>-2.3787154007049904E-2</v>
      </c>
    </row>
    <row r="150" spans="1:5" x14ac:dyDescent="0.25">
      <c r="A150" s="1">
        <v>45754</v>
      </c>
      <c r="B150" s="4">
        <f>IFERROR(BTC_tbl[[#This Row],[Close]]/BTC_tbl!B149-1,"")</f>
        <v>-7.2023649556570812E-2</v>
      </c>
      <c r="C150" s="4">
        <f>IFERROR(Gold_tbl[[#This Row],[Close]]/Gold_tbl!B149-1,"")</f>
        <v>-2.1485771485771687E-2</v>
      </c>
      <c r="D150" s="4">
        <f>IFERROR(AAPL_tbl[[#This Row],[Close]]/AAPL_tbl!B149-1,"")</f>
        <v>-3.673426053721196E-2</v>
      </c>
      <c r="E150" s="4">
        <f t="shared" si="2"/>
        <v>-4.122168162244351E-2</v>
      </c>
    </row>
    <row r="151" spans="1:5" x14ac:dyDescent="0.25">
      <c r="A151" s="1">
        <v>45755</v>
      </c>
      <c r="B151" s="4">
        <f>IFERROR(BTC_tbl[[#This Row],[Close]]/BTC_tbl!B150-1,"")</f>
        <v>-1.56385751520417E-2</v>
      </c>
      <c r="C151" s="4">
        <f>IFERROR(Gold_tbl[[#This Row],[Close]]/Gold_tbl!B150-1,"")</f>
        <v>5.4437178035147138E-3</v>
      </c>
      <c r="D151" s="4">
        <f>IFERROR(AAPL_tbl[[#This Row],[Close]]/AAPL_tbl!B150-1,"")</f>
        <v>-4.9818141739226385E-2</v>
      </c>
      <c r="E151" s="4">
        <f t="shared" si="2"/>
        <v>-1.7459527945974541E-2</v>
      </c>
    </row>
    <row r="152" spans="1:5" x14ac:dyDescent="0.25">
      <c r="A152" s="1">
        <v>45756</v>
      </c>
      <c r="B152" s="4">
        <f>IFERROR(BTC_tbl[[#This Row],[Close]]/BTC_tbl!B151-1,"")</f>
        <v>7.3845248602530056E-2</v>
      </c>
      <c r="C152" s="4">
        <f>IFERROR(Gold_tbl[[#This Row],[Close]]/Gold_tbl!B151-1,"")</f>
        <v>3.6991279069767513E-2</v>
      </c>
      <c r="D152" s="4">
        <f>IFERROR(AAPL_tbl[[#This Row],[Close]]/AAPL_tbl!B151-1,"")</f>
        <v>0.15328848161466202</v>
      </c>
      <c r="E152" s="4">
        <f t="shared" si="2"/>
        <v>8.2936630693064617E-2</v>
      </c>
    </row>
    <row r="153" spans="1:5" x14ac:dyDescent="0.25">
      <c r="A153" s="1">
        <v>45757</v>
      </c>
      <c r="B153" s="4">
        <f>IFERROR(BTC_tbl[[#This Row],[Close]]/BTC_tbl!B152-1,"")</f>
        <v>-3.4794520547945296E-2</v>
      </c>
      <c r="C153" s="4">
        <f>IFERROR(Gold_tbl[[#This Row],[Close]]/Gold_tbl!B152-1,"")</f>
        <v>2.4423575583432777E-2</v>
      </c>
      <c r="D153" s="4">
        <f>IFERROR(AAPL_tbl[[#This Row],[Close]]/AAPL_tbl!B152-1,"")</f>
        <v>-4.2393764143827006E-2</v>
      </c>
      <c r="E153" s="4">
        <f t="shared" si="2"/>
        <v>-1.3387055174158578E-2</v>
      </c>
    </row>
    <row r="154" spans="1:5" x14ac:dyDescent="0.25">
      <c r="A154" s="1">
        <v>45758</v>
      </c>
      <c r="B154" s="4">
        <f>IFERROR(BTC_tbl[[#This Row],[Close]]/BTC_tbl!B153-1,"")</f>
        <v>5.4782855520862928E-2</v>
      </c>
      <c r="C154" s="4">
        <f>IFERROR(Gold_tbl[[#This Row],[Close]]/Gold_tbl!B153-1,"")</f>
        <v>1.9086711133914802E-2</v>
      </c>
      <c r="D154" s="4">
        <f>IFERROR(AAPL_tbl[[#This Row],[Close]]/AAPL_tbl!B153-1,"")</f>
        <v>4.0594475370234306E-2</v>
      </c>
      <c r="E154" s="4">
        <f t="shared" si="2"/>
        <v>3.6247883720895088E-2</v>
      </c>
    </row>
    <row r="155" spans="1:5" x14ac:dyDescent="0.25">
      <c r="A155" s="1">
        <v>45761</v>
      </c>
      <c r="B155" s="4">
        <f>IFERROR(BTC_tbl[[#This Row],[Close]]/BTC_tbl!B154-1,"")</f>
        <v>1.4531754574811817E-2</v>
      </c>
      <c r="C155" s="4">
        <f>IFERROR(Gold_tbl[[#This Row],[Close]]/Gold_tbl!B154-1,"")</f>
        <v>-5.706038331151575E-3</v>
      </c>
      <c r="D155" s="4">
        <f>IFERROR(AAPL_tbl[[#This Row],[Close]]/AAPL_tbl!B154-1,"")</f>
        <v>2.2053999495331933E-2</v>
      </c>
      <c r="E155" s="4">
        <f t="shared" si="2"/>
        <v>8.693310888582495E-3</v>
      </c>
    </row>
    <row r="156" spans="1:5" x14ac:dyDescent="0.25">
      <c r="A156" s="1">
        <v>45762</v>
      </c>
      <c r="B156" s="4">
        <f>IFERROR(BTC_tbl[[#This Row],[Close]]/BTC_tbl!B155-1,"")</f>
        <v>-1.2201591511936338E-2</v>
      </c>
      <c r="C156" s="4">
        <f>IFERROR(Gold_tbl[[#This Row],[Close]]/Gold_tbl!B155-1,"")</f>
        <v>5.2324207541436518E-3</v>
      </c>
      <c r="D156" s="4">
        <f>IFERROR(AAPL_tbl[[#This Row],[Close]]/AAPL_tbl!B155-1,"")</f>
        <v>-1.8763578905788281E-3</v>
      </c>
      <c r="E156" s="4">
        <f t="shared" si="2"/>
        <v>-2.1304165190970887E-3</v>
      </c>
    </row>
    <row r="157" spans="1:5" x14ac:dyDescent="0.25">
      <c r="A157" s="1">
        <v>45763</v>
      </c>
      <c r="B157" s="4">
        <f>IFERROR(BTC_tbl[[#This Row],[Close]]/BTC_tbl!B156-1,"")</f>
        <v>3.759398496240518E-3</v>
      </c>
      <c r="C157" s="4">
        <f>IFERROR(Gold_tbl[[#This Row],[Close]]/Gold_tbl!B156-1,"")</f>
        <v>3.2540801934314079E-2</v>
      </c>
      <c r="D157" s="4">
        <f>IFERROR(AAPL_tbl[[#This Row],[Close]]/AAPL_tbl!B156-1,"")</f>
        <v>-3.893341248639548E-2</v>
      </c>
      <c r="E157" s="4">
        <f t="shared" si="2"/>
        <v>2.4641165766791425E-3</v>
      </c>
    </row>
    <row r="158" spans="1:5" x14ac:dyDescent="0.25">
      <c r="A158" s="1">
        <v>45764</v>
      </c>
      <c r="B158" s="4">
        <f>IFERROR(BTC_tbl[[#This Row],[Close]]/BTC_tbl!B157-1,"")</f>
        <v>7.2231139646870002E-3</v>
      </c>
      <c r="C158" s="4">
        <f>IFERROR(Gold_tbl[[#This Row],[Close]]/Gold_tbl!B157-1,"")</f>
        <v>-4.3906722607084392E-3</v>
      </c>
      <c r="D158" s="4">
        <f>IFERROR(AAPL_tbl[[#This Row],[Close]]/AAPL_tbl!B157-1,"")</f>
        <v>1.3949657692901463E-2</v>
      </c>
      <c r="E158" s="4">
        <f t="shared" si="2"/>
        <v>4.5955625929931625E-3</v>
      </c>
    </row>
    <row r="159" spans="1:5" x14ac:dyDescent="0.25">
      <c r="A159" s="1">
        <v>45768</v>
      </c>
      <c r="B159" s="4">
        <f>IFERROR(BTC_tbl[[#This Row],[Close]]/BTC_tbl!B158-1,"")</f>
        <v>2.8419654714475495E-2</v>
      </c>
      <c r="C159" s="4">
        <f>IFERROR(Gold_tbl[[#This Row],[Close]]/Gold_tbl!B158-1,"")</f>
        <v>3.0935580817979869E-2</v>
      </c>
      <c r="D159" s="4">
        <f>IFERROR(AAPL_tbl[[#This Row],[Close]]/AAPL_tbl!B158-1,"")</f>
        <v>-1.9392831759569518E-2</v>
      </c>
      <c r="E159" s="4">
        <f t="shared" si="2"/>
        <v>1.508227921366374E-2</v>
      </c>
    </row>
    <row r="160" spans="1:5" x14ac:dyDescent="0.25">
      <c r="A160" s="1">
        <v>45769</v>
      </c>
      <c r="B160" s="4">
        <f>IFERROR(BTC_tbl[[#This Row],[Close]]/BTC_tbl!B159-1,"")</f>
        <v>4.7520661157024913E-2</v>
      </c>
      <c r="C160" s="4">
        <f>IFERROR(Gold_tbl[[#This Row],[Close]]/Gold_tbl!B159-1,"")</f>
        <v>-1.4195633575208255E-2</v>
      </c>
      <c r="D160" s="4">
        <f>IFERROR(AAPL_tbl[[#This Row],[Close]]/AAPL_tbl!B159-1,"")</f>
        <v>3.406502381445442E-2</v>
      </c>
      <c r="E160" s="4">
        <f t="shared" si="2"/>
        <v>1.8797452061360492E-2</v>
      </c>
    </row>
    <row r="161" spans="1:5" x14ac:dyDescent="0.25">
      <c r="A161" s="1">
        <v>45770</v>
      </c>
      <c r="B161" s="4">
        <f>IFERROR(BTC_tbl[[#This Row],[Close]]/BTC_tbl!B160-1,"")</f>
        <v>2.1696252465483123E-2</v>
      </c>
      <c r="C161" s="4">
        <f>IFERROR(Gold_tbl[[#This Row],[Close]]/Gold_tbl!B160-1,"")</f>
        <v>-2.3978657066632492E-2</v>
      </c>
      <c r="D161" s="4">
        <f>IFERROR(AAPL_tbl[[#This Row],[Close]]/AAPL_tbl!B160-1,"")</f>
        <v>2.4331631120456443E-2</v>
      </c>
      <c r="E161" s="4">
        <f t="shared" si="2"/>
        <v>4.2169022491288718E-3</v>
      </c>
    </row>
    <row r="162" spans="1:5" x14ac:dyDescent="0.25">
      <c r="A162" s="1">
        <v>45771</v>
      </c>
      <c r="B162" s="4">
        <f>IFERROR(BTC_tbl[[#This Row],[Close]]/BTC_tbl!B161-1,"")</f>
        <v>1.2065637065639123E-3</v>
      </c>
      <c r="C162" s="4">
        <f>IFERROR(Gold_tbl[[#This Row],[Close]]/Gold_tbl!B161-1,"")</f>
        <v>1.455623250452831E-2</v>
      </c>
      <c r="D162" s="4">
        <f>IFERROR(AAPL_tbl[[#This Row],[Close]]/AAPL_tbl!B161-1,"")</f>
        <v>1.842619745845564E-2</v>
      </c>
      <c r="E162" s="4">
        <f t="shared" si="2"/>
        <v>1.171232135131719E-2</v>
      </c>
    </row>
    <row r="163" spans="1:5" x14ac:dyDescent="0.25">
      <c r="A163" s="1">
        <v>45772</v>
      </c>
      <c r="B163" s="4">
        <f>IFERROR(BTC_tbl[[#This Row],[Close]]/BTC_tbl!B162-1,"")</f>
        <v>1.9522776572667988E-2</v>
      </c>
      <c r="C163" s="4">
        <f>IFERROR(Gold_tbl[[#This Row],[Close]]/Gold_tbl!B162-1,"")</f>
        <v>-1.084169182328687E-2</v>
      </c>
      <c r="D163" s="4">
        <f>IFERROR(AAPL_tbl[[#This Row],[Close]]/AAPL_tbl!B162-1,"")</f>
        <v>4.367231367279345E-3</v>
      </c>
      <c r="E163" s="4">
        <f t="shared" si="2"/>
        <v>2.8303256526694522E-3</v>
      </c>
    </row>
    <row r="164" spans="1:5" x14ac:dyDescent="0.25">
      <c r="A164" s="1">
        <v>45775</v>
      </c>
      <c r="B164" s="4">
        <f>IFERROR(BTC_tbl[[#This Row],[Close]]/BTC_tbl!B163-1,"")</f>
        <v>-7.3286052009454705E-3</v>
      </c>
      <c r="C164" s="4">
        <f>IFERROR(Gold_tbl[[#This Row],[Close]]/Gold_tbl!B163-1,"")</f>
        <v>1.424211597151559E-2</v>
      </c>
      <c r="D164" s="4">
        <f>IFERROR(AAPL_tbl[[#This Row],[Close]]/AAPL_tbl!B163-1,"")</f>
        <v>4.1093272171253137E-3</v>
      </c>
      <c r="E164" s="4">
        <f t="shared" si="2"/>
        <v>4.7310629934601894E-3</v>
      </c>
    </row>
    <row r="165" spans="1:5" x14ac:dyDescent="0.25">
      <c r="A165" s="1">
        <v>45776</v>
      </c>
      <c r="B165" s="4">
        <f>IFERROR(BTC_tbl[[#This Row],[Close]]/BTC_tbl!B164-1,"")</f>
        <v>5.9537985234578983E-3</v>
      </c>
      <c r="C165" s="4">
        <f>IFERROR(Gold_tbl[[#This Row],[Close]]/Gold_tbl!B164-1,"")</f>
        <v>-9.7388941016597341E-3</v>
      </c>
      <c r="D165" s="4">
        <f>IFERROR(AAPL_tbl[[#This Row],[Close]]/AAPL_tbl!B164-1,"")</f>
        <v>5.0918435328828338E-3</v>
      </c>
      <c r="E165" s="4">
        <f t="shared" si="2"/>
        <v>-5.8186502376167447E-4</v>
      </c>
    </row>
    <row r="166" spans="1:5" x14ac:dyDescent="0.25">
      <c r="A166" s="1">
        <v>45777</v>
      </c>
      <c r="B166" s="4">
        <f>IFERROR(BTC_tbl[[#This Row],[Close]]/BTC_tbl!B165-1,"")</f>
        <v>-1.2547348484848508E-2</v>
      </c>
      <c r="C166" s="4">
        <f>IFERROR(Gold_tbl[[#This Row],[Close]]/Gold_tbl!B165-1,"")</f>
        <v>-7.4821930340456255E-3</v>
      </c>
      <c r="D166" s="4">
        <f>IFERROR(AAPL_tbl[[#This Row],[Close]]/AAPL_tbl!B165-1,"")</f>
        <v>6.1076653567539996E-3</v>
      </c>
      <c r="E166" s="4">
        <f t="shared" si="2"/>
        <v>-4.9247821520466027E-3</v>
      </c>
    </row>
    <row r="167" spans="1:5" x14ac:dyDescent="0.25">
      <c r="A167" s="1">
        <v>45778</v>
      </c>
      <c r="B167" s="4">
        <f>IFERROR(BTC_tbl[[#This Row],[Close]]/BTC_tbl!B166-1,"")</f>
        <v>2.589307120594575E-2</v>
      </c>
      <c r="C167" s="4">
        <f>IFERROR(Gold_tbl[[#This Row],[Close]]/Gold_tbl!B166-1,"")</f>
        <v>-2.07722948283241E-2</v>
      </c>
      <c r="D167" s="4">
        <f>IFERROR(AAPL_tbl[[#This Row],[Close]]/AAPL_tbl!B166-1,"")</f>
        <v>3.8588235294116924E-3</v>
      </c>
      <c r="E167" s="4">
        <f t="shared" si="2"/>
        <v>6.166504892775918E-4</v>
      </c>
    </row>
    <row r="168" spans="1:5" x14ac:dyDescent="0.25">
      <c r="A168" s="1">
        <v>45779</v>
      </c>
      <c r="B168" s="4">
        <f>IFERROR(BTC_tbl[[#This Row],[Close]]/BTC_tbl!B167-1,"")</f>
        <v>3.9728908623510861E-3</v>
      </c>
      <c r="C168" s="4">
        <f>IFERROR(Gold_tbl[[#This Row],[Close]]/Gold_tbl!B167-1,"")</f>
        <v>1.7481342029181945E-3</v>
      </c>
      <c r="D168" s="4">
        <f>IFERROR(AAPL_tbl[[#This Row],[Close]]/AAPL_tbl!B167-1,"")</f>
        <v>-3.7361710106881718E-2</v>
      </c>
      <c r="E168" s="4">
        <f t="shared" si="2"/>
        <v>-9.3173920921919128E-3</v>
      </c>
    </row>
    <row r="169" spans="1:5" x14ac:dyDescent="0.25">
      <c r="A169" s="1">
        <v>45782</v>
      </c>
      <c r="B169" s="4">
        <f>IFERROR(BTC_tbl[[#This Row],[Close]]/BTC_tbl!B168-1,"")</f>
        <v>-2.7700186219739242E-2</v>
      </c>
      <c r="C169" s="4">
        <f>IFERROR(Gold_tbl[[#This Row],[Close]]/Gold_tbl!B168-1,"")</f>
        <v>2.986777636082949E-2</v>
      </c>
      <c r="D169" s="4">
        <f>IFERROR(AAPL_tbl[[#This Row],[Close]]/AAPL_tbl!B168-1,"")</f>
        <v>-3.1458485512539602E-2</v>
      </c>
      <c r="E169" s="4">
        <f t="shared" si="2"/>
        <v>-5.800490975351855E-3</v>
      </c>
    </row>
    <row r="170" spans="1:5" x14ac:dyDescent="0.25">
      <c r="A170" s="1">
        <v>45783</v>
      </c>
      <c r="B170" s="4">
        <f>IFERROR(BTC_tbl[[#This Row],[Close]]/BTC_tbl!B169-1,"")</f>
        <v>6.7033756284413659E-3</v>
      </c>
      <c r="C170" s="4">
        <f>IFERROR(Gold_tbl[[#This Row],[Close]]/Gold_tbl!B169-1,"")</f>
        <v>2.8023983315954126E-2</v>
      </c>
      <c r="D170" s="4">
        <f>IFERROR(AAPL_tbl[[#This Row],[Close]]/AAPL_tbl!B169-1,"")</f>
        <v>-1.9106038513750923E-3</v>
      </c>
      <c r="E170" s="4">
        <f t="shared" si="2"/>
        <v>1.2647424859501533E-2</v>
      </c>
    </row>
    <row r="171" spans="1:5" x14ac:dyDescent="0.25">
      <c r="A171" s="1">
        <v>45784</v>
      </c>
      <c r="B171" s="4">
        <f>IFERROR(BTC_tbl[[#This Row],[Close]]/BTC_tbl!B170-1,"")</f>
        <v>1.3317479191438775E-2</v>
      </c>
      <c r="C171" s="4">
        <f>IFERROR(Gold_tbl[[#This Row],[Close]]/Gold_tbl!B170-1,"")</f>
        <v>-1.4993026499302675E-2</v>
      </c>
      <c r="D171" s="4">
        <f>IFERROR(AAPL_tbl[[#This Row],[Close]]/AAPL_tbl!B170-1,"")</f>
        <v>-1.1384816885799176E-2</v>
      </c>
      <c r="E171" s="4">
        <f t="shared" si="2"/>
        <v>-5.4174119080291913E-3</v>
      </c>
    </row>
    <row r="172" spans="1:5" x14ac:dyDescent="0.25">
      <c r="A172" s="1">
        <v>45785</v>
      </c>
      <c r="B172" s="4">
        <f>IFERROR(BTC_tbl[[#This Row],[Close]]/BTC_tbl!B171-1,"")</f>
        <v>5.3508566064304208E-2</v>
      </c>
      <c r="C172" s="4">
        <f>IFERROR(Gold_tbl[[#This Row],[Close]]/Gold_tbl!B171-1,"")</f>
        <v>-1.9694288012872097E-2</v>
      </c>
      <c r="D172" s="4">
        <f>IFERROR(AAPL_tbl[[#This Row],[Close]]/AAPL_tbl!B171-1,"")</f>
        <v>6.3184713375796786E-3</v>
      </c>
      <c r="E172" s="4">
        <f t="shared" si="2"/>
        <v>1.0070396015416327E-2</v>
      </c>
    </row>
    <row r="173" spans="1:5" x14ac:dyDescent="0.25">
      <c r="A173" s="1">
        <v>45786</v>
      </c>
      <c r="B173" s="4">
        <f>IFERROR(BTC_tbl[[#This Row],[Close]]/BTC_tbl!B172-1,"")</f>
        <v>1.9157941635107978E-2</v>
      </c>
      <c r="C173" s="4">
        <f>IFERROR(Gold_tbl[[#This Row],[Close]]/Gold_tbl!B172-1,"")</f>
        <v>7.2547024258935444E-3</v>
      </c>
      <c r="D173" s="4">
        <f>IFERROR(AAPL_tbl[[#This Row],[Close]]/AAPL_tbl!B172-1,"")</f>
        <v>5.2660894222491539E-3</v>
      </c>
      <c r="E173" s="4">
        <f t="shared" si="2"/>
        <v>1.0229090287564557E-2</v>
      </c>
    </row>
    <row r="174" spans="1:5" x14ac:dyDescent="0.25">
      <c r="A174" s="1">
        <v>45789</v>
      </c>
      <c r="B174" s="4">
        <f>IFERROR(BTC_tbl[[#This Row],[Close]]/BTC_tbl!B173-1,"")</f>
        <v>-1.3989071038251422E-2</v>
      </c>
      <c r="C174" s="4">
        <f>IFERROR(Gold_tbl[[#This Row],[Close]]/Gold_tbl!B173-1,"")</f>
        <v>-2.8190587928561994E-2</v>
      </c>
      <c r="D174" s="4">
        <f>IFERROR(AAPL_tbl[[#This Row],[Close]]/AAPL_tbl!B173-1,"")</f>
        <v>6.1753891099581848E-2</v>
      </c>
      <c r="E174" s="4">
        <f t="shared" si="2"/>
        <v>3.0532108469743281E-3</v>
      </c>
    </row>
    <row r="175" spans="1:5" x14ac:dyDescent="0.25">
      <c r="A175" s="1">
        <v>45790</v>
      </c>
      <c r="B175" s="4">
        <f>IFERROR(BTC_tbl[[#This Row],[Close]]/BTC_tbl!B174-1,"")</f>
        <v>2.9705165151851176E-2</v>
      </c>
      <c r="C175" s="4">
        <f>IFERROR(Gold_tbl[[#This Row],[Close]]/Gold_tbl!B174-1,"")</f>
        <v>4.2590294778497295E-3</v>
      </c>
      <c r="D175" s="4">
        <f>IFERROR(AAPL_tbl[[#This Row],[Close]]/AAPL_tbl!B174-1,"")</f>
        <v>1.0152284263959421E-2</v>
      </c>
      <c r="E175" s="4">
        <f t="shared" si="2"/>
        <v>1.3660846615883071E-2</v>
      </c>
    </row>
    <row r="176" spans="1:5" x14ac:dyDescent="0.25">
      <c r="A176" s="1">
        <v>45791</v>
      </c>
      <c r="B176" s="4">
        <f>IFERROR(BTC_tbl[[#This Row],[Close]]/BTC_tbl!B175-1,"")</f>
        <v>-1.4639397201291704E-2</v>
      </c>
      <c r="C176" s="4">
        <f>IFERROR(Gold_tbl[[#This Row],[Close]]/Gold_tbl!B175-1,"")</f>
        <v>-2.1037868162692708E-2</v>
      </c>
      <c r="D176" s="4">
        <f>IFERROR(AAPL_tbl[[#This Row],[Close]]/AAPL_tbl!B175-1,"")</f>
        <v>-2.8178274550321181E-3</v>
      </c>
      <c r="E176" s="4">
        <f t="shared" si="2"/>
        <v>-1.3652314661974229E-2</v>
      </c>
    </row>
    <row r="177" spans="1:5" x14ac:dyDescent="0.25">
      <c r="A177" s="1">
        <v>45792</v>
      </c>
      <c r="B177" s="4">
        <f>IFERROR(BTC_tbl[[#This Row],[Close]]/BTC_tbl!B176-1,"")</f>
        <v>-1.5293860607384913E-3</v>
      </c>
      <c r="C177" s="4">
        <f>IFERROR(Gold_tbl[[#This Row],[Close]]/Gold_tbl!B176-1,"")</f>
        <v>1.5963978714694793E-2</v>
      </c>
      <c r="D177" s="4">
        <f>IFERROR(AAPL_tbl[[#This Row],[Close]]/AAPL_tbl!B176-1,"")</f>
        <v>-4.1444920642397243E-3</v>
      </c>
      <c r="E177" s="4">
        <f t="shared" si="2"/>
        <v>4.6834280483844526E-3</v>
      </c>
    </row>
    <row r="178" spans="1:5" x14ac:dyDescent="0.25">
      <c r="A178" s="1">
        <v>45793</v>
      </c>
      <c r="B178" s="4">
        <f>IFERROR(BTC_tbl[[#This Row],[Close]]/BTC_tbl!B177-1,"")</f>
        <v>9.8468271334790636E-3</v>
      </c>
      <c r="C178" s="4">
        <f>IFERROR(Gold_tbl[[#This Row],[Close]]/Gold_tbl!B177-1,"")</f>
        <v>-1.2087026591458438E-2</v>
      </c>
      <c r="D178" s="4">
        <f>IFERROR(AAPL_tbl[[#This Row],[Close]]/AAPL_tbl!B177-1,"")</f>
        <v>-8.9855757862378205E-4</v>
      </c>
      <c r="E178" s="4">
        <f t="shared" si="2"/>
        <v>-2.1503297701267912E-3</v>
      </c>
    </row>
    <row r="179" spans="1:5" x14ac:dyDescent="0.25">
      <c r="A179" s="1">
        <v>45796</v>
      </c>
      <c r="B179" s="4">
        <f>IFERROR(BTC_tbl[[#This Row],[Close]]/BTC_tbl!B178-1,"")</f>
        <v>1.3217768147345543E-2</v>
      </c>
      <c r="C179" s="4">
        <f>IFERROR(Gold_tbl[[#This Row],[Close]]/Gold_tbl!B178-1,"")</f>
        <v>1.2880641653072233E-2</v>
      </c>
      <c r="D179" s="4">
        <f>IFERROR(AAPL_tbl[[#This Row],[Close]]/AAPL_tbl!B178-1,"")</f>
        <v>-1.1739089273880454E-2</v>
      </c>
      <c r="E179" s="4">
        <f t="shared" si="2"/>
        <v>5.5958603232684201E-3</v>
      </c>
    </row>
    <row r="180" spans="1:5" x14ac:dyDescent="0.25">
      <c r="A180" s="1">
        <v>45797</v>
      </c>
      <c r="B180" s="4">
        <f>IFERROR(BTC_tbl[[#This Row],[Close]]/BTC_tbl!B179-1,"")</f>
        <v>1.5183917878528685E-2</v>
      </c>
      <c r="C180" s="4">
        <f>IFERROR(Gold_tbl[[#This Row],[Close]]/Gold_tbl!B179-1,"")</f>
        <v>1.8622286347012018E-2</v>
      </c>
      <c r="D180" s="4">
        <f>IFERROR(AAPL_tbl[[#This Row],[Close]]/AAPL_tbl!B179-1,"")</f>
        <v>-9.196283168885877E-3</v>
      </c>
      <c r="E180" s="4">
        <f t="shared" si="2"/>
        <v>9.2452049516976494E-3</v>
      </c>
    </row>
    <row r="181" spans="1:5" x14ac:dyDescent="0.25">
      <c r="A181" s="1">
        <v>45798</v>
      </c>
      <c r="B181" s="4">
        <f>IFERROR(BTC_tbl[[#This Row],[Close]]/BTC_tbl!B180-1,"")</f>
        <v>1.4535496102801693E-2</v>
      </c>
      <c r="C181" s="4">
        <f>IFERROR(Gold_tbl[[#This Row],[Close]]/Gold_tbl!B180-1,"")</f>
        <v>7.3786151920416376E-3</v>
      </c>
      <c r="D181" s="4">
        <f>IFERROR(AAPL_tbl[[#This Row],[Close]]/AAPL_tbl!B180-1,"")</f>
        <v>-2.3059073769699401E-2</v>
      </c>
      <c r="E181" s="4">
        <f t="shared" si="2"/>
        <v>3.9437277674734313E-4</v>
      </c>
    </row>
    <row r="182" spans="1:5" x14ac:dyDescent="0.25">
      <c r="A182" s="1">
        <v>45799</v>
      </c>
      <c r="B182" s="4">
        <f>IFERROR(BTC_tbl[[#This Row],[Close]]/BTC_tbl!B181-1,"")</f>
        <v>2.3671096345514897E-2</v>
      </c>
      <c r="C182" s="4">
        <f>IFERROR(Gold_tbl[[#This Row],[Close]]/Gold_tbl!B181-1,"")</f>
        <v>-8.8614217513569571E-3</v>
      </c>
      <c r="D182" s="4">
        <f>IFERROR(AAPL_tbl[[#This Row],[Close]]/AAPL_tbl!B181-1,"")</f>
        <v>-3.6122519669453679E-3</v>
      </c>
      <c r="E182" s="4">
        <f t="shared" si="2"/>
        <v>2.4730846130280749E-3</v>
      </c>
    </row>
    <row r="183" spans="1:5" x14ac:dyDescent="0.25">
      <c r="A183" s="1">
        <v>45800</v>
      </c>
      <c r="B183" s="4">
        <f>IFERROR(BTC_tbl[[#This Row],[Close]]/BTC_tbl!B182-1,"")</f>
        <v>-2.2718052738336714E-2</v>
      </c>
      <c r="C183" s="4">
        <f>IFERROR(Gold_tbl[[#This Row],[Close]]/Gold_tbl!B182-1,"")</f>
        <v>2.190623865923258E-2</v>
      </c>
      <c r="D183" s="4">
        <f>IFERROR(AAPL_tbl[[#This Row],[Close]]/AAPL_tbl!B182-1,"")</f>
        <v>-3.0244338498212175E-2</v>
      </c>
      <c r="E183" s="4">
        <f t="shared" si="2"/>
        <v>-7.126221907271634E-3</v>
      </c>
    </row>
    <row r="184" spans="1:5" x14ac:dyDescent="0.25">
      <c r="A184" s="1">
        <v>45804</v>
      </c>
      <c r="B184" s="4">
        <f>IFERROR(BTC_tbl[[#This Row],[Close]]/BTC_tbl!B183-1,"")</f>
        <v>1.1415525114155223E-2</v>
      </c>
      <c r="C184" s="4">
        <f>IFERROR(Gold_tbl[[#This Row],[Close]]/Gold_tbl!B183-1,"")</f>
        <v>-1.6949152542372836E-2</v>
      </c>
      <c r="D184" s="4">
        <f>IFERROR(AAPL_tbl[[#This Row],[Close]]/AAPL_tbl!B183-1,"")</f>
        <v>2.5298304911148595E-2</v>
      </c>
      <c r="E184" s="4">
        <f t="shared" si="2"/>
        <v>4.2344879906420097E-3</v>
      </c>
    </row>
    <row r="185" spans="1:5" x14ac:dyDescent="0.25">
      <c r="A185" s="1">
        <v>45805</v>
      </c>
      <c r="B185" s="4">
        <f>IFERROR(BTC_tbl[[#This Row],[Close]]/BTC_tbl!B184-1,"")</f>
        <v>-2.7088036117381531E-2</v>
      </c>
      <c r="C185" s="4">
        <f>IFERROR(Gold_tbl[[#This Row],[Close]]/Gold_tbl!B184-1,"")</f>
        <v>-2.2660098522166994E-3</v>
      </c>
      <c r="D185" s="4">
        <f>IFERROR(AAPL_tbl[[#This Row],[Close]]/AAPL_tbl!B184-1,"")</f>
        <v>1.0488986564105574E-3</v>
      </c>
      <c r="E185" s="4">
        <f t="shared" si="2"/>
        <v>-8.7181451791779711E-3</v>
      </c>
    </row>
    <row r="186" spans="1:5" x14ac:dyDescent="0.25">
      <c r="A186" s="1">
        <v>45806</v>
      </c>
      <c r="B186" s="4">
        <f>IFERROR(BTC_tbl[[#This Row],[Close]]/BTC_tbl!B185-1,"")</f>
        <v>-1.3499261759122416E-2</v>
      </c>
      <c r="C186" s="4">
        <f>IFERROR(Gold_tbl[[#This Row],[Close]]/Gold_tbl!B185-1,"")</f>
        <v>5.924755603831322E-3</v>
      </c>
      <c r="D186" s="4">
        <f>IFERROR(AAPL_tbl[[#This Row],[Close]]/AAPL_tbl!B185-1,"")</f>
        <v>-2.3450753417822989E-3</v>
      </c>
      <c r="E186" s="4">
        <f t="shared" si="2"/>
        <v>-2.3833988887388851E-3</v>
      </c>
    </row>
    <row r="187" spans="1:5" x14ac:dyDescent="0.25">
      <c r="A187" s="1">
        <v>45807</v>
      </c>
      <c r="B187" s="4">
        <f>IFERROR(BTC_tbl[[#This Row],[Close]]/BTC_tbl!B186-1,"")</f>
        <v>-1.0262989095574215E-2</v>
      </c>
      <c r="C187" s="4">
        <f>IFERROR(Gold_tbl[[#This Row],[Close]]/Gold_tbl!B186-1,"")</f>
        <v>-6.5770099145969763E-3</v>
      </c>
      <c r="D187" s="4">
        <f>IFERROR(AAPL_tbl[[#This Row],[Close]]/AAPL_tbl!B186-1,"")</f>
        <v>4.5011252813202951E-3</v>
      </c>
      <c r="E187" s="4">
        <f t="shared" si="2"/>
        <v>-4.3593631101149673E-3</v>
      </c>
    </row>
    <row r="188" spans="1:5" x14ac:dyDescent="0.25">
      <c r="A188" s="1">
        <v>45810</v>
      </c>
      <c r="B188" s="4">
        <f>IFERROR(BTC_tbl[[#This Row],[Close]]/BTC_tbl!B187-1,"")</f>
        <v>-4.3205875999130505E-4</v>
      </c>
      <c r="C188" s="4">
        <f>IFERROR(Gold_tbl[[#This Row],[Close]]/Gold_tbl!B187-1,"")</f>
        <v>2.6581027667984092E-2</v>
      </c>
      <c r="D188" s="4">
        <f>IFERROR(AAPL_tbl[[#This Row],[Close]]/AAPL_tbl!B187-1,"")</f>
        <v>4.2320139407516777E-3</v>
      </c>
      <c r="E188" s="4">
        <f t="shared" si="2"/>
        <v>1.1772397621421748E-2</v>
      </c>
    </row>
    <row r="189" spans="1:5" x14ac:dyDescent="0.25">
      <c r="A189" s="1">
        <v>45811</v>
      </c>
      <c r="B189" s="4">
        <f>IFERROR(BTC_tbl[[#This Row],[Close]]/BTC_tbl!B188-1,"")</f>
        <v>1.7722066133563974E-2</v>
      </c>
      <c r="C189" s="4">
        <f>IFERROR(Gold_tbl[[#This Row],[Close]]/Gold_tbl!B188-1,"")</f>
        <v>-8.8555202618153528E-3</v>
      </c>
      <c r="D189" s="4">
        <f>IFERROR(AAPL_tbl[[#This Row],[Close]]/AAPL_tbl!B188-1,"")</f>
        <v>7.7838373822509688E-3</v>
      </c>
      <c r="E189" s="4">
        <f t="shared" si="2"/>
        <v>4.1095629500183415E-3</v>
      </c>
    </row>
    <row r="190" spans="1:5" x14ac:dyDescent="0.25">
      <c r="A190" s="1">
        <v>45812</v>
      </c>
      <c r="B190" s="4">
        <f>IFERROR(BTC_tbl[[#This Row],[Close]]/BTC_tbl!B189-1,"")</f>
        <v>-1.2316840093438253E-2</v>
      </c>
      <c r="C190" s="4">
        <f>IFERROR(Gold_tbl[[#This Row],[Close]]/Gold_tbl!B189-1,"")</f>
        <v>6.4420057621958904E-3</v>
      </c>
      <c r="D190" s="4">
        <f>IFERROR(AAPL_tbl[[#This Row],[Close]]/AAPL_tbl!B189-1,"")</f>
        <v>-2.2138042996999729E-3</v>
      </c>
      <c r="E190" s="4">
        <f t="shared" si="2"/>
        <v>-1.7823910130631108E-3</v>
      </c>
    </row>
    <row r="191" spans="1:5" x14ac:dyDescent="0.25">
      <c r="A191" s="1">
        <v>45813</v>
      </c>
      <c r="B191" s="4">
        <f>IFERROR(BTC_tbl[[#This Row],[Close]]/BTC_tbl!B190-1,"")</f>
        <v>-2.9456030961083624E-2</v>
      </c>
      <c r="C191" s="4">
        <f>IFERROR(Gold_tbl[[#This Row],[Close]]/Gold_tbl!B190-1,"")</f>
        <v>-5.0498552589256507E-3</v>
      </c>
      <c r="D191" s="4">
        <f>IFERROR(AAPL_tbl[[#This Row],[Close]]/AAPL_tbl!B190-1,"")</f>
        <v>-1.0797751701015712E-2</v>
      </c>
      <c r="E191" s="4">
        <f t="shared" si="2"/>
        <v>-1.409607690220006E-2</v>
      </c>
    </row>
    <row r="192" spans="1:5" x14ac:dyDescent="0.25">
      <c r="A192" s="1">
        <v>45814</v>
      </c>
      <c r="B192" s="4">
        <f>IFERROR(BTC_tbl[[#This Row],[Close]]/BTC_tbl!B191-1,"")</f>
        <v>2.3260965883916684E-2</v>
      </c>
      <c r="C192" s="4">
        <f>IFERROR(Gold_tbl[[#This Row],[Close]]/Gold_tbl!B191-1,"")</f>
        <v>-1.3416092845828009E-2</v>
      </c>
      <c r="D192" s="4">
        <f>IFERROR(AAPL_tbl[[#This Row],[Close]]/AAPL_tbl!B191-1,"")</f>
        <v>1.6398345212580434E-2</v>
      </c>
      <c r="E192" s="4">
        <f t="shared" si="2"/>
        <v>6.5313561906179315E-3</v>
      </c>
    </row>
    <row r="193" spans="1:5" x14ac:dyDescent="0.25">
      <c r="A193" s="1">
        <v>45817</v>
      </c>
      <c r="B193" s="4">
        <f>IFERROR(BTC_tbl[[#This Row],[Close]]/BTC_tbl!B192-1,"")</f>
        <v>4.200043299415479E-2</v>
      </c>
      <c r="C193" s="4">
        <f>IFERROR(Gold_tbl[[#This Row],[Close]]/Gold_tbl!B192-1,"")</f>
        <v>4.7185267710858625E-3</v>
      </c>
      <c r="D193" s="4">
        <f>IFERROR(AAPL_tbl[[#This Row],[Close]]/AAPL_tbl!B192-1,"")</f>
        <v>-1.2112593173793651E-2</v>
      </c>
      <c r="E193" s="4">
        <f t="shared" si="2"/>
        <v>1.0853762654542687E-2</v>
      </c>
    </row>
    <row r="194" spans="1:5" x14ac:dyDescent="0.25">
      <c r="A194" s="1">
        <v>45818</v>
      </c>
      <c r="B194" s="4">
        <f>IFERROR(BTC_tbl[[#This Row],[Close]]/BTC_tbl!B193-1,"")</f>
        <v>8.7263660918344144E-3</v>
      </c>
      <c r="C194" s="4">
        <f>IFERROR(Gold_tbl[[#This Row],[Close]]/Gold_tbl!B193-1,"")</f>
        <v>2.9352292740192354E-4</v>
      </c>
      <c r="D194" s="4">
        <f>IFERROR(AAPL_tbl[[#This Row],[Close]]/AAPL_tbl!B193-1,"")</f>
        <v>6.0560933234052872E-3</v>
      </c>
      <c r="E194" s="4">
        <f t="shared" si="2"/>
        <v>4.5521469955326797E-3</v>
      </c>
    </row>
    <row r="195" spans="1:5" x14ac:dyDescent="0.25">
      <c r="A195" s="1">
        <v>45819</v>
      </c>
      <c r="B195" s="4">
        <f>IFERROR(BTC_tbl[[#This Row],[Close]]/BTC_tbl!B194-1,"")</f>
        <v>-7.0030895983521635E-3</v>
      </c>
      <c r="C195" s="4">
        <f>IFERROR(Gold_tbl[[#This Row],[Close]]/Gold_tbl!B194-1,"")</f>
        <v>5.4122786997490291E-3</v>
      </c>
      <c r="D195" s="4">
        <f>IFERROR(AAPL_tbl[[#This Row],[Close]]/AAPL_tbl!B194-1,"")</f>
        <v>-1.9193763260472618E-2</v>
      </c>
      <c r="E195" s="4">
        <f t="shared" si="2"/>
        <v>-5.6941443777478225E-3</v>
      </c>
    </row>
    <row r="196" spans="1:5" x14ac:dyDescent="0.25">
      <c r="A196" s="1">
        <v>45820</v>
      </c>
      <c r="B196" s="4">
        <f>IFERROR(BTC_tbl[[#This Row],[Close]]/BTC_tbl!B195-1,"")</f>
        <v>-1.8875751918689176E-2</v>
      </c>
      <c r="C196" s="4">
        <f>IFERROR(Gold_tbl[[#This Row],[Close]]/Gold_tbl!B195-1,"")</f>
        <v>1.2420144631449137E-2</v>
      </c>
      <c r="D196" s="4">
        <f>IFERROR(AAPL_tbl[[#This Row],[Close]]/AAPL_tbl!B195-1,"")</f>
        <v>2.1128886205854513E-3</v>
      </c>
      <c r="E196" s="4">
        <f t="shared" ref="E196:E251" si="3">SUMPRODUCT(B196:D196,$J$2:$L$2)</f>
        <v>-6.080113685146243E-5</v>
      </c>
    </row>
    <row r="197" spans="1:5" x14ac:dyDescent="0.25">
      <c r="A197" s="1">
        <v>45821</v>
      </c>
      <c r="B197" s="4">
        <f>IFERROR(BTC_tbl[[#This Row],[Close]]/BTC_tbl!B196-1,"")</f>
        <v>-1.4587737843551718E-2</v>
      </c>
      <c r="C197" s="4">
        <f>IFERROR(Gold_tbl[[#This Row],[Close]]/Gold_tbl!B196-1,"")</f>
        <v>1.3100576553491505E-2</v>
      </c>
      <c r="D197" s="4">
        <f>IFERROR(AAPL_tbl[[#This Row],[Close]]/AAPL_tbl!B196-1,"")</f>
        <v>-1.3805220883534086E-2</v>
      </c>
      <c r="E197" s="4">
        <f t="shared" si="3"/>
        <v>-3.2776569967291379E-3</v>
      </c>
    </row>
    <row r="198" spans="1:5" x14ac:dyDescent="0.25">
      <c r="A198" s="1">
        <v>45824</v>
      </c>
      <c r="B198" s="4">
        <f>IFERROR(BTC_tbl[[#This Row],[Close]]/BTC_tbl!B197-1,"")</f>
        <v>3.3469212615318655E-2</v>
      </c>
      <c r="C198" s="4">
        <f>IFERROR(Gold_tbl[[#This Row],[Close]]/Gold_tbl!B197-1,"")</f>
        <v>-1.4259066046982349E-2</v>
      </c>
      <c r="D198" s="4">
        <f>IFERROR(AAPL_tbl[[#This Row],[Close]]/AAPL_tbl!B197-1,"")</f>
        <v>1.0027996945787709E-2</v>
      </c>
      <c r="E198" s="4">
        <f t="shared" si="3"/>
        <v>7.3455364495389683E-3</v>
      </c>
    </row>
    <row r="199" spans="1:5" x14ac:dyDescent="0.25">
      <c r="A199" s="1">
        <v>45825</v>
      </c>
      <c r="B199" s="4">
        <f>IFERROR(BTC_tbl[[#This Row],[Close]]/BTC_tbl!B198-1,"")</f>
        <v>-3.6537263857172597E-2</v>
      </c>
      <c r="C199" s="4">
        <f>IFERROR(Gold_tbl[[#This Row],[Close]]/Gold_tbl!B198-1,"")</f>
        <v>5.1318237218556106E-4</v>
      </c>
      <c r="D199" s="4">
        <f>IFERROR(AAPL_tbl[[#This Row],[Close]]/AAPL_tbl!B198-1,"")</f>
        <v>-1.4010684406813856E-2</v>
      </c>
      <c r="E199" s="4">
        <f t="shared" si="3"/>
        <v>-1.4959111530321711E-2</v>
      </c>
    </row>
    <row r="200" spans="1:5" x14ac:dyDescent="0.25">
      <c r="A200" s="1">
        <v>45826</v>
      </c>
      <c r="B200" s="4">
        <f>IFERROR(BTC_tbl[[#This Row],[Close]]/BTC_tbl!B199-1,"")</f>
        <v>-8.6188321482438823E-3</v>
      </c>
      <c r="C200" s="4">
        <f>IFERROR(Gold_tbl[[#This Row],[Close]]/Gold_tbl!B199-1,"")</f>
        <v>-5.3856510867474894E-3</v>
      </c>
      <c r="D200" s="4">
        <f>IFERROR(AAPL_tbl[[#This Row],[Close]]/AAPL_tbl!B199-1,"")</f>
        <v>4.8047434062565841E-3</v>
      </c>
      <c r="E200" s="4">
        <f t="shared" si="3"/>
        <v>-3.2984870572951852E-3</v>
      </c>
    </row>
    <row r="201" spans="1:5" x14ac:dyDescent="0.25">
      <c r="A201" s="1">
        <v>45828</v>
      </c>
      <c r="B201" s="4">
        <f>IFERROR(BTC_tbl[[#This Row],[Close]]/BTC_tbl!B200-1,"")</f>
        <v>-5.8682895022820203E-3</v>
      </c>
      <c r="C201" s="4">
        <f>IFERROR(Gold_tbl[[#This Row],[Close]]/Gold_tbl!B200-1,"")</f>
        <v>-4.1900341648937189E-4</v>
      </c>
      <c r="D201" s="4">
        <f>IFERROR(AAPL_tbl[[#This Row],[Close]]/AAPL_tbl!B200-1,"")</f>
        <v>2.248448468816755E-2</v>
      </c>
      <c r="E201" s="4">
        <f t="shared" si="3"/>
        <v>4.8172571891699099E-3</v>
      </c>
    </row>
    <row r="202" spans="1:5" x14ac:dyDescent="0.25">
      <c r="A202" s="1">
        <v>45831</v>
      </c>
      <c r="B202" s="4">
        <f>IFERROR(BTC_tbl[[#This Row],[Close]]/BTC_tbl!B201-1,"")</f>
        <v>0</v>
      </c>
      <c r="C202" s="4">
        <f>IFERROR(Gold_tbl[[#This Row],[Close]]/Gold_tbl!B201-1,"")</f>
        <v>3.063231548060541E-3</v>
      </c>
      <c r="D202" s="4">
        <f>IFERROR(AAPL_tbl[[#This Row],[Close]]/AAPL_tbl!B201-1,"")</f>
        <v>2.4875621890547706E-3</v>
      </c>
      <c r="E202" s="4">
        <f t="shared" si="3"/>
        <v>1.9715612759406476E-3</v>
      </c>
    </row>
    <row r="203" spans="1:5" x14ac:dyDescent="0.25">
      <c r="A203" s="1">
        <v>45832</v>
      </c>
      <c r="B203" s="4">
        <f>IFERROR(BTC_tbl[[#This Row],[Close]]/BTC_tbl!B202-1,"")</f>
        <v>2.4267599475295221E-2</v>
      </c>
      <c r="C203" s="4">
        <f>IFERROR(Gold_tbl[[#This Row],[Close]]/Gold_tbl!B202-1,"")</f>
        <v>-1.5719429085765624E-2</v>
      </c>
      <c r="D203" s="4">
        <f>IFERROR(AAPL_tbl[[#This Row],[Close]]/AAPL_tbl!B202-1,"")</f>
        <v>-5.9553349875930417E-3</v>
      </c>
      <c r="E203" s="4">
        <f t="shared" si="3"/>
        <v>-7.9409228799559692E-4</v>
      </c>
    </row>
    <row r="204" spans="1:5" x14ac:dyDescent="0.25">
      <c r="A204" s="1">
        <v>45833</v>
      </c>
      <c r="B204" s="4">
        <f>IFERROR(BTC_tbl[[#This Row],[Close]]/BTC_tbl!B203-1,"")</f>
        <v>1.9850586979722529E-2</v>
      </c>
      <c r="C204" s="4">
        <f>IFERROR(Gold_tbl[[#This Row],[Close]]/Gold_tbl!B203-1,"")</f>
        <v>3.0373297625656548E-3</v>
      </c>
      <c r="D204" s="4">
        <f>IFERROR(AAPL_tbl[[#This Row],[Close]]/AAPL_tbl!B203-1,"")</f>
        <v>6.2905641537693846E-3</v>
      </c>
      <c r="E204" s="4">
        <f t="shared" si="3"/>
        <v>9.0572772450738352E-3</v>
      </c>
    </row>
    <row r="205" spans="1:5" x14ac:dyDescent="0.25">
      <c r="A205" s="1">
        <v>45834</v>
      </c>
      <c r="B205" s="4">
        <f>IFERROR(BTC_tbl[[#This Row],[Close]]/BTC_tbl!B204-1,"")</f>
        <v>-1.8836333193805732E-3</v>
      </c>
      <c r="C205" s="4">
        <f>IFERROR(Gold_tbl[[#This Row],[Close]]/Gold_tbl!B204-1,"")</f>
        <v>-1.1070591299818799E-3</v>
      </c>
      <c r="D205" s="4">
        <f>IFERROR(AAPL_tbl[[#This Row],[Close]]/AAPL_tbl!B204-1,"")</f>
        <v>-2.7783290335383626E-3</v>
      </c>
      <c r="E205" s="4">
        <f t="shared" si="3"/>
        <v>-1.8414123578684328E-3</v>
      </c>
    </row>
    <row r="206" spans="1:5" x14ac:dyDescent="0.25">
      <c r="A206" s="1">
        <v>45835</v>
      </c>
      <c r="B206" s="4">
        <f>IFERROR(BTC_tbl[[#This Row],[Close]]/BTC_tbl!B205-1,"")</f>
        <v>-7.7584399245124169E-3</v>
      </c>
      <c r="C206" s="4">
        <f>IFERROR(Gold_tbl[[#This Row],[Close]]/Gold_tbl!B205-1,"")</f>
        <v>-1.8123736879848584E-2</v>
      </c>
      <c r="D206" s="4">
        <f>IFERROR(AAPL_tbl[[#This Row],[Close]]/AAPL_tbl!B205-1,"")</f>
        <v>3.9800995024874553E-4</v>
      </c>
      <c r="E206" s="4">
        <f t="shared" si="3"/>
        <v>-9.4576237442185358E-3</v>
      </c>
    </row>
    <row r="207" spans="1:5" x14ac:dyDescent="0.25">
      <c r="A207" s="1">
        <v>45838</v>
      </c>
      <c r="B207" s="4">
        <f>IFERROR(BTC_tbl[[#This Row],[Close]]/BTC_tbl!B206-1,"")</f>
        <v>9.0870667793745419E-3</v>
      </c>
      <c r="C207" s="4">
        <f>IFERROR(Gold_tbl[[#This Row],[Close]]/Gold_tbl!B206-1,"")</f>
        <v>1.19845959763627E-2</v>
      </c>
      <c r="D207" s="4">
        <f>IFERROR(AAPL_tbl[[#This Row],[Close]]/AAPL_tbl!B206-1,"")</f>
        <v>2.0340163119156429E-2</v>
      </c>
      <c r="E207" s="4">
        <f t="shared" si="3"/>
        <v>1.3622007360104372E-2</v>
      </c>
    </row>
    <row r="208" spans="1:5" x14ac:dyDescent="0.25">
      <c r="A208" s="1">
        <v>45839</v>
      </c>
      <c r="B208" s="4">
        <f>IFERROR(BTC_tbl[[#This Row],[Close]]/BTC_tbl!B207-1,"")</f>
        <v>-2.2827225130890083E-2</v>
      </c>
      <c r="C208" s="4">
        <f>IFERROR(Gold_tbl[[#This Row],[Close]]/Gold_tbl!B207-1,"")</f>
        <v>8.9230062657876807E-3</v>
      </c>
      <c r="D208" s="4">
        <f>IFERROR(AAPL_tbl[[#This Row],[Close]]/AAPL_tbl!B207-1,"")</f>
        <v>1.2916118340888127E-2</v>
      </c>
      <c r="E208" s="4">
        <f t="shared" si="3"/>
        <v>5.9587046931448579E-4</v>
      </c>
    </row>
    <row r="209" spans="1:5" x14ac:dyDescent="0.25">
      <c r="A209" s="1">
        <v>45840</v>
      </c>
      <c r="B209" s="4">
        <f>IFERROR(BTC_tbl[[#This Row],[Close]]/BTC_tbl!B208-1,"")</f>
        <v>4.2434633519074172E-2</v>
      </c>
      <c r="C209" s="4">
        <f>IFERROR(Gold_tbl[[#This Row],[Close]]/Gold_tbl!B208-1,"")</f>
        <v>5.5275564948789047E-3</v>
      </c>
      <c r="D209" s="4">
        <f>IFERROR(AAPL_tbl[[#This Row],[Close]]/AAPL_tbl!B208-1,"")</f>
        <v>2.2230776633625382E-2</v>
      </c>
      <c r="E209" s="4">
        <f t="shared" si="3"/>
        <v>2.1610645643761427E-2</v>
      </c>
    </row>
    <row r="210" spans="1:5" x14ac:dyDescent="0.25">
      <c r="A210" s="1">
        <v>45841</v>
      </c>
      <c r="B210" s="4">
        <f>IFERROR(BTC_tbl[[#This Row],[Close]]/BTC_tbl!B209-1,"")</f>
        <v>-4.728618421052766E-3</v>
      </c>
      <c r="C210" s="4">
        <f>IFERROR(Gold_tbl[[#This Row],[Close]]/Gold_tbl!B209-1,"")</f>
        <v>-6.822958771220744E-3</v>
      </c>
      <c r="D210" s="4">
        <f>IFERROR(AAPL_tbl[[#This Row],[Close]]/AAPL_tbl!B209-1,"")</f>
        <v>5.2250047072115446E-3</v>
      </c>
      <c r="E210" s="4">
        <f t="shared" si="3"/>
        <v>-2.5802676226406641E-3</v>
      </c>
    </row>
    <row r="211" spans="1:5" x14ac:dyDescent="0.25">
      <c r="A211" s="1">
        <v>45845</v>
      </c>
      <c r="B211" s="4">
        <f>IFERROR(BTC_tbl[[#This Row],[Close]]/BTC_tbl!B210-1,"")</f>
        <v>-1.0741582317702836E-2</v>
      </c>
      <c r="C211" s="4">
        <f>IFERROR(Gold_tbl[[#This Row],[Close]]/Gold_tbl!B210-1,"")</f>
        <v>7.4884417529474945E-4</v>
      </c>
      <c r="D211" s="4">
        <f>IFERROR(AAPL_tbl[[#This Row],[Close]]/AAPL_tbl!B210-1,"")</f>
        <v>-1.6857878716928232E-2</v>
      </c>
      <c r="E211" s="4">
        <f t="shared" si="3"/>
        <v>-7.9803006402714202E-3</v>
      </c>
    </row>
    <row r="212" spans="1:5" x14ac:dyDescent="0.25">
      <c r="A212" s="1">
        <v>45846</v>
      </c>
      <c r="B212" s="4">
        <f>IFERROR(BTC_tbl[[#This Row],[Close]]/BTC_tbl!B211-1,"")</f>
        <v>6.4731676759239853E-3</v>
      </c>
      <c r="C212" s="4">
        <f>IFERROR(Gold_tbl[[#This Row],[Close]]/Gold_tbl!B211-1,"")</f>
        <v>-1.0443439502879182E-2</v>
      </c>
      <c r="D212" s="4">
        <f>IFERROR(AAPL_tbl[[#This Row],[Close]]/AAPL_tbl!B211-1,"")</f>
        <v>2.8578232912601642E-4</v>
      </c>
      <c r="E212" s="4">
        <f t="shared" si="3"/>
        <v>-2.1496907996366721E-3</v>
      </c>
    </row>
    <row r="213" spans="1:5" x14ac:dyDescent="0.25">
      <c r="A213" s="1">
        <v>45847</v>
      </c>
      <c r="B213" s="4">
        <f>IFERROR(BTC_tbl[[#This Row],[Close]]/BTC_tbl!B212-1,"")</f>
        <v>2.8423236514522721E-2</v>
      </c>
      <c r="C213" s="4">
        <f>IFERROR(Gold_tbl[[#This Row],[Close]]/Gold_tbl!B212-1,"")</f>
        <v>4.471330878484947E-3</v>
      </c>
      <c r="D213" s="4">
        <f>IFERROR(AAPL_tbl[[#This Row],[Close]]/AAPL_tbl!B212-1,"")</f>
        <v>5.3806961573257261E-3</v>
      </c>
      <c r="E213" s="4">
        <f t="shared" si="3"/>
        <v>1.1929712152948512E-2</v>
      </c>
    </row>
    <row r="214" spans="1:5" x14ac:dyDescent="0.25">
      <c r="A214" s="1">
        <v>45848</v>
      </c>
      <c r="B214" s="4">
        <f>IFERROR(BTC_tbl[[#This Row],[Close]]/BTC_tbl!B213-1,"")</f>
        <v>1.412144442202945E-2</v>
      </c>
      <c r="C214" s="4">
        <f>IFERROR(Gold_tbl[[#This Row],[Close]]/Gold_tbl!B213-1,"")</f>
        <v>2.2257135375753911E-3</v>
      </c>
      <c r="D214" s="4">
        <f>IFERROR(AAPL_tbl[[#This Row],[Close]]/AAPL_tbl!B213-1,"")</f>
        <v>6.0149663730226788E-3</v>
      </c>
      <c r="E214" s="4">
        <f t="shared" si="3"/>
        <v>6.9312086535457951E-3</v>
      </c>
    </row>
    <row r="215" spans="1:5" x14ac:dyDescent="0.25">
      <c r="A215" s="1">
        <v>45849</v>
      </c>
      <c r="B215" s="4">
        <f>IFERROR(BTC_tbl[[#This Row],[Close]]/BTC_tbl!B214-1,"")</f>
        <v>4.1973343942709462E-2</v>
      </c>
      <c r="C215" s="4">
        <f>IFERROR(Gold_tbl[[#This Row],[Close]]/Gold_tbl!B214-1,"")</f>
        <v>9.601567602874006E-3</v>
      </c>
      <c r="D215" s="4">
        <f>IFERROR(AAPL_tbl[[#This Row],[Close]]/AAPL_tbl!B214-1,"")</f>
        <v>-5.8848453462643224E-3</v>
      </c>
      <c r="E215" s="4">
        <f t="shared" si="3"/>
        <v>1.4667176620083145E-2</v>
      </c>
    </row>
    <row r="216" spans="1:5" x14ac:dyDescent="0.25">
      <c r="A216" s="1">
        <v>45852</v>
      </c>
      <c r="B216" s="4">
        <f>IFERROR(BTC_tbl[[#This Row],[Close]]/BTC_tbl!B215-1,"")</f>
        <v>1.4509354715540157E-2</v>
      </c>
      <c r="C216" s="4">
        <f>IFERROR(Gold_tbl[[#This Row],[Close]]/Gold_tbl!B215-1,"")</f>
        <v>-3.6553018050073938E-3</v>
      </c>
      <c r="D216" s="4">
        <f>IFERROR(AAPL_tbl[[#This Row],[Close]]/AAPL_tbl!B215-1,"")</f>
        <v>-1.2028793332070409E-2</v>
      </c>
      <c r="E216" s="4">
        <f t="shared" si="3"/>
        <v>-7.1795230696203305E-4</v>
      </c>
    </row>
    <row r="217" spans="1:5" x14ac:dyDescent="0.25">
      <c r="A217" s="1">
        <v>45853</v>
      </c>
      <c r="B217" s="4">
        <f>IFERROR(BTC_tbl[[#This Row],[Close]]/BTC_tbl!B216-1,"")</f>
        <v>-2.8791870530673669E-2</v>
      </c>
      <c r="C217" s="4">
        <f>IFERROR(Gold_tbl[[#This Row],[Close]]/Gold_tbl!B216-1,"")</f>
        <v>-4.1557092302196841E-3</v>
      </c>
      <c r="D217" s="4">
        <f>IFERROR(AAPL_tbl[[#This Row],[Close]]/AAPL_tbl!B216-1,"")</f>
        <v>2.3487680951010947E-3</v>
      </c>
      <c r="E217" s="4">
        <f t="shared" si="3"/>
        <v>-9.5952144227596445E-3</v>
      </c>
    </row>
    <row r="218" spans="1:5" x14ac:dyDescent="0.25">
      <c r="A218" s="1">
        <v>45854</v>
      </c>
      <c r="B218" s="4">
        <f>IFERROR(BTC_tbl[[#This Row],[Close]]/BTC_tbl!B217-1,"")</f>
        <v>2.422011238132149E-2</v>
      </c>
      <c r="C218" s="4">
        <f>IFERROR(Gold_tbl[[#This Row],[Close]]/Gold_tbl!B217-1,"")</f>
        <v>4.9881002836369426E-3</v>
      </c>
      <c r="D218" s="4">
        <f>IFERROR(AAPL_tbl[[#This Row],[Close]]/AAPL_tbl!B217-1,"")</f>
        <v>5.0212806656781961E-3</v>
      </c>
      <c r="E218" s="4">
        <f t="shared" si="3"/>
        <v>1.0767658027554682E-2</v>
      </c>
    </row>
    <row r="219" spans="1:5" x14ac:dyDescent="0.25">
      <c r="A219" s="1">
        <v>45855</v>
      </c>
      <c r="B219" s="4">
        <f>IFERROR(BTC_tbl[[#This Row],[Close]]/BTC_tbl!B218-1,"")</f>
        <v>-2.4593265228907146E-3</v>
      </c>
      <c r="C219" s="4">
        <f>IFERROR(Gold_tbl[[#This Row],[Close]]/Gold_tbl!B218-1,"")</f>
        <v>-2.1734899111141015E-3</v>
      </c>
      <c r="D219" s="4">
        <f>IFERROR(AAPL_tbl[[#This Row],[Close]]/AAPL_tbl!B218-1,"")</f>
        <v>-6.6615911686329632E-4</v>
      </c>
      <c r="E219" s="4">
        <f t="shared" si="3"/>
        <v>-1.8070416563718439E-3</v>
      </c>
    </row>
    <row r="220" spans="1:5" x14ac:dyDescent="0.25">
      <c r="A220" s="1">
        <v>45856</v>
      </c>
      <c r="B220" s="4">
        <f>IFERROR(BTC_tbl[[#This Row],[Close]]/BTC_tbl!B219-1,"")</f>
        <v>-1.3844111511473467E-2</v>
      </c>
      <c r="C220" s="4">
        <f>IFERROR(Gold_tbl[[#This Row],[Close]]/Gold_tbl!B219-1,"")</f>
        <v>2.6008647875419566E-3</v>
      </c>
      <c r="D220" s="4">
        <f>IFERROR(AAPL_tbl[[#This Row],[Close]]/AAPL_tbl!B219-1,"")</f>
        <v>5.5232834968097499E-3</v>
      </c>
      <c r="E220" s="4">
        <f t="shared" si="3"/>
        <v>-1.4559024893823324E-3</v>
      </c>
    </row>
    <row r="221" spans="1:5" x14ac:dyDescent="0.25">
      <c r="A221" s="1">
        <v>45859</v>
      </c>
      <c r="B221" s="4">
        <f>IFERROR(BTC_tbl[[#This Row],[Close]]/BTC_tbl!B220-1,"")</f>
        <v>-5.1923076923077183E-3</v>
      </c>
      <c r="C221" s="4">
        <f>IFERROR(Gold_tbl[[#This Row],[Close]]/Gold_tbl!B220-1,"")</f>
        <v>1.5370148188981414E-2</v>
      </c>
      <c r="D221" s="4">
        <f>IFERROR(AAPL_tbl[[#This Row],[Close]]/AAPL_tbl!B220-1,"")</f>
        <v>6.155885974050479E-3</v>
      </c>
      <c r="E221" s="4">
        <f t="shared" si="3"/>
        <v>6.4371327601153942E-3</v>
      </c>
    </row>
    <row r="222" spans="1:5" x14ac:dyDescent="0.25">
      <c r="A222" s="1">
        <v>45860</v>
      </c>
      <c r="B222" s="4">
        <f>IFERROR(BTC_tbl[[#This Row],[Close]]/BTC_tbl!B221-1,"")</f>
        <v>2.2810748115213553E-2</v>
      </c>
      <c r="C222" s="4">
        <f>IFERROR(Gold_tbl[[#This Row],[Close]]/Gold_tbl!B221-1,"")</f>
        <v>9.4848784849743684E-3</v>
      </c>
      <c r="D222" s="4">
        <f>IFERROR(AAPL_tbl[[#This Row],[Close]]/AAPL_tbl!B221-1,"")</f>
        <v>9.0361445783133654E-3</v>
      </c>
      <c r="E222" s="4">
        <f t="shared" si="3"/>
        <v>1.3348019202047822E-2</v>
      </c>
    </row>
    <row r="223" spans="1:5" x14ac:dyDescent="0.25">
      <c r="A223" s="1">
        <v>45861</v>
      </c>
      <c r="B223" s="4">
        <f>IFERROR(BTC_tbl[[#This Row],[Close]]/BTC_tbl!B222-1,"")</f>
        <v>-7.9380079380078072E-3</v>
      </c>
      <c r="C223" s="4">
        <f>IFERROR(Gold_tbl[[#This Row],[Close]]/Gold_tbl!B222-1,"")</f>
        <v>-1.2401138880101303E-2</v>
      </c>
      <c r="D223" s="4">
        <f>IFERROR(AAPL_tbl[[#This Row],[Close]]/AAPL_tbl!B222-1,"")</f>
        <v>-1.1660447761193682E-3</v>
      </c>
      <c r="E223" s="4">
        <f t="shared" si="3"/>
        <v>-7.6916713662786738E-3</v>
      </c>
    </row>
    <row r="224" spans="1:5" x14ac:dyDescent="0.25">
      <c r="A224" s="1">
        <v>45862</v>
      </c>
      <c r="B224" s="4">
        <f>IFERROR(BTC_tbl[[#This Row],[Close]]/BTC_tbl!B223-1,"")</f>
        <v>5.3343493998856406E-3</v>
      </c>
      <c r="C224" s="4">
        <f>IFERROR(Gold_tbl[[#This Row],[Close]]/Gold_tbl!B223-1,"")</f>
        <v>-6.1182651034660251E-3</v>
      </c>
      <c r="D224" s="4">
        <f>IFERROR(AAPL_tbl[[#This Row],[Close]]/AAPL_tbl!B223-1,"")</f>
        <v>-1.8211533971516092E-3</v>
      </c>
      <c r="E224" s="4">
        <f t="shared" si="3"/>
        <v>-1.3933472405662007E-3</v>
      </c>
    </row>
    <row r="225" spans="1:5" x14ac:dyDescent="0.25">
      <c r="A225" s="1">
        <v>45863</v>
      </c>
      <c r="B225" s="4">
        <f>IFERROR(BTC_tbl[[#This Row],[Close]]/BTC_tbl!B224-1,"")</f>
        <v>-1.8950161076369154E-2</v>
      </c>
      <c r="C225" s="4">
        <f>IFERROR(Gold_tbl[[#This Row],[Close]]/Gold_tbl!B224-1,"")</f>
        <v>-9.2500080574983157E-3</v>
      </c>
      <c r="D225" s="4">
        <f>IFERROR(AAPL_tbl[[#This Row],[Close]]/AAPL_tbl!B224-1,"")</f>
        <v>5.6137724550908707E-4</v>
      </c>
      <c r="E225" s="4">
        <f t="shared" si="3"/>
        <v>-9.2166383722573457E-3</v>
      </c>
    </row>
    <row r="226" spans="1:5" x14ac:dyDescent="0.25">
      <c r="A226" s="1">
        <v>45866</v>
      </c>
      <c r="B226" s="4">
        <f>IFERROR(BTC_tbl[[#This Row],[Close]]/BTC_tbl!B225-1,"")</f>
        <v>1.0817075526366571E-2</v>
      </c>
      <c r="C226" s="4">
        <f>IFERROR(Gold_tbl[[#This Row],[Close]]/Gold_tbl!B225-1,"")</f>
        <v>-6.4736499674689085E-3</v>
      </c>
      <c r="D226" s="4">
        <f>IFERROR(AAPL_tbl[[#This Row],[Close]]/AAPL_tbl!B225-1,"")</f>
        <v>7.9483822704329299E-4</v>
      </c>
      <c r="E226" s="4">
        <f t="shared" si="3"/>
        <v>8.9411413903539582E-4</v>
      </c>
    </row>
    <row r="227" spans="1:5" x14ac:dyDescent="0.25">
      <c r="A227" s="1">
        <v>45867</v>
      </c>
      <c r="B227" s="4">
        <f>IFERROR(BTC_tbl[[#This Row],[Close]]/BTC_tbl!B226-1,"")</f>
        <v>-5.5417542518632068E-3</v>
      </c>
      <c r="C227" s="4">
        <f>IFERROR(Gold_tbl[[#This Row],[Close]]/Gold_tbl!B226-1,"")</f>
        <v>2.7504011001604489E-3</v>
      </c>
      <c r="D227" s="4">
        <f>IFERROR(AAPL_tbl[[#This Row],[Close]]/AAPL_tbl!B226-1,"")</f>
        <v>-1.2987619715019827E-2</v>
      </c>
      <c r="E227" s="4">
        <f t="shared" si="3"/>
        <v>-4.45865175000073E-3</v>
      </c>
    </row>
    <row r="228" spans="1:5" x14ac:dyDescent="0.25">
      <c r="A228" s="1">
        <v>45868</v>
      </c>
      <c r="B228" s="4">
        <f>IFERROR(BTC_tbl[[#This Row],[Close]]/BTC_tbl!B227-1,"")</f>
        <v>-5.1883166794772784E-3</v>
      </c>
      <c r="C228" s="4">
        <f>IFERROR(Gold_tbl[[#This Row],[Close]]/Gold_tbl!B227-1,"")</f>
        <v>-1.7273469387755203E-2</v>
      </c>
      <c r="D228" s="4">
        <f>IFERROR(AAPL_tbl[[#This Row],[Close]]/AAPL_tbl!B227-1,"")</f>
        <v>-1.0507880910682998E-2</v>
      </c>
      <c r="E228" s="4">
        <f t="shared" si="3"/>
        <v>-1.1618247032150164E-2</v>
      </c>
    </row>
    <row r="229" spans="1:5" x14ac:dyDescent="0.25">
      <c r="A229" s="1">
        <v>45869</v>
      </c>
      <c r="B229" s="4">
        <f>IFERROR(BTC_tbl[[#This Row],[Close]]/BTC_tbl!B228-1,"")</f>
        <v>-1.3521344407958491E-3</v>
      </c>
      <c r="C229" s="4">
        <f>IFERROR(Gold_tbl[[#This Row],[Close]]/Gold_tbl!B228-1,"")</f>
        <v>6.6454013822434543E-3</v>
      </c>
      <c r="D229" s="4">
        <f>IFERROR(AAPL_tbl[[#This Row],[Close]]/AAPL_tbl!B228-1,"")</f>
        <v>-7.0796460176991705E-3</v>
      </c>
      <c r="E229" s="4">
        <f t="shared" si="3"/>
        <v>1.2862641534887613E-4</v>
      </c>
    </row>
    <row r="230" spans="1:5" x14ac:dyDescent="0.25">
      <c r="A230" s="1">
        <v>45870</v>
      </c>
      <c r="B230" s="4">
        <f>IFERROR(BTC_tbl[[#This Row],[Close]]/BTC_tbl!B229-1,"")</f>
        <v>-3.1914893617021378E-2</v>
      </c>
      <c r="C230" s="4">
        <f>IFERROR(Gold_tbl[[#This Row],[Close]]/Gold_tbl!B229-1,"")</f>
        <v>2.0299709532611621E-2</v>
      </c>
      <c r="D230" s="4">
        <f>IFERROR(AAPL_tbl[[#This Row],[Close]]/AAPL_tbl!B229-1,"")</f>
        <v>-2.5003613238907318E-2</v>
      </c>
      <c r="E230" s="4">
        <f t="shared" si="3"/>
        <v>-8.9556682437339601E-3</v>
      </c>
    </row>
    <row r="231" spans="1:5" x14ac:dyDescent="0.25">
      <c r="A231" s="1">
        <v>45873</v>
      </c>
      <c r="B231" s="4">
        <f>IFERROR(BTC_tbl[[#This Row],[Close]]/BTC_tbl!B230-1,"")</f>
        <v>1.558441558441559E-2</v>
      </c>
      <c r="C231" s="4">
        <f>IFERROR(Gold_tbl[[#This Row],[Close]]/Gold_tbl!B230-1,"")</f>
        <v>5.8231697453980935E-3</v>
      </c>
      <c r="D231" s="4">
        <f>IFERROR(AAPL_tbl[[#This Row],[Close]]/AAPL_tbl!B230-1,"")</f>
        <v>4.792963731593991E-3</v>
      </c>
      <c r="E231" s="4">
        <f t="shared" si="3"/>
        <v>8.4424816929621112E-3</v>
      </c>
    </row>
    <row r="232" spans="1:5" x14ac:dyDescent="0.25">
      <c r="A232" s="1">
        <v>45874</v>
      </c>
      <c r="B232" s="4">
        <f>IFERROR(BTC_tbl[[#This Row],[Close]]/BTC_tbl!B231-1,"")</f>
        <v>-1.0033444816053505E-2</v>
      </c>
      <c r="C232" s="4">
        <f>IFERROR(Gold_tbl[[#This Row],[Close]]/Gold_tbl!B231-1,"")</f>
        <v>8.0409121610758305E-4</v>
      </c>
      <c r="D232" s="4">
        <f>IFERROR(AAPL_tbl[[#This Row],[Close]]/AAPL_tbl!B231-1,"")</f>
        <v>-2.1145807720679421E-3</v>
      </c>
      <c r="E232" s="4">
        <f t="shared" si="3"/>
        <v>-3.3227711899934008E-3</v>
      </c>
    </row>
    <row r="233" spans="1:5" x14ac:dyDescent="0.25">
      <c r="A233" s="1">
        <v>45875</v>
      </c>
      <c r="B233" s="4">
        <f>IFERROR(BTC_tbl[[#This Row],[Close]]/BTC_tbl!B232-1,"")</f>
        <v>1.490461049284586E-2</v>
      </c>
      <c r="C233" s="4">
        <f>IFERROR(Gold_tbl[[#This Row],[Close]]/Gold_tbl!B232-1,"")</f>
        <v>-2.1210952564597596E-3</v>
      </c>
      <c r="D233" s="4">
        <f>IFERROR(AAPL_tbl[[#This Row],[Close]]/AAPL_tbl!B232-1,"")</f>
        <v>5.0906761285235635E-2</v>
      </c>
      <c r="E233" s="4">
        <f t="shared" si="3"/>
        <v>1.8894973430840543E-2</v>
      </c>
    </row>
    <row r="234" spans="1:5" x14ac:dyDescent="0.25">
      <c r="A234" s="1">
        <v>45876</v>
      </c>
      <c r="B234" s="4">
        <f>IFERROR(BTC_tbl[[#This Row],[Close]]/BTC_tbl!B233-1,"")</f>
        <v>1.9776776972782351E-2</v>
      </c>
      <c r="C234" s="4">
        <f>IFERROR(Gold_tbl[[#This Row],[Close]]/Gold_tbl!B233-1,"")</f>
        <v>8.4380032206119449E-3</v>
      </c>
      <c r="D234" s="4">
        <f>IFERROR(AAPL_tbl[[#This Row],[Close]]/AAPL_tbl!B233-1,"")</f>
        <v>3.1793669402110147E-2</v>
      </c>
      <c r="E234" s="4">
        <f t="shared" si="3"/>
        <v>1.8846335200712529E-2</v>
      </c>
    </row>
    <row r="235" spans="1:5" x14ac:dyDescent="0.25">
      <c r="A235" s="1">
        <v>45877</v>
      </c>
      <c r="B235" s="4">
        <f>IFERROR(BTC_tbl[[#This Row],[Close]]/BTC_tbl!B234-1,"")</f>
        <v>-9.9846390168970567E-3</v>
      </c>
      <c r="C235" s="4">
        <f>IFERROR(Gold_tbl[[#This Row],[Close]]/Gold_tbl!B234-1,"")</f>
        <v>-2.2355646397542728E-4</v>
      </c>
      <c r="D235" s="4">
        <f>IFERROR(AAPL_tbl[[#This Row],[Close]]/AAPL_tbl!B234-1,"")</f>
        <v>4.235786029177846E-2</v>
      </c>
      <c r="E235" s="4">
        <f t="shared" si="3"/>
        <v>9.6225437968742496E-3</v>
      </c>
    </row>
    <row r="236" spans="1:5" x14ac:dyDescent="0.25">
      <c r="A236" s="1">
        <v>45880</v>
      </c>
      <c r="B236" s="4">
        <f>IFERROR(BTC_tbl[[#This Row],[Close]]/BTC_tbl!B235-1,"")</f>
        <v>2.2885958107059734E-2</v>
      </c>
      <c r="C236" s="4">
        <f>IFERROR(Gold_tbl[[#This Row],[Close]]/Gold_tbl!B235-1,"")</f>
        <v>-1.4374700527072348E-2</v>
      </c>
      <c r="D236" s="4">
        <f>IFERROR(AAPL_tbl[[#This Row],[Close]]/AAPL_tbl!B235-1,"")</f>
        <v>-9.4615216917374179E-3</v>
      </c>
      <c r="E236" s="4">
        <f t="shared" si="3"/>
        <v>-1.7225492862322448E-3</v>
      </c>
    </row>
    <row r="237" spans="1:5" x14ac:dyDescent="0.25">
      <c r="A237" s="1">
        <v>45881</v>
      </c>
      <c r="B237" s="4">
        <f>IFERROR(BTC_tbl[[#This Row],[Close]]/BTC_tbl!B236-1,"")</f>
        <v>5.3090633295411749E-3</v>
      </c>
      <c r="C237" s="4">
        <f>IFERROR(Gold_tbl[[#This Row],[Close]]/Gold_tbl!B236-1,"")</f>
        <v>-9.0747042618710694E-4</v>
      </c>
      <c r="D237" s="4">
        <f>IFERROR(AAPL_tbl[[#This Row],[Close]]/AAPL_tbl!B236-1,"")</f>
        <v>1.0872435953869219E-2</v>
      </c>
      <c r="E237" s="4">
        <f t="shared" si="3"/>
        <v>4.4914616145482755E-3</v>
      </c>
    </row>
    <row r="238" spans="1:5" x14ac:dyDescent="0.25">
      <c r="A238" s="1">
        <v>45882</v>
      </c>
      <c r="B238" s="4">
        <f>IFERROR(BTC_tbl[[#This Row],[Close]]/BTC_tbl!B237-1,"")</f>
        <v>2.6782346284420777E-2</v>
      </c>
      <c r="C238" s="4">
        <f>IFERROR(Gold_tbl[[#This Row],[Close]]/Gold_tbl!B237-1,"")</f>
        <v>3.049274986213435E-3</v>
      </c>
      <c r="D238" s="4">
        <f>IFERROR(AAPL_tbl[[#This Row],[Close]]/AAPL_tbl!B237-1,"")</f>
        <v>1.6024384933594593E-2</v>
      </c>
      <c r="E238" s="4">
        <f t="shared" si="3"/>
        <v>1.4061729359889984E-2</v>
      </c>
    </row>
    <row r="239" spans="1:5" x14ac:dyDescent="0.25">
      <c r="A239" s="1">
        <v>45883</v>
      </c>
      <c r="B239" s="4">
        <f>IFERROR(BTC_tbl[[#This Row],[Close]]/BTC_tbl!B238-1,"")</f>
        <v>-3.9860396767082973E-2</v>
      </c>
      <c r="C239" s="4">
        <f>IFERROR(Gold_tbl[[#This Row],[Close]]/Gold_tbl!B238-1,"")</f>
        <v>-6.3387341935901009E-3</v>
      </c>
      <c r="D239" s="4">
        <f>IFERROR(AAPL_tbl[[#This Row],[Close]]/AAPL_tbl!B238-1,"")</f>
        <v>-2.3571765310933523E-3</v>
      </c>
      <c r="E239" s="4">
        <f t="shared" si="3"/>
        <v>-1.5200765666888938E-2</v>
      </c>
    </row>
    <row r="240" spans="1:5" x14ac:dyDescent="0.25">
      <c r="A240" s="1">
        <v>45884</v>
      </c>
      <c r="B240" s="4">
        <f>IFERROR(BTC_tbl[[#This Row],[Close]]/BTC_tbl!B239-1,"")</f>
        <v>-8.6091448249474567E-3</v>
      </c>
      <c r="C240" s="4">
        <f>IFERROR(Gold_tbl[[#This Row],[Close]]/Gold_tbl!B239-1,"")</f>
        <v>5.858421480879894E-4</v>
      </c>
      <c r="D240" s="4">
        <f>IFERROR(AAPL_tbl[[#This Row],[Close]]/AAPL_tbl!B239-1,"")</f>
        <v>-5.112123034624938E-3</v>
      </c>
      <c r="E240" s="4">
        <f t="shared" si="3"/>
        <v>-3.8820434986365226E-3</v>
      </c>
    </row>
    <row r="241" spans="1:5" x14ac:dyDescent="0.25">
      <c r="A241" s="1">
        <v>45887</v>
      </c>
      <c r="B241" s="4">
        <f>IFERROR(BTC_tbl[[#This Row],[Close]]/BTC_tbl!B240-1,"")</f>
        <v>-5.9822462369741869E-3</v>
      </c>
      <c r="C241" s="4">
        <f>IFERROR(Gold_tbl[[#This Row],[Close]]/Gold_tbl!B240-1,"")</f>
        <v>-1.5613310347071252E-3</v>
      </c>
      <c r="D241" s="4">
        <f>IFERROR(AAPL_tbl[[#This Row],[Close]]/AAPL_tbl!B240-1,"")</f>
        <v>-3.0225830130835574E-3</v>
      </c>
      <c r="E241" s="4">
        <f t="shared" si="3"/>
        <v>-3.3259811889001733E-3</v>
      </c>
    </row>
    <row r="242" spans="1:5" x14ac:dyDescent="0.25">
      <c r="A242" s="1">
        <v>45888</v>
      </c>
      <c r="B242" s="4">
        <f>IFERROR(BTC_tbl[[#This Row],[Close]]/BTC_tbl!B241-1,"")</f>
        <v>-2.795573675014551E-2</v>
      </c>
      <c r="C242" s="4">
        <f>IFERROR(Gold_tbl[[#This Row],[Close]]/Gold_tbl!B241-1,"")</f>
        <v>-5.473204104903151E-3</v>
      </c>
      <c r="D242" s="4">
        <f>IFERROR(AAPL_tbl[[#This Row],[Close]]/AAPL_tbl!B241-1,"")</f>
        <v>-1.4292520247736196E-3</v>
      </c>
      <c r="E242" s="4">
        <f t="shared" si="3"/>
        <v>-1.1004778274437001E-2</v>
      </c>
    </row>
    <row r="243" spans="1:5" x14ac:dyDescent="0.25">
      <c r="A243" s="1">
        <v>45889</v>
      </c>
      <c r="B243" s="4">
        <f>IFERROR(BTC_tbl[[#This Row],[Close]]/BTC_tbl!B242-1,"")</f>
        <v>1.098462152985813E-2</v>
      </c>
      <c r="C243" s="4">
        <f>IFERROR(Gold_tbl[[#This Row],[Close]]/Gold_tbl!B242-1,"")</f>
        <v>1.0122186916500242E-2</v>
      </c>
      <c r="D243" s="4">
        <f>IFERROR(AAPL_tbl[[#This Row],[Close]]/AAPL_tbl!B242-1,"")</f>
        <v>-1.9734559333795976E-2</v>
      </c>
      <c r="E243" s="4">
        <f t="shared" si="3"/>
        <v>1.4238934254187435E-3</v>
      </c>
    </row>
    <row r="244" spans="1:5" x14ac:dyDescent="0.25">
      <c r="A244" s="1">
        <v>45890</v>
      </c>
      <c r="B244" s="4">
        <f>IFERROR(BTC_tbl[[#This Row],[Close]]/BTC_tbl!B243-1,"")</f>
        <v>-1.8964836033188437E-2</v>
      </c>
      <c r="C244" s="4">
        <f>IFERROR(Gold_tbl[[#This Row],[Close]]/Gold_tbl!B243-1,"")</f>
        <v>-3.4699701647424863E-3</v>
      </c>
      <c r="D244" s="4">
        <f>IFERROR(AAPL_tbl[[#This Row],[Close]]/AAPL_tbl!B243-1,"")</f>
        <v>-4.9112871111897105E-3</v>
      </c>
      <c r="E244" s="4">
        <f t="shared" si="3"/>
        <v>-8.5508250092104377E-3</v>
      </c>
    </row>
    <row r="245" spans="1:5" x14ac:dyDescent="0.25">
      <c r="A245" s="1">
        <v>45891</v>
      </c>
      <c r="B245" s="4">
        <f>IFERROR(BTC_tbl[[#This Row],[Close]]/BTC_tbl!B244-1,"")</f>
        <v>4.1280708819976031E-2</v>
      </c>
      <c r="C245" s="4">
        <f>IFERROR(Gold_tbl[[#This Row],[Close]]/Gold_tbl!B244-1,"")</f>
        <v>1.0706498747111715E-2</v>
      </c>
      <c r="D245" s="4">
        <f>IFERROR(AAPL_tbl[[#This Row],[Close]]/AAPL_tbl!B244-1,"")</f>
        <v>1.2716763005780285E-2</v>
      </c>
      <c r="E245" s="4">
        <f t="shared" si="3"/>
        <v>2.0481841046571577E-2</v>
      </c>
    </row>
    <row r="246" spans="1:5" x14ac:dyDescent="0.25">
      <c r="A246" s="1">
        <v>45894</v>
      </c>
      <c r="B246" s="4">
        <f>IFERROR(BTC_tbl[[#This Row],[Close]]/BTC_tbl!B245-1,"")</f>
        <v>-5.1053954747631081E-2</v>
      </c>
      <c r="C246" s="4">
        <f>IFERROR(Gold_tbl[[#This Row],[Close]]/Gold_tbl!B245-1,"")</f>
        <v>-2.4148367570352436E-3</v>
      </c>
      <c r="D246" s="4">
        <f>IFERROR(AAPL_tbl[[#This Row],[Close]]/AAPL_tbl!B245-1,"")</f>
        <v>-2.6343519494204104E-3</v>
      </c>
      <c r="E246" s="4">
        <f t="shared" si="3"/>
        <v>-1.7072426711929545E-2</v>
      </c>
    </row>
    <row r="247" spans="1:5" x14ac:dyDescent="0.25">
      <c r="A247" s="1">
        <v>45895</v>
      </c>
      <c r="B247" s="4">
        <f>IFERROR(BTC_tbl[[#This Row],[Close]]/BTC_tbl!B246-1,"")</f>
        <v>3.0568575504381634E-3</v>
      </c>
      <c r="C247" s="4">
        <f>IFERROR(Gold_tbl[[#This Row],[Close]]/Gold_tbl!B246-1,"")</f>
        <v>7.2620469289610412E-3</v>
      </c>
      <c r="D247" s="4">
        <f>IFERROR(AAPL_tbl[[#This Row],[Close]]/AAPL_tbl!B246-1,"")</f>
        <v>9.4646944884662076E-3</v>
      </c>
      <c r="E247" s="4">
        <f t="shared" si="3"/>
        <v>6.6612843832557275E-3</v>
      </c>
    </row>
    <row r="248" spans="1:5" x14ac:dyDescent="0.25">
      <c r="A248" s="1">
        <v>45896</v>
      </c>
      <c r="B248" s="4">
        <f>IFERROR(BTC_tbl[[#This Row],[Close]]/BTC_tbl!B247-1,"")</f>
        <v>9.1426249492077005E-3</v>
      </c>
      <c r="C248" s="4">
        <f>IFERROR(Gold_tbl[[#This Row],[Close]]/Gold_tbl!B247-1,"")</f>
        <v>2.018713150474305E-3</v>
      </c>
      <c r="D248" s="4">
        <f>IFERROR(AAPL_tbl[[#This Row],[Close]]/AAPL_tbl!B247-1,"")</f>
        <v>5.1458723998081268E-3</v>
      </c>
      <c r="E248" s="4">
        <f t="shared" si="3"/>
        <v>5.09403446489447E-3</v>
      </c>
    </row>
    <row r="249" spans="1:5" x14ac:dyDescent="0.25">
      <c r="A249" s="1">
        <v>45897</v>
      </c>
      <c r="B249" s="4">
        <f>IFERROR(BTC_tbl[[#This Row],[Close]]/BTC_tbl!B248-1,"")</f>
        <v>-1.8119589289310456E-3</v>
      </c>
      <c r="C249" s="4">
        <f>IFERROR(Gold_tbl[[#This Row],[Close]]/Gold_tbl!B248-1,"")</f>
        <v>7.4190144223080789E-3</v>
      </c>
      <c r="D249" s="4">
        <f>IFERROR(AAPL_tbl[[#This Row],[Close]]/AAPL_tbl!B248-1,"")</f>
        <v>8.9808668488871035E-3</v>
      </c>
      <c r="E249" s="4">
        <f t="shared" si="3"/>
        <v>5.1182781449100496E-3</v>
      </c>
    </row>
    <row r="250" spans="1:5" x14ac:dyDescent="0.25">
      <c r="A250" s="1">
        <v>45898</v>
      </c>
      <c r="B250" s="4">
        <f>IFERROR(BTC_tbl[[#This Row],[Close]]/BTC_tbl!B249-1,"")</f>
        <v>-3.3279548204921294E-2</v>
      </c>
      <c r="C250" s="4">
        <f>IFERROR(Gold_tbl[[#This Row],[Close]]/Gold_tbl!B249-1,"")</f>
        <v>9.6498746151161274E-3</v>
      </c>
      <c r="D250" s="4">
        <f>IFERROR(AAPL_tbl[[#This Row],[Close]]/AAPL_tbl!B249-1,"")</f>
        <v>-1.8059855521156409E-3</v>
      </c>
      <c r="E250" s="4">
        <f t="shared" si="3"/>
        <v>-6.6657102810646299E-3</v>
      </c>
    </row>
    <row r="251" spans="1:5" x14ac:dyDescent="0.25">
      <c r="A251" s="1"/>
      <c r="B251" s="4" t="str">
        <f>IFERROR(BTC_tbl[[#This Row],[Close]]/BTC_tbl!#REF!-1,"")</f>
        <v/>
      </c>
      <c r="C251" s="4" t="str">
        <f>IFERROR(Gold_tbl[[#This Row],[Close]]/Gold_tbl!#REF!-1,"")</f>
        <v/>
      </c>
      <c r="D251" s="4" t="str">
        <f>IFERROR(AAPL_tbl[[#This Row],[Close]]/AAPL_tbl!#REF!-1,"")</f>
        <v/>
      </c>
      <c r="E251" s="4">
        <f t="shared" si="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834-0C33-470D-9481-B9E903AF12E2}">
  <dimension ref="A1:X251"/>
  <sheetViews>
    <sheetView topLeftCell="C7" zoomScale="80" zoomScaleNormal="80" workbookViewId="0">
      <selection activeCell="V25" sqref="V25"/>
    </sheetView>
  </sheetViews>
  <sheetFormatPr defaultRowHeight="15" x14ac:dyDescent="0.25"/>
  <cols>
    <col min="1" max="1" width="10.42578125" style="1" customWidth="1"/>
    <col min="2" max="2" width="10.85546875" style="4" bestFit="1" customWidth="1"/>
    <col min="3" max="3" width="11.85546875" bestFit="1" customWidth="1"/>
    <col min="4" max="4" width="12.140625" style="4" bestFit="1" customWidth="1"/>
    <col min="5" max="5" width="15" style="4" customWidth="1"/>
    <col min="8" max="8" width="9.7109375" customWidth="1"/>
    <col min="19" max="19" width="11.85546875" bestFit="1" customWidth="1"/>
    <col min="20" max="20" width="11.85546875" customWidth="1"/>
    <col min="21" max="21" width="15.7109375" bestFit="1" customWidth="1"/>
    <col min="22" max="22" width="13.5703125" bestFit="1" customWidth="1"/>
    <col min="23" max="23" width="12" bestFit="1" customWidth="1"/>
    <col min="24" max="24" width="10.28515625" customWidth="1"/>
  </cols>
  <sheetData>
    <row r="1" spans="1:24" x14ac:dyDescent="0.25">
      <c r="A1" s="3" t="s">
        <v>19</v>
      </c>
      <c r="B1" s="5" t="s">
        <v>2</v>
      </c>
      <c r="C1" s="3" t="s">
        <v>3</v>
      </c>
      <c r="D1" s="5" t="s">
        <v>4</v>
      </c>
      <c r="E1" s="5" t="s">
        <v>10</v>
      </c>
      <c r="F1" s="5" t="s">
        <v>46</v>
      </c>
      <c r="G1" s="5"/>
      <c r="H1" s="5"/>
      <c r="I1" s="5" t="s">
        <v>52</v>
      </c>
      <c r="J1" s="5"/>
      <c r="K1" s="5"/>
      <c r="L1" s="5"/>
      <c r="M1" s="5" t="s">
        <v>57</v>
      </c>
      <c r="N1" s="5"/>
      <c r="O1" s="5"/>
      <c r="P1" s="26" t="s">
        <v>58</v>
      </c>
      <c r="Q1" s="26"/>
      <c r="R1" s="26"/>
      <c r="S1" s="5" t="s">
        <v>60</v>
      </c>
      <c r="T1" s="5" t="s">
        <v>59</v>
      </c>
      <c r="U1" s="3" t="s">
        <v>9</v>
      </c>
      <c r="V1" s="3" t="s">
        <v>6</v>
      </c>
      <c r="W1" s="3" t="s">
        <v>7</v>
      </c>
      <c r="X1" s="3" t="s">
        <v>8</v>
      </c>
    </row>
    <row r="2" spans="1:24" x14ac:dyDescent="0.25">
      <c r="A2" s="1" cm="1">
        <f t="array" ref="A2:A250">_xlfn._xlws.SORT(_xlfn.UNIQUE(_xlfn.VSTACK(AAPL_tbl[Date], Gold_tbl[Date], BTC_tbl[Date])))</f>
        <v>45538</v>
      </c>
      <c r="F2" s="9" t="s">
        <v>47</v>
      </c>
      <c r="G2" s="9" t="s">
        <v>48</v>
      </c>
      <c r="H2" s="9" t="s">
        <v>49</v>
      </c>
      <c r="I2" s="9" t="s">
        <v>47</v>
      </c>
      <c r="J2" s="9" t="s">
        <v>48</v>
      </c>
      <c r="K2" s="9" t="s">
        <v>49</v>
      </c>
      <c r="L2" s="9"/>
      <c r="M2" s="7" t="s">
        <v>6</v>
      </c>
      <c r="N2" s="7" t="s">
        <v>7</v>
      </c>
      <c r="O2" s="7" t="s">
        <v>8</v>
      </c>
      <c r="P2" s="7" t="s">
        <v>6</v>
      </c>
      <c r="Q2" s="7" t="s">
        <v>7</v>
      </c>
      <c r="R2" s="7" t="s">
        <v>8</v>
      </c>
      <c r="S2" s="7"/>
      <c r="T2" s="7"/>
      <c r="U2" s="7" t="s">
        <v>5</v>
      </c>
      <c r="V2" s="7">
        <v>0.3</v>
      </c>
      <c r="W2" s="7">
        <v>0.4</v>
      </c>
      <c r="X2" s="7">
        <v>0.3</v>
      </c>
    </row>
    <row r="3" spans="1:24" x14ac:dyDescent="0.25">
      <c r="A3" s="1">
        <v>45539</v>
      </c>
      <c r="B3" s="4">
        <f>IFERROR(LN(BTC_tbl[[#This Row],[Close]]/BTC_tbl!B2),"")</f>
        <v>0</v>
      </c>
      <c r="C3" s="4">
        <f>IFERROR(LN(Gold_tbl[[#This Row],[Close]]/Gold_tbl!B2),"")</f>
        <v>6.0774441877544738E-4</v>
      </c>
      <c r="D3" s="4">
        <f>IFERROR(LN(AAPL_tbl[[#This Row],[Close]]/AAPL_tbl!B2),"")</f>
        <v>-8.6752758072046413E-3</v>
      </c>
      <c r="E3" s="4">
        <f>SUMPRODUCT(B3:D3,$V$2:$X$2)</f>
        <v>-2.3594849746512133E-3</v>
      </c>
      <c r="F3">
        <f ca="1">_xlfn.NORM.S.INV(RAND())</f>
        <v>-0.3384320122384778</v>
      </c>
      <c r="G3">
        <f ca="1">_xlfn.NORM.S.INV(RAND())</f>
        <v>0.49874792317991862</v>
      </c>
      <c r="H3">
        <f ca="1">_xlfn.NORM.S.INV(RAND())</f>
        <v>0.10297468487800364</v>
      </c>
      <c r="I3" cm="1">
        <f t="array" aca="1" ref="I3:K251" ca="1">TRANSPOSE(MMULT(V11:X13,TRANSPOSE(F3:H251)))</f>
        <v>-0.3384320122384778</v>
      </c>
      <c r="J3">
        <f ca="1"/>
        <v>0.48029115803375527</v>
      </c>
      <c r="K3">
        <f ca="1"/>
        <v>5.8200879184656662E-3</v>
      </c>
      <c r="L3">
        <v>1</v>
      </c>
      <c r="M3">
        <f ca="1">$V$18*EXP(($V$16-(($V$17)^2/2))*L3/249+$V$17*I3)</f>
        <v>47.467939333113854</v>
      </c>
      <c r="N3">
        <f ca="1">$W$18*EXP(($W$16-(($W$17)^2/2))*L3/249+$W$17*J3)</f>
        <v>319.80497984600635</v>
      </c>
      <c r="O3">
        <f ca="1">$X$18*EXP(($X$16-(($X$17)^2/2))*L3/249+$X$17*K3)</f>
        <v>232.20421188535383</v>
      </c>
      <c r="U3" t="s">
        <v>20</v>
      </c>
      <c r="V3" s="12">
        <v>30000</v>
      </c>
      <c r="W3" s="12">
        <v>40000</v>
      </c>
      <c r="X3" s="12">
        <v>30000</v>
      </c>
    </row>
    <row r="4" spans="1:24" x14ac:dyDescent="0.25">
      <c r="A4" s="1">
        <v>45540</v>
      </c>
      <c r="B4" s="4">
        <f>IFERROR(LN(BTC_tbl[[#This Row],[Close]]/BTC_tbl!B3),"")</f>
        <v>-3.5576874567107335E-2</v>
      </c>
      <c r="C4" s="4">
        <f>IFERROR(LN(Gold_tbl[[#This Row],[Close]]/Gold_tbl!B3),"")</f>
        <v>8.2977268522870518E-3</v>
      </c>
      <c r="D4" s="4">
        <f>IFERROR(LN(AAPL_tbl[[#This Row],[Close]]/AAPL_tbl!B3),"")</f>
        <v>6.9191909738092472E-3</v>
      </c>
      <c r="E4" s="4">
        <f t="shared" ref="E4:E67" si="0">SUMPRODUCT(B4:D4,$V$2:$X$2)</f>
        <v>-5.2782143370746042E-3</v>
      </c>
      <c r="F4">
        <f t="shared" ref="F4:H67" ca="1" si="1">_xlfn.NORM.S.INV(RAND())</f>
        <v>7.1144591320114692E-2</v>
      </c>
      <c r="G4">
        <f t="shared" ca="1" si="1"/>
        <v>-5.8078073002897475E-2</v>
      </c>
      <c r="H4">
        <f t="shared" ca="1" si="1"/>
        <v>1.160150213149773</v>
      </c>
      <c r="I4">
        <f ca="1"/>
        <v>7.1144591320114692E-2</v>
      </c>
      <c r="J4">
        <f ca="1"/>
        <v>-5.4262628811185543E-2</v>
      </c>
      <c r="K4">
        <f ca="1"/>
        <v>1.1363190312924438</v>
      </c>
      <c r="L4">
        <v>2</v>
      </c>
      <c r="M4">
        <f t="shared" ref="M4:M67" ca="1" si="2">$V$18*EXP(($V$16-(($V$17)^2/2))*L4/249+$V$17*I4)</f>
        <v>48.044579302742626</v>
      </c>
      <c r="N4">
        <f t="shared" ref="N4:N67" ca="1" si="3">$W$18*EXP(($W$16-(($W$17)^2/2))*L4/249+$W$17*J4)</f>
        <v>317.98232994313202</v>
      </c>
      <c r="O4">
        <f t="shared" ref="O4:O67" ca="1" si="4">$X$18*EXP(($X$16-(($X$17)^2/2))*L4/249+$X$17*K4)</f>
        <v>237.56751081693579</v>
      </c>
      <c r="P4" s="4">
        <f ca="1">LN(M4/M3)</f>
        <v>1.2074793630281432E-2</v>
      </c>
      <c r="Q4" s="4">
        <f ca="1">LN(N4/N3)</f>
        <v>-5.7155570099782123E-3</v>
      </c>
      <c r="R4" s="4">
        <f ca="1">LN(O4/O3)</f>
        <v>2.2834631012476309E-2</v>
      </c>
      <c r="S4" s="4" cm="1">
        <f t="array" aca="1" ref="S4" ca="1">_xlfn._xlws.SORT(SUMPRODUCT($V$2:$X$2,P4:R4))</f>
        <v>8.1866045888360373E-3</v>
      </c>
      <c r="T4" s="4" cm="1">
        <f t="array" aca="1" ref="T4:T251" ca="1">_xlfn._xlws.SORT(S4:S251)</f>
        <v>-5.4340644316777369E-2</v>
      </c>
    </row>
    <row r="5" spans="1:24" x14ac:dyDescent="0.25">
      <c r="A5" s="1">
        <v>45541</v>
      </c>
      <c r="B5" s="4">
        <f>IFERROR(LN(BTC_tbl[[#This Row],[Close]]/BTC_tbl!B4),"")</f>
        <v>-4.5275222061987586E-2</v>
      </c>
      <c r="C5" s="4">
        <f>IFERROR(LN(Gold_tbl[[#This Row],[Close]]/Gold_tbl!B4),"")</f>
        <v>-7.430160754406002E-3</v>
      </c>
      <c r="D5" s="4">
        <f>IFERROR(LN(AAPL_tbl[[#This Row],[Close]]/AAPL_tbl!B4),"")</f>
        <v>-7.0099556664062158E-3</v>
      </c>
      <c r="E5" s="4">
        <f t="shared" si="0"/>
        <v>-1.865761762028054E-2</v>
      </c>
      <c r="F5">
        <f t="shared" ca="1" si="1"/>
        <v>-1.6532968800641357</v>
      </c>
      <c r="G5">
        <f t="shared" ca="1" si="1"/>
        <v>9.939466909126965E-2</v>
      </c>
      <c r="H5">
        <f t="shared" ca="1" si="1"/>
        <v>-0.47138664057151441</v>
      </c>
      <c r="I5">
        <f ca="1"/>
        <v>-1.6532968800641357</v>
      </c>
      <c r="J5">
        <f ca="1"/>
        <v>1.2453719074886987E-2</v>
      </c>
      <c r="K5">
        <f ca="1"/>
        <v>-0.90149671876849313</v>
      </c>
      <c r="L5">
        <v>3</v>
      </c>
      <c r="M5">
        <f t="shared" ca="1" si="2"/>
        <v>45.700942453673925</v>
      </c>
      <c r="N5">
        <f t="shared" ca="1" si="3"/>
        <v>318.26665805674776</v>
      </c>
      <c r="O5">
        <f t="shared" ca="1" si="4"/>
        <v>228.08959682520722</v>
      </c>
      <c r="P5" s="4">
        <f t="shared" ref="P5:P68" ca="1" si="5">LN(M5/M4)</f>
        <v>-5.0010395067545226E-2</v>
      </c>
      <c r="Q5" s="4">
        <f t="shared" ref="Q5:Q68" ca="1" si="6">LN(N5/N4)</f>
        <v>8.9376372428249585E-4</v>
      </c>
      <c r="R5" s="4">
        <f t="shared" ref="R5:R68" ca="1" si="7">LN(O5/O4)</f>
        <v>-4.0713318858762004E-2</v>
      </c>
      <c r="S5" s="4" cm="1">
        <f t="array" aca="1" ref="S5" ca="1">_xlfn._xlws.SORT(SUMPRODUCT($V$2:$X$2,P5:R5))</f>
        <v>-2.685960868817917E-2</v>
      </c>
      <c r="T5" s="4">
        <f ca="1"/>
        <v>-4.3432786313117693E-2</v>
      </c>
      <c r="U5" s="3" t="s">
        <v>50</v>
      </c>
      <c r="V5" s="7" t="s">
        <v>6</v>
      </c>
      <c r="W5" s="7" t="s">
        <v>7</v>
      </c>
      <c r="X5" s="7" t="s">
        <v>8</v>
      </c>
    </row>
    <row r="6" spans="1:24" x14ac:dyDescent="0.25">
      <c r="A6" s="1">
        <v>45544</v>
      </c>
      <c r="B6" s="4">
        <f>IFERROR(LN(BTC_tbl[[#This Row],[Close]]/BTC_tbl!B5),"")</f>
        <v>6.5196199556542114E-2</v>
      </c>
      <c r="C6" s="4">
        <f>IFERROR(LN(Gold_tbl[[#This Row],[Close]]/Gold_tbl!B5),"")</f>
        <v>4.1970509222589358E-3</v>
      </c>
      <c r="D6" s="4">
        <f>IFERROR(LN(AAPL_tbl[[#This Row],[Close]]/AAPL_tbl!B5),"")</f>
        <v>3.6300935147691872E-4</v>
      </c>
      <c r="E6" s="4">
        <f t="shared" si="0"/>
        <v>2.1346583041309285E-2</v>
      </c>
      <c r="F6">
        <f t="shared" ca="1" si="1"/>
        <v>0.86062255553512557</v>
      </c>
      <c r="G6">
        <f t="shared" ca="1" si="1"/>
        <v>-0.57756952462680722</v>
      </c>
      <c r="H6">
        <f t="shared" ca="1" si="1"/>
        <v>-0.3781976719107325</v>
      </c>
      <c r="I6">
        <f ca="1"/>
        <v>0.86062255553512557</v>
      </c>
      <c r="J6">
        <f ca="1"/>
        <v>-0.53158721719668334</v>
      </c>
      <c r="K6">
        <f ca="1"/>
        <v>-0.12920511867256343</v>
      </c>
      <c r="L6">
        <v>4</v>
      </c>
      <c r="M6">
        <f t="shared" ca="1" si="2"/>
        <v>49.176484798820077</v>
      </c>
      <c r="N6">
        <f t="shared" ca="1" si="3"/>
        <v>316.41977580111086</v>
      </c>
      <c r="O6">
        <f t="shared" ca="1" si="4"/>
        <v>231.68726498448464</v>
      </c>
      <c r="P6" s="4">
        <f t="shared" ca="1" si="5"/>
        <v>7.3296637693464284E-2</v>
      </c>
      <c r="Q6" s="4">
        <f t="shared" ca="1" si="6"/>
        <v>-5.8198422717809532E-3</v>
      </c>
      <c r="R6" s="4">
        <f t="shared" ca="1" si="7"/>
        <v>1.564994625205441E-2</v>
      </c>
      <c r="S6" s="4" cm="1">
        <f t="array" aca="1" ref="S6" ca="1">_xlfn._xlws.SORT(SUMPRODUCT($V$2:$X$2,P6:R6))</f>
        <v>2.4356038274943224E-2</v>
      </c>
      <c r="T6" s="4">
        <f ca="1"/>
        <v>-4.3235604520128465E-2</v>
      </c>
      <c r="U6" s="7" t="s">
        <v>6</v>
      </c>
      <c r="V6" s="21">
        <v>1</v>
      </c>
      <c r="W6" s="21">
        <f>V7</f>
        <v>5.2503491672766314E-2</v>
      </c>
      <c r="X6" s="21">
        <f>V8</f>
        <v>0.27058080699198822</v>
      </c>
    </row>
    <row r="7" spans="1:24" x14ac:dyDescent="0.25">
      <c r="A7" s="1">
        <v>45545</v>
      </c>
      <c r="B7" s="4">
        <f>IFERROR(LN(BTC_tbl[[#This Row],[Close]]/BTC_tbl!B6),"")</f>
        <v>1.3712261863981794E-2</v>
      </c>
      <c r="C7" s="4">
        <f>IFERROR(LN(Gold_tbl[[#This Row],[Close]]/Gold_tbl!B6),"")</f>
        <v>4.3944752120527297E-3</v>
      </c>
      <c r="D7" s="4">
        <f>IFERROR(LN(AAPL_tbl[[#This Row],[Close]]/AAPL_tbl!B6),"")</f>
        <v>-3.5905049367348455E-3</v>
      </c>
      <c r="E7" s="4">
        <f t="shared" si="0"/>
        <v>4.7943171629951766E-3</v>
      </c>
      <c r="F7">
        <f t="shared" ca="1" si="1"/>
        <v>-1.301421312112272</v>
      </c>
      <c r="G7">
        <f t="shared" ca="1" si="1"/>
        <v>-1.2682073277816777</v>
      </c>
      <c r="H7">
        <f t="shared" ca="1" si="1"/>
        <v>1.0795447146637525</v>
      </c>
      <c r="I7">
        <f ca="1"/>
        <v>-1.301421312112272</v>
      </c>
      <c r="J7">
        <f ca="1"/>
        <v>-1.3347873038035409</v>
      </c>
      <c r="K7">
        <f ca="1"/>
        <v>0.69155147168024178</v>
      </c>
      <c r="L7">
        <v>5</v>
      </c>
      <c r="M7">
        <f t="shared" ca="1" si="2"/>
        <v>46.185872220645201</v>
      </c>
      <c r="N7">
        <f t="shared" ca="1" si="3"/>
        <v>313.68871732774784</v>
      </c>
      <c r="O7">
        <f t="shared" ca="1" si="4"/>
        <v>235.5705611636221</v>
      </c>
      <c r="P7" s="4">
        <f t="shared" ca="1" si="5"/>
        <v>-6.2741602767061339E-2</v>
      </c>
      <c r="Q7" s="4">
        <f t="shared" ca="1" si="6"/>
        <v>-8.6685883625053119E-3</v>
      </c>
      <c r="R7" s="4">
        <f t="shared" ca="1" si="7"/>
        <v>1.6622024807803771E-2</v>
      </c>
      <c r="S7" s="4" cm="1">
        <f t="array" aca="1" ref="S7" ca="1">_xlfn._xlws.SORT(SUMPRODUCT($V$2:$X$2,P7:R7))</f>
        <v>-1.7303308732779396E-2</v>
      </c>
      <c r="T7" s="4">
        <f ca="1"/>
        <v>-3.5741714282649995E-2</v>
      </c>
      <c r="U7" s="7" t="s">
        <v>7</v>
      </c>
      <c r="V7" s="21">
        <v>5.2503491672766314E-2</v>
      </c>
      <c r="W7" s="21">
        <v>1</v>
      </c>
      <c r="X7" s="21">
        <f>W8</f>
        <v>1.0723509474504588E-2</v>
      </c>
    </row>
    <row r="8" spans="1:24" ht="15.75" thickBot="1" x14ac:dyDescent="0.3">
      <c r="A8" s="1">
        <v>45546</v>
      </c>
      <c r="B8" s="4">
        <f>IFERROR(LN(BTC_tbl[[#This Row],[Close]]/BTC_tbl!B7),"")</f>
        <v>-5.8536752514606527E-3</v>
      </c>
      <c r="C8" s="4">
        <f>IFERROR(LN(Gold_tbl[[#This Row],[Close]]/Gold_tbl!B7),"")</f>
        <v>-1.5918432169448528E-3</v>
      </c>
      <c r="D8" s="4">
        <f>IFERROR(LN(AAPL_tbl[[#This Row],[Close]]/AAPL_tbl!B7),"")</f>
        <v>1.1498542262375277E-2</v>
      </c>
      <c r="E8" s="4">
        <f t="shared" si="0"/>
        <v>1.0567228164964459E-3</v>
      </c>
      <c r="F8">
        <f t="shared" ca="1" si="1"/>
        <v>-9.9026774042864626E-2</v>
      </c>
      <c r="G8">
        <f t="shared" ca="1" si="1"/>
        <v>-1.1087088383021615</v>
      </c>
      <c r="H8">
        <f t="shared" ca="1" si="1"/>
        <v>1.2880828916464335</v>
      </c>
      <c r="I8">
        <f ca="1"/>
        <v>-9.9026774042864626E-2</v>
      </c>
      <c r="J8">
        <f ca="1"/>
        <v>-1.1123788925135369</v>
      </c>
      <c r="K8">
        <f ca="1"/>
        <v>1.2170978825688772</v>
      </c>
      <c r="L8">
        <v>6</v>
      </c>
      <c r="M8">
        <f t="shared" ca="1" si="2"/>
        <v>47.837711676430629</v>
      </c>
      <c r="N8">
        <f t="shared" ca="1" si="3"/>
        <v>314.50699585755206</v>
      </c>
      <c r="O8">
        <f t="shared" ca="1" si="4"/>
        <v>238.10491280149333</v>
      </c>
      <c r="P8" s="4">
        <f t="shared" ca="1" si="5"/>
        <v>3.5140320415214456E-2</v>
      </c>
      <c r="Q8" s="4">
        <f t="shared" ca="1" si="6"/>
        <v>2.6051721634787676E-3</v>
      </c>
      <c r="R8" s="4">
        <f t="shared" ca="1" si="7"/>
        <v>1.0700895279559074E-2</v>
      </c>
      <c r="S8" s="4" cm="1">
        <f t="array" aca="1" ref="S8" ca="1">_xlfn._xlws.SORT(SUMPRODUCT($V$2:$X$2,P8:R8))</f>
        <v>1.4794433573823566E-2</v>
      </c>
      <c r="T8" s="4">
        <f ca="1"/>
        <v>-3.546264604017367E-2</v>
      </c>
      <c r="U8" s="7" t="s">
        <v>8</v>
      </c>
      <c r="V8" s="22">
        <v>0.27058080699198822</v>
      </c>
      <c r="W8" s="22">
        <v>1.0723509474504588E-2</v>
      </c>
      <c r="X8" s="22">
        <v>1</v>
      </c>
    </row>
    <row r="9" spans="1:24" x14ac:dyDescent="0.25">
      <c r="A9" s="1">
        <v>45547</v>
      </c>
      <c r="B9" s="4">
        <f>IFERROR(LN(BTC_tbl[[#This Row],[Close]]/BTC_tbl!B8),"")</f>
        <v>1.1673284304724805E-2</v>
      </c>
      <c r="C9" s="4">
        <f>IFERROR(LN(Gold_tbl[[#This Row],[Close]]/Gold_tbl!B8),"")</f>
        <v>1.7414755698246832E-2</v>
      </c>
      <c r="D9" s="4">
        <f>IFERROR(LN(AAPL_tbl[[#This Row],[Close]]/AAPL_tbl!B8),"")</f>
        <v>4.9499382268422857E-4</v>
      </c>
      <c r="E9" s="4">
        <f t="shared" si="0"/>
        <v>1.0616385717521442E-2</v>
      </c>
      <c r="F9">
        <f t="shared" ca="1" si="1"/>
        <v>0.53434881280124502</v>
      </c>
      <c r="G9">
        <f t="shared" ca="1" si="1"/>
        <v>-1.5817614891514733</v>
      </c>
      <c r="H9">
        <f t="shared" ca="1" si="1"/>
        <v>-1.9967901159534496</v>
      </c>
      <c r="I9">
        <f ca="1"/>
        <v>0.53434881280124502</v>
      </c>
      <c r="J9">
        <f ca="1"/>
        <v>-1.5515246511518404</v>
      </c>
      <c r="K9">
        <f ca="1"/>
        <v>-1.7721904680363094</v>
      </c>
      <c r="L9">
        <v>7</v>
      </c>
      <c r="M9">
        <f t="shared" ca="1" si="2"/>
        <v>48.735127509082353</v>
      </c>
      <c r="N9">
        <f t="shared" ca="1" si="3"/>
        <v>313.04267202769512</v>
      </c>
      <c r="O9">
        <f t="shared" ca="1" si="4"/>
        <v>224.28421462476115</v>
      </c>
      <c r="P9" s="4">
        <f t="shared" ca="1" si="5"/>
        <v>1.858579851389066E-2</v>
      </c>
      <c r="Q9" s="4">
        <f t="shared" ca="1" si="6"/>
        <v>-4.66680666863093E-3</v>
      </c>
      <c r="R9" s="4">
        <f t="shared" ca="1" si="7"/>
        <v>-5.9797323755286146E-2</v>
      </c>
      <c r="S9" s="4" cm="1">
        <f t="array" aca="1" ref="S9" ca="1">_xlfn._xlws.SORT(SUMPRODUCT($V$2:$X$2,P9:R9))</f>
        <v>-1.4230180239871017E-2</v>
      </c>
      <c r="T9" s="4">
        <f ca="1"/>
        <v>-3.2231000896348977E-2</v>
      </c>
    </row>
    <row r="10" spans="1:24" x14ac:dyDescent="0.25">
      <c r="A10" s="1">
        <v>45548</v>
      </c>
      <c r="B10" s="4">
        <f>IFERROR(LN(BTC_tbl[[#This Row],[Close]]/BTC_tbl!B9),"")</f>
        <v>2.4834132037738394E-2</v>
      </c>
      <c r="C10" s="4">
        <f>IFERROR(LN(Gold_tbl[[#This Row],[Close]]/Gold_tbl!B9),"")</f>
        <v>9.8946092616862252E-3</v>
      </c>
      <c r="D10" s="4">
        <f>IFERROR(LN(AAPL_tbl[[#This Row],[Close]]/AAPL_tbl!B9),"")</f>
        <v>-1.2154225088936183E-3</v>
      </c>
      <c r="E10" s="4">
        <f t="shared" si="0"/>
        <v>1.1043456563327923E-2</v>
      </c>
      <c r="F10">
        <f t="shared" ca="1" si="1"/>
        <v>0.35097323154257704</v>
      </c>
      <c r="G10">
        <f t="shared" ca="1" si="1"/>
        <v>4.7428739803973184E-2</v>
      </c>
      <c r="H10">
        <f t="shared" ca="1" si="1"/>
        <v>-1.9075255920744569</v>
      </c>
      <c r="I10">
        <f ca="1"/>
        <v>0.35097323154257704</v>
      </c>
      <c r="J10">
        <f ca="1"/>
        <v>6.5790643403813326E-2</v>
      </c>
      <c r="K10">
        <f ca="1"/>
        <v>-1.7415564205688121</v>
      </c>
      <c r="L10">
        <v>8</v>
      </c>
      <c r="M10">
        <f t="shared" ca="1" si="2"/>
        <v>48.483525221059146</v>
      </c>
      <c r="N10">
        <f t="shared" ca="1" si="3"/>
        <v>318.7088123788667</v>
      </c>
      <c r="O10">
        <f t="shared" ca="1" si="4"/>
        <v>224.4579388818965</v>
      </c>
      <c r="P10" s="4">
        <f t="shared" ca="1" si="5"/>
        <v>-5.1760200884141934E-3</v>
      </c>
      <c r="Q10" s="4">
        <f t="shared" ca="1" si="6"/>
        <v>1.7938358452624883E-2</v>
      </c>
      <c r="R10" s="4">
        <f t="shared" ca="1" si="7"/>
        <v>7.7427210462269246E-4</v>
      </c>
      <c r="S10" s="4" cm="1">
        <f t="array" aca="1" ref="S10" ca="1">_xlfn._xlws.SORT(SUMPRODUCT($V$2:$X$2,P10:R10))</f>
        <v>5.854818985912503E-3</v>
      </c>
      <c r="T10" s="4">
        <f ca="1"/>
        <v>-3.132951409851064E-2</v>
      </c>
      <c r="U10" s="3" t="s">
        <v>51</v>
      </c>
      <c r="V10" s="7" t="s">
        <v>6</v>
      </c>
      <c r="W10" s="7" t="s">
        <v>7</v>
      </c>
      <c r="X10" s="7" t="s">
        <v>8</v>
      </c>
    </row>
    <row r="11" spans="1:24" x14ac:dyDescent="0.25">
      <c r="A11" s="1">
        <v>45551</v>
      </c>
      <c r="B11" s="4">
        <f>IFERROR(LN(BTC_tbl[[#This Row],[Close]]/BTC_tbl!B10),"")</f>
        <v>-3.0653741091002402E-2</v>
      </c>
      <c r="C11" s="4">
        <f>IFERROR(LN(Gold_tbl[[#This Row],[Close]]/Gold_tbl!B10),"")</f>
        <v>-8.3797712371563347E-5</v>
      </c>
      <c r="D11" s="4">
        <f>IFERROR(LN(AAPL_tbl[[#This Row],[Close]]/AAPL_tbl!B10),"")</f>
        <v>-2.8185033443381146E-2</v>
      </c>
      <c r="E11" s="4">
        <f t="shared" si="0"/>
        <v>-1.768515144526369E-2</v>
      </c>
      <c r="F11">
        <f t="shared" ca="1" si="1"/>
        <v>2.8103526565856787</v>
      </c>
      <c r="G11">
        <f t="shared" ca="1" si="1"/>
        <v>-0.12052469865950981</v>
      </c>
      <c r="H11">
        <f t="shared" ca="1" si="1"/>
        <v>0.61756224071828936</v>
      </c>
      <c r="I11">
        <f ca="1"/>
        <v>2.8103526565856787</v>
      </c>
      <c r="J11">
        <f ca="1"/>
        <v>2.7194863478357992E-2</v>
      </c>
      <c r="K11">
        <f ca="1"/>
        <v>1.3553694276966017</v>
      </c>
      <c r="L11">
        <v>9</v>
      </c>
      <c r="M11">
        <f t="shared" ca="1" si="2"/>
        <v>52.087966568476205</v>
      </c>
      <c r="N11">
        <f t="shared" ca="1" si="3"/>
        <v>318.6247305246672</v>
      </c>
      <c r="O11">
        <f t="shared" ca="1" si="4"/>
        <v>238.88069652987593</v>
      </c>
      <c r="P11" s="4">
        <f t="shared" ca="1" si="5"/>
        <v>7.1709900033310528E-2</v>
      </c>
      <c r="Q11" s="4">
        <f t="shared" ca="1" si="6"/>
        <v>-2.6385510577161392E-4</v>
      </c>
      <c r="R11" s="4">
        <f t="shared" ca="1" si="7"/>
        <v>6.2275914618688165E-2</v>
      </c>
      <c r="S11" s="4">
        <f ca="1">(SUMPRODUCT($V$2:$X$2,P11:R11))</f>
        <v>4.0090202353290957E-2</v>
      </c>
      <c r="T11" s="4">
        <f ca="1"/>
        <v>-3.0950249397110687E-2</v>
      </c>
      <c r="U11" s="7" t="s">
        <v>6</v>
      </c>
      <c r="V11">
        <f>SQRT(V6)</f>
        <v>1</v>
      </c>
      <c r="W11">
        <v>0</v>
      </c>
      <c r="X11">
        <v>0</v>
      </c>
    </row>
    <row r="12" spans="1:24" x14ac:dyDescent="0.25">
      <c r="A12" s="1">
        <v>45552</v>
      </c>
      <c r="B12" s="4">
        <f>IFERROR(LN(BTC_tbl[[#This Row],[Close]]/BTC_tbl!B11),"")</f>
        <v>3.4420223886479369E-2</v>
      </c>
      <c r="C12" s="4">
        <f>IFERROR(LN(Gold_tbl[[#This Row],[Close]]/Gold_tbl!B11),"")</f>
        <v>-5.5462327045166168E-3</v>
      </c>
      <c r="D12" s="4">
        <f>IFERROR(LN(AAPL_tbl[[#This Row],[Close]]/AAPL_tbl!B11),"")</f>
        <v>2.1751715159644049E-3</v>
      </c>
      <c r="E12" s="4">
        <f t="shared" si="0"/>
        <v>8.7601255389264856E-3</v>
      </c>
      <c r="F12">
        <f t="shared" ca="1" si="1"/>
        <v>-0.56918781897507775</v>
      </c>
      <c r="G12">
        <f t="shared" ca="1" si="1"/>
        <v>-1.3952449233714357</v>
      </c>
      <c r="H12">
        <f t="shared" ca="1" si="1"/>
        <v>-1.6527364927400301</v>
      </c>
      <c r="I12">
        <f ca="1"/>
        <v>-0.56918781897507775</v>
      </c>
      <c r="J12">
        <f ca="1"/>
        <v>-1.4232048664736188</v>
      </c>
      <c r="K12">
        <f ca="1"/>
        <v>-1.740219512442857</v>
      </c>
      <c r="L12">
        <v>10</v>
      </c>
      <c r="M12">
        <f t="shared" ca="1" si="2"/>
        <v>47.217831531886603</v>
      </c>
      <c r="N12">
        <f t="shared" ca="1" si="3"/>
        <v>313.6354231338326</v>
      </c>
      <c r="O12">
        <f t="shared" ca="1" si="4"/>
        <v>224.53572350978783</v>
      </c>
      <c r="P12" s="4">
        <f t="shared" ca="1" si="5"/>
        <v>-9.8162346166008121E-2</v>
      </c>
      <c r="Q12" s="4">
        <f t="shared" ca="1" si="6"/>
        <v>-1.5782778432631997E-2</v>
      </c>
      <c r="R12" s="4">
        <f t="shared" ca="1" si="7"/>
        <v>-6.1929430313073776E-2</v>
      </c>
      <c r="S12" s="4" cm="1">
        <f t="array" aca="1" ref="S12" ca="1">_xlfn._xlws.SORT(SUMPRODUCT($V$2:$X$2,P12:R12))</f>
        <v>-5.4340644316777369E-2</v>
      </c>
      <c r="T12" s="4">
        <f ca="1"/>
        <v>-3.0165495938051901E-2</v>
      </c>
      <c r="U12" s="7" t="s">
        <v>7</v>
      </c>
      <c r="V12">
        <f>V7/V11</f>
        <v>5.2503491672766314E-2</v>
      </c>
      <c r="W12">
        <f>SQRT(W7-V12^2)</f>
        <v>0.99862074050270344</v>
      </c>
      <c r="X12">
        <v>0</v>
      </c>
    </row>
    <row r="13" spans="1:24" x14ac:dyDescent="0.25">
      <c r="A13" s="1">
        <v>45553</v>
      </c>
      <c r="B13" s="4">
        <f>IFERROR(LN(BTC_tbl[[#This Row],[Close]]/BTC_tbl!B12),"")</f>
        <v>1.8779348242001143E-3</v>
      </c>
      <c r="C13" s="4">
        <f>IFERROR(LN(Gold_tbl[[#This Row],[Close]]/Gold_tbl!B12),"")</f>
        <v>-7.740336837031154E-3</v>
      </c>
      <c r="D13" s="4">
        <f>IFERROR(LN(AAPL_tbl[[#This Row],[Close]]/AAPL_tbl!B12),"")</f>
        <v>1.7823660313169207E-2</v>
      </c>
      <c r="E13" s="4">
        <f t="shared" si="0"/>
        <v>2.8143438063983344E-3</v>
      </c>
      <c r="F13">
        <f t="shared" ca="1" si="1"/>
        <v>-0.3350415626358077</v>
      </c>
      <c r="G13">
        <f t="shared" ca="1" si="1"/>
        <v>-1.9140466727602974</v>
      </c>
      <c r="H13">
        <f t="shared" ca="1" si="1"/>
        <v>-1.2441748641440693</v>
      </c>
      <c r="I13">
        <f ca="1"/>
        <v>-0.3350415626358077</v>
      </c>
      <c r="J13">
        <f ca="1"/>
        <v>-1.9289975576025036</v>
      </c>
      <c r="K13">
        <f ca="1"/>
        <v>-1.2817360029793563</v>
      </c>
      <c r="L13">
        <v>11</v>
      </c>
      <c r="M13">
        <f t="shared" ca="1" si="2"/>
        <v>47.548136122995651</v>
      </c>
      <c r="N13">
        <f t="shared" ca="1" si="3"/>
        <v>311.94654128649933</v>
      </c>
      <c r="O13">
        <f t="shared" ca="1" si="4"/>
        <v>226.64629069614196</v>
      </c>
      <c r="P13" s="4">
        <f t="shared" ca="1" si="5"/>
        <v>6.9709820279694806E-3</v>
      </c>
      <c r="Q13" s="4">
        <f t="shared" ca="1" si="6"/>
        <v>-5.3994074205078518E-3</v>
      </c>
      <c r="R13" s="4">
        <f t="shared" ca="1" si="7"/>
        <v>9.3557921852187396E-3</v>
      </c>
      <c r="S13" s="4" cm="1">
        <f t="array" aca="1" ref="S13" ca="1">_xlfn._xlws.SORT(SUMPRODUCT($V$2:$X$2,P13:R13))</f>
        <v>2.7382692957533252E-3</v>
      </c>
      <c r="T13" s="4">
        <f ca="1"/>
        <v>-3.0153241883741369E-2</v>
      </c>
      <c r="U13" s="7" t="s">
        <v>8</v>
      </c>
      <c r="V13">
        <f>V8/V11</f>
        <v>0.27058080699198822</v>
      </c>
      <c r="W13">
        <f>((X7-V13*V12)/W12)</f>
        <v>-3.487738168202231E-3</v>
      </c>
      <c r="X13">
        <f>SQRT(X8-V13^2-W13^2)</f>
        <v>0.96269094862787319</v>
      </c>
    </row>
    <row r="14" spans="1:24" x14ac:dyDescent="0.25">
      <c r="A14" s="1">
        <v>45554</v>
      </c>
      <c r="B14" s="4">
        <f>IFERROR(LN(BTC_tbl[[#This Row],[Close]]/BTC_tbl!B13),"")</f>
        <v>5.1199481356851914E-2</v>
      </c>
      <c r="C14" s="4">
        <f>IFERROR(LN(Gold_tbl[[#This Row],[Close]]/Gold_tbl!B13),"")</f>
        <v>1.5421220750811466E-2</v>
      </c>
      <c r="D14" s="4">
        <f>IFERROR(LN(AAPL_tbl[[#This Row],[Close]]/AAPL_tbl!B13),"")</f>
        <v>3.6430896354920833E-2</v>
      </c>
      <c r="E14" s="4">
        <f t="shared" si="0"/>
        <v>3.2457601613856413E-2</v>
      </c>
      <c r="F14">
        <f t="shared" ca="1" si="1"/>
        <v>1.0920838360625877</v>
      </c>
      <c r="G14">
        <f t="shared" ca="1" si="1"/>
        <v>1.3194235914022681</v>
      </c>
      <c r="H14">
        <f t="shared" ca="1" si="1"/>
        <v>-1.467955518622696</v>
      </c>
      <c r="I14">
        <f ca="1"/>
        <v>1.0920838360625877</v>
      </c>
      <c r="J14">
        <f ca="1"/>
        <v>1.3749419784755441</v>
      </c>
      <c r="K14">
        <f ca="1"/>
        <v>-1.1222923691214439</v>
      </c>
      <c r="L14">
        <v>12</v>
      </c>
      <c r="M14">
        <f t="shared" ca="1" si="2"/>
        <v>49.571745610038462</v>
      </c>
      <c r="N14">
        <f t="shared" ca="1" si="3"/>
        <v>323.53587698871866</v>
      </c>
      <c r="O14">
        <f t="shared" ca="1" si="4"/>
        <v>227.40861391937182</v>
      </c>
      <c r="P14" s="4">
        <f t="shared" ca="1" si="5"/>
        <v>4.1678436494080928E-2</v>
      </c>
      <c r="Q14" s="4">
        <f t="shared" ca="1" si="6"/>
        <v>3.6478179286047442E-2</v>
      </c>
      <c r="R14" s="4">
        <f t="shared" ca="1" si="7"/>
        <v>3.3578491576962406E-3</v>
      </c>
      <c r="S14" s="4" cm="1">
        <f t="array" aca="1" ref="S14" ca="1">_xlfn._xlws.SORT(SUMPRODUCT($V$2:$X$2,P14:R14))</f>
        <v>2.8102157409952127E-2</v>
      </c>
      <c r="T14" s="4">
        <f ca="1"/>
        <v>-2.9771075870049769E-2</v>
      </c>
    </row>
    <row r="15" spans="1:24" x14ac:dyDescent="0.25">
      <c r="A15" s="1">
        <v>45555</v>
      </c>
      <c r="B15" s="4">
        <f>IFERROR(LN(BTC_tbl[[#This Row],[Close]]/BTC_tbl!B14),"")</f>
        <v>-5.3619431413853991E-3</v>
      </c>
      <c r="C15" s="4">
        <f>IFERROR(LN(Gold_tbl[[#This Row],[Close]]/Gold_tbl!B14),"")</f>
        <v>1.2630522307461735E-2</v>
      </c>
      <c r="D15" s="4">
        <f>IFERROR(LN(AAPL_tbl[[#This Row],[Close]]/AAPL_tbl!B14),"")</f>
        <v>-2.9381475738065473E-3</v>
      </c>
      <c r="E15" s="4">
        <f t="shared" si="0"/>
        <v>2.562181708427111E-3</v>
      </c>
      <c r="F15">
        <f t="shared" ca="1" si="1"/>
        <v>0.9207444563302446</v>
      </c>
      <c r="G15">
        <f t="shared" ca="1" si="1"/>
        <v>-0.12280998349043845</v>
      </c>
      <c r="H15">
        <f t="shared" ca="1" si="1"/>
        <v>-0.17137511808505271</v>
      </c>
      <c r="I15">
        <f ca="1"/>
        <v>0.9207444563302446</v>
      </c>
      <c r="J15">
        <f ca="1"/>
        <v>-7.4298297758665685E-2</v>
      </c>
      <c r="K15">
        <f ca="1"/>
        <v>8.4582832093579752E-2</v>
      </c>
      <c r="L15">
        <v>13</v>
      </c>
      <c r="M15">
        <f t="shared" ca="1" si="2"/>
        <v>49.333096120590135</v>
      </c>
      <c r="N15">
        <f t="shared" ca="1" si="3"/>
        <v>318.47372545876675</v>
      </c>
      <c r="O15">
        <f t="shared" ca="1" si="4"/>
        <v>233.01783503476432</v>
      </c>
      <c r="P15" s="4">
        <f t="shared" ca="1" si="5"/>
        <v>-4.8258497446192023E-3</v>
      </c>
      <c r="Q15" s="4">
        <f t="shared" ca="1" si="6"/>
        <v>-1.5770033409962952E-2</v>
      </c>
      <c r="R15" s="4">
        <f t="shared" ca="1" si="7"/>
        <v>2.4366535218422782E-2</v>
      </c>
      <c r="S15" s="4" cm="1">
        <f t="array" aca="1" ref="S15" ca="1">_xlfn._xlws.SORT(SUMPRODUCT($V$2:$X$2,P15:R15))</f>
        <v>-4.4580772184410738E-4</v>
      </c>
      <c r="T15" s="4">
        <f ca="1"/>
        <v>-2.9438240314009823E-2</v>
      </c>
      <c r="U15" s="3" t="s">
        <v>53</v>
      </c>
      <c r="V15" s="7" t="s">
        <v>6</v>
      </c>
      <c r="W15" s="7" t="s">
        <v>7</v>
      </c>
      <c r="X15" s="7" t="s">
        <v>8</v>
      </c>
    </row>
    <row r="16" spans="1:24" x14ac:dyDescent="0.25">
      <c r="A16" s="1">
        <v>45558</v>
      </c>
      <c r="B16" s="4">
        <f>IFERROR(LN(BTC_tbl[[#This Row],[Close]]/BTC_tbl!B15),"")</f>
        <v>5.3619431413853731E-3</v>
      </c>
      <c r="C16" s="4">
        <f>IFERROR(LN(Gold_tbl[[#This Row],[Close]]/Gold_tbl!B15),"")</f>
        <v>1.9385846158618259E-3</v>
      </c>
      <c r="D16" s="4">
        <f>IFERROR(LN(AAPL_tbl[[#This Row],[Close]]/AAPL_tbl!B15),"")</f>
        <v>-7.6267259714198664E-3</v>
      </c>
      <c r="E16" s="4">
        <f t="shared" si="0"/>
        <v>9.5998997334382531E-5</v>
      </c>
      <c r="F16">
        <f t="shared" ca="1" si="1"/>
        <v>0.17450752307342551</v>
      </c>
      <c r="G16">
        <f t="shared" ca="1" si="1"/>
        <v>7.8976526513503412E-2</v>
      </c>
      <c r="H16">
        <f t="shared" ca="1" si="1"/>
        <v>0.59797048964214861</v>
      </c>
      <c r="I16">
        <f ca="1"/>
        <v>0.17450752307342551</v>
      </c>
      <c r="J16">
        <f ca="1"/>
        <v>8.802985167376684E-2</v>
      </c>
      <c r="K16">
        <f ca="1"/>
        <v>0.62260371489854116</v>
      </c>
      <c r="L16">
        <v>14</v>
      </c>
      <c r="M16">
        <f t="shared" ca="1" si="2"/>
        <v>48.281273745207926</v>
      </c>
      <c r="N16">
        <f t="shared" ca="1" si="3"/>
        <v>319.09368114429481</v>
      </c>
      <c r="O16">
        <f t="shared" ca="1" si="4"/>
        <v>235.5836602969982</v>
      </c>
      <c r="P16" s="4">
        <f t="shared" ca="1" si="5"/>
        <v>-2.1551398375898798E-2</v>
      </c>
      <c r="Q16" s="4">
        <f t="shared" ca="1" si="6"/>
        <v>1.9447539962056852E-3</v>
      </c>
      <c r="R16" s="4">
        <f t="shared" ca="1" si="7"/>
        <v>1.0951099944409019E-2</v>
      </c>
      <c r="S16" s="4" cm="1">
        <f t="array" aca="1" ref="S16" ca="1">_xlfn._xlws.SORT(SUMPRODUCT($V$2:$X$2,P16:R16))</f>
        <v>-2.4021879309646596E-3</v>
      </c>
      <c r="T16" s="4">
        <f ca="1"/>
        <v>-2.9228947617440645E-2</v>
      </c>
      <c r="U16" s="7" t="s">
        <v>55</v>
      </c>
      <c r="V16" s="2">
        <v>0.04</v>
      </c>
      <c r="W16" s="2">
        <f>V16</f>
        <v>0.04</v>
      </c>
      <c r="X16" s="2">
        <f>W16</f>
        <v>0.04</v>
      </c>
    </row>
    <row r="17" spans="1:24" x14ac:dyDescent="0.25">
      <c r="A17" s="1">
        <v>45559</v>
      </c>
      <c r="B17" s="4">
        <f>IFERROR(LN(BTC_tbl[[#This Row],[Close]]/BTC_tbl!B16),"")</f>
        <v>1.7668304133313897E-2</v>
      </c>
      <c r="C17" s="4">
        <f>IFERROR(LN(Gold_tbl[[#This Row],[Close]]/Gold_tbl!B16),"")</f>
        <v>1.3872345226311669E-2</v>
      </c>
      <c r="D17" s="4">
        <f>IFERROR(LN(AAPL_tbl[[#This Row],[Close]]/AAPL_tbl!B16),"")</f>
        <v>3.9749191104953199E-3</v>
      </c>
      <c r="E17" s="4">
        <f t="shared" si="0"/>
        <v>1.2041905063667431E-2</v>
      </c>
      <c r="F17">
        <f t="shared" ca="1" si="1"/>
        <v>-0.11615633593419195</v>
      </c>
      <c r="G17">
        <f t="shared" ca="1" si="1"/>
        <v>-0.3785962897831</v>
      </c>
      <c r="H17">
        <f t="shared" ca="1" si="1"/>
        <v>-1.0824610076351286</v>
      </c>
      <c r="I17">
        <f ca="1"/>
        <v>-0.11615633593419195</v>
      </c>
      <c r="J17">
        <f ca="1"/>
        <v>-0.3841727204712353</v>
      </c>
      <c r="K17">
        <f ca="1"/>
        <v>-1.0721846446770356</v>
      </c>
      <c r="L17">
        <v>15</v>
      </c>
      <c r="M17">
        <f t="shared" ca="1" si="2"/>
        <v>47.882323653723283</v>
      </c>
      <c r="N17">
        <f t="shared" ca="1" si="3"/>
        <v>317.49261399161708</v>
      </c>
      <c r="O17">
        <f t="shared" ca="1" si="4"/>
        <v>227.74645991661967</v>
      </c>
      <c r="P17" s="4">
        <f t="shared" ca="1" si="5"/>
        <v>-8.2973680504207694E-3</v>
      </c>
      <c r="Q17" s="4">
        <f t="shared" ca="1" si="6"/>
        <v>-5.0301759269697991E-3</v>
      </c>
      <c r="R17" s="4">
        <f t="shared" ca="1" si="7"/>
        <v>-3.3833103500043031E-2</v>
      </c>
      <c r="S17" s="4" cm="1">
        <f t="array" aca="1" ref="S17" ca="1">_xlfn._xlws.SORT(SUMPRODUCT($V$2:$X$2,P17:R17))</f>
        <v>-1.4651211835927061E-2</v>
      </c>
      <c r="T17" s="4">
        <f ca="1"/>
        <v>-2.8124938884385643E-2</v>
      </c>
      <c r="U17" s="7" t="s">
        <v>54</v>
      </c>
      <c r="V17">
        <f>_xlfn.STDEV.S(B3:B251)</f>
        <v>2.9093094115189098E-2</v>
      </c>
      <c r="W17">
        <f>_xlfn.STDEV.S(C3:C251)</f>
        <v>1.0992265127582746E-2</v>
      </c>
      <c r="X17">
        <f>_xlfn.STDEV.S(D3:D251)</f>
        <v>2.0057335214496257E-2</v>
      </c>
    </row>
    <row r="18" spans="1:24" x14ac:dyDescent="0.25">
      <c r="A18" s="1">
        <v>45560</v>
      </c>
      <c r="B18" s="4">
        <f>IFERROR(LN(BTC_tbl[[#This Row],[Close]]/BTC_tbl!B17),"")</f>
        <v>-1.9452425926815294E-2</v>
      </c>
      <c r="C18" s="4">
        <f>IFERROR(LN(Gold_tbl[[#This Row],[Close]]/Gold_tbl!B17),"")</f>
        <v>-1.382676104788478E-3</v>
      </c>
      <c r="D18" s="4">
        <f>IFERROR(LN(AAPL_tbl[[#This Row],[Close]]/AAPL_tbl!B17),"")</f>
        <v>-4.4175536786287412E-3</v>
      </c>
      <c r="E18" s="4">
        <f t="shared" si="0"/>
        <v>-7.7140643235486016E-3</v>
      </c>
      <c r="F18">
        <f t="shared" ca="1" si="1"/>
        <v>-0.73748545843116831</v>
      </c>
      <c r="G18">
        <f t="shared" ca="1" si="1"/>
        <v>-0.20593702441255654</v>
      </c>
      <c r="H18">
        <f t="shared" ca="1" si="1"/>
        <v>-2.3956156412933267</v>
      </c>
      <c r="I18">
        <f ca="1"/>
        <v>-0.73748545843116831</v>
      </c>
      <c r="J18">
        <f ca="1"/>
        <v>-0.24437354544131762</v>
      </c>
      <c r="K18">
        <f ca="1"/>
        <v>-2.5050686503313155</v>
      </c>
      <c r="L18">
        <v>16</v>
      </c>
      <c r="M18">
        <f t="shared" ca="1" si="2"/>
        <v>47.032035062840102</v>
      </c>
      <c r="N18">
        <f t="shared" ca="1" si="3"/>
        <v>318.03189121141878</v>
      </c>
      <c r="O18">
        <f t="shared" ca="1" si="4"/>
        <v>221.32959978281306</v>
      </c>
      <c r="P18" s="4">
        <f t="shared" ca="1" si="5"/>
        <v>-1.7917443681740513E-2</v>
      </c>
      <c r="Q18" s="4">
        <f t="shared" ca="1" si="6"/>
        <v>1.6971095365208525E-3</v>
      </c>
      <c r="R18" s="4">
        <f t="shared" ca="1" si="7"/>
        <v>-2.8580000079307524E-2</v>
      </c>
      <c r="S18" s="4" cm="1">
        <f t="array" aca="1" ref="S18" ca="1">_xlfn._xlws.SORT(SUMPRODUCT($V$2:$X$2,P18:R18))</f>
        <v>-1.3270389313706069E-2</v>
      </c>
      <c r="T18" s="4">
        <f ca="1"/>
        <v>-2.8104355207248674E-2</v>
      </c>
      <c r="U18" s="7" t="s">
        <v>56</v>
      </c>
      <c r="V18">
        <f>BTC_tbl!B250</f>
        <v>47.93</v>
      </c>
      <c r="W18">
        <f>Gold_tbl!B250</f>
        <v>318.07</v>
      </c>
      <c r="X18">
        <f>AAPL_tbl!B250</f>
        <v>232.14</v>
      </c>
    </row>
    <row r="19" spans="1:24" x14ac:dyDescent="0.25">
      <c r="A19" s="1">
        <v>45561</v>
      </c>
      <c r="B19" s="4">
        <f>IFERROR(LN(BTC_tbl[[#This Row],[Close]]/BTC_tbl!B18),"")</f>
        <v>2.4692612590371414E-2</v>
      </c>
      <c r="C19" s="4">
        <f>IFERROR(LN(Gold_tbl[[#This Row],[Close]]/Gold_tbl!B18),"")</f>
        <v>5.0739894940559759E-3</v>
      </c>
      <c r="D19" s="4">
        <f>IFERROR(LN(AAPL_tbl[[#This Row],[Close]]/AAPL_tbl!B18),"")</f>
        <v>5.0785067970527519E-3</v>
      </c>
      <c r="E19" s="4">
        <f t="shared" si="0"/>
        <v>1.0960931613849641E-2</v>
      </c>
      <c r="F19">
        <f t="shared" ca="1" si="1"/>
        <v>1.216032374326413</v>
      </c>
      <c r="G19">
        <f t="shared" ca="1" si="1"/>
        <v>-0.15227758721318335</v>
      </c>
      <c r="H19">
        <f t="shared" ca="1" si="1"/>
        <v>1.4645521049350205</v>
      </c>
      <c r="I19">
        <f ca="1"/>
        <v>1.216032374326413</v>
      </c>
      <c r="J19">
        <f ca="1"/>
        <v>-8.8221611265533101E-2</v>
      </c>
      <c r="K19">
        <f ca="1"/>
        <v>1.7394771807415528</v>
      </c>
      <c r="L19">
        <v>17</v>
      </c>
      <c r="M19">
        <f t="shared" ca="1" si="2"/>
        <v>49.790379753540634</v>
      </c>
      <c r="N19">
        <f t="shared" ca="1" si="3"/>
        <v>318.62935413102088</v>
      </c>
      <c r="O19">
        <f t="shared" ca="1" si="4"/>
        <v>241.03619417851635</v>
      </c>
      <c r="P19" s="4">
        <f t="shared" ca="1" si="5"/>
        <v>5.6992821119688467E-2</v>
      </c>
      <c r="Q19" s="4">
        <f t="shared" ca="1" si="6"/>
        <v>1.8768634006198395E-3</v>
      </c>
      <c r="R19" s="4">
        <f t="shared" ca="1" si="7"/>
        <v>8.5294113312711597E-2</v>
      </c>
      <c r="S19" s="4" cm="1">
        <f t="array" aca="1" ref="S19" ca="1">_xlfn._xlws.SORT(SUMPRODUCT($V$2:$X$2,P19:R19))</f>
        <v>4.3436825689967956E-2</v>
      </c>
      <c r="T19" s="4">
        <f ca="1"/>
        <v>-2.7534110068834231E-2</v>
      </c>
    </row>
    <row r="20" spans="1:24" x14ac:dyDescent="0.25">
      <c r="A20" s="1">
        <v>45562</v>
      </c>
      <c r="B20" s="4">
        <f>IFERROR(LN(BTC_tbl[[#This Row],[Close]]/BTC_tbl!B19),"")</f>
        <v>1.3841051411871511E-2</v>
      </c>
      <c r="C20" s="4">
        <f>IFERROR(LN(Gold_tbl[[#This Row],[Close]]/Gold_tbl!B19),"")</f>
        <v>-7.9675218236517874E-3</v>
      </c>
      <c r="D20" s="4">
        <f>IFERROR(LN(AAPL_tbl[[#This Row],[Close]]/AAPL_tbl!B19),"")</f>
        <v>1.1886158428744205E-3</v>
      </c>
      <c r="E20" s="4">
        <f t="shared" si="0"/>
        <v>1.3218914469630644E-3</v>
      </c>
      <c r="F20">
        <f t="shared" ca="1" si="1"/>
        <v>0.35808221588368672</v>
      </c>
      <c r="G20">
        <f t="shared" ca="1" si="1"/>
        <v>0.9479742887989081</v>
      </c>
      <c r="H20">
        <f t="shared" ca="1" si="1"/>
        <v>0.27666498016810809</v>
      </c>
      <c r="I20">
        <f ca="1"/>
        <v>0.35808221588368672</v>
      </c>
      <c r="J20">
        <f ca="1"/>
        <v>0.96546735289770413</v>
      </c>
      <c r="K20">
        <f ca="1"/>
        <v>0.35992676104391663</v>
      </c>
      <c r="L20">
        <v>18</v>
      </c>
      <c r="M20">
        <f t="shared" ca="1" si="2"/>
        <v>48.570692109064879</v>
      </c>
      <c r="N20">
        <f t="shared" ca="1" si="3"/>
        <v>322.39301874356937</v>
      </c>
      <c r="O20">
        <f t="shared" ca="1" si="4"/>
        <v>234.49560250346508</v>
      </c>
      <c r="P20" s="4">
        <f t="shared" ca="1" si="5"/>
        <v>-2.4801481750143763E-2</v>
      </c>
      <c r="Q20" s="4">
        <f t="shared" ca="1" si="6"/>
        <v>1.1742828396064836E-2</v>
      </c>
      <c r="R20" s="4">
        <f t="shared" ca="1" si="7"/>
        <v>-2.7510270467583885E-2</v>
      </c>
      <c r="S20" s="4" cm="1">
        <f t="array" aca="1" ref="S20" ca="1">_xlfn._xlws.SORT(SUMPRODUCT($V$2:$X$2,P20:R20))</f>
        <v>-1.0996394306892358E-2</v>
      </c>
      <c r="T20" s="4">
        <f ca="1"/>
        <v>-2.716464071575303E-2</v>
      </c>
      <c r="U20" s="3" t="s">
        <v>61</v>
      </c>
      <c r="V20" s="3"/>
      <c r="W20" s="3"/>
      <c r="X20" s="24"/>
    </row>
    <row r="21" spans="1:24" x14ac:dyDescent="0.25">
      <c r="A21" s="1">
        <v>45565</v>
      </c>
      <c r="B21" s="4">
        <f>IFERROR(LN(BTC_tbl[[#This Row],[Close]]/BTC_tbl!B20),"")</f>
        <v>-3.319081959174755E-2</v>
      </c>
      <c r="C21" s="4">
        <f>IFERROR(LN(Gold_tbl[[#This Row],[Close]]/Gold_tbl!B20),"")</f>
        <v>-8.0315134233703046E-3</v>
      </c>
      <c r="D21" s="4">
        <f>IFERROR(LN(AAPL_tbl[[#This Row],[Close]]/AAPL_tbl!B20),"")</f>
        <v>2.2620478179666136E-2</v>
      </c>
      <c r="E21" s="4">
        <f t="shared" si="0"/>
        <v>-6.3837077929725468E-3</v>
      </c>
      <c r="F21">
        <f t="shared" ca="1" si="1"/>
        <v>-0.21551803373460354</v>
      </c>
      <c r="G21">
        <f t="shared" ca="1" si="1"/>
        <v>-0.3258645711432584</v>
      </c>
      <c r="H21">
        <f t="shared" ca="1" si="1"/>
        <v>1.0171599193950214</v>
      </c>
      <c r="I21">
        <f ca="1"/>
        <v>-0.21551803373460354</v>
      </c>
      <c r="J21">
        <f ca="1"/>
        <v>-0.33673056862819228</v>
      </c>
      <c r="K21">
        <f ca="1"/>
        <v>0.92203213452184984</v>
      </c>
      <c r="L21">
        <v>19</v>
      </c>
      <c r="M21">
        <f t="shared" ca="1" si="2"/>
        <v>47.77447222112496</v>
      </c>
      <c r="N21">
        <f t="shared" ca="1" si="3"/>
        <v>317.86210336481599</v>
      </c>
      <c r="O21">
        <f t="shared" ca="1" si="4"/>
        <v>237.19225283858728</v>
      </c>
      <c r="P21" s="4">
        <f t="shared" ca="1" si="5"/>
        <v>-1.6528863091068872E-2</v>
      </c>
      <c r="Q21" s="4">
        <f t="shared" ca="1" si="6"/>
        <v>-1.4153704862025317E-2</v>
      </c>
      <c r="R21" s="4">
        <f t="shared" ca="1" si="7"/>
        <v>1.1434170647307019E-2</v>
      </c>
      <c r="S21" s="4" cm="1">
        <f t="array" aca="1" ref="S21" ca="1">_xlfn._xlws.SORT(SUMPRODUCT($V$2:$X$2,P21:R21))</f>
        <v>-7.1898896779386823E-3</v>
      </c>
      <c r="T21" s="4">
        <f ca="1"/>
        <v>-2.685960868817917E-2</v>
      </c>
      <c r="U21" s="7" t="s">
        <v>62</v>
      </c>
      <c r="V21">
        <f ca="1">COUNT(_xlfn.ANCHORARRAY(T4))</f>
        <v>248</v>
      </c>
      <c r="W21">
        <f ca="1">V21</f>
        <v>248</v>
      </c>
    </row>
    <row r="22" spans="1:24" x14ac:dyDescent="0.25">
      <c r="A22" s="1">
        <v>45566</v>
      </c>
      <c r="B22" s="4">
        <f>IFERROR(LN(BTC_tbl[[#This Row],[Close]]/BTC_tbl!B21),"")</f>
        <v>-2.7004341191674872E-2</v>
      </c>
      <c r="C22" s="4">
        <f>IFERROR(LN(Gold_tbl[[#This Row],[Close]]/Gold_tbl!B21),"")</f>
        <v>1.0436585613812287E-2</v>
      </c>
      <c r="D22" s="4">
        <f>IFERROR(LN(AAPL_tbl[[#This Row],[Close]]/AAPL_tbl!B21),"")</f>
        <v>-2.9596223906068742E-2</v>
      </c>
      <c r="E22" s="4">
        <f t="shared" si="0"/>
        <v>-1.2805535283798169E-2</v>
      </c>
      <c r="F22">
        <f t="shared" ca="1" si="1"/>
        <v>0.7107083147284049</v>
      </c>
      <c r="G22">
        <f t="shared" ca="1" si="1"/>
        <v>2.8618647107172639E-2</v>
      </c>
      <c r="H22">
        <f t="shared" ca="1" si="1"/>
        <v>0.3956221174486082</v>
      </c>
      <c r="I22">
        <f ca="1"/>
        <v>0.7107083147284049</v>
      </c>
      <c r="J22">
        <f ca="1"/>
        <v>6.5893842650458889E-2</v>
      </c>
      <c r="K22">
        <f ca="1"/>
        <v>0.57306604653205828</v>
      </c>
      <c r="L22">
        <v>20</v>
      </c>
      <c r="M22">
        <f t="shared" ca="1" si="2"/>
        <v>49.087144424578113</v>
      </c>
      <c r="N22">
        <f t="shared" ca="1" si="3"/>
        <v>319.32321587284082</v>
      </c>
      <c r="O22">
        <f t="shared" ca="1" si="4"/>
        <v>235.57551274245671</v>
      </c>
      <c r="P22" s="4">
        <f t="shared" ca="1" si="5"/>
        <v>2.7105733283374064E-2</v>
      </c>
      <c r="Q22" s="4">
        <f t="shared" ca="1" si="6"/>
        <v>4.5861542155865983E-3</v>
      </c>
      <c r="R22" s="4">
        <f t="shared" ca="1" si="7"/>
        <v>-6.8394950597120115E-3</v>
      </c>
      <c r="S22" s="4" cm="1">
        <f t="array" aca="1" ref="S22" ca="1">_xlfn._xlws.SORT(SUMPRODUCT($V$2:$X$2,P22:R22))</f>
        <v>7.9143331533332549E-3</v>
      </c>
      <c r="T22" s="4">
        <f ca="1"/>
        <v>-2.6818907798192376E-2</v>
      </c>
      <c r="U22" s="7" t="s">
        <v>63</v>
      </c>
      <c r="V22" s="2">
        <v>0.99</v>
      </c>
      <c r="W22" s="2">
        <v>0.95</v>
      </c>
      <c r="X22" s="2"/>
    </row>
    <row r="23" spans="1:24" x14ac:dyDescent="0.25">
      <c r="A23" s="1">
        <v>45567</v>
      </c>
      <c r="B23" s="4">
        <f>IFERROR(LN(BTC_tbl[[#This Row],[Close]]/BTC_tbl!B22),"")</f>
        <v>-2.5879447987820721E-2</v>
      </c>
      <c r="C23" s="4">
        <f>IFERROR(LN(Gold_tbl[[#This Row],[Close]]/Gold_tbl!B22),"")</f>
        <v>2.0355405448172127E-4</v>
      </c>
      <c r="D23" s="4">
        <f>IFERROR(LN(AAPL_tbl[[#This Row],[Close]]/AAPL_tbl!B22),"")</f>
        <v>2.5221810312898219E-3</v>
      </c>
      <c r="E23" s="4">
        <f t="shared" si="0"/>
        <v>-6.9257584651665812E-3</v>
      </c>
      <c r="F23">
        <f t="shared" ca="1" si="1"/>
        <v>-0.49768931728785742</v>
      </c>
      <c r="G23">
        <f t="shared" ca="1" si="1"/>
        <v>0.90187940155376933</v>
      </c>
      <c r="H23">
        <f t="shared" ca="1" si="1"/>
        <v>0.68455413076292604</v>
      </c>
      <c r="I23">
        <f ca="1"/>
        <v>-0.49768931728785742</v>
      </c>
      <c r="J23">
        <f ca="1"/>
        <v>0.87450504889791236</v>
      </c>
      <c r="K23">
        <f ca="1"/>
        <v>0.52120336921633581</v>
      </c>
      <c r="L23">
        <v>21</v>
      </c>
      <c r="M23">
        <f t="shared" ca="1" si="2"/>
        <v>47.398950783676717</v>
      </c>
      <c r="N23">
        <f t="shared" ca="1" si="3"/>
        <v>322.22584266579145</v>
      </c>
      <c r="O23">
        <f t="shared" ca="1" si="4"/>
        <v>235.36820513060866</v>
      </c>
      <c r="P23" s="4">
        <f t="shared" ca="1" si="5"/>
        <v>-3.4997083081248735E-2</v>
      </c>
      <c r="Q23" s="4">
        <f t="shared" ca="1" si="6"/>
        <v>9.0488687041810241E-3</v>
      </c>
      <c r="R23" s="4">
        <f t="shared" ca="1" si="7"/>
        <v>-8.8039235845207122E-4</v>
      </c>
      <c r="S23" s="4" cm="1">
        <f t="array" aca="1" ref="S23" ca="1">_xlfn._xlws.SORT(SUMPRODUCT($V$2:$X$2,P23:R23))</f>
        <v>-7.1436951502378328E-3</v>
      </c>
      <c r="T23" s="4">
        <f ca="1"/>
        <v>-2.6667505642128657E-2</v>
      </c>
      <c r="U23" s="7" t="s">
        <v>14</v>
      </c>
      <c r="V23" s="2">
        <v>0.01</v>
      </c>
      <c r="W23" s="2">
        <v>0.05</v>
      </c>
      <c r="X23" s="2"/>
    </row>
    <row r="24" spans="1:24" x14ac:dyDescent="0.25">
      <c r="A24" s="1">
        <v>45568</v>
      </c>
      <c r="B24" s="4">
        <f>IFERROR(LN(BTC_tbl[[#This Row],[Close]]/BTC_tbl!B23),"")</f>
        <v>1.3023439886286823E-2</v>
      </c>
      <c r="C24" s="4">
        <f>IFERROR(LN(Gold_tbl[[#This Row],[Close]]/Gold_tbl!B23),"")</f>
        <v>-6.9225290354817028E-4</v>
      </c>
      <c r="D24" s="4">
        <f>IFERROR(LN(AAPL_tbl[[#This Row],[Close]]/AAPL_tbl!B23),"")</f>
        <v>-4.9174980033862741E-3</v>
      </c>
      <c r="E24" s="4">
        <f t="shared" si="0"/>
        <v>2.1548814034508959E-3</v>
      </c>
      <c r="F24">
        <f t="shared" ca="1" si="1"/>
        <v>-1.1777391049964159</v>
      </c>
      <c r="G24">
        <f t="shared" ca="1" si="1"/>
        <v>-0.16477276899325383</v>
      </c>
      <c r="H24">
        <f t="shared" ca="1" si="1"/>
        <v>-1.8693691105136649</v>
      </c>
      <c r="I24">
        <f ca="1"/>
        <v>-1.1777391049964159</v>
      </c>
      <c r="J24">
        <f ca="1"/>
        <v>-0.2263809198785946</v>
      </c>
      <c r="K24">
        <f ca="1"/>
        <v>-2.1177236355164974</v>
      </c>
      <c r="L24">
        <v>22</v>
      </c>
      <c r="M24">
        <f t="shared" ca="1" si="2"/>
        <v>46.477776962436209</v>
      </c>
      <c r="N24">
        <f t="shared" ca="1" si="3"/>
        <v>318.40107936518791</v>
      </c>
      <c r="O24">
        <f t="shared" ca="1" si="4"/>
        <v>223.26984551594731</v>
      </c>
      <c r="P24" s="4">
        <f t="shared" ca="1" si="5"/>
        <v>-1.9625809521247518E-2</v>
      </c>
      <c r="Q24" s="4">
        <f t="shared" ca="1" si="6"/>
        <v>-1.194083050405256E-2</v>
      </c>
      <c r="R24" s="4">
        <f t="shared" ca="1" si="7"/>
        <v>-5.2770008794922559E-2</v>
      </c>
      <c r="S24" s="4" cm="1">
        <f t="array" aca="1" ref="S24" ca="1">_xlfn._xlws.SORT(SUMPRODUCT($V$2:$X$2,P24:R24))</f>
        <v>-2.6495077696472046E-2</v>
      </c>
      <c r="T24" s="4">
        <f ca="1"/>
        <v>-2.6607588034365956E-2</v>
      </c>
      <c r="U24" s="7" t="s">
        <v>64</v>
      </c>
      <c r="V24" s="4">
        <f ca="1">_xlfn.PERCENTILE.INC(T4:T251,0.01)</f>
        <v>-3.9713476108513585E-2</v>
      </c>
      <c r="W24" s="23">
        <f ca="1">_xlfn.PERCENTILE.INC(T4:T251,0.05)</f>
        <v>-2.8842544560871392E-2</v>
      </c>
    </row>
    <row r="25" spans="1:24" x14ac:dyDescent="0.25">
      <c r="A25" s="1">
        <v>45569</v>
      </c>
      <c r="B25" s="4">
        <f>IFERROR(LN(BTC_tbl[[#This Row],[Close]]/BTC_tbl!B24),"")</f>
        <v>2.3745407900802151E-2</v>
      </c>
      <c r="C25" s="4">
        <f>IFERROR(LN(Gold_tbl[[#This Row],[Close]]/Gold_tbl!B24),"")</f>
        <v>-1.9980026626731087E-3</v>
      </c>
      <c r="D25" s="4">
        <f>IFERROR(LN(AAPL_tbl[[#This Row],[Close]]/AAPL_tbl!B24),"")</f>
        <v>5.0058801679230833E-3</v>
      </c>
      <c r="E25" s="4">
        <f t="shared" si="0"/>
        <v>7.8261853555483263E-3</v>
      </c>
      <c r="F25">
        <f t="shared" ca="1" si="1"/>
        <v>0.23418570288708815</v>
      </c>
      <c r="G25">
        <f t="shared" ca="1" si="1"/>
        <v>-1.8818405004171941</v>
      </c>
      <c r="H25">
        <f t="shared" ca="1" si="1"/>
        <v>0.75310019248099902</v>
      </c>
      <c r="I25">
        <f ca="1"/>
        <v>0.23418570288708815</v>
      </c>
      <c r="J25">
        <f ca="1"/>
        <v>-1.8669493869331832</v>
      </c>
      <c r="K25">
        <f ca="1"/>
        <v>0.794932262124315</v>
      </c>
      <c r="L25">
        <v>23</v>
      </c>
      <c r="M25">
        <f t="shared" ca="1" si="2"/>
        <v>48.434408852779455</v>
      </c>
      <c r="N25">
        <f t="shared" ca="1" si="3"/>
        <v>312.76079974847482</v>
      </c>
      <c r="O25">
        <f t="shared" ca="1" si="4"/>
        <v>236.73966085067534</v>
      </c>
      <c r="P25" s="4">
        <f t="shared" ca="1" si="5"/>
        <v>4.1236204274896798E-2</v>
      </c>
      <c r="Q25" s="4">
        <f t="shared" ca="1" si="6"/>
        <v>-1.7873163609841352E-2</v>
      </c>
      <c r="R25" s="4">
        <f t="shared" ca="1" si="7"/>
        <v>5.8579950449051857E-2</v>
      </c>
      <c r="S25" s="4" cm="1">
        <f t="array" aca="1" ref="S25" ca="1">_xlfn._xlws.SORT(SUMPRODUCT($V$2:$X$2,P25:R25))</f>
        <v>2.2795580973248054E-2</v>
      </c>
      <c r="T25" s="4">
        <f ca="1"/>
        <v>-2.6495077696472046E-2</v>
      </c>
      <c r="U25" s="7" t="s">
        <v>65</v>
      </c>
      <c r="V25" s="8">
        <f>Historical!J15</f>
        <v>1000000</v>
      </c>
      <c r="W25" s="12">
        <f>V25</f>
        <v>1000000</v>
      </c>
    </row>
    <row r="26" spans="1:24" x14ac:dyDescent="0.25">
      <c r="A26" s="1">
        <v>45572</v>
      </c>
      <c r="B26" s="4">
        <f>IFERROR(LN(BTC_tbl[[#This Row],[Close]]/BTC_tbl!B25),"")</f>
        <v>1.4337163146407249E-2</v>
      </c>
      <c r="C26" s="4">
        <f>IFERROR(LN(Gold_tbl[[#This Row],[Close]]/Gold_tbl!B25),"")</f>
        <v>-3.3935065376672221E-3</v>
      </c>
      <c r="D26" s="4">
        <f>IFERROR(LN(AAPL_tbl[[#This Row],[Close]]/AAPL_tbl!B25),"")</f>
        <v>-2.2794282991312097E-2</v>
      </c>
      <c r="E26" s="4">
        <f t="shared" si="0"/>
        <v>-3.8945385685383435E-3</v>
      </c>
      <c r="F26">
        <f t="shared" ca="1" si="1"/>
        <v>-0.90968457798614788</v>
      </c>
      <c r="G26">
        <f t="shared" ca="1" si="1"/>
        <v>-3.0038231331986394</v>
      </c>
      <c r="H26">
        <f t="shared" ca="1" si="1"/>
        <v>-1.3833415948792473</v>
      </c>
      <c r="I26">
        <f ca="1"/>
        <v>-0.90968457798614788</v>
      </c>
      <c r="J26">
        <f ca="1"/>
        <v>-3.0474416982791159</v>
      </c>
      <c r="K26">
        <f ca="1"/>
        <v>-1.5673970708781702</v>
      </c>
      <c r="L26">
        <v>24</v>
      </c>
      <c r="M26">
        <f t="shared" ca="1" si="2"/>
        <v>46.856545232487562</v>
      </c>
      <c r="N26">
        <f t="shared" ca="1" si="3"/>
        <v>308.77806907485228</v>
      </c>
      <c r="O26">
        <f t="shared" ca="1" si="4"/>
        <v>225.82014489009919</v>
      </c>
      <c r="P26" s="4">
        <f t="shared" ca="1" si="5"/>
        <v>-3.3119782781440718E-2</v>
      </c>
      <c r="Q26" s="4">
        <f t="shared" ca="1" si="6"/>
        <v>-1.281588452741282E-2</v>
      </c>
      <c r="R26" s="4">
        <f t="shared" ca="1" si="7"/>
        <v>-4.7222196573477683E-2</v>
      </c>
      <c r="S26" s="4" cm="1">
        <f t="array" aca="1" ref="S26" ca="1">_xlfn._xlws.SORT(SUMPRODUCT($V$2:$X$2,P26:R26))</f>
        <v>-2.9228947617440645E-2</v>
      </c>
      <c r="T26" s="4">
        <f ca="1"/>
        <v>-2.547930616319247E-2</v>
      </c>
      <c r="U26" s="7" t="s">
        <v>66</v>
      </c>
      <c r="V26" s="10">
        <f ca="1">ABS(V25*V24)</f>
        <v>39713.476108513583</v>
      </c>
      <c r="W26" s="10">
        <f ca="1">ABS(W25*W24)</f>
        <v>28842.544560871393</v>
      </c>
    </row>
    <row r="27" spans="1:24" x14ac:dyDescent="0.25">
      <c r="A27" s="1">
        <v>45573</v>
      </c>
      <c r="B27" s="4">
        <f>IFERROR(LN(BTC_tbl[[#This Row],[Close]]/BTC_tbl!B26),"")</f>
        <v>-1.795380361659582E-2</v>
      </c>
      <c r="C27" s="4">
        <f>IFERROR(LN(Gold_tbl[[#This Row],[Close]]/Gold_tbl!B26),"")</f>
        <v>-7.3992198473327372E-3</v>
      </c>
      <c r="D27" s="4">
        <f>IFERROR(LN(AAPL_tbl[[#This Row],[Close]]/AAPL_tbl!B26),"")</f>
        <v>1.8232413131722684E-2</v>
      </c>
      <c r="E27" s="4">
        <f t="shared" si="0"/>
        <v>-2.8761050843950356E-3</v>
      </c>
      <c r="F27">
        <f t="shared" ca="1" si="1"/>
        <v>-0.17182077083699443</v>
      </c>
      <c r="G27">
        <f t="shared" ca="1" si="1"/>
        <v>0.22853784693447596</v>
      </c>
      <c r="H27">
        <f t="shared" ca="1" si="1"/>
        <v>0.13040515501923722</v>
      </c>
      <c r="I27">
        <f ca="1"/>
        <v>-0.17182077083699443</v>
      </c>
      <c r="J27">
        <f ca="1"/>
        <v>0.21920144352775145</v>
      </c>
      <c r="K27">
        <f ca="1"/>
        <v>7.825137938874277E-2</v>
      </c>
      <c r="L27">
        <v>25</v>
      </c>
      <c r="M27">
        <f t="shared" ca="1" si="2"/>
        <v>47.880886195859034</v>
      </c>
      <c r="N27">
        <f t="shared" ca="1" si="3"/>
        <v>320.11842428563415</v>
      </c>
      <c r="O27">
        <f t="shared" ca="1" si="4"/>
        <v>233.43554973132623</v>
      </c>
      <c r="P27" s="4">
        <f t="shared" ca="1" si="5"/>
        <v>2.1625684141153925E-2</v>
      </c>
      <c r="Q27" s="4">
        <f t="shared" ca="1" si="6"/>
        <v>3.606820743191546E-2</v>
      </c>
      <c r="R27" s="4">
        <f t="shared" ca="1" si="7"/>
        <v>3.3167157357810222E-2</v>
      </c>
      <c r="S27" s="4" cm="1">
        <f t="array" aca="1" ref="S27" ca="1">_xlfn._xlws.SORT(SUMPRODUCT($V$2:$X$2,P27:R27))</f>
        <v>3.0865135422455427E-2</v>
      </c>
      <c r="T27" s="4">
        <f ca="1"/>
        <v>-2.470831878983145E-2</v>
      </c>
    </row>
    <row r="28" spans="1:24" x14ac:dyDescent="0.25">
      <c r="A28" s="1">
        <v>45574</v>
      </c>
      <c r="B28" s="4">
        <f>IFERROR(LN(BTC_tbl[[#This Row],[Close]]/BTC_tbl!B27),"")</f>
        <v>-2.1978906718775341E-2</v>
      </c>
      <c r="C28" s="4">
        <f>IFERROR(LN(Gold_tbl[[#This Row],[Close]]/Gold_tbl!B27),"")</f>
        <v>-5.4611033080956238E-3</v>
      </c>
      <c r="D28" s="4">
        <f>IFERROR(LN(AAPL_tbl[[#This Row],[Close]]/AAPL_tbl!B27),"")</f>
        <v>1.6596978009957238E-2</v>
      </c>
      <c r="E28" s="4">
        <f t="shared" si="0"/>
        <v>-3.7990199358836811E-3</v>
      </c>
      <c r="F28">
        <f t="shared" ca="1" si="1"/>
        <v>0.16373887129024556</v>
      </c>
      <c r="G28">
        <f t="shared" ca="1" si="1"/>
        <v>-0.33320645739832838</v>
      </c>
      <c r="H28">
        <f t="shared" ca="1" si="1"/>
        <v>0.47918815136555681</v>
      </c>
      <c r="I28">
        <f ca="1"/>
        <v>0.16373887129024556</v>
      </c>
      <c r="J28">
        <f ca="1"/>
        <v>-0.32415001676210564</v>
      </c>
      <c r="K28">
        <f ca="1"/>
        <v>0.50677682881837627</v>
      </c>
      <c r="L28">
        <v>26</v>
      </c>
      <c r="M28">
        <f t="shared" ca="1" si="2"/>
        <v>48.35829653268511</v>
      </c>
      <c r="N28">
        <f t="shared" ca="1" si="3"/>
        <v>318.26320841883341</v>
      </c>
      <c r="O28">
        <f t="shared" ca="1" si="4"/>
        <v>235.48823014634783</v>
      </c>
      <c r="P28" s="4">
        <f t="shared" ca="1" si="5"/>
        <v>9.9214112052388153E-3</v>
      </c>
      <c r="Q28" s="4">
        <f t="shared" ca="1" si="6"/>
        <v>-5.8122633689907284E-3</v>
      </c>
      <c r="R28" s="4">
        <f t="shared" ca="1" si="7"/>
        <v>8.7549133327431677E-3</v>
      </c>
      <c r="S28" s="4" cm="1">
        <f t="array" aca="1" ref="S28" ca="1">_xlfn._xlws.SORT(SUMPRODUCT($V$2:$X$2,P28:R28))</f>
        <v>3.2779920137983032E-3</v>
      </c>
      <c r="T28" s="4">
        <f ca="1"/>
        <v>-2.4380262587405811E-2</v>
      </c>
    </row>
    <row r="29" spans="1:24" x14ac:dyDescent="0.25">
      <c r="A29" s="1">
        <v>45575</v>
      </c>
      <c r="B29" s="4">
        <f>IFERROR(LN(BTC_tbl[[#This Row],[Close]]/BTC_tbl!B28),"")</f>
        <v>-2.0580707700020687E-2</v>
      </c>
      <c r="C29" s="4">
        <f>IFERROR(LN(Gold_tbl[[#This Row],[Close]]/Gold_tbl!B28),"")</f>
        <v>7.3160472641979162E-3</v>
      </c>
      <c r="D29" s="4">
        <f>IFERROR(LN(AAPL_tbl[[#This Row],[Close]]/AAPL_tbl!B28),"")</f>
        <v>-2.1854110712919879E-3</v>
      </c>
      <c r="E29" s="4">
        <f t="shared" si="0"/>
        <v>-3.9034167257146354E-3</v>
      </c>
      <c r="F29">
        <f t="shared" ca="1" si="1"/>
        <v>-0.58490849622169439</v>
      </c>
      <c r="G29">
        <f t="shared" ca="1" si="1"/>
        <v>-0.4252599891665525</v>
      </c>
      <c r="H29">
        <f t="shared" ca="1" si="1"/>
        <v>-6.5835185350985575E-3</v>
      </c>
      <c r="I29">
        <f ca="1"/>
        <v>-0.58490849622169439</v>
      </c>
      <c r="J29">
        <f ca="1"/>
        <v>-0.45538318364838032</v>
      </c>
      <c r="K29">
        <f ca="1"/>
        <v>-0.16311971113237414</v>
      </c>
      <c r="L29">
        <v>27</v>
      </c>
      <c r="M29">
        <f t="shared" ca="1" si="2"/>
        <v>47.323938888249472</v>
      </c>
      <c r="N29">
        <f t="shared" ca="1" si="3"/>
        <v>317.85540878816039</v>
      </c>
      <c r="O29">
        <f t="shared" ca="1" si="4"/>
        <v>232.3824322390131</v>
      </c>
      <c r="P29" s="4">
        <f t="shared" ca="1" si="5"/>
        <v>-2.1621525366541508E-2</v>
      </c>
      <c r="Q29" s="4">
        <f t="shared" ca="1" si="6"/>
        <v>-1.2821498239714486E-3</v>
      </c>
      <c r="R29" s="4">
        <f t="shared" ca="1" si="7"/>
        <v>-1.3276504715232874E-2</v>
      </c>
      <c r="S29" s="4" cm="1">
        <f t="array" aca="1" ref="S29" ca="1">_xlfn._xlws.SORT(SUMPRODUCT($V$2:$X$2,P29:R29))</f>
        <v>-1.0982268954120893E-2</v>
      </c>
      <c r="T29" s="4">
        <f ca="1"/>
        <v>-2.4224731877089484E-2</v>
      </c>
    </row>
    <row r="30" spans="1:24" x14ac:dyDescent="0.25">
      <c r="A30" s="1">
        <v>45576</v>
      </c>
      <c r="B30" s="4">
        <f>IFERROR(LN(BTC_tbl[[#This Row],[Close]]/BTC_tbl!B29),"")</f>
        <v>5.8732473664397059E-2</v>
      </c>
      <c r="C30" s="4">
        <f>IFERROR(LN(Gold_tbl[[#This Row],[Close]]/Gold_tbl!B29),"")</f>
        <v>1.0854312059099489E-2</v>
      </c>
      <c r="D30" s="4">
        <f>IFERROR(LN(AAPL_tbl[[#This Row],[Close]]/AAPL_tbl!B29),"")</f>
        <v>-6.5409921746075045E-3</v>
      </c>
      <c r="E30" s="4">
        <f t="shared" si="0"/>
        <v>1.9999169270576662E-2</v>
      </c>
      <c r="F30">
        <f t="shared" ca="1" si="1"/>
        <v>-0.1632206650906011</v>
      </c>
      <c r="G30">
        <f t="shared" ca="1" si="1"/>
        <v>-1.1275051613236169</v>
      </c>
      <c r="H30">
        <f t="shared" ca="1" si="1"/>
        <v>0.53140879930067464</v>
      </c>
      <c r="I30">
        <f ca="1"/>
        <v>-0.1632206650906011</v>
      </c>
      <c r="J30">
        <f ca="1"/>
        <v>-1.1345196939520181</v>
      </c>
      <c r="K30">
        <f ca="1"/>
        <v>0.47135050461597511</v>
      </c>
      <c r="L30">
        <v>28</v>
      </c>
      <c r="M30">
        <f t="shared" ca="1" si="2"/>
        <v>47.915709816189455</v>
      </c>
      <c r="N30">
        <f t="shared" ca="1" si="3"/>
        <v>315.54198303749632</v>
      </c>
      <c r="O30">
        <f t="shared" ca="1" si="4"/>
        <v>235.39619857149924</v>
      </c>
      <c r="P30" s="4">
        <f t="shared" ca="1" si="5"/>
        <v>1.2427146713898985E-2</v>
      </c>
      <c r="Q30" s="4">
        <f t="shared" ca="1" si="6"/>
        <v>-7.3048486391043138E-3</v>
      </c>
      <c r="R30" s="4">
        <f t="shared" ca="1" si="7"/>
        <v>1.2885616546469225E-2</v>
      </c>
      <c r="S30" s="4" cm="1">
        <f t="array" aca="1" ref="S30" ca="1">_xlfn._xlws.SORT(SUMPRODUCT($V$2:$X$2,P30:R30))</f>
        <v>4.6718895224687369E-3</v>
      </c>
      <c r="T30" s="4">
        <f ca="1"/>
        <v>-2.3398441881345676E-2</v>
      </c>
    </row>
    <row r="31" spans="1:24" x14ac:dyDescent="0.25">
      <c r="A31" s="1">
        <v>45579</v>
      </c>
      <c r="B31" s="4">
        <f>IFERROR(LN(BTC_tbl[[#This Row],[Close]]/BTC_tbl!B30),"")</f>
        <v>4.1890941709160127E-2</v>
      </c>
      <c r="C31" s="4">
        <f>IFERROR(LN(Gold_tbl[[#This Row],[Close]]/Gold_tbl!B30),"")</f>
        <v>-1.6308561530410748E-3</v>
      </c>
      <c r="D31" s="4">
        <f>IFERROR(LN(AAPL_tbl[[#This Row],[Close]]/AAPL_tbl!B30),"")</f>
        <v>1.6337948594992768E-2</v>
      </c>
      <c r="E31" s="4">
        <f t="shared" si="0"/>
        <v>1.6816324630029439E-2</v>
      </c>
      <c r="F31">
        <f t="shared" ca="1" si="1"/>
        <v>0.64966269782539265</v>
      </c>
      <c r="G31">
        <f t="shared" ca="1" si="1"/>
        <v>0.99736783675215746</v>
      </c>
      <c r="H31">
        <f t="shared" ca="1" si="1"/>
        <v>-1.9997508713060292E-2</v>
      </c>
      <c r="I31">
        <f ca="1"/>
        <v>0.64966269782539265</v>
      </c>
      <c r="J31">
        <f ca="1"/>
        <v>1.0301017677364013</v>
      </c>
      <c r="K31">
        <f ca="1"/>
        <v>0.15305627854503898</v>
      </c>
      <c r="L31">
        <v>29</v>
      </c>
      <c r="M31">
        <f t="shared" ca="1" si="2"/>
        <v>49.070186799652468</v>
      </c>
      <c r="N31">
        <f t="shared" ca="1" si="3"/>
        <v>323.1918902684111</v>
      </c>
      <c r="O31">
        <f t="shared" ca="1" si="4"/>
        <v>233.93557259299783</v>
      </c>
      <c r="P31" s="4">
        <f t="shared" ca="1" si="5"/>
        <v>2.3808235137558264E-2</v>
      </c>
      <c r="Q31" s="4">
        <f t="shared" ca="1" si="6"/>
        <v>2.3954492947709523E-2</v>
      </c>
      <c r="R31" s="4">
        <f t="shared" ca="1" si="7"/>
        <v>-6.224299243553038E-3</v>
      </c>
      <c r="S31" s="4" cm="1">
        <f t="array" aca="1" ref="S31" ca="1">_xlfn._xlws.SORT(SUMPRODUCT($V$2:$X$2,P31:R31))</f>
        <v>1.4856977947285376E-2</v>
      </c>
      <c r="T31" s="4">
        <f ca="1"/>
        <v>-2.3080679609470099E-2</v>
      </c>
    </row>
    <row r="32" spans="1:24" x14ac:dyDescent="0.25">
      <c r="A32" s="1">
        <v>45580</v>
      </c>
      <c r="B32" s="4">
        <f>IFERROR(LN(BTC_tbl[[#This Row],[Close]]/BTC_tbl!B31),"")</f>
        <v>1.5267472130788381E-2</v>
      </c>
      <c r="C32" s="4">
        <f>IFERROR(LN(Gold_tbl[[#This Row],[Close]]/Gold_tbl!B31),"")</f>
        <v>3.4623957683980592E-3</v>
      </c>
      <c r="D32" s="4">
        <f>IFERROR(LN(AAPL_tbl[[#This Row],[Close]]/AAPL_tbl!B31),"")</f>
        <v>1.0988411256757934E-2</v>
      </c>
      <c r="E32" s="4">
        <f t="shared" si="0"/>
        <v>9.2617233236231174E-3</v>
      </c>
      <c r="F32">
        <f t="shared" ca="1" si="1"/>
        <v>-0.12420360121800905</v>
      </c>
      <c r="G32">
        <f t="shared" ca="1" si="1"/>
        <v>1.8064638627402692</v>
      </c>
      <c r="H32">
        <f t="shared" ca="1" si="1"/>
        <v>9.4932697768627203E-3</v>
      </c>
      <c r="I32">
        <f ca="1"/>
        <v>-0.12420360121800905</v>
      </c>
      <c r="J32">
        <f ca="1"/>
        <v>1.7974511575587844</v>
      </c>
      <c r="K32">
        <f ca="1"/>
        <v>-3.0768498725368958E-2</v>
      </c>
      <c r="L32">
        <v>30</v>
      </c>
      <c r="M32">
        <f t="shared" ca="1" si="2"/>
        <v>47.985382571986818</v>
      </c>
      <c r="N32">
        <f t="shared" ca="1" si="3"/>
        <v>325.98179694614521</v>
      </c>
      <c r="O32">
        <f t="shared" ca="1" si="4"/>
        <v>233.11188844359663</v>
      </c>
      <c r="P32" s="4">
        <f t="shared" ca="1" si="5"/>
        <v>-2.2355222115070756E-2</v>
      </c>
      <c r="Q32" s="4">
        <f t="shared" ca="1" si="6"/>
        <v>8.595307878391141E-3</v>
      </c>
      <c r="R32" s="4">
        <f t="shared" ca="1" si="7"/>
        <v>-3.5272004328521169E-3</v>
      </c>
      <c r="S32" s="4" cm="1">
        <f t="array" aca="1" ref="S32" ca="1">_xlfn._xlws.SORT(SUMPRODUCT($V$2:$X$2,P32:R32))</f>
        <v>-4.3266036130204053E-3</v>
      </c>
      <c r="T32" s="4">
        <f ca="1"/>
        <v>-2.3068571108236978E-2</v>
      </c>
    </row>
    <row r="33" spans="1:20" x14ac:dyDescent="0.25">
      <c r="A33" s="1">
        <v>45581</v>
      </c>
      <c r="B33" s="4">
        <f>IFERROR(LN(BTC_tbl[[#This Row],[Close]]/BTC_tbl!B32),"")</f>
        <v>1.1715615172562763E-2</v>
      </c>
      <c r="C33" s="4">
        <f>IFERROR(LN(Gold_tbl[[#This Row],[Close]]/Gold_tbl!B32),"")</f>
        <v>4.9891599626825768E-3</v>
      </c>
      <c r="D33" s="4">
        <f>IFERROR(LN(AAPL_tbl[[#This Row],[Close]]/AAPL_tbl!B32),"")</f>
        <v>-8.9107582564304077E-3</v>
      </c>
      <c r="E33" s="4">
        <f t="shared" si="0"/>
        <v>2.8371210599127368E-3</v>
      </c>
      <c r="F33">
        <f t="shared" ca="1" si="1"/>
        <v>1.1908565066122212</v>
      </c>
      <c r="G33">
        <f t="shared" ca="1" si="1"/>
        <v>0.48247708248905186</v>
      </c>
      <c r="H33">
        <f t="shared" ca="1" si="1"/>
        <v>0.26412809097208273</v>
      </c>
      <c r="I33">
        <f ca="1"/>
        <v>1.1908565066122212</v>
      </c>
      <c r="J33">
        <f ca="1"/>
        <v>0.54433574606917523</v>
      </c>
      <c r="K33">
        <f ca="1"/>
        <v>0.57481388329209837</v>
      </c>
      <c r="L33">
        <v>31</v>
      </c>
      <c r="M33">
        <f t="shared" ca="1" si="2"/>
        <v>49.864760217991844</v>
      </c>
      <c r="N33">
        <f t="shared" ca="1" si="3"/>
        <v>321.57389614935579</v>
      </c>
      <c r="O33">
        <f t="shared" ca="1" si="4"/>
        <v>235.99833497190264</v>
      </c>
      <c r="P33" s="4">
        <f t="shared" ca="1" si="5"/>
        <v>3.8418110439807571E-2</v>
      </c>
      <c r="Q33" s="4">
        <f t="shared" ca="1" si="6"/>
        <v>-1.3614176898579033E-2</v>
      </c>
      <c r="R33" s="4">
        <f t="shared" ca="1" si="7"/>
        <v>1.2306203581708029E-2</v>
      </c>
      <c r="S33" s="4" cm="1">
        <f t="array" aca="1" ref="S33" ca="1">_xlfn._xlws.SORT(SUMPRODUCT($V$2:$X$2,P33:R33))</f>
        <v>9.7716234470230662E-3</v>
      </c>
      <c r="T33" s="4">
        <f ca="1"/>
        <v>-2.2521701284007545E-2</v>
      </c>
    </row>
    <row r="34" spans="1:20" x14ac:dyDescent="0.25">
      <c r="A34" s="1">
        <v>45582</v>
      </c>
      <c r="B34" s="4">
        <f>IFERROR(LN(BTC_tbl[[#This Row],[Close]]/BTC_tbl!B33),"")</f>
        <v>-1.5088299651201884E-2</v>
      </c>
      <c r="C34" s="4">
        <f>IFERROR(LN(Gold_tbl[[#This Row],[Close]]/Gold_tbl!B33),"")</f>
        <v>5.9704078272982521E-3</v>
      </c>
      <c r="D34" s="4">
        <f>IFERROR(LN(AAPL_tbl[[#This Row],[Close]]/AAPL_tbl!B33),"")</f>
        <v>1.5985832183084761E-3</v>
      </c>
      <c r="E34" s="4">
        <f t="shared" si="0"/>
        <v>-1.6587517989487212E-3</v>
      </c>
      <c r="F34">
        <f t="shared" ca="1" si="1"/>
        <v>-8.2506911040483993E-2</v>
      </c>
      <c r="G34">
        <f t="shared" ca="1" si="1"/>
        <v>-0.36397288379083043</v>
      </c>
      <c r="H34">
        <f t="shared" ca="1" si="1"/>
        <v>-1.6529162831462401</v>
      </c>
      <c r="I34">
        <f ca="1"/>
        <v>-8.2506911040483993E-2</v>
      </c>
      <c r="J34">
        <f ca="1"/>
        <v>-0.36780277165086322</v>
      </c>
      <c r="K34">
        <f ca="1"/>
        <v>-1.6123028890772744</v>
      </c>
      <c r="L34">
        <v>32</v>
      </c>
      <c r="M34">
        <f t="shared" ca="1" si="2"/>
        <v>48.058903096530905</v>
      </c>
      <c r="N34">
        <f t="shared" ca="1" si="3"/>
        <v>318.41682561452922</v>
      </c>
      <c r="O34">
        <f t="shared" ca="1" si="4"/>
        <v>225.90551808420093</v>
      </c>
      <c r="P34" s="4">
        <f t="shared" ca="1" si="5"/>
        <v>-3.6887138797036992E-2</v>
      </c>
      <c r="Q34" s="4">
        <f t="shared" ca="1" si="6"/>
        <v>-9.8660684798845284E-3</v>
      </c>
      <c r="R34" s="4">
        <f t="shared" ca="1" si="7"/>
        <v>-4.3707899511069112E-2</v>
      </c>
      <c r="S34" s="4" cm="1">
        <f t="array" aca="1" ref="S34" ca="1">_xlfn._xlws.SORT(SUMPRODUCT($V$2:$X$2,P34:R34))</f>
        <v>-2.8124938884385643E-2</v>
      </c>
      <c r="T34" s="4">
        <f ca="1"/>
        <v>-2.2159577970038865E-2</v>
      </c>
    </row>
    <row r="35" spans="1:20" x14ac:dyDescent="0.25">
      <c r="A35" s="1">
        <v>45583</v>
      </c>
      <c r="B35" s="4">
        <f>IFERROR(LN(BTC_tbl[[#This Row],[Close]]/BTC_tbl!B34),"")</f>
        <v>2.6668247082161273E-2</v>
      </c>
      <c r="C35" s="4">
        <f>IFERROR(LN(Gold_tbl[[#This Row],[Close]]/Gold_tbl!B34),"")</f>
        <v>1.0562210614998452E-2</v>
      </c>
      <c r="D35" s="4">
        <f>IFERROR(LN(AAPL_tbl[[#This Row],[Close]]/AAPL_tbl!B34),"")</f>
        <v>1.2185854045047868E-2</v>
      </c>
      <c r="E35" s="4">
        <f t="shared" si="0"/>
        <v>1.5881114584162123E-2</v>
      </c>
      <c r="F35">
        <f t="shared" ca="1" si="1"/>
        <v>1.0620221538250139</v>
      </c>
      <c r="G35">
        <f t="shared" ca="1" si="1"/>
        <v>1.5325244283480925</v>
      </c>
      <c r="H35">
        <f t="shared" ca="1" si="1"/>
        <v>-0.68866131667692765</v>
      </c>
      <c r="I35">
        <f ca="1"/>
        <v>1.0620221538250139</v>
      </c>
      <c r="J35">
        <f ca="1"/>
        <v>1.5861705507850994</v>
      </c>
      <c r="K35">
        <f ca="1"/>
        <v>-0.3809502487521419</v>
      </c>
      <c r="L35">
        <v>33</v>
      </c>
      <c r="M35">
        <f t="shared" ca="1" si="2"/>
        <v>49.694001973364848</v>
      </c>
      <c r="N35">
        <f t="shared" ca="1" si="3"/>
        <v>325.38213434106234</v>
      </c>
      <c r="O35">
        <f t="shared" ca="1" si="4"/>
        <v>231.59133647083172</v>
      </c>
      <c r="P35" s="4">
        <f t="shared" ca="1" si="5"/>
        <v>3.3456834757273166E-2</v>
      </c>
      <c r="Q35" s="4">
        <f t="shared" ca="1" si="6"/>
        <v>2.1638992752414397E-2</v>
      </c>
      <c r="R35" s="4">
        <f t="shared" ca="1" si="7"/>
        <v>2.4857487419846641E-2</v>
      </c>
      <c r="S35" s="4" cm="1">
        <f t="array" aca="1" ref="S35" ca="1">_xlfn._xlws.SORT(SUMPRODUCT($V$2:$X$2,P35:R35))</f>
        <v>2.6149893754101702E-2</v>
      </c>
      <c r="T35" s="4">
        <f ca="1"/>
        <v>-2.2038981468894485E-2</v>
      </c>
    </row>
    <row r="36" spans="1:20" x14ac:dyDescent="0.25">
      <c r="A36" s="1">
        <v>45586</v>
      </c>
      <c r="B36" s="4">
        <f>IFERROR(LN(BTC_tbl[[#This Row],[Close]]/BTC_tbl!B35),"")</f>
        <v>-1.157994743095931E-2</v>
      </c>
      <c r="C36" s="4">
        <f>IFERROR(LN(Gold_tbl[[#This Row],[Close]]/Gold_tbl!B35),"")</f>
        <v>-1.9900893615801886E-4</v>
      </c>
      <c r="D36" s="4">
        <f>IFERROR(LN(AAPL_tbl[[#This Row],[Close]]/AAPL_tbl!B35),"")</f>
        <v>6.2920027322376044E-3</v>
      </c>
      <c r="E36" s="4">
        <f t="shared" si="0"/>
        <v>-1.6659869840797193E-3</v>
      </c>
      <c r="F36">
        <f t="shared" ca="1" si="1"/>
        <v>-0.23256209250007909</v>
      </c>
      <c r="G36">
        <f t="shared" ca="1" si="1"/>
        <v>-1.695183542195277</v>
      </c>
      <c r="H36">
        <f t="shared" ca="1" si="1"/>
        <v>-0.99728352346185223</v>
      </c>
      <c r="I36">
        <f ca="1"/>
        <v>-0.23256209250007909</v>
      </c>
      <c r="J36">
        <f ca="1"/>
        <v>-1.7050557660820223</v>
      </c>
      <c r="K36">
        <f ca="1"/>
        <v>-1.0170903035746326</v>
      </c>
      <c r="L36">
        <v>34</v>
      </c>
      <c r="M36">
        <f t="shared" ca="1" si="2"/>
        <v>47.86476902407189</v>
      </c>
      <c r="N36">
        <f t="shared" ca="1" si="3"/>
        <v>313.87118323588498</v>
      </c>
      <c r="O36">
        <f t="shared" ca="1" si="4"/>
        <v>228.69172054655172</v>
      </c>
      <c r="P36" s="4">
        <f t="shared" ca="1" si="5"/>
        <v>-3.7504518362805252E-2</v>
      </c>
      <c r="Q36" s="4">
        <f t="shared" ca="1" si="6"/>
        <v>-3.6017632329906436E-2</v>
      </c>
      <c r="R36" s="4">
        <f t="shared" ca="1" si="7"/>
        <v>-1.2599439577352243E-2</v>
      </c>
      <c r="S36" s="4" cm="1">
        <f t="array" aca="1" ref="S36" ca="1">_xlfn._xlws.SORT(SUMPRODUCT($V$2:$X$2,P36:R36))</f>
        <v>-2.9438240314009823E-2</v>
      </c>
      <c r="T36" s="4">
        <f ca="1"/>
        <v>-2.1720668403795163E-2</v>
      </c>
    </row>
    <row r="37" spans="1:20" x14ac:dyDescent="0.25">
      <c r="A37" s="1">
        <v>45587</v>
      </c>
      <c r="B37" s="4">
        <f>IFERROR(LN(BTC_tbl[[#This Row],[Close]]/BTC_tbl!B36),"")</f>
        <v>-5.0041805845759497E-3</v>
      </c>
      <c r="C37" s="4">
        <f>IFERROR(LN(Gold_tbl[[#This Row],[Close]]/Gold_tbl!B36),"")</f>
        <v>1.0729589226194049E-2</v>
      </c>
      <c r="D37" s="4">
        <f>IFERROR(LN(AAPL_tbl[[#This Row],[Close]]/AAPL_tbl!B36),"")</f>
        <v>-2.6310220990916956E-3</v>
      </c>
      <c r="E37" s="4">
        <f t="shared" si="0"/>
        <v>2.0012748853773261E-3</v>
      </c>
      <c r="F37">
        <f t="shared" ca="1" si="1"/>
        <v>-0.24243739953671245</v>
      </c>
      <c r="G37">
        <f t="shared" ca="1" si="1"/>
        <v>0.74737238732746514</v>
      </c>
      <c r="H37">
        <f t="shared" ca="1" si="1"/>
        <v>-1.3797676260440785</v>
      </c>
      <c r="I37">
        <f ca="1"/>
        <v>-0.24243739953671245</v>
      </c>
      <c r="J37">
        <f ca="1"/>
        <v>0.73361275687648353</v>
      </c>
      <c r="K37">
        <f ca="1"/>
        <v>-1.3964953512152276</v>
      </c>
      <c r="L37">
        <v>35</v>
      </c>
      <c r="M37">
        <f t="shared" ca="1" si="2"/>
        <v>47.858625483149638</v>
      </c>
      <c r="N37">
        <f t="shared" ca="1" si="3"/>
        <v>322.4504716510242</v>
      </c>
      <c r="O37">
        <f t="shared" ca="1" si="4"/>
        <v>226.99429355730186</v>
      </c>
      <c r="P37" s="4">
        <f t="shared" ca="1" si="5"/>
        <v>-1.2836028146127247E-4</v>
      </c>
      <c r="Q37" s="4">
        <f t="shared" ca="1" si="6"/>
        <v>2.6966890902625145E-2</v>
      </c>
      <c r="R37" s="4">
        <f t="shared" ca="1" si="7"/>
        <v>-7.4500194770087827E-3</v>
      </c>
      <c r="S37" s="4" cm="1">
        <f t="array" aca="1" ref="S37" ca="1">_xlfn._xlws.SORT(SUMPRODUCT($V$2:$X$2,P37:R37))</f>
        <v>8.5132424335090436E-3</v>
      </c>
      <c r="T37" s="4">
        <f ca="1"/>
        <v>-2.0798815272077342E-2</v>
      </c>
    </row>
    <row r="38" spans="1:20" x14ac:dyDescent="0.25">
      <c r="A38" s="1">
        <v>45588</v>
      </c>
      <c r="B38" s="4">
        <f>IFERROR(LN(BTC_tbl[[#This Row],[Close]]/BTC_tbl!B37),"")</f>
        <v>-1.6863806052004805E-2</v>
      </c>
      <c r="C38" s="4">
        <f>IFERROR(LN(Gold_tbl[[#This Row],[Close]]/Gold_tbl!B37),"")</f>
        <v>-1.2123761811554322E-2</v>
      </c>
      <c r="D38" s="4">
        <f>IFERROR(LN(AAPL_tbl[[#This Row],[Close]]/AAPL_tbl!B37),"")</f>
        <v>-2.1865601900366627E-2</v>
      </c>
      <c r="E38" s="4">
        <f t="shared" si="0"/>
        <v>-1.6468327110333157E-2</v>
      </c>
      <c r="F38">
        <f t="shared" ca="1" si="1"/>
        <v>-1.8032853320633497E-2</v>
      </c>
      <c r="G38">
        <f t="shared" ca="1" si="1"/>
        <v>-0.45850696016762554</v>
      </c>
      <c r="H38">
        <f t="shared" ca="1" si="1"/>
        <v>1.3482216098144892</v>
      </c>
      <c r="I38">
        <f ca="1"/>
        <v>-1.8032853320633497E-2</v>
      </c>
      <c r="J38">
        <f ca="1"/>
        <v>-0.45882134785239387</v>
      </c>
      <c r="K38">
        <f ca="1"/>
        <v>1.2946405487344068</v>
      </c>
      <c r="L38">
        <v>36</v>
      </c>
      <c r="M38">
        <f t="shared" ca="1" si="2"/>
        <v>48.179755770734452</v>
      </c>
      <c r="N38">
        <f t="shared" ca="1" si="3"/>
        <v>318.30256614222753</v>
      </c>
      <c r="O38">
        <f t="shared" ca="1" si="4"/>
        <v>239.6217715263688</v>
      </c>
      <c r="P38" s="4">
        <f t="shared" ca="1" si="5"/>
        <v>6.6875655385125084E-3</v>
      </c>
      <c r="Q38" s="4">
        <f t="shared" ca="1" si="6"/>
        <v>-1.2947151886376851E-2</v>
      </c>
      <c r="R38" s="4">
        <f t="shared" ca="1" si="7"/>
        <v>5.4136849598645266E-2</v>
      </c>
      <c r="S38" s="4" cm="1">
        <f t="array" aca="1" ref="S38" ca="1">_xlfn._xlws.SORT(SUMPRODUCT($V$2:$X$2,P38:R38))</f>
        <v>1.3068463786596592E-2</v>
      </c>
      <c r="T38" s="4">
        <f ca="1"/>
        <v>-1.9964687171442858E-2</v>
      </c>
    </row>
    <row r="39" spans="1:20" x14ac:dyDescent="0.25">
      <c r="A39" s="1">
        <v>45589</v>
      </c>
      <c r="B39" s="4">
        <f>IFERROR(LN(BTC_tbl[[#This Row],[Close]]/BTC_tbl!B38),"")</f>
        <v>3.0153038170687672E-2</v>
      </c>
      <c r="C39" s="4">
        <f>IFERROR(LN(Gold_tbl[[#This Row],[Close]]/Gold_tbl!B38),"")</f>
        <v>7.6637855989556813E-3</v>
      </c>
      <c r="D39" s="4">
        <f>IFERROR(LN(AAPL_tbl[[#This Row],[Close]]/AAPL_tbl!B38),"")</f>
        <v>-8.2553066755202689E-4</v>
      </c>
      <c r="E39" s="4">
        <f t="shared" si="0"/>
        <v>1.1863766490522966E-2</v>
      </c>
      <c r="F39">
        <f t="shared" ca="1" si="1"/>
        <v>1.1741075077610181</v>
      </c>
      <c r="G39">
        <f t="shared" ca="1" si="1"/>
        <v>8.4692300889611064E-2</v>
      </c>
      <c r="H39">
        <f t="shared" ca="1" si="1"/>
        <v>0.84294511671721006</v>
      </c>
      <c r="I39">
        <f ca="1"/>
        <v>1.1741075077610181</v>
      </c>
      <c r="J39">
        <f ca="1"/>
        <v>0.14622023198592421</v>
      </c>
      <c r="K39">
        <f ca="1"/>
        <v>1.1288912064286871</v>
      </c>
      <c r="L39">
        <v>37</v>
      </c>
      <c r="M39">
        <f t="shared" ca="1" si="2"/>
        <v>49.88802144570716</v>
      </c>
      <c r="N39">
        <f t="shared" ca="1" si="3"/>
        <v>320.477981546649</v>
      </c>
      <c r="O39">
        <f t="shared" ca="1" si="4"/>
        <v>238.86464984571424</v>
      </c>
      <c r="P39" s="4">
        <f t="shared" ca="1" si="5"/>
        <v>3.4841994679035829E-2</v>
      </c>
      <c r="Q39" s="4">
        <f t="shared" ca="1" si="6"/>
        <v>6.8111773987689604E-3</v>
      </c>
      <c r="R39" s="4">
        <f t="shared" ca="1" si="7"/>
        <v>-3.1646553746175463E-3</v>
      </c>
      <c r="S39" s="4" cm="1">
        <f t="array" aca="1" ref="S39" ca="1">_xlfn._xlws.SORT(SUMPRODUCT($V$2:$X$2,P39:R39))</f>
        <v>1.2227672750833068E-2</v>
      </c>
      <c r="T39" s="4">
        <f ca="1"/>
        <v>-1.971020658908983E-2</v>
      </c>
    </row>
    <row r="40" spans="1:20" x14ac:dyDescent="0.25">
      <c r="A40" s="1">
        <v>45590</v>
      </c>
      <c r="B40" s="4">
        <f>IFERROR(LN(BTC_tbl[[#This Row],[Close]]/BTC_tbl!B39),"")</f>
        <v>-2.3373351185308713E-2</v>
      </c>
      <c r="C40" s="4">
        <f>IFERROR(LN(Gold_tbl[[#This Row],[Close]]/Gold_tbl!B39),"")</f>
        <v>2.0548493755270947E-3</v>
      </c>
      <c r="D40" s="4">
        <f>IFERROR(LN(AAPL_tbl[[#This Row],[Close]]/AAPL_tbl!B39),"")</f>
        <v>3.6445718925855637E-3</v>
      </c>
      <c r="E40" s="4">
        <f t="shared" si="0"/>
        <v>-5.0966940376061063E-3</v>
      </c>
      <c r="F40">
        <f t="shared" ca="1" si="1"/>
        <v>0.28746566940711371</v>
      </c>
      <c r="G40">
        <f t="shared" ca="1" si="1"/>
        <v>-1.4175384020464781</v>
      </c>
      <c r="H40">
        <f t="shared" ca="1" si="1"/>
        <v>-1.773916439811458</v>
      </c>
      <c r="I40">
        <f ca="1"/>
        <v>0.28746566940711371</v>
      </c>
      <c r="J40">
        <f ca="1"/>
        <v>-1.4004902973627504</v>
      </c>
      <c r="K40">
        <f ca="1"/>
        <v>-1.6250066046282932</v>
      </c>
      <c r="L40">
        <v>38</v>
      </c>
      <c r="M40">
        <f t="shared" ca="1" si="2"/>
        <v>48.625335966826626</v>
      </c>
      <c r="N40">
        <f t="shared" ca="1" si="3"/>
        <v>315.12586215038988</v>
      </c>
      <c r="O40">
        <f t="shared" ca="1" si="4"/>
        <v>226.06465808561973</v>
      </c>
      <c r="P40" s="4">
        <f t="shared" ca="1" si="5"/>
        <v>-2.5636211494122305E-2</v>
      </c>
      <c r="Q40" s="4">
        <f t="shared" ca="1" si="6"/>
        <v>-1.6841452274249966E-2</v>
      </c>
      <c r="R40" s="4">
        <f t="shared" ca="1" si="7"/>
        <v>-5.5076016797246698E-2</v>
      </c>
      <c r="S40" s="4" cm="1">
        <f t="array" aca="1" ref="S40" ca="1">_xlfn._xlws.SORT(SUMPRODUCT($V$2:$X$2,P40:R40))</f>
        <v>-3.0950249397110687E-2</v>
      </c>
      <c r="T40" s="4">
        <f ca="1"/>
        <v>-1.9101199570650224E-2</v>
      </c>
    </row>
    <row r="41" spans="1:20" x14ac:dyDescent="0.25">
      <c r="A41" s="1">
        <v>45593</v>
      </c>
      <c r="B41" s="4">
        <f>IFERROR(LN(BTC_tbl[[#This Row],[Close]]/BTC_tbl!B40),"")</f>
        <v>4.1362389021382222E-2</v>
      </c>
      <c r="C41" s="4">
        <f>IFERROR(LN(Gold_tbl[[#This Row],[Close]]/Gold_tbl!B40),"")</f>
        <v>3.9474982734851804E-5</v>
      </c>
      <c r="D41" s="4">
        <f>IFERROR(LN(AAPL_tbl[[#This Row],[Close]]/AAPL_tbl!B40),"")</f>
        <v>8.5815227252490026E-3</v>
      </c>
      <c r="E41" s="4">
        <f t="shared" si="0"/>
        <v>1.4998963517083307E-2</v>
      </c>
      <c r="F41">
        <f t="shared" ca="1" si="1"/>
        <v>-2.1007382574341791</v>
      </c>
      <c r="G41">
        <f t="shared" ca="1" si="1"/>
        <v>0.21553931477731827</v>
      </c>
      <c r="H41">
        <f t="shared" ca="1" si="1"/>
        <v>2.184973710265556</v>
      </c>
      <c r="I41">
        <f ca="1"/>
        <v>-2.1007382574341791</v>
      </c>
      <c r="J41">
        <f ca="1"/>
        <v>0.10494593652451381</v>
      </c>
      <c r="K41">
        <f ca="1"/>
        <v>1.5342832161921316</v>
      </c>
      <c r="L41">
        <v>39</v>
      </c>
      <c r="M41">
        <f t="shared" ca="1" si="2"/>
        <v>45.368744127148133</v>
      </c>
      <c r="N41">
        <f t="shared" ca="1" si="3"/>
        <v>320.43539345581257</v>
      </c>
      <c r="O41">
        <f t="shared" ca="1" si="4"/>
        <v>240.89178934740451</v>
      </c>
      <c r="P41" s="4">
        <f t="shared" ca="1" si="5"/>
        <v>-6.9321298654286267E-2</v>
      </c>
      <c r="Q41" s="4">
        <f t="shared" ca="1" si="6"/>
        <v>1.6708554155533118E-2</v>
      </c>
      <c r="R41" s="4">
        <f t="shared" ca="1" si="7"/>
        <v>6.3526769721531456E-2</v>
      </c>
      <c r="S41" s="4" cm="1">
        <f t="array" aca="1" ref="S41" ca="1">_xlfn._xlws.SORT(SUMPRODUCT($V$2:$X$2,P41:R41))</f>
        <v>4.9450629823868039E-3</v>
      </c>
      <c r="T41" s="4">
        <f ca="1"/>
        <v>-1.8876236741046746E-2</v>
      </c>
    </row>
    <row r="42" spans="1:20" x14ac:dyDescent="0.25">
      <c r="A42" s="1">
        <v>45594</v>
      </c>
      <c r="B42" s="4">
        <f>IFERROR(LN(BTC_tbl[[#This Row],[Close]]/BTC_tbl!B41),"")</f>
        <v>4.2829702198965848E-2</v>
      </c>
      <c r="C42" s="4">
        <f>IFERROR(LN(Gold_tbl[[#This Row],[Close]]/Gold_tbl!B41),"")</f>
        <v>1.0835958564982449E-2</v>
      </c>
      <c r="D42" s="4">
        <f>IFERROR(LN(AAPL_tbl[[#This Row],[Close]]/AAPL_tbl!B41),"")</f>
        <v>1.1586740916503088E-3</v>
      </c>
      <c r="E42" s="4">
        <f t="shared" si="0"/>
        <v>1.7530896313177825E-2</v>
      </c>
      <c r="F42">
        <f t="shared" ca="1" si="1"/>
        <v>-0.73781859120726889</v>
      </c>
      <c r="G42">
        <f t="shared" ca="1" si="1"/>
        <v>0.62008191500298271</v>
      </c>
      <c r="H42">
        <f t="shared" ca="1" si="1"/>
        <v>0.37008912069658156</v>
      </c>
      <c r="I42">
        <f ca="1"/>
        <v>-0.73781859120726889</v>
      </c>
      <c r="J42">
        <f ca="1"/>
        <v>0.58048860887315001</v>
      </c>
      <c r="K42">
        <f ca="1"/>
        <v>0.15447921349532506</v>
      </c>
      <c r="L42">
        <v>40</v>
      </c>
      <c r="M42">
        <f t="shared" ca="1" si="2"/>
        <v>47.211329977416753</v>
      </c>
      <c r="N42">
        <f t="shared" ca="1" si="3"/>
        <v>322.16645940183895</v>
      </c>
      <c r="O42">
        <f t="shared" ca="1" si="4"/>
        <v>234.35392416832863</v>
      </c>
      <c r="P42" s="4">
        <f t="shared" ca="1" si="5"/>
        <v>3.9810493076553592E-2</v>
      </c>
      <c r="Q42" s="4">
        <f t="shared" ca="1" si="6"/>
        <v>5.3876910739100968E-3</v>
      </c>
      <c r="R42" s="4">
        <f t="shared" ca="1" si="7"/>
        <v>-2.7515356666802767E-2</v>
      </c>
      <c r="S42" s="4" cm="1">
        <f t="array" aca="1" ref="S42" ca="1">_xlfn._xlws.SORT(SUMPRODUCT($V$2:$X$2,P42:R42))</f>
        <v>5.8436173524892884E-3</v>
      </c>
      <c r="T42" s="4">
        <f ca="1"/>
        <v>-1.869362505871304E-2</v>
      </c>
    </row>
    <row r="43" spans="1:20" x14ac:dyDescent="0.25">
      <c r="A43" s="1">
        <v>45595</v>
      </c>
      <c r="B43" s="4">
        <f>IFERROR(LN(BTC_tbl[[#This Row],[Close]]/BTC_tbl!B42),"")</f>
        <v>-1.0929070532190317E-2</v>
      </c>
      <c r="C43" s="4">
        <f>IFERROR(LN(Gold_tbl[[#This Row],[Close]]/Gold_tbl!B42),"")</f>
        <v>5.4907749078440277E-3</v>
      </c>
      <c r="D43" s="4">
        <f>IFERROR(LN(AAPL_tbl[[#This Row],[Close]]/AAPL_tbl!B42),"")</f>
        <v>-1.5386248731937714E-2</v>
      </c>
      <c r="E43" s="4">
        <f t="shared" si="0"/>
        <v>-5.6982858161007972E-3</v>
      </c>
      <c r="F43">
        <f t="shared" ca="1" si="1"/>
        <v>-1.2013534882177899</v>
      </c>
      <c r="G43">
        <f t="shared" ca="1" si="1"/>
        <v>-0.13453124586456275</v>
      </c>
      <c r="H43">
        <f t="shared" ca="1" si="1"/>
        <v>0.7749068456542787</v>
      </c>
      <c r="I43">
        <f ca="1"/>
        <v>-1.2013534882177899</v>
      </c>
      <c r="J43">
        <f ca="1"/>
        <v>-0.19742094523071241</v>
      </c>
      <c r="K43">
        <f ca="1"/>
        <v>0.42140181977755847</v>
      </c>
      <c r="L43">
        <v>41</v>
      </c>
      <c r="M43">
        <f t="shared" ca="1" si="2"/>
        <v>46.586331574356016</v>
      </c>
      <c r="N43">
        <f t="shared" ca="1" si="3"/>
        <v>319.47460225856668</v>
      </c>
      <c r="O43">
        <f t="shared" ca="1" si="4"/>
        <v>235.64962453897184</v>
      </c>
      <c r="P43" s="4">
        <f t="shared" ca="1" si="5"/>
        <v>-1.3326721428829617E-2</v>
      </c>
      <c r="Q43" s="4">
        <f t="shared" ca="1" si="6"/>
        <v>-8.3905881240147785E-3</v>
      </c>
      <c r="R43" s="4">
        <f t="shared" ca="1" si="7"/>
        <v>5.5135909361203094E-3</v>
      </c>
      <c r="S43" s="4" cm="1">
        <f t="array" aca="1" ref="S43" ca="1">_xlfn._xlws.SORT(SUMPRODUCT($V$2:$X$2,P43:R43))</f>
        <v>-5.7001743974187035E-3</v>
      </c>
      <c r="T43" s="4">
        <f ca="1"/>
        <v>-1.8647366456428321E-2</v>
      </c>
    </row>
    <row r="44" spans="1:20" x14ac:dyDescent="0.25">
      <c r="A44" s="1">
        <v>45596</v>
      </c>
      <c r="B44" s="4">
        <f>IFERROR(LN(BTC_tbl[[#This Row],[Close]]/BTC_tbl!B43),"")</f>
        <v>-2.5438573638684635E-2</v>
      </c>
      <c r="C44" s="4">
        <f>IFERROR(LN(Gold_tbl[[#This Row],[Close]]/Gold_tbl!B43),"")</f>
        <v>-1.5616450118838925E-2</v>
      </c>
      <c r="D44" s="4">
        <f>IFERROR(LN(AAPL_tbl[[#This Row],[Close]]/AAPL_tbl!B43),"")</f>
        <v>-1.841769825154245E-2</v>
      </c>
      <c r="E44" s="4">
        <f t="shared" si="0"/>
        <v>-1.9403461614603695E-2</v>
      </c>
      <c r="F44">
        <f t="shared" ca="1" si="1"/>
        <v>1.8634557799187271E-2</v>
      </c>
      <c r="G44">
        <f t="shared" ca="1" si="1"/>
        <v>-0.46936824754409251</v>
      </c>
      <c r="H44">
        <f t="shared" ca="1" si="1"/>
        <v>0.63525655427940009</v>
      </c>
      <c r="I44">
        <f ca="1"/>
        <v>1.8634557799187271E-2</v>
      </c>
      <c r="J44">
        <f ca="1"/>
        <v>-0.46774248758070258</v>
      </c>
      <c r="K44">
        <f ca="1"/>
        <v>0.61823492210045428</v>
      </c>
      <c r="L44">
        <v>42</v>
      </c>
      <c r="M44">
        <f t="shared" ca="1" si="2"/>
        <v>48.277197814532229</v>
      </c>
      <c r="N44">
        <f t="shared" ca="1" si="3"/>
        <v>318.57780547551545</v>
      </c>
      <c r="O44">
        <f t="shared" ca="1" si="4"/>
        <v>236.61961277254804</v>
      </c>
      <c r="P44" s="4">
        <f t="shared" ca="1" si="5"/>
        <v>3.5652169997749394E-2</v>
      </c>
      <c r="Q44" s="4">
        <f t="shared" ca="1" si="6"/>
        <v>-2.8110461232335291E-3</v>
      </c>
      <c r="R44" s="4">
        <f t="shared" ca="1" si="7"/>
        <v>4.1077822601898765E-3</v>
      </c>
      <c r="S44" s="4" cm="1">
        <f t="array" aca="1" ref="S44" ca="1">_xlfn._xlws.SORT(SUMPRODUCT($V$2:$X$2,P44:R44))</f>
        <v>1.0803567228088369E-2</v>
      </c>
      <c r="T44" s="4">
        <f ca="1"/>
        <v>-1.8388678015178767E-2</v>
      </c>
    </row>
    <row r="45" spans="1:20" x14ac:dyDescent="0.25">
      <c r="A45" s="1">
        <v>45597</v>
      </c>
      <c r="B45" s="4">
        <f>IFERROR(LN(BTC_tbl[[#This Row],[Close]]/BTC_tbl!B44),"")</f>
        <v>-1.1336153786336352E-2</v>
      </c>
      <c r="C45" s="4">
        <f>IFERROR(LN(Gold_tbl[[#This Row],[Close]]/Gold_tbl!B44),"")</f>
        <v>-4.1108402094161981E-3</v>
      </c>
      <c r="D45" s="4">
        <f>IFERROR(LN(AAPL_tbl[[#This Row],[Close]]/AAPL_tbl!B44),"")</f>
        <v>-1.3353479803173054E-2</v>
      </c>
      <c r="E45" s="4">
        <f t="shared" si="0"/>
        <v>-9.0512261606193016E-3</v>
      </c>
      <c r="F45">
        <f t="shared" ca="1" si="1"/>
        <v>0.5432772997304115</v>
      </c>
      <c r="G45">
        <f t="shared" ca="1" si="1"/>
        <v>3.8803533426739048E-2</v>
      </c>
      <c r="H45">
        <f t="shared" ca="1" si="1"/>
        <v>-1.8346247776845666</v>
      </c>
      <c r="I45">
        <f ca="1"/>
        <v>0.5432772997304115</v>
      </c>
      <c r="J45">
        <f ca="1"/>
        <v>6.7273968467130185E-2</v>
      </c>
      <c r="K45">
        <f ca="1"/>
        <v>-1.6193115939884668</v>
      </c>
      <c r="L45">
        <v>43</v>
      </c>
      <c r="M45">
        <f t="shared" ca="1" si="2"/>
        <v>49.027520233652297</v>
      </c>
      <c r="N45">
        <f t="shared" ca="1" si="3"/>
        <v>320.50830064018811</v>
      </c>
      <c r="O45">
        <f t="shared" ca="1" si="4"/>
        <v>226.27123998116411</v>
      </c>
      <c r="P45" s="4">
        <f t="shared" ca="1" si="5"/>
        <v>1.5422423623427961E-2</v>
      </c>
      <c r="Q45" s="4">
        <f t="shared" ca="1" si="6"/>
        <v>6.0414426724722387E-3</v>
      </c>
      <c r="R45" s="4">
        <f t="shared" ca="1" si="7"/>
        <v>-4.4719385785632962E-2</v>
      </c>
      <c r="S45" s="4" cm="1">
        <f t="array" aca="1" ref="S45" ca="1">_xlfn._xlws.SORT(SUMPRODUCT($V$2:$X$2,P45:R45))</f>
        <v>-6.3725115796726042E-3</v>
      </c>
      <c r="T45" s="4">
        <f ca="1"/>
        <v>-1.8174010086508614E-2</v>
      </c>
    </row>
    <row r="46" spans="1:20" x14ac:dyDescent="0.25">
      <c r="A46" s="1">
        <v>45600</v>
      </c>
      <c r="B46" s="4">
        <f>IFERROR(LN(BTC_tbl[[#This Row],[Close]]/BTC_tbl!B45),"")</f>
        <v>-2.8077814754540274E-2</v>
      </c>
      <c r="C46" s="4">
        <f>IFERROR(LN(Gold_tbl[[#This Row],[Close]]/Gold_tbl!B45),"")</f>
        <v>1.4248963424101329E-3</v>
      </c>
      <c r="D46" s="4">
        <f>IFERROR(LN(AAPL_tbl[[#This Row],[Close]]/AAPL_tbl!B45),"")</f>
        <v>-4.05460752798941E-3</v>
      </c>
      <c r="E46" s="4">
        <f t="shared" si="0"/>
        <v>-9.0697681477948516E-3</v>
      </c>
      <c r="F46">
        <f t="shared" ca="1" si="1"/>
        <v>0.1356150412928154</v>
      </c>
      <c r="G46">
        <f t="shared" ca="1" si="1"/>
        <v>1.8050228836511355</v>
      </c>
      <c r="H46">
        <f t="shared" ca="1" si="1"/>
        <v>-0.22565167416373885</v>
      </c>
      <c r="I46">
        <f ca="1"/>
        <v>0.1356150412928154</v>
      </c>
      <c r="J46">
        <f ca="1"/>
        <v>1.8096535518872414</v>
      </c>
      <c r="K46">
        <f ca="1"/>
        <v>-0.18683344415268421</v>
      </c>
      <c r="L46">
        <v>44</v>
      </c>
      <c r="M46">
        <f t="shared" ca="1" si="2"/>
        <v>48.457182083896015</v>
      </c>
      <c r="N46">
        <f t="shared" ca="1" si="3"/>
        <v>326.75846974037967</v>
      </c>
      <c r="O46">
        <f t="shared" ca="1" si="4"/>
        <v>232.90391481115913</v>
      </c>
      <c r="P46" s="4">
        <f t="shared" ca="1" si="5"/>
        <v>-1.1701213496363692E-2</v>
      </c>
      <c r="Q46" s="4">
        <f t="shared" ca="1" si="6"/>
        <v>1.9313098273815589E-2</v>
      </c>
      <c r="R46" s="4">
        <f t="shared" ca="1" si="7"/>
        <v>2.8891529184288185E-2</v>
      </c>
      <c r="S46" s="4" cm="1">
        <f t="array" aca="1" ref="S46" ca="1">_xlfn._xlws.SORT(SUMPRODUCT($V$2:$X$2,P46:R46))</f>
        <v>1.2882334015903583E-2</v>
      </c>
      <c r="T46" s="4">
        <f ca="1"/>
        <v>-1.8060325803123951E-2</v>
      </c>
    </row>
    <row r="47" spans="1:20" x14ac:dyDescent="0.25">
      <c r="A47" s="1">
        <v>45601</v>
      </c>
      <c r="B47" s="4">
        <f>IFERROR(LN(BTC_tbl[[#This Row],[Close]]/BTC_tbl!B46),"")</f>
        <v>3.1329850140917645E-2</v>
      </c>
      <c r="C47" s="4">
        <f>IFERROR(LN(Gold_tbl[[#This Row],[Close]]/Gold_tbl!B46),"")</f>
        <v>2.2519417690929065E-3</v>
      </c>
      <c r="D47" s="4">
        <f>IFERROR(LN(AAPL_tbl[[#This Row],[Close]]/AAPL_tbl!B46),"")</f>
        <v>6.4795043109864021E-3</v>
      </c>
      <c r="E47" s="4">
        <f t="shared" si="0"/>
        <v>1.2243583043208377E-2</v>
      </c>
      <c r="F47">
        <f t="shared" ca="1" si="1"/>
        <v>0.42128455594124864</v>
      </c>
      <c r="G47">
        <f t="shared" ca="1" si="1"/>
        <v>1.4637941179791087</v>
      </c>
      <c r="H47">
        <f t="shared" ca="1" si="1"/>
        <v>0.38775816317221751</v>
      </c>
      <c r="I47">
        <f ca="1"/>
        <v>0.42128455594124864</v>
      </c>
      <c r="J47">
        <f ca="1"/>
        <v>1.4838940762145256</v>
      </c>
      <c r="K47">
        <f ca="1"/>
        <v>0.4821774584466425</v>
      </c>
      <c r="L47">
        <v>45</v>
      </c>
      <c r="M47">
        <f t="shared" ca="1" si="2"/>
        <v>48.869355219606099</v>
      </c>
      <c r="N47">
        <f t="shared" ca="1" si="3"/>
        <v>325.64272302683798</v>
      </c>
      <c r="O47">
        <f t="shared" ca="1" si="4"/>
        <v>236.08794794978419</v>
      </c>
      <c r="P47" s="4">
        <f t="shared" ca="1" si="5"/>
        <v>8.4699530310792231E-3</v>
      </c>
      <c r="Q47" s="4">
        <f t="shared" ca="1" si="6"/>
        <v>-3.4204345844422407E-3</v>
      </c>
      <c r="R47" s="4">
        <f t="shared" ca="1" si="7"/>
        <v>1.3578410681177861E-2</v>
      </c>
      <c r="S47" s="4" cm="1">
        <f t="array" aca="1" ref="S47" ca="1">_xlfn._xlws.SORT(SUMPRODUCT($V$2:$X$2,P47:R47))</f>
        <v>5.2463352799002284E-3</v>
      </c>
      <c r="T47" s="4">
        <f ca="1"/>
        <v>-1.7804386532858166E-2</v>
      </c>
    </row>
    <row r="48" spans="1:20" x14ac:dyDescent="0.25">
      <c r="A48" s="1">
        <v>45602</v>
      </c>
      <c r="B48" s="4">
        <f>IFERROR(LN(BTC_tbl[[#This Row],[Close]]/BTC_tbl!B47),"")</f>
        <v>9.294611250944429E-2</v>
      </c>
      <c r="C48" s="4">
        <f>IFERROR(LN(Gold_tbl[[#This Row],[Close]]/Gold_tbl!B47),"")</f>
        <v>-3.0857988359905338E-2</v>
      </c>
      <c r="D48" s="4">
        <f>IFERROR(LN(AAPL_tbl[[#This Row],[Close]]/AAPL_tbl!B47),"")</f>
        <v>-3.2795015803156191E-3</v>
      </c>
      <c r="E48" s="4">
        <f t="shared" si="0"/>
        <v>1.4556787934776464E-2</v>
      </c>
      <c r="F48">
        <f t="shared" ca="1" si="1"/>
        <v>0.26844849593491876</v>
      </c>
      <c r="G48">
        <f t="shared" ca="1" si="1"/>
        <v>0.26721737912059673</v>
      </c>
      <c r="H48">
        <f t="shared" ca="1" si="1"/>
        <v>-1.716457543399919</v>
      </c>
      <c r="I48">
        <f ca="1"/>
        <v>0.26844849593491876</v>
      </c>
      <c r="J48">
        <f ca="1"/>
        <v>0.28094330038348758</v>
      </c>
      <c r="K48">
        <f ca="1"/>
        <v>-1.5807131143216469</v>
      </c>
      <c r="L48">
        <v>46</v>
      </c>
      <c r="M48">
        <f t="shared" ca="1" si="2"/>
        <v>48.660274887431832</v>
      </c>
      <c r="N48">
        <f t="shared" ca="1" si="3"/>
        <v>321.41659479933941</v>
      </c>
      <c r="O48">
        <f t="shared" ca="1" si="4"/>
        <v>226.55509115962323</v>
      </c>
      <c r="P48" s="4">
        <f t="shared" ca="1" si="5"/>
        <v>-4.2875309223869926E-3</v>
      </c>
      <c r="Q48" s="4">
        <f t="shared" ca="1" si="6"/>
        <v>-1.3062753923391271E-2</v>
      </c>
      <c r="R48" s="4">
        <f t="shared" ca="1" si="7"/>
        <v>-4.1216252983247131E-2</v>
      </c>
      <c r="S48" s="4" cm="1">
        <f t="array" aca="1" ref="S48" ca="1">_xlfn._xlws.SORT(SUMPRODUCT($V$2:$X$2,P48:R48))</f>
        <v>-1.8876236741046746E-2</v>
      </c>
      <c r="T48" s="4">
        <f ca="1"/>
        <v>-1.7672909069758845E-2</v>
      </c>
    </row>
    <row r="49" spans="1:20" x14ac:dyDescent="0.25">
      <c r="A49" s="1">
        <v>45603</v>
      </c>
      <c r="B49" s="4">
        <f>IFERROR(LN(BTC_tbl[[#This Row],[Close]]/BTC_tbl!B48),"")</f>
        <v>5.899722127188322E-3</v>
      </c>
      <c r="C49" s="4">
        <f>IFERROR(LN(Gold_tbl[[#This Row],[Close]]/Gold_tbl!B48),"")</f>
        <v>1.5948657419484948E-2</v>
      </c>
      <c r="D49" s="4">
        <f>IFERROR(LN(AAPL_tbl[[#This Row],[Close]]/AAPL_tbl!B48),"")</f>
        <v>2.1149026279615627E-2</v>
      </c>
      <c r="E49" s="4">
        <f t="shared" si="0"/>
        <v>1.4494087489835165E-2</v>
      </c>
      <c r="F49">
        <f t="shared" ca="1" si="1"/>
        <v>-1.4713597672281551</v>
      </c>
      <c r="G49">
        <f t="shared" ca="1" si="1"/>
        <v>-0.18185206282823824</v>
      </c>
      <c r="H49">
        <f t="shared" ca="1" si="1"/>
        <v>2.3268993552687851</v>
      </c>
      <c r="I49">
        <f ca="1"/>
        <v>-1.4713597672281551</v>
      </c>
      <c r="J49">
        <f ca="1"/>
        <v>-0.2588527669297862</v>
      </c>
      <c r="K49">
        <f ca="1"/>
        <v>1.8425974868736477</v>
      </c>
      <c r="L49">
        <v>47</v>
      </c>
      <c r="M49">
        <f t="shared" ca="1" si="2"/>
        <v>46.265915509999445</v>
      </c>
      <c r="N49">
        <f t="shared" ca="1" si="3"/>
        <v>319.56634449987405</v>
      </c>
      <c r="O49">
        <f t="shared" ca="1" si="4"/>
        <v>242.69620267519443</v>
      </c>
      <c r="P49" s="4">
        <f t="shared" ca="1" si="5"/>
        <v>-5.045746258701516E-2</v>
      </c>
      <c r="Q49" s="4">
        <f t="shared" ca="1" si="6"/>
        <v>-5.7731815467593666E-3</v>
      </c>
      <c r="R49" s="4">
        <f t="shared" ca="1" si="7"/>
        <v>6.8822323017103379E-2</v>
      </c>
      <c r="S49" s="4" cm="1">
        <f t="array" aca="1" ref="S49" ca="1">_xlfn._xlws.SORT(SUMPRODUCT($V$2:$X$2,P49:R49))</f>
        <v>3.2001855103227193E-3</v>
      </c>
      <c r="T49" s="4">
        <f ca="1"/>
        <v>-1.7458718714789625E-2</v>
      </c>
    </row>
    <row r="50" spans="1:20" x14ac:dyDescent="0.25">
      <c r="A50" s="1">
        <v>45604</v>
      </c>
      <c r="B50" s="4">
        <f>IFERROR(LN(BTC_tbl[[#This Row],[Close]]/BTC_tbl!B49),"")</f>
        <v>0</v>
      </c>
      <c r="C50" s="4">
        <f>IFERROR(LN(Gold_tbl[[#This Row],[Close]]/Gold_tbl!B49),"")</f>
        <v>-6.7924941128996458E-3</v>
      </c>
      <c r="D50" s="4">
        <f>IFERROR(LN(AAPL_tbl[[#This Row],[Close]]/AAPL_tbl!B49),"")</f>
        <v>-1.1902401722545598E-3</v>
      </c>
      <c r="E50" s="4">
        <f t="shared" si="0"/>
        <v>-3.0740696968362263E-3</v>
      </c>
      <c r="F50">
        <f t="shared" ca="1" si="1"/>
        <v>0.5079093963231931</v>
      </c>
      <c r="G50">
        <f t="shared" ca="1" si="1"/>
        <v>-0.86105032105768131</v>
      </c>
      <c r="H50">
        <f t="shared" ca="1" si="1"/>
        <v>-0.53160416771595931</v>
      </c>
      <c r="I50">
        <f ca="1"/>
        <v>0.5079093963231931</v>
      </c>
      <c r="J50">
        <f ca="1"/>
        <v>-0.83319569246433778</v>
      </c>
      <c r="K50">
        <f ca="1"/>
        <v>-0.37133686810756905</v>
      </c>
      <c r="L50">
        <v>48</v>
      </c>
      <c r="M50">
        <f t="shared" ca="1" si="2"/>
        <v>49.016037030859742</v>
      </c>
      <c r="N50">
        <f t="shared" ca="1" si="3"/>
        <v>317.60611199554211</v>
      </c>
      <c r="O50">
        <f t="shared" ca="1" si="4"/>
        <v>232.19201441334815</v>
      </c>
      <c r="P50" s="4">
        <f t="shared" ca="1" si="5"/>
        <v>5.7742007010062969E-2</v>
      </c>
      <c r="Q50" s="4">
        <f t="shared" ca="1" si="6"/>
        <v>-6.1529297716527796E-3</v>
      </c>
      <c r="R50" s="4">
        <f t="shared" ca="1" si="7"/>
        <v>-4.4245788755157223E-2</v>
      </c>
      <c r="S50" s="4" cm="1">
        <f t="array" aca="1" ref="S50" ca="1">_xlfn._xlws.SORT(SUMPRODUCT($V$2:$X$2,P50:R50))</f>
        <v>1.5876935678106139E-3</v>
      </c>
      <c r="T50" s="4">
        <f ca="1"/>
        <v>-1.7400599294735121E-2</v>
      </c>
    </row>
    <row r="51" spans="1:20" x14ac:dyDescent="0.25">
      <c r="A51" s="1">
        <v>45607</v>
      </c>
      <c r="B51" s="4">
        <f>IFERROR(LN(BTC_tbl[[#This Row],[Close]]/BTC_tbl!B50),"")</f>
        <v>0.12818625041726955</v>
      </c>
      <c r="C51" s="4">
        <f>IFERROR(LN(Gold_tbl[[#This Row],[Close]]/Gold_tbl!B50),"")</f>
        <v>-2.3751371554124531E-2</v>
      </c>
      <c r="D51" s="4">
        <f>IFERROR(LN(AAPL_tbl[[#This Row],[Close]]/AAPL_tbl!B50),"")</f>
        <v>-1.2114905546190815E-2</v>
      </c>
      <c r="E51" s="4">
        <f t="shared" si="0"/>
        <v>2.532085483967381E-2</v>
      </c>
      <c r="F51">
        <f t="shared" ca="1" si="1"/>
        <v>1.0245664580884382</v>
      </c>
      <c r="G51">
        <f t="shared" ca="1" si="1"/>
        <v>-1.0533603647286665</v>
      </c>
      <c r="H51">
        <f t="shared" ca="1" si="1"/>
        <v>1.210488549503703</v>
      </c>
      <c r="I51">
        <f ca="1"/>
        <v>1.0245664580884382</v>
      </c>
      <c r="J51">
        <f ca="1"/>
        <v>-0.99811419094109677</v>
      </c>
      <c r="K51">
        <f ca="1"/>
        <v>1.4462282342203263</v>
      </c>
      <c r="L51">
        <v>49</v>
      </c>
      <c r="M51">
        <f t="shared" ca="1" si="2"/>
        <v>49.766279011222203</v>
      </c>
      <c r="N51">
        <f t="shared" ca="1" si="3"/>
        <v>317.08172416447269</v>
      </c>
      <c r="O51">
        <f t="shared" ca="1" si="4"/>
        <v>240.85137089527313</v>
      </c>
      <c r="P51" s="4">
        <f t="shared" ca="1" si="5"/>
        <v>1.5190095478785191E-2</v>
      </c>
      <c r="Q51" s="4">
        <f t="shared" ca="1" si="6"/>
        <v>-1.6524279197248607E-3</v>
      </c>
      <c r="R51" s="4">
        <f t="shared" ca="1" si="7"/>
        <v>3.6615347277151364E-2</v>
      </c>
      <c r="S51" s="4" cm="1">
        <f t="array" aca="1" ref="S51" ca="1">_xlfn._xlws.SORT(SUMPRODUCT($V$2:$X$2,P51:R51))</f>
        <v>1.4880661658891021E-2</v>
      </c>
      <c r="T51" s="4">
        <f ca="1"/>
        <v>-1.7303308732779396E-2</v>
      </c>
    </row>
    <row r="52" spans="1:20" x14ac:dyDescent="0.25">
      <c r="A52" s="1">
        <v>45608</v>
      </c>
      <c r="B52" s="4">
        <f>IFERROR(LN(BTC_tbl[[#This Row],[Close]]/BTC_tbl!B51),"")</f>
        <v>2.9320137256961008E-2</v>
      </c>
      <c r="C52" s="4">
        <f>IFERROR(LN(Gold_tbl[[#This Row],[Close]]/Gold_tbl!B51),"")</f>
        <v>-8.6688363026448147E-3</v>
      </c>
      <c r="D52" s="4">
        <f>IFERROR(LN(AAPL_tbl[[#This Row],[Close]]/AAPL_tbl!B51),"")</f>
        <v>0</v>
      </c>
      <c r="E52" s="4">
        <f t="shared" si="0"/>
        <v>5.3285066560303761E-3</v>
      </c>
      <c r="F52">
        <f t="shared" ca="1" si="1"/>
        <v>0.67663927565733362</v>
      </c>
      <c r="G52">
        <f t="shared" ca="1" si="1"/>
        <v>0.55232561784965495</v>
      </c>
      <c r="H52">
        <f t="shared" ca="1" si="1"/>
        <v>-3.2179280988174495</v>
      </c>
      <c r="I52">
        <f ca="1"/>
        <v>0.67663927565733362</v>
      </c>
      <c r="J52">
        <f ca="1"/>
        <v>0.58708974207057707</v>
      </c>
      <c r="K52">
        <f ca="1"/>
        <v>-2.9167110199556734</v>
      </c>
      <c r="L52">
        <v>50</v>
      </c>
      <c r="M52">
        <f t="shared" ca="1" si="2"/>
        <v>49.272902804055789</v>
      </c>
      <c r="N52">
        <f t="shared" ca="1" si="3"/>
        <v>322.70704409560767</v>
      </c>
      <c r="O52">
        <f t="shared" ca="1" si="4"/>
        <v>220.70587319343505</v>
      </c>
      <c r="P52" s="4">
        <f t="shared" ca="1" si="5"/>
        <v>-9.9633353081289219E-3</v>
      </c>
      <c r="Q52" s="4">
        <f t="shared" ca="1" si="6"/>
        <v>1.7585381852925849E-2</v>
      </c>
      <c r="R52" s="4">
        <f t="shared" ca="1" si="7"/>
        <v>-8.7349100395901755E-2</v>
      </c>
      <c r="S52" s="4" cm="1">
        <f t="array" aca="1" ref="S52" ca="1">_xlfn._xlws.SORT(SUMPRODUCT($V$2:$X$2,P52:R52))</f>
        <v>-2.2159577970038865E-2</v>
      </c>
      <c r="T52" s="4">
        <f ca="1"/>
        <v>-1.728790712761602E-2</v>
      </c>
    </row>
    <row r="53" spans="1:20" x14ac:dyDescent="0.25">
      <c r="A53" s="1">
        <v>45609</v>
      </c>
      <c r="B53" s="4">
        <f>IFERROR(LN(BTC_tbl[[#This Row],[Close]]/BTC_tbl!B52),"")</f>
        <v>1.2554929458322246E-3</v>
      </c>
      <c r="C53" s="4">
        <f>IFERROR(LN(Gold_tbl[[#This Row],[Close]]/Gold_tbl!B52),"")</f>
        <v>-1.0132392832651438E-2</v>
      </c>
      <c r="D53" s="4">
        <f>IFERROR(LN(AAPL_tbl[[#This Row],[Close]]/AAPL_tbl!B52),"")</f>
        <v>3.9656952941941369E-3</v>
      </c>
      <c r="E53" s="4">
        <f t="shared" si="0"/>
        <v>-2.4866006610526664E-3</v>
      </c>
      <c r="F53">
        <f t="shared" ca="1" si="1"/>
        <v>1.9818340457280341</v>
      </c>
      <c r="G53">
        <f t="shared" ca="1" si="1"/>
        <v>-0.87650473319875744</v>
      </c>
      <c r="H53">
        <f t="shared" ca="1" si="1"/>
        <v>-0.64560478243465957</v>
      </c>
      <c r="I53">
        <f ca="1"/>
        <v>1.9818340457280341</v>
      </c>
      <c r="J53">
        <f ca="1"/>
        <v>-0.77124259840438103</v>
      </c>
      <c r="K53">
        <f ca="1"/>
        <v>-8.221460601083852E-2</v>
      </c>
      <c r="L53">
        <v>51</v>
      </c>
      <c r="M53">
        <f t="shared" ca="1" si="2"/>
        <v>51.188013244559322</v>
      </c>
      <c r="N53">
        <f t="shared" ca="1" si="3"/>
        <v>317.97544987898772</v>
      </c>
      <c r="O53">
        <f t="shared" ca="1" si="4"/>
        <v>233.65442418287631</v>
      </c>
      <c r="P53" s="4">
        <f t="shared" ca="1" si="5"/>
        <v>3.8131097239891484E-2</v>
      </c>
      <c r="Q53" s="4">
        <f t="shared" ca="1" si="6"/>
        <v>-1.4770749277896171E-2</v>
      </c>
      <c r="R53" s="4">
        <f t="shared" ca="1" si="7"/>
        <v>5.7012279484369682E-2</v>
      </c>
      <c r="S53" s="4" cm="1">
        <f t="array" aca="1" ref="S53" ca="1">_xlfn._xlws.SORT(SUMPRODUCT($V$2:$X$2,P53:R53))</f>
        <v>2.263471330611988E-2</v>
      </c>
      <c r="T53" s="4">
        <f ca="1"/>
        <v>-1.6777184466615795E-2</v>
      </c>
    </row>
    <row r="54" spans="1:20" x14ac:dyDescent="0.25">
      <c r="A54" s="1">
        <v>45610</v>
      </c>
      <c r="B54" s="4">
        <f>IFERROR(LN(BTC_tbl[[#This Row],[Close]]/BTC_tbl!B53),"")</f>
        <v>-2.5414328422567578E-2</v>
      </c>
      <c r="C54" s="4">
        <f>IFERROR(LN(Gold_tbl[[#This Row],[Close]]/Gold_tbl!B53),"")</f>
        <v>-2.6125078064855047E-3</v>
      </c>
      <c r="D54" s="4">
        <f>IFERROR(LN(AAPL_tbl[[#This Row],[Close]]/AAPL_tbl!B53),"")</f>
        <v>1.3691583901061604E-2</v>
      </c>
      <c r="E54" s="4">
        <f t="shared" si="0"/>
        <v>-4.5618264790459936E-3</v>
      </c>
      <c r="F54">
        <f t="shared" ca="1" si="1"/>
        <v>0.79773521412589998</v>
      </c>
      <c r="G54">
        <f t="shared" ca="1" si="1"/>
        <v>1.3349514193533918</v>
      </c>
      <c r="H54">
        <f t="shared" ca="1" si="1"/>
        <v>0.55687533319351468</v>
      </c>
      <c r="I54">
        <f ca="1"/>
        <v>0.79773521412589998</v>
      </c>
      <c r="J54">
        <f ca="1"/>
        <v>1.3749940591017507</v>
      </c>
      <c r="K54">
        <f ca="1"/>
        <v>0.74729471976566553</v>
      </c>
      <c r="L54">
        <v>52</v>
      </c>
      <c r="M54">
        <f t="shared" ca="1" si="2"/>
        <v>49.462521061794888</v>
      </c>
      <c r="N54">
        <f t="shared" ca="1" si="3"/>
        <v>325.6185422559326</v>
      </c>
      <c r="O54">
        <f t="shared" ca="1" si="4"/>
        <v>237.61240254973424</v>
      </c>
      <c r="P54" s="4">
        <f t="shared" ca="1" si="5"/>
        <v>-3.4290155793914506E-2</v>
      </c>
      <c r="Q54" s="4">
        <f t="shared" ca="1" si="6"/>
        <v>2.3752402305819036E-2</v>
      </c>
      <c r="R54" s="4">
        <f t="shared" ca="1" si="7"/>
        <v>1.6797581356240456E-2</v>
      </c>
      <c r="S54" s="4" cm="1">
        <f t="array" aca="1" ref="S54" ca="1">_xlfn._xlws.SORT(SUMPRODUCT($V$2:$X$2,P54:R54))</f>
        <v>4.2531885910254003E-3</v>
      </c>
      <c r="T54" s="4">
        <f ca="1"/>
        <v>-1.6608761829261735E-2</v>
      </c>
    </row>
    <row r="55" spans="1:20" x14ac:dyDescent="0.25">
      <c r="A55" s="1">
        <v>45611</v>
      </c>
      <c r="B55" s="4">
        <f>IFERROR(LN(BTC_tbl[[#This Row],[Close]]/BTC_tbl!B54),"")</f>
        <v>4.4059989794030495E-2</v>
      </c>
      <c r="C55" s="4">
        <f>IFERROR(LN(Gold_tbl[[#This Row],[Close]]/Gold_tbl!B54),"")</f>
        <v>-1.7736491136152094E-3</v>
      </c>
      <c r="D55" s="4">
        <f>IFERROR(LN(AAPL_tbl[[#This Row],[Close]]/AAPL_tbl!B54),"")</f>
        <v>-1.4225367998073618E-2</v>
      </c>
      <c r="E55" s="4">
        <f t="shared" si="0"/>
        <v>8.2409268933409784E-3</v>
      </c>
      <c r="F55">
        <f t="shared" ca="1" si="1"/>
        <v>-1.0741052381260272</v>
      </c>
      <c r="G55">
        <f t="shared" ca="1" si="1"/>
        <v>0.74523703363881522</v>
      </c>
      <c r="H55">
        <f t="shared" ca="1" si="1"/>
        <v>-0.29427151103978638</v>
      </c>
      <c r="I55">
        <f ca="1"/>
        <v>-1.0741052381260272</v>
      </c>
      <c r="J55">
        <f ca="1"/>
        <v>0.68781488295680715</v>
      </c>
      <c r="K55">
        <f ca="1"/>
        <v>-0.57652397389009158</v>
      </c>
      <c r="L55">
        <v>53</v>
      </c>
      <c r="M55">
        <f t="shared" ca="1" si="2"/>
        <v>46.848385405820117</v>
      </c>
      <c r="N55">
        <f t="shared" ca="1" si="3"/>
        <v>323.22003839612404</v>
      </c>
      <c r="O55">
        <f t="shared" ca="1" si="4"/>
        <v>231.4232638330185</v>
      </c>
      <c r="P55" s="4">
        <f t="shared" ca="1" si="5"/>
        <v>-5.4298687490411356E-2</v>
      </c>
      <c r="Q55" s="4">
        <f t="shared" ca="1" si="6"/>
        <v>-7.3932557543646069E-3</v>
      </c>
      <c r="R55" s="4">
        <f t="shared" ca="1" si="7"/>
        <v>-2.6392440556279276E-2</v>
      </c>
      <c r="S55" s="4" cm="1">
        <f t="array" aca="1" ref="S55" ca="1">_xlfn._xlws.SORT(SUMPRODUCT($V$2:$X$2,P55:R55))</f>
        <v>-2.716464071575303E-2</v>
      </c>
      <c r="T55" s="4">
        <f ca="1"/>
        <v>-1.6112866612827893E-2</v>
      </c>
    </row>
    <row r="56" spans="1:20" x14ac:dyDescent="0.25">
      <c r="A56" s="1">
        <v>45614</v>
      </c>
      <c r="B56" s="4">
        <f>IFERROR(LN(BTC_tbl[[#This Row],[Close]]/BTC_tbl!B55),"")</f>
        <v>1.2307693861326667E-3</v>
      </c>
      <c r="C56" s="4">
        <f>IFERROR(LN(Gold_tbl[[#This Row],[Close]]/Gold_tbl!B55),"")</f>
        <v>1.8841622537011261E-2</v>
      </c>
      <c r="D56" s="4">
        <f>IFERROR(LN(AAPL_tbl[[#This Row],[Close]]/AAPL_tbl!B55),"")</f>
        <v>1.334767452004185E-2</v>
      </c>
      <c r="E56" s="4">
        <f t="shared" si="0"/>
        <v>1.1910182186656858E-2</v>
      </c>
      <c r="F56">
        <f t="shared" ca="1" si="1"/>
        <v>1.1309690265448096</v>
      </c>
      <c r="G56">
        <f t="shared" ca="1" si="1"/>
        <v>1.9201456502186358</v>
      </c>
      <c r="H56">
        <f t="shared" ca="1" si="1"/>
        <v>-0.97643841941219145</v>
      </c>
      <c r="I56">
        <f ca="1"/>
        <v>1.1309690265448096</v>
      </c>
      <c r="J56">
        <f ca="1"/>
        <v>1.9768770939617313</v>
      </c>
      <c r="K56">
        <f ca="1"/>
        <v>-0.64068688164796073</v>
      </c>
      <c r="L56">
        <v>54</v>
      </c>
      <c r="M56">
        <f t="shared" ca="1" si="2"/>
        <v>49.960261583534844</v>
      </c>
      <c r="N56">
        <f t="shared" ca="1" si="3"/>
        <v>327.88516430067074</v>
      </c>
      <c r="O56">
        <f t="shared" ca="1" si="4"/>
        <v>231.16257310252334</v>
      </c>
      <c r="P56" s="4">
        <f t="shared" ca="1" si="5"/>
        <v>6.4311376068622014E-2</v>
      </c>
      <c r="Q56" s="4">
        <f t="shared" ca="1" si="6"/>
        <v>1.4330113529288743E-2</v>
      </c>
      <c r="R56" s="4">
        <f t="shared" ca="1" si="7"/>
        <v>-1.1271022036460029E-3</v>
      </c>
      <c r="S56" s="4" cm="1">
        <f t="array" aca="1" ref="S56" ca="1">_xlfn._xlws.SORT(SUMPRODUCT($V$2:$X$2,P56:R56))</f>
        <v>2.4687327571208301E-2</v>
      </c>
      <c r="T56" s="4">
        <f ca="1"/>
        <v>-1.5594040497277771E-2</v>
      </c>
    </row>
    <row r="57" spans="1:20" x14ac:dyDescent="0.25">
      <c r="A57" s="1">
        <v>45615</v>
      </c>
      <c r="B57" s="4">
        <f>IFERROR(LN(BTC_tbl[[#This Row],[Close]]/BTC_tbl!B56),"")</f>
        <v>1.1009285508369396E-2</v>
      </c>
      <c r="C57" s="4">
        <f>IFERROR(LN(Gold_tbl[[#This Row],[Close]]/Gold_tbl!B56),"")</f>
        <v>8.9194133049059453E-3</v>
      </c>
      <c r="D57" s="4">
        <f>IFERROR(LN(AAPL_tbl[[#This Row],[Close]]/AAPL_tbl!B56),"")</f>
        <v>1.1408513742872169E-3</v>
      </c>
      <c r="E57" s="4">
        <f t="shared" si="0"/>
        <v>7.2128063867593619E-3</v>
      </c>
      <c r="F57">
        <f t="shared" ca="1" si="1"/>
        <v>-0.30433167959021079</v>
      </c>
      <c r="G57">
        <f t="shared" ca="1" si="1"/>
        <v>-0.480966524421932</v>
      </c>
      <c r="H57">
        <f t="shared" ca="1" si="1"/>
        <v>0.53424602639425112</v>
      </c>
      <c r="I57">
        <f ca="1"/>
        <v>-0.30433167959021079</v>
      </c>
      <c r="J57">
        <f ca="1"/>
        <v>-0.49628162258036496</v>
      </c>
      <c r="K57">
        <f ca="1"/>
        <v>0.43364498779826094</v>
      </c>
      <c r="L57">
        <v>55</v>
      </c>
      <c r="M57">
        <f t="shared" ca="1" si="2"/>
        <v>47.924627940486502</v>
      </c>
      <c r="N57">
        <f t="shared" ca="1" si="3"/>
        <v>319.14266287862807</v>
      </c>
      <c r="O57">
        <f t="shared" ca="1" si="4"/>
        <v>236.23552905777126</v>
      </c>
      <c r="P57" s="4">
        <f t="shared" ca="1" si="5"/>
        <v>-4.1598395571611602E-2</v>
      </c>
      <c r="Q57" s="4">
        <f t="shared" ca="1" si="6"/>
        <v>-2.7025216374848188E-2</v>
      </c>
      <c r="R57" s="4">
        <f t="shared" ca="1" si="7"/>
        <v>2.1708069182689874E-2</v>
      </c>
      <c r="S57" s="4" cm="1">
        <f t="array" aca="1" ref="S57" ca="1">_xlfn._xlws.SORT(SUMPRODUCT($V$2:$X$2,P57:R57))</f>
        <v>-1.6777184466615795E-2</v>
      </c>
      <c r="T57" s="4">
        <f ca="1"/>
        <v>-1.5582461735456191E-2</v>
      </c>
    </row>
    <row r="58" spans="1:20" x14ac:dyDescent="0.25">
      <c r="A58" s="1">
        <v>45616</v>
      </c>
      <c r="B58" s="4">
        <f>IFERROR(LN(BTC_tbl[[#This Row],[Close]]/BTC_tbl!B57),"")</f>
        <v>1.7844698254478583E-2</v>
      </c>
      <c r="C58" s="4">
        <f>IFERROR(LN(Gold_tbl[[#This Row],[Close]]/Gold_tbl!B57),"")</f>
        <v>5.6162649931026914E-3</v>
      </c>
      <c r="D58" s="4">
        <f>IFERROR(LN(AAPL_tbl[[#This Row],[Close]]/AAPL_tbl!B57),"")</f>
        <v>3.1525049095720084E-3</v>
      </c>
      <c r="E58" s="4">
        <f t="shared" si="0"/>
        <v>8.545666946456254E-3</v>
      </c>
      <c r="F58">
        <f t="shared" ca="1" si="1"/>
        <v>-0.60846169763654079</v>
      </c>
      <c r="G58">
        <f t="shared" ca="1" si="1"/>
        <v>2.3704854253123138</v>
      </c>
      <c r="H58">
        <f t="shared" ca="1" si="1"/>
        <v>3.1245087090329762E-2</v>
      </c>
      <c r="I58">
        <f ca="1"/>
        <v>-0.60846169763654079</v>
      </c>
      <c r="J58">
        <f ca="1"/>
        <v>2.3352695471011913</v>
      </c>
      <c r="K58">
        <f ca="1"/>
        <v>-0.14282632713428911</v>
      </c>
      <c r="L58">
        <v>56</v>
      </c>
      <c r="M58">
        <f t="shared" ca="1" si="2"/>
        <v>47.510008079071838</v>
      </c>
      <c r="N58">
        <f t="shared" ca="1" si="3"/>
        <v>329.28504801344911</v>
      </c>
      <c r="O58">
        <f t="shared" ca="1" si="4"/>
        <v>233.55711899851264</v>
      </c>
      <c r="P58" s="4">
        <f t="shared" ca="1" si="5"/>
        <v>-8.6891402827043111E-3</v>
      </c>
      <c r="Q58" s="4">
        <f t="shared" ca="1" si="6"/>
        <v>3.1285561119431378E-2</v>
      </c>
      <c r="R58" s="4">
        <f t="shared" ca="1" si="7"/>
        <v>-1.1402643659552861E-2</v>
      </c>
      <c r="S58" s="4" cm="1">
        <f t="array" aca="1" ref="S58" ca="1">_xlfn._xlws.SORT(SUMPRODUCT($V$2:$X$2,P58:R58))</f>
        <v>6.4866892650954008E-3</v>
      </c>
      <c r="T58" s="4">
        <f ca="1"/>
        <v>-1.5556177898628553E-2</v>
      </c>
    </row>
    <row r="59" spans="1:20" x14ac:dyDescent="0.25">
      <c r="A59" s="1">
        <v>45617</v>
      </c>
      <c r="B59" s="4">
        <f>IFERROR(LN(BTC_tbl[[#This Row],[Close]]/BTC_tbl!B58),"")</f>
        <v>4.1204330598321029E-2</v>
      </c>
      <c r="C59" s="4">
        <f>IFERROR(LN(Gold_tbl[[#This Row],[Close]]/Gold_tbl!B58),"")</f>
        <v>8.3048840786250251E-3</v>
      </c>
      <c r="D59" s="4">
        <f>IFERROR(LN(AAPL_tbl[[#This Row],[Close]]/AAPL_tbl!B58),"")</f>
        <v>-2.1005652990895717E-3</v>
      </c>
      <c r="E59" s="4">
        <f t="shared" si="0"/>
        <v>1.5053083221219447E-2</v>
      </c>
      <c r="F59">
        <f t="shared" ca="1" si="1"/>
        <v>7.9519728516607449E-2</v>
      </c>
      <c r="G59">
        <f t="shared" ca="1" si="1"/>
        <v>-0.21326295083168229</v>
      </c>
      <c r="H59">
        <f t="shared" ca="1" si="1"/>
        <v>-0.89348448363129029</v>
      </c>
      <c r="I59">
        <f ca="1"/>
        <v>7.9519728516607449E-2</v>
      </c>
      <c r="J59">
        <f ca="1"/>
        <v>-0.20879374247733384</v>
      </c>
      <c r="K59">
        <f ca="1"/>
        <v>-0.8378891074840058</v>
      </c>
      <c r="L59">
        <v>57</v>
      </c>
      <c r="M59">
        <f t="shared" ca="1" si="2"/>
        <v>48.478230261361638</v>
      </c>
      <c r="N59">
        <f t="shared" ca="1" si="3"/>
        <v>320.25551602377885</v>
      </c>
      <c r="O59">
        <f t="shared" ca="1" si="4"/>
        <v>230.36048216685577</v>
      </c>
      <c r="P59" s="4">
        <f t="shared" ca="1" si="5"/>
        <v>2.0174451336147498E-2</v>
      </c>
      <c r="Q59" s="4">
        <f t="shared" ca="1" si="6"/>
        <v>-2.7804618240423001E-2</v>
      </c>
      <c r="R59" s="4">
        <f t="shared" ca="1" si="7"/>
        <v>-1.3781272435003575E-2</v>
      </c>
      <c r="S59" s="4" cm="1">
        <f t="array" aca="1" ref="S59" ca="1">_xlfn._xlws.SORT(SUMPRODUCT($V$2:$X$2,P59:R59))</f>
        <v>-9.2038936258260241E-3</v>
      </c>
      <c r="T59" s="4">
        <f ca="1"/>
        <v>-1.5251228788675405E-2</v>
      </c>
    </row>
    <row r="60" spans="1:20" x14ac:dyDescent="0.25">
      <c r="A60" s="1">
        <v>45618</v>
      </c>
      <c r="B60" s="4">
        <f>IFERROR(LN(BTC_tbl[[#This Row],[Close]]/BTC_tbl!B59),"")</f>
        <v>1.0268202027199792E-2</v>
      </c>
      <c r="C60" s="4">
        <f>IFERROR(LN(Gold_tbl[[#This Row],[Close]]/Gold_tbl!B59),"")</f>
        <v>1.2809842836981155E-2</v>
      </c>
      <c r="D60" s="4">
        <f>IFERROR(LN(AAPL_tbl[[#This Row],[Close]]/AAPL_tbl!B59),"")</f>
        <v>5.8966298091247243E-3</v>
      </c>
      <c r="E60" s="4">
        <f t="shared" si="0"/>
        <v>9.9733866856898164E-3</v>
      </c>
      <c r="F60">
        <f t="shared" ca="1" si="1"/>
        <v>7.0876751777456976E-2</v>
      </c>
      <c r="G60">
        <f t="shared" ca="1" si="1"/>
        <v>0.90452523095152504</v>
      </c>
      <c r="H60">
        <f t="shared" ca="1" si="1"/>
        <v>0.19058753380263632</v>
      </c>
      <c r="I60">
        <f ca="1"/>
        <v>7.0876751777456976E-2</v>
      </c>
      <c r="J60">
        <f ca="1"/>
        <v>0.90699893288293121</v>
      </c>
      <c r="K60">
        <f ca="1"/>
        <v>0.19950003523393037</v>
      </c>
      <c r="L60">
        <v>58</v>
      </c>
      <c r="M60">
        <f t="shared" ca="1" si="2"/>
        <v>48.473745845624926</v>
      </c>
      <c r="N60">
        <f t="shared" ca="1" si="3"/>
        <v>324.25967265304905</v>
      </c>
      <c r="O60">
        <f t="shared" ca="1" si="4"/>
        <v>235.24146382661294</v>
      </c>
      <c r="P60" s="4">
        <f t="shared" ca="1" si="5"/>
        <v>-9.2507980135710522E-5</v>
      </c>
      <c r="Q60" s="4">
        <f t="shared" ca="1" si="6"/>
        <v>1.2425488854949722E-2</v>
      </c>
      <c r="R60" s="4">
        <f t="shared" ca="1" si="7"/>
        <v>2.0967096528962885E-2</v>
      </c>
      <c r="S60" s="4" cm="1">
        <f t="array" aca="1" ref="S60" ca="1">_xlfn._xlws.SORT(SUMPRODUCT($V$2:$X$2,P60:R60))</f>
        <v>1.1232572106628041E-2</v>
      </c>
      <c r="T60" s="4">
        <f ca="1"/>
        <v>-1.4942009356729607E-2</v>
      </c>
    </row>
    <row r="61" spans="1:20" x14ac:dyDescent="0.25">
      <c r="A61" s="1">
        <v>45621</v>
      </c>
      <c r="B61" s="4">
        <f>IFERROR(LN(BTC_tbl[[#This Row],[Close]]/BTC_tbl!B60),"")</f>
        <v>-4.3853448149081611E-2</v>
      </c>
      <c r="C61" s="4">
        <f>IFERROR(LN(Gold_tbl[[#This Row],[Close]]/Gold_tbl!B60),"")</f>
        <v>-2.9901480225275449E-2</v>
      </c>
      <c r="D61" s="4">
        <f>IFERROR(LN(AAPL_tbl[[#This Row],[Close]]/AAPL_tbl!B60),"")</f>
        <v>1.2937462756150393E-2</v>
      </c>
      <c r="E61" s="4">
        <f t="shared" si="0"/>
        <v>-2.1235387707989547E-2</v>
      </c>
      <c r="F61">
        <f t="shared" ca="1" si="1"/>
        <v>-0.95592251965615782</v>
      </c>
      <c r="G61">
        <f t="shared" ca="1" si="1"/>
        <v>0.61417502013385394</v>
      </c>
      <c r="H61">
        <f t="shared" ca="1" si="1"/>
        <v>-0.72578410995543374</v>
      </c>
      <c r="I61">
        <f ca="1"/>
        <v>-0.95592251965615782</v>
      </c>
      <c r="J61">
        <f ca="1"/>
        <v>0.56313864335375519</v>
      </c>
      <c r="K61">
        <f ca="1"/>
        <v>-0.95950216176208825</v>
      </c>
      <c r="L61">
        <v>59</v>
      </c>
      <c r="M61">
        <f t="shared" ca="1" si="2"/>
        <v>47.054594077480559</v>
      </c>
      <c r="N61">
        <f t="shared" ca="1" si="3"/>
        <v>323.08816740343229</v>
      </c>
      <c r="O61">
        <f t="shared" ca="1" si="4"/>
        <v>229.872735399509</v>
      </c>
      <c r="P61" s="4">
        <f t="shared" ca="1" si="5"/>
        <v>-2.9713824885653741E-2</v>
      </c>
      <c r="Q61" s="4">
        <f t="shared" ca="1" si="6"/>
        <v>-3.6194035293776652E-3</v>
      </c>
      <c r="R61" s="4">
        <f t="shared" ca="1" si="7"/>
        <v>-2.308666083389611E-2</v>
      </c>
      <c r="S61" s="4" cm="1">
        <f t="array" aca="1" ref="S61" ca="1">_xlfn._xlws.SORT(SUMPRODUCT($V$2:$X$2,P61:R61))</f>
        <v>-1.728790712761602E-2</v>
      </c>
      <c r="T61" s="4">
        <f ca="1"/>
        <v>-1.4861956136960001E-2</v>
      </c>
    </row>
    <row r="62" spans="1:20" x14ac:dyDescent="0.25">
      <c r="A62" s="1">
        <v>45622</v>
      </c>
      <c r="B62" s="4">
        <f>IFERROR(LN(BTC_tbl[[#This Row],[Close]]/BTC_tbl!B61),"")</f>
        <v>-4.462428046999365E-2</v>
      </c>
      <c r="C62" s="4">
        <f>IFERROR(LN(Gold_tbl[[#This Row],[Close]]/Gold_tbl!B61),"")</f>
        <v>1.9364281023642612E-3</v>
      </c>
      <c r="D62" s="4">
        <f>IFERROR(LN(AAPL_tbl[[#This Row],[Close]]/AAPL_tbl!B61),"")</f>
        <v>9.3708565321250926E-3</v>
      </c>
      <c r="E62" s="4">
        <f t="shared" si="0"/>
        <v>-9.8014559404148629E-3</v>
      </c>
      <c r="F62">
        <f t="shared" ca="1" si="1"/>
        <v>-1.6614476549862072</v>
      </c>
      <c r="G62">
        <f t="shared" ca="1" si="1"/>
        <v>-1.1606754848389804</v>
      </c>
      <c r="H62">
        <f t="shared" ca="1" si="1"/>
        <v>0.44716787505730526</v>
      </c>
      <c r="I62">
        <f ca="1"/>
        <v>-1.6614476549862072</v>
      </c>
      <c r="J62">
        <f ca="1"/>
        <v>-1.2463064152715424</v>
      </c>
      <c r="K62">
        <f ca="1"/>
        <v>-1.5023249236917335E-2</v>
      </c>
      <c r="L62">
        <v>60</v>
      </c>
      <c r="M62">
        <f t="shared" ca="1" si="2"/>
        <v>46.105928265319939</v>
      </c>
      <c r="N62">
        <f t="shared" ca="1" si="3"/>
        <v>316.77626948115909</v>
      </c>
      <c r="O62">
        <f t="shared" ca="1" si="4"/>
        <v>234.30633809196144</v>
      </c>
      <c r="P62" s="4">
        <f t="shared" ca="1" si="5"/>
        <v>-2.0366966207216633E-2</v>
      </c>
      <c r="Q62" s="4">
        <f t="shared" ca="1" si="6"/>
        <v>-1.9729499878228949E-2</v>
      </c>
      <c r="R62" s="4">
        <f t="shared" ca="1" si="7"/>
        <v>1.9103564897130752E-2</v>
      </c>
      <c r="S62" s="4" cm="1">
        <f t="array" aca="1" ref="S62" ca="1">_xlfn._xlws.SORT(SUMPRODUCT($V$2:$X$2,P62:R62))</f>
        <v>-8.2708203443173436E-3</v>
      </c>
      <c r="T62" s="4">
        <f ca="1"/>
        <v>-1.4651211835927061E-2</v>
      </c>
    </row>
    <row r="63" spans="1:20" x14ac:dyDescent="0.25">
      <c r="A63" s="1">
        <v>45623</v>
      </c>
      <c r="B63" s="4">
        <f>IFERROR(LN(BTC_tbl[[#This Row],[Close]]/BTC_tbl!B62),"")</f>
        <v>6.2723258473355997E-2</v>
      </c>
      <c r="C63" s="4">
        <f>IFERROR(LN(Gold_tbl[[#This Row],[Close]]/Gold_tbl!B62),"")</f>
        <v>2.2202130656220212E-3</v>
      </c>
      <c r="D63" s="4">
        <f>IFERROR(LN(AAPL_tbl[[#This Row],[Close]]/AAPL_tbl!B62),"")</f>
        <v>-5.5381601943783768E-4</v>
      </c>
      <c r="E63" s="4">
        <f t="shared" si="0"/>
        <v>1.9538917962424258E-2</v>
      </c>
      <c r="F63">
        <f t="shared" ca="1" si="1"/>
        <v>-0.33200555732724418</v>
      </c>
      <c r="G63">
        <f t="shared" ca="1" si="1"/>
        <v>1.0230401399623124</v>
      </c>
      <c r="H63">
        <f t="shared" ca="1" si="1"/>
        <v>0.45484154950634148</v>
      </c>
      <c r="I63">
        <f ca="1"/>
        <v>-0.33200555732724418</v>
      </c>
      <c r="J63">
        <f ca="1"/>
        <v>1.0041976511187107</v>
      </c>
      <c r="K63">
        <f ca="1"/>
        <v>0.34446941499845163</v>
      </c>
      <c r="L63">
        <v>61</v>
      </c>
      <c r="M63">
        <f t="shared" ca="1" si="2"/>
        <v>47.931747145709586</v>
      </c>
      <c r="N63">
        <f t="shared" ca="1" si="3"/>
        <v>324.76254596860207</v>
      </c>
      <c r="O63">
        <f t="shared" ca="1" si="4"/>
        <v>236.03962558427753</v>
      </c>
      <c r="P63" s="4">
        <f t="shared" ca="1" si="5"/>
        <v>3.8836527023458384E-2</v>
      </c>
      <c r="Q63" s="4">
        <f t="shared" ca="1" si="6"/>
        <v>2.4898537308439165E-2</v>
      </c>
      <c r="R63" s="4">
        <f t="shared" ca="1" si="7"/>
        <v>7.3702996193115832E-3</v>
      </c>
      <c r="S63" s="4" cm="1">
        <f t="array" aca="1" ref="S63" ca="1">_xlfn._xlws.SORT(SUMPRODUCT($V$2:$X$2,P63:R63))</f>
        <v>2.3821462916206657E-2</v>
      </c>
      <c r="T63" s="4">
        <f ca="1"/>
        <v>-1.4271537400212503E-2</v>
      </c>
    </row>
    <row r="64" spans="1:20" x14ac:dyDescent="0.25">
      <c r="A64" s="1">
        <v>45625</v>
      </c>
      <c r="B64" s="4">
        <f>IFERROR(LN(BTC_tbl[[#This Row],[Close]]/BTC_tbl!B63),"")</f>
        <v>3.7200693912775909E-3</v>
      </c>
      <c r="C64" s="4">
        <f>IFERROR(LN(Gold_tbl[[#This Row],[Close]]/Gold_tbl!B63),"")</f>
        <v>8.5876049141319789E-3</v>
      </c>
      <c r="D64" s="4">
        <f>IFERROR(LN(AAPL_tbl[[#This Row],[Close]]/AAPL_tbl!B63),"")</f>
        <v>1.0175184240637307E-2</v>
      </c>
      <c r="E64" s="4">
        <f t="shared" si="0"/>
        <v>7.6036180552272615E-3</v>
      </c>
      <c r="F64">
        <f t="shared" ca="1" si="1"/>
        <v>-1.5921067749244922</v>
      </c>
      <c r="G64">
        <f t="shared" ca="1" si="1"/>
        <v>0.69448131058145579</v>
      </c>
      <c r="H64">
        <f t="shared" ca="1" si="1"/>
        <v>0.41247723254293184</v>
      </c>
      <c r="I64">
        <f ca="1"/>
        <v>-1.5921067749244922</v>
      </c>
      <c r="J64">
        <f ca="1"/>
        <v>0.60993227583873844</v>
      </c>
      <c r="K64">
        <f ca="1"/>
        <v>-3.6127606666343959E-2</v>
      </c>
      <c r="L64">
        <v>62</v>
      </c>
      <c r="M64">
        <f t="shared" ca="1" si="2"/>
        <v>46.213721870491042</v>
      </c>
      <c r="N64">
        <f t="shared" ca="1" si="3"/>
        <v>323.40998375902603</v>
      </c>
      <c r="O64">
        <f t="shared" ca="1" si="4"/>
        <v>234.28205872770184</v>
      </c>
      <c r="P64" s="4">
        <f t="shared" ca="1" si="5"/>
        <v>-3.6501300362649355E-2</v>
      </c>
      <c r="Q64" s="4">
        <f t="shared" ca="1" si="6"/>
        <v>-4.173469595728771E-3</v>
      </c>
      <c r="R64" s="4">
        <f t="shared" ca="1" si="7"/>
        <v>-7.473927299578958E-3</v>
      </c>
      <c r="S64" s="4" cm="1">
        <f t="array" aca="1" ref="S64" ca="1">_xlfn._xlws.SORT(SUMPRODUCT($V$2:$X$2,P64:R64))</f>
        <v>-1.4861956136960001E-2</v>
      </c>
      <c r="T64" s="4">
        <f ca="1"/>
        <v>-1.4230180239871017E-2</v>
      </c>
    </row>
    <row r="65" spans="1:20" x14ac:dyDescent="0.25">
      <c r="A65" s="1">
        <v>45628</v>
      </c>
      <c r="B65" s="4">
        <f>IFERROR(LN(BTC_tbl[[#This Row],[Close]]/BTC_tbl!B64),"")</f>
        <v>-1.4728495352636607E-2</v>
      </c>
      <c r="C65" s="4">
        <f>IFERROR(LN(Gold_tbl[[#This Row],[Close]]/Gold_tbl!B64),"")</f>
        <v>-8.7929732429502059E-3</v>
      </c>
      <c r="D65" s="4">
        <f>IFERROR(LN(AAPL_tbl[[#This Row],[Close]]/AAPL_tbl!B64),"")</f>
        <v>9.4878965313822013E-3</v>
      </c>
      <c r="E65" s="4">
        <f t="shared" si="0"/>
        <v>-5.0893689435564035E-3</v>
      </c>
      <c r="F65">
        <f t="shared" ca="1" si="1"/>
        <v>-1.9312720345586822</v>
      </c>
      <c r="G65">
        <f t="shared" ca="1" si="1"/>
        <v>0.58482260781884665</v>
      </c>
      <c r="H65">
        <f t="shared" ca="1" si="1"/>
        <v>1.1554111355303738</v>
      </c>
      <c r="I65">
        <f ca="1"/>
        <v>-1.9312720345586822</v>
      </c>
      <c r="J65">
        <f ca="1"/>
        <v>0.48261746049848053</v>
      </c>
      <c r="K65">
        <f ca="1"/>
        <v>0.58769898835607914</v>
      </c>
      <c r="L65">
        <v>63</v>
      </c>
      <c r="M65">
        <f t="shared" ca="1" si="2"/>
        <v>45.767230341709094</v>
      </c>
      <c r="N65">
        <f t="shared" ca="1" si="3"/>
        <v>323.0095016430754</v>
      </c>
      <c r="O65">
        <f t="shared" ca="1" si="4"/>
        <v>237.26980290651835</v>
      </c>
      <c r="P65" s="4">
        <f t="shared" ca="1" si="5"/>
        <v>-9.7084238635681309E-3</v>
      </c>
      <c r="Q65" s="4">
        <f t="shared" ca="1" si="6"/>
        <v>-1.2390782649145482E-3</v>
      </c>
      <c r="R65" s="4">
        <f t="shared" ca="1" si="7"/>
        <v>1.2672133877673053E-2</v>
      </c>
      <c r="S65" s="4" cm="1">
        <f t="array" aca="1" ref="S65" ca="1">_xlfn._xlws.SORT(SUMPRODUCT($V$2:$X$2,P65:R65))</f>
        <v>3.9348169826565688E-4</v>
      </c>
      <c r="T65" s="4">
        <f ca="1"/>
        <v>-1.3694290682670375E-2</v>
      </c>
    </row>
    <row r="66" spans="1:20" x14ac:dyDescent="0.25">
      <c r="A66" s="1">
        <v>45629</v>
      </c>
      <c r="B66" s="4">
        <f>IFERROR(LN(BTC_tbl[[#This Row],[Close]]/BTC_tbl!B65),"")</f>
        <v>-9.4250713857359128E-4</v>
      </c>
      <c r="C66" s="4">
        <f>IFERROR(LN(Gold_tbl[[#This Row],[Close]]/Gold_tbl!B65),"")</f>
        <v>2.01079329914016E-3</v>
      </c>
      <c r="D66" s="4">
        <f>IFERROR(LN(AAPL_tbl[[#This Row],[Close]]/AAPL_tbl!B65),"")</f>
        <v>1.2663389833818005E-2</v>
      </c>
      <c r="E66" s="4">
        <f t="shared" si="0"/>
        <v>4.3205821282293879E-3</v>
      </c>
      <c r="F66">
        <f t="shared" ca="1" si="1"/>
        <v>1.3552296924696183</v>
      </c>
      <c r="G66">
        <f t="shared" ca="1" si="1"/>
        <v>1.0118781635086456</v>
      </c>
      <c r="H66">
        <f t="shared" ca="1" si="1"/>
        <v>-0.59257745658333105</v>
      </c>
      <c r="I66">
        <f ca="1"/>
        <v>1.3552296924696183</v>
      </c>
      <c r="J66">
        <f ca="1"/>
        <v>1.0816368118147837</v>
      </c>
      <c r="K66">
        <f ca="1"/>
        <v>-0.20729897605820546</v>
      </c>
      <c r="L66">
        <v>64</v>
      </c>
      <c r="M66">
        <f t="shared" ca="1" si="2"/>
        <v>50.367281481625852</v>
      </c>
      <c r="N66">
        <f t="shared" ca="1" si="3"/>
        <v>325.19555826472163</v>
      </c>
      <c r="O66">
        <f t="shared" ca="1" si="4"/>
        <v>233.55373908549427</v>
      </c>
      <c r="P66" s="4">
        <f t="shared" ca="1" si="5"/>
        <v>9.5773447009737792E-2</v>
      </c>
      <c r="Q66" s="4">
        <f t="shared" ca="1" si="6"/>
        <v>6.7449794661959255E-3</v>
      </c>
      <c r="R66" s="4">
        <f t="shared" ca="1" si="7"/>
        <v>-1.5785705921509127E-2</v>
      </c>
      <c r="S66" s="4" cm="1">
        <f t="array" aca="1" ref="S66" ca="1">_xlfn._xlws.SORT(SUMPRODUCT($V$2:$X$2,P66:R66))</f>
        <v>2.6694314112946968E-2</v>
      </c>
      <c r="T66" s="4">
        <f ca="1"/>
        <v>-1.3270389313706069E-2</v>
      </c>
    </row>
    <row r="67" spans="1:20" x14ac:dyDescent="0.25">
      <c r="A67" s="1">
        <v>45630</v>
      </c>
      <c r="B67" s="4">
        <f>IFERROR(LN(BTC_tbl[[#This Row],[Close]]/BTC_tbl!B66),"")</f>
        <v>3.5205117819927599E-2</v>
      </c>
      <c r="C67" s="4">
        <f>IFERROR(LN(Gold_tbl[[#This Row],[Close]]/Gold_tbl!B66),"")</f>
        <v>3.0290649439460009E-3</v>
      </c>
      <c r="D67" s="4">
        <f>IFERROR(LN(AAPL_tbl[[#This Row],[Close]]/AAPL_tbl!B66),"")</f>
        <v>1.4841691378741065E-3</v>
      </c>
      <c r="E67" s="4">
        <f t="shared" si="0"/>
        <v>1.2218412064918912E-2</v>
      </c>
      <c r="F67">
        <f t="shared" ca="1" si="1"/>
        <v>0.24420256161501344</v>
      </c>
      <c r="G67">
        <f t="shared" ca="1" si="1"/>
        <v>0.4020427245462655</v>
      </c>
      <c r="H67">
        <f t="shared" ca="1" si="1"/>
        <v>0.79750405559160575</v>
      </c>
      <c r="I67">
        <f ca="1"/>
        <v>0.24420256161501344</v>
      </c>
      <c r="J67">
        <f ca="1"/>
        <v>0.41430969046033816</v>
      </c>
      <c r="K67">
        <f ca="1"/>
        <v>0.83242424224771217</v>
      </c>
      <c r="L67">
        <v>65</v>
      </c>
      <c r="M67">
        <f t="shared" ca="1" si="2"/>
        <v>48.773030840958121</v>
      </c>
      <c r="N67">
        <f t="shared" ca="1" si="3"/>
        <v>322.87061893465989</v>
      </c>
      <c r="O67">
        <f t="shared" ca="1" si="4"/>
        <v>238.51354674179328</v>
      </c>
      <c r="P67" s="4">
        <f t="shared" ca="1" si="5"/>
        <v>-3.2164273926909667E-2</v>
      </c>
      <c r="Q67" s="4">
        <f t="shared" ca="1" si="6"/>
        <v>-7.1750367047800816E-3</v>
      </c>
      <c r="R67" s="4">
        <f t="shared" ca="1" si="7"/>
        <v>2.1013911865447255E-2</v>
      </c>
      <c r="S67" s="4" cm="1">
        <f t="array" aca="1" ref="S67" ca="1">_xlfn._xlws.SORT(SUMPRODUCT($V$2:$X$2,P67:R67))</f>
        <v>-6.2151233003507568E-3</v>
      </c>
      <c r="T67" s="4">
        <f ca="1"/>
        <v>-1.3186026360299891E-2</v>
      </c>
    </row>
    <row r="68" spans="1:20" x14ac:dyDescent="0.25">
      <c r="A68" s="1">
        <v>45631</v>
      </c>
      <c r="B68" s="4">
        <f>IFERROR(LN(BTC_tbl[[#This Row],[Close]]/BTC_tbl!B67),"")</f>
        <v>0</v>
      </c>
      <c r="C68" s="4">
        <f>IFERROR(LN(Gold_tbl[[#This Row],[Close]]/Gold_tbl!B67),"")</f>
        <v>-7.425218206128968E-3</v>
      </c>
      <c r="D68" s="4">
        <f>IFERROR(LN(AAPL_tbl[[#This Row],[Close]]/AAPL_tbl!B67),"")</f>
        <v>1.2358138880023292E-4</v>
      </c>
      <c r="E68" s="4">
        <f t="shared" ref="E68:E131" si="8">SUMPRODUCT(B68:D68,$V$2:$X$2)</f>
        <v>-2.9330128658115176E-3</v>
      </c>
      <c r="F68">
        <f t="shared" ref="F68:H131" ca="1" si="9">_xlfn.NORM.S.INV(RAND())</f>
        <v>0.66441856426893642</v>
      </c>
      <c r="G68">
        <f t="shared" ca="1" si="9"/>
        <v>2.080308661292924</v>
      </c>
      <c r="H68">
        <f t="shared" ca="1" si="9"/>
        <v>0.44541146145441762</v>
      </c>
      <c r="I68">
        <f ca="1"/>
        <v>0.66441856426893642</v>
      </c>
      <c r="J68">
        <f ca="1"/>
        <v>2.112323670370853</v>
      </c>
      <c r="K68">
        <f ca="1"/>
        <v>0.60131692173799467</v>
      </c>
      <c r="L68">
        <v>66</v>
      </c>
      <c r="M68">
        <f t="shared" ref="M68:M131" ca="1" si="10">$V$18*EXP(($V$16-(($V$17)^2/2))*L68/249+$V$17*I68)</f>
        <v>49.380807673015994</v>
      </c>
      <c r="N68">
        <f t="shared" ref="N68:N131" ca="1" si="11">$W$18*EXP(($W$16-(($W$17)^2/2))*L68/249+$W$17*J68)</f>
        <v>329.0063666837674</v>
      </c>
      <c r="O68">
        <f t="shared" ref="O68:O131" ca="1" si="12">$X$18*EXP(($X$16-(($X$17)^2/2))*L68/249+$X$17*K68)</f>
        <v>237.44844974714479</v>
      </c>
      <c r="P68" s="4">
        <f t="shared" ca="1" si="5"/>
        <v>1.2384326669490993E-2</v>
      </c>
      <c r="Q68" s="4">
        <f t="shared" ca="1" si="6"/>
        <v>1.8825419797493158E-2</v>
      </c>
      <c r="R68" s="4">
        <f t="shared" ca="1" si="7"/>
        <v>-4.4755622523967474E-3</v>
      </c>
      <c r="S68" s="4" cm="1">
        <f t="array" aca="1" ref="S68" ca="1">_xlfn._xlws.SORT(SUMPRODUCT($V$2:$X$2,P68:R68))</f>
        <v>9.9027972441255371E-3</v>
      </c>
      <c r="T68" s="4">
        <f ca="1"/>
        <v>-1.2796742625752724E-2</v>
      </c>
    </row>
    <row r="69" spans="1:20" x14ac:dyDescent="0.25">
      <c r="A69" s="1">
        <v>45632</v>
      </c>
      <c r="B69" s="4">
        <f>IFERROR(LN(BTC_tbl[[#This Row],[Close]]/BTC_tbl!B68),"")</f>
        <v>2.6057179552168512E-2</v>
      </c>
      <c r="C69" s="4">
        <f>IFERROR(LN(Gold_tbl[[#This Row],[Close]]/Gold_tbl!B68),"")</f>
        <v>3.7051522623901512E-4</v>
      </c>
      <c r="D69" s="4">
        <f>IFERROR(LN(AAPL_tbl[[#This Row],[Close]]/AAPL_tbl!B68),"")</f>
        <v>-8.241645498858587E-4</v>
      </c>
      <c r="E69" s="4">
        <f t="shared" si="8"/>
        <v>7.7181105911804009E-3</v>
      </c>
      <c r="F69">
        <f t="shared" ca="1" si="9"/>
        <v>0.22985023809209335</v>
      </c>
      <c r="G69">
        <f t="shared" ca="1" si="9"/>
        <v>-0.22176235573423128</v>
      </c>
      <c r="H69">
        <f t="shared" ca="1" si="9"/>
        <v>-0.64184432184670315</v>
      </c>
      <c r="I69">
        <f ca="1"/>
        <v>0.22985023809209335</v>
      </c>
      <c r="J69">
        <f ca="1"/>
        <v>-0.20938854783729041</v>
      </c>
      <c r="K69">
        <f ca="1"/>
        <v>-0.55493120712739263</v>
      </c>
      <c r="L69">
        <v>67</v>
      </c>
      <c r="M69">
        <f t="shared" ca="1" si="10"/>
        <v>48.768169992859129</v>
      </c>
      <c r="N69">
        <f t="shared" ca="1" si="11"/>
        <v>320.76752061082237</v>
      </c>
      <c r="O69">
        <f t="shared" ca="1" si="12"/>
        <v>232.04217052503679</v>
      </c>
      <c r="P69" s="4">
        <f t="shared" ref="P69:P132" ca="1" si="13">LN(M69/M68)</f>
        <v>-1.248399425737113E-2</v>
      </c>
      <c r="Q69" s="4">
        <f t="shared" ref="Q69:Q132" ca="1" si="14">LN(N69/N68)</f>
        <v>-2.5360476312517571E-2</v>
      </c>
      <c r="R69" s="4">
        <f t="shared" ref="R69:R132" ca="1" si="15">LN(O69/O68)</f>
        <v>-2.3031421566196586E-2</v>
      </c>
      <c r="S69" s="4" cm="1">
        <f t="array" aca="1" ref="S69" ca="1">_xlfn._xlws.SORT(SUMPRODUCT($V$2:$X$2,P69:R69))</f>
        <v>-2.0798815272077342E-2</v>
      </c>
      <c r="T69" s="4">
        <f ca="1"/>
        <v>-1.2421011365311244E-2</v>
      </c>
    </row>
    <row r="70" spans="1:20" x14ac:dyDescent="0.25">
      <c r="A70" s="1">
        <v>45635</v>
      </c>
      <c r="B70" s="4">
        <f>IFERROR(LN(BTC_tbl[[#This Row],[Close]]/BTC_tbl!B69),"")</f>
        <v>-5.6324015731513626E-2</v>
      </c>
      <c r="C70" s="4">
        <f>IFERROR(LN(Gold_tbl[[#This Row],[Close]]/Gold_tbl!B69),"")</f>
        <v>9.8708589540841916E-3</v>
      </c>
      <c r="D70" s="4">
        <f>IFERROR(LN(AAPL_tbl[[#This Row],[Close]]/AAPL_tbl!B69),"")</f>
        <v>1.5990525771282665E-2</v>
      </c>
      <c r="E70" s="4">
        <f t="shared" si="8"/>
        <v>-8.1517034064356106E-3</v>
      </c>
      <c r="F70">
        <f t="shared" ca="1" si="9"/>
        <v>0.11702266798361581</v>
      </c>
      <c r="G70">
        <f t="shared" ca="1" si="9"/>
        <v>-0.22837645193899264</v>
      </c>
      <c r="H70">
        <f t="shared" ca="1" si="9"/>
        <v>0.27876408935544011</v>
      </c>
      <c r="I70">
        <f ca="1"/>
        <v>0.11702266798361581</v>
      </c>
      <c r="J70">
        <f ca="1"/>
        <v>-0.22191736287469421</v>
      </c>
      <c r="K70">
        <f ca="1"/>
        <v>0.30082427083248231</v>
      </c>
      <c r="L70">
        <v>68</v>
      </c>
      <c r="M70">
        <f t="shared" ca="1" si="10"/>
        <v>48.616077338911232</v>
      </c>
      <c r="N70">
        <f t="shared" ca="1" si="11"/>
        <v>320.77479566327031</v>
      </c>
      <c r="O70">
        <f t="shared" ca="1" si="12"/>
        <v>236.09709357728718</v>
      </c>
      <c r="P70" s="4">
        <f t="shared" ca="1" si="13"/>
        <v>-3.1235601603822505E-3</v>
      </c>
      <c r="Q70" s="4">
        <f t="shared" ca="1" si="14"/>
        <v>2.2679883348911881E-5</v>
      </c>
      <c r="R70" s="4">
        <f t="shared" ca="1" si="15"/>
        <v>1.7324009228673228E-2</v>
      </c>
      <c r="S70" s="4" cm="1">
        <f t="array" aca="1" ref="S70" ca="1">_xlfn._xlws.SORT(SUMPRODUCT($V$2:$X$2,P70:R70))</f>
        <v>4.2692066738268582E-3</v>
      </c>
      <c r="T70" s="4">
        <f ca="1"/>
        <v>-1.2415998164277849E-2</v>
      </c>
    </row>
    <row r="71" spans="1:20" x14ac:dyDescent="0.25">
      <c r="A71" s="1">
        <v>45636</v>
      </c>
      <c r="B71" s="4">
        <f>IFERROR(LN(BTC_tbl[[#This Row],[Close]]/BTC_tbl!B70),"")</f>
        <v>2.8109646056502283E-3</v>
      </c>
      <c r="C71" s="4">
        <f>IFERROR(LN(Gold_tbl[[#This Row],[Close]]/Gold_tbl!B70),"")</f>
        <v>1.3078433200092778E-2</v>
      </c>
      <c r="D71" s="4">
        <f>IFERROR(LN(AAPL_tbl[[#This Row],[Close]]/AAPL_tbl!B70),"")</f>
        <v>4.1297277203325156E-3</v>
      </c>
      <c r="E71" s="4">
        <f t="shared" si="8"/>
        <v>7.3135809778319344E-3</v>
      </c>
      <c r="F71">
        <f t="shared" ca="1" si="9"/>
        <v>-1.4779437279869894</v>
      </c>
      <c r="G71">
        <f t="shared" ca="1" si="9"/>
        <v>-0.25230878731011469</v>
      </c>
      <c r="H71">
        <f t="shared" ca="1" si="9"/>
        <v>-2.2242022950282494</v>
      </c>
      <c r="I71">
        <f ca="1"/>
        <v>-1.4779437279869894</v>
      </c>
      <c r="J71">
        <f ca="1"/>
        <v>-0.32955799423414789</v>
      </c>
      <c r="K71">
        <f ca="1"/>
        <v>-2.5402426369608309</v>
      </c>
      <c r="L71">
        <v>69</v>
      </c>
      <c r="M71">
        <f t="shared" ca="1" si="10"/>
        <v>46.419086476592256</v>
      </c>
      <c r="N71">
        <f t="shared" ca="1" si="11"/>
        <v>320.44687030917578</v>
      </c>
      <c r="O71">
        <f t="shared" ca="1" si="12"/>
        <v>223.05508018136649</v>
      </c>
      <c r="P71" s="4">
        <f t="shared" ca="1" si="13"/>
        <v>-4.6243564512964776E-2</v>
      </c>
      <c r="Q71" s="4">
        <f t="shared" ca="1" si="14"/>
        <v>-1.0228144184287822E-3</v>
      </c>
      <c r="R71" s="4">
        <f t="shared" ca="1" si="15"/>
        <v>-5.6824396590832313E-2</v>
      </c>
      <c r="S71" s="4" cm="1">
        <f t="array" aca="1" ref="S71" ca="1">_xlfn._xlws.SORT(SUMPRODUCT($V$2:$X$2,P71:R71))</f>
        <v>-3.132951409851064E-2</v>
      </c>
      <c r="T71" s="4">
        <f ca="1"/>
        <v>-1.2289136513181498E-2</v>
      </c>
    </row>
    <row r="72" spans="1:20" x14ac:dyDescent="0.25">
      <c r="A72" s="1">
        <v>45637</v>
      </c>
      <c r="B72" s="4">
        <f>IFERROR(LN(BTC_tbl[[#This Row],[Close]]/BTC_tbl!B71),"")</f>
        <v>4.995907137441391E-2</v>
      </c>
      <c r="C72" s="4">
        <f>IFERROR(LN(Gold_tbl[[#This Row],[Close]]/Gold_tbl!B71),"")</f>
        <v>9.4886108763337293E-3</v>
      </c>
      <c r="D72" s="4">
        <f>IFERROR(LN(AAPL_tbl[[#This Row],[Close]]/AAPL_tbl!B71),"")</f>
        <v>-5.1851367892760594E-3</v>
      </c>
      <c r="E72" s="4">
        <f t="shared" si="8"/>
        <v>1.7227624726074846E-2</v>
      </c>
      <c r="F72">
        <f t="shared" ca="1" si="9"/>
        <v>-0.29168014693532407</v>
      </c>
      <c r="G72">
        <f t="shared" ca="1" si="9"/>
        <v>-0.29541689573775587</v>
      </c>
      <c r="H72">
        <f t="shared" ca="1" si="9"/>
        <v>-4.7061489885643577E-2</v>
      </c>
      <c r="I72">
        <f ca="1"/>
        <v>-0.29168014693532407</v>
      </c>
      <c r="J72">
        <f ca="1"/>
        <v>-0.31032366534437772</v>
      </c>
      <c r="K72">
        <f ca="1"/>
        <v>-0.12319838310035658</v>
      </c>
      <c r="L72">
        <v>70</v>
      </c>
      <c r="M72">
        <f t="shared" ca="1" si="10"/>
        <v>48.056708569193169</v>
      </c>
      <c r="N72">
        <f t="shared" ca="1" si="11"/>
        <v>320.56604383357734</v>
      </c>
      <c r="O72">
        <f t="shared" ca="1" si="12"/>
        <v>234.17250365368633</v>
      </c>
      <c r="P72" s="4">
        <f t="shared" ca="1" si="13"/>
        <v>3.467102096452921E-2</v>
      </c>
      <c r="Q72" s="4">
        <f t="shared" ca="1" si="14"/>
        <v>3.7182878268201619E-4</v>
      </c>
      <c r="R72" s="4">
        <f t="shared" ca="1" si="15"/>
        <v>4.8639301573542112E-2</v>
      </c>
      <c r="S72" s="4" cm="1">
        <f t="array" aca="1" ref="S72" ca="1">_xlfn._xlws.SORT(SUMPRODUCT($V$2:$X$2,P72:R72))</f>
        <v>2.5141828274494203E-2</v>
      </c>
      <c r="T72" s="4">
        <f ca="1"/>
        <v>-1.2235684725292142E-2</v>
      </c>
    </row>
    <row r="73" spans="1:20" x14ac:dyDescent="0.25">
      <c r="A73" s="1">
        <v>45638</v>
      </c>
      <c r="B73" s="4">
        <f>IFERROR(LN(BTC_tbl[[#This Row],[Close]]/BTC_tbl!B72),"")</f>
        <v>-1.3441062569017529E-2</v>
      </c>
      <c r="C73" s="4">
        <f>IFERROR(LN(Gold_tbl[[#This Row],[Close]]/Gold_tbl!B72),"")</f>
        <v>-1.4772266058561858E-2</v>
      </c>
      <c r="D73" s="4">
        <f>IFERROR(LN(AAPL_tbl[[#This Row],[Close]]/AAPL_tbl!B72),"")</f>
        <v>5.9525190438606762E-3</v>
      </c>
      <c r="E73" s="4">
        <f t="shared" si="8"/>
        <v>-8.1554694809717991E-3</v>
      </c>
      <c r="F73">
        <f t="shared" ca="1" si="9"/>
        <v>-0.29181238769968287</v>
      </c>
      <c r="G73">
        <f t="shared" ca="1" si="9"/>
        <v>1.1221845712008693</v>
      </c>
      <c r="H73">
        <f t="shared" ca="1" si="9"/>
        <v>0.77023903149589124</v>
      </c>
      <c r="I73">
        <f ca="1"/>
        <v>-0.29181238769968287</v>
      </c>
      <c r="J73">
        <f ca="1"/>
        <v>1.1053156182057207</v>
      </c>
      <c r="K73">
        <f ca="1"/>
        <v>0.65862942658620971</v>
      </c>
      <c r="L73">
        <v>71</v>
      </c>
      <c r="M73">
        <f t="shared" ca="1" si="10"/>
        <v>48.064162534273457</v>
      </c>
      <c r="N73">
        <f t="shared" ca="1" si="11"/>
        <v>325.64564198969697</v>
      </c>
      <c r="O73">
        <f t="shared" ca="1" si="12"/>
        <v>237.91161902465126</v>
      </c>
      <c r="P73" s="4">
        <f t="shared" ca="1" si="13"/>
        <v>1.5509566256853317E-4</v>
      </c>
      <c r="Q73" s="4">
        <f t="shared" ca="1" si="14"/>
        <v>1.5721482269778625E-2</v>
      </c>
      <c r="R73" s="4">
        <f t="shared" ca="1" si="15"/>
        <v>1.5841217204489305E-2</v>
      </c>
      <c r="S73" s="4" cm="1">
        <f t="array" aca="1" ref="S73" ca="1">_xlfn._xlws.SORT(SUMPRODUCT($V$2:$X$2,P73:R73))</f>
        <v>1.1087486768028801E-2</v>
      </c>
      <c r="T73" s="4">
        <f ca="1"/>
        <v>-1.2193701120511531E-2</v>
      </c>
    </row>
    <row r="74" spans="1:20" x14ac:dyDescent="0.25">
      <c r="A74" s="1">
        <v>45639</v>
      </c>
      <c r="B74" s="4">
        <f>IFERROR(LN(BTC_tbl[[#This Row],[Close]]/BTC_tbl!B73),"")</f>
        <v>1.721674723213899E-2</v>
      </c>
      <c r="C74" s="4">
        <f>IFERROR(LN(Gold_tbl[[#This Row],[Close]]/Gold_tbl!B73),"")</f>
        <v>-1.2165253676711313E-2</v>
      </c>
      <c r="D74" s="4">
        <f>IFERROR(LN(AAPL_tbl[[#This Row],[Close]]/AAPL_tbl!B73),"")</f>
        <v>6.861063733985867E-4</v>
      </c>
      <c r="E74" s="4">
        <f t="shared" si="8"/>
        <v>5.047546109767469E-4</v>
      </c>
      <c r="F74">
        <f t="shared" ca="1" si="9"/>
        <v>0.21188484740124847</v>
      </c>
      <c r="G74">
        <f t="shared" ca="1" si="9"/>
        <v>-2.1835571809854297</v>
      </c>
      <c r="H74">
        <f t="shared" ca="1" si="9"/>
        <v>-1.8660968756456979</v>
      </c>
      <c r="I74">
        <f ca="1"/>
        <v>0.21188484740124847</v>
      </c>
      <c r="J74">
        <f ca="1"/>
        <v>-2.1694207946845485</v>
      </c>
      <c r="K74">
        <f ca="1"/>
        <v>-1.7315269227250882</v>
      </c>
      <c r="L74">
        <v>72</v>
      </c>
      <c r="M74">
        <f t="shared" ca="1" si="10"/>
        <v>48.781438982052421</v>
      </c>
      <c r="N74">
        <f t="shared" ca="1" si="11"/>
        <v>314.18231281320561</v>
      </c>
      <c r="O74">
        <f t="shared" ca="1" si="12"/>
        <v>226.81142008649388</v>
      </c>
      <c r="P74" s="4">
        <f t="shared" ca="1" si="13"/>
        <v>1.4813054021923759E-2</v>
      </c>
      <c r="Q74" s="4">
        <f t="shared" ca="1" si="14"/>
        <v>-3.5836370933464527E-2</v>
      </c>
      <c r="R74" s="4">
        <f t="shared" ca="1" si="15"/>
        <v>-4.7780332367602679E-2</v>
      </c>
      <c r="S74" s="4" cm="1">
        <f t="array" aca="1" ref="S74" ca="1">_xlfn._xlws.SORT(SUMPRODUCT($V$2:$X$2,P74:R74))</f>
        <v>-2.4224731877089484E-2</v>
      </c>
      <c r="T74" s="4">
        <f ca="1"/>
        <v>-1.2048199229970212E-2</v>
      </c>
    </row>
    <row r="75" spans="1:20" x14ac:dyDescent="0.25">
      <c r="A75" s="1">
        <v>45642</v>
      </c>
      <c r="B75" s="4">
        <f>IFERROR(LN(BTC_tbl[[#This Row],[Close]]/BTC_tbl!B74),"")</f>
        <v>3.9766239002572958E-2</v>
      </c>
      <c r="C75" s="4">
        <f>IFERROR(LN(Gold_tbl[[#This Row],[Close]]/Gold_tbl!B74),"")</f>
        <v>2.4122504900074425E-3</v>
      </c>
      <c r="D75" s="4">
        <f>IFERROR(LN(AAPL_tbl[[#This Row],[Close]]/AAPL_tbl!B74),"")</f>
        <v>1.1632235769039597E-2</v>
      </c>
      <c r="E75" s="4">
        <f t="shared" si="8"/>
        <v>1.6384442627486742E-2</v>
      </c>
      <c r="F75">
        <f t="shared" ca="1" si="9"/>
        <v>0.18177376868663658</v>
      </c>
      <c r="G75">
        <f t="shared" ca="1" si="9"/>
        <v>0.40041177389754895</v>
      </c>
      <c r="H75">
        <f t="shared" ca="1" si="9"/>
        <v>-0.96901334723381494</v>
      </c>
      <c r="I75">
        <f ca="1"/>
        <v>0.18177376868663658</v>
      </c>
      <c r="J75">
        <f ca="1"/>
        <v>0.40940325970613756</v>
      </c>
      <c r="K75">
        <f ca="1"/>
        <v>-0.88507241688720695</v>
      </c>
      <c r="L75">
        <v>73</v>
      </c>
      <c r="M75">
        <f t="shared" ca="1" si="10"/>
        <v>48.746471253889112</v>
      </c>
      <c r="N75">
        <f t="shared" ca="1" si="11"/>
        <v>323.26775708964567</v>
      </c>
      <c r="O75">
        <f t="shared" ca="1" si="12"/>
        <v>230.73188841208375</v>
      </c>
      <c r="P75" s="4">
        <f t="shared" ca="1" si="13"/>
        <v>-7.1708149138225514E-4</v>
      </c>
      <c r="Q75" s="4">
        <f t="shared" ca="1" si="14"/>
        <v>2.8507517663224881E-2</v>
      </c>
      <c r="R75" s="4">
        <f t="shared" ca="1" si="15"/>
        <v>1.7137456513001782E-2</v>
      </c>
      <c r="S75" s="4" cm="1">
        <f t="array" aca="1" ref="S75" ca="1">_xlfn._xlws.SORT(SUMPRODUCT($V$2:$X$2,P75:R75))</f>
        <v>1.632911957177581E-2</v>
      </c>
      <c r="T75" s="4">
        <f ca="1"/>
        <v>-1.186615794708629E-2</v>
      </c>
    </row>
    <row r="76" spans="1:20" x14ac:dyDescent="0.25">
      <c r="A76" s="1">
        <v>45643</v>
      </c>
      <c r="B76" s="4">
        <f>IFERROR(LN(BTC_tbl[[#This Row],[Close]]/BTC_tbl!B75),"")</f>
        <v>7.6401050750097843E-3</v>
      </c>
      <c r="C76" s="4">
        <f>IFERROR(LN(Gold_tbl[[#This Row],[Close]]/Gold_tbl!B75),"")</f>
        <v>-3.8460012220648187E-3</v>
      </c>
      <c r="D76" s="4">
        <f>IFERROR(LN(AAPL_tbl[[#This Row],[Close]]/AAPL_tbl!B75),"")</f>
        <v>9.6833838642533133E-3</v>
      </c>
      <c r="E76" s="4">
        <f t="shared" si="8"/>
        <v>3.6586461929530014E-3</v>
      </c>
      <c r="F76">
        <f t="shared" ca="1" si="9"/>
        <v>1.3089826556320576</v>
      </c>
      <c r="G76">
        <f t="shared" ca="1" si="9"/>
        <v>-1.8372516486604207</v>
      </c>
      <c r="H76">
        <f t="shared" ca="1" si="9"/>
        <v>-0.68384639180284179</v>
      </c>
      <c r="I76">
        <f ca="1"/>
        <v>1.3089826556320576</v>
      </c>
      <c r="J76">
        <f ca="1"/>
        <v>-1.7659914419153087</v>
      </c>
      <c r="K76">
        <f ca="1"/>
        <v>-0.2977392956413627</v>
      </c>
      <c r="L76">
        <v>74</v>
      </c>
      <c r="M76">
        <f t="shared" ca="1" si="10"/>
        <v>50.379570590663356</v>
      </c>
      <c r="N76">
        <f t="shared" ca="1" si="11"/>
        <v>315.6799341755044</v>
      </c>
      <c r="O76">
        <f t="shared" ca="1" si="12"/>
        <v>233.503379971058</v>
      </c>
      <c r="P76" s="4">
        <f t="shared" ca="1" si="13"/>
        <v>3.2952937190952485E-2</v>
      </c>
      <c r="Q76" s="4">
        <f t="shared" ca="1" si="14"/>
        <v>-2.375211537738698E-2</v>
      </c>
      <c r="R76" s="4">
        <f t="shared" ca="1" si="15"/>
        <v>1.1940172040994689E-2</v>
      </c>
      <c r="S76" s="4" cm="1">
        <f t="array" aca="1" ref="S76" ca="1">_xlfn._xlws.SORT(SUMPRODUCT($V$2:$X$2,P76:R76))</f>
        <v>3.9670866186293586E-3</v>
      </c>
      <c r="T76" s="4">
        <f ca="1"/>
        <v>-1.1855118977853948E-2</v>
      </c>
    </row>
    <row r="77" spans="1:20" x14ac:dyDescent="0.25">
      <c r="A77" s="1">
        <v>45644</v>
      </c>
      <c r="B77" s="4">
        <f>IFERROR(LN(BTC_tbl[[#This Row],[Close]]/BTC_tbl!B76),"")</f>
        <v>-5.8776436471868761E-2</v>
      </c>
      <c r="C77" s="4">
        <f>IFERROR(LN(Gold_tbl[[#This Row],[Close]]/Gold_tbl!B76),"")</f>
        <v>-1.9371466672334144E-2</v>
      </c>
      <c r="D77" s="4">
        <f>IFERROR(LN(AAPL_tbl[[#This Row],[Close]]/AAPL_tbl!B76),"")</f>
        <v>-2.1638434582428322E-2</v>
      </c>
      <c r="E77" s="4">
        <f t="shared" si="8"/>
        <v>-3.187304798522278E-2</v>
      </c>
      <c r="F77">
        <f t="shared" ca="1" si="9"/>
        <v>-0.82450821064773416</v>
      </c>
      <c r="G77">
        <f t="shared" ca="1" si="9"/>
        <v>-1.8051426043665675</v>
      </c>
      <c r="H77">
        <f t="shared" ca="1" si="9"/>
        <v>-6.3520050378431003E-2</v>
      </c>
      <c r="I77">
        <f ca="1"/>
        <v>-0.82450821064773416</v>
      </c>
      <c r="J77">
        <f ca="1"/>
        <v>-1.8459424042573911</v>
      </c>
      <c r="K77">
        <f ca="1"/>
        <v>-0.27795040980398888</v>
      </c>
      <c r="L77">
        <v>75</v>
      </c>
      <c r="M77">
        <f t="shared" ca="1" si="10"/>
        <v>47.355115034443862</v>
      </c>
      <c r="N77">
        <f t="shared" ca="1" si="11"/>
        <v>315.45321782900874</v>
      </c>
      <c r="O77">
        <f t="shared" ca="1" si="12"/>
        <v>233.63341848782835</v>
      </c>
      <c r="P77" s="4">
        <f t="shared" ca="1" si="13"/>
        <v>-6.191090761100225E-2</v>
      </c>
      <c r="Q77" s="4">
        <f t="shared" ca="1" si="14"/>
        <v>-7.1844223529511566E-4</v>
      </c>
      <c r="R77" s="4">
        <f t="shared" ca="1" si="15"/>
        <v>5.5674706235226811E-4</v>
      </c>
      <c r="S77" s="4" cm="1">
        <f t="array" aca="1" ref="S77" ca="1">_xlfn._xlws.SORT(SUMPRODUCT($V$2:$X$2,P77:R77))</f>
        <v>-1.869362505871304E-2</v>
      </c>
      <c r="T77" s="4">
        <f ca="1"/>
        <v>-1.1825690545491383E-2</v>
      </c>
    </row>
    <row r="78" spans="1:20" x14ac:dyDescent="0.25">
      <c r="A78" s="1">
        <v>45645</v>
      </c>
      <c r="B78" s="4">
        <f>IFERROR(LN(BTC_tbl[[#This Row],[Close]]/BTC_tbl!B77),"")</f>
        <v>-4.4237761826109813E-2</v>
      </c>
      <c r="C78" s="4">
        <f>IFERROR(LN(Gold_tbl[[#This Row],[Close]]/Gold_tbl!B77),"")</f>
        <v>1.420039498536246E-3</v>
      </c>
      <c r="D78" s="4">
        <f>IFERROR(LN(AAPL_tbl[[#This Row],[Close]]/AAPL_tbl!B77),"")</f>
        <v>6.9978166119550357E-3</v>
      </c>
      <c r="E78" s="4">
        <f t="shared" si="8"/>
        <v>-1.0603967764831934E-2</v>
      </c>
      <c r="F78">
        <f t="shared" ca="1" si="9"/>
        <v>0.68573017102591749</v>
      </c>
      <c r="G78">
        <f t="shared" ca="1" si="9"/>
        <v>-1.6185340765723486</v>
      </c>
      <c r="H78">
        <f t="shared" ca="1" si="9"/>
        <v>1.9127006204522745</v>
      </c>
      <c r="I78">
        <f ca="1"/>
        <v>0.68573017102591749</v>
      </c>
      <c r="J78">
        <f ca="1"/>
        <v>-1.580298469751314</v>
      </c>
      <c r="K78">
        <f ca="1"/>
        <v>2.0325300208746659</v>
      </c>
      <c r="L78">
        <v>76</v>
      </c>
      <c r="M78">
        <f t="shared" ca="1" si="10"/>
        <v>49.490032724505781</v>
      </c>
      <c r="N78">
        <f t="shared" ca="1" si="11"/>
        <v>316.42644712291042</v>
      </c>
      <c r="O78">
        <f t="shared" ca="1" si="12"/>
        <v>244.75438917951899</v>
      </c>
      <c r="P78" s="4">
        <f t="shared" ca="1" si="13"/>
        <v>4.4096450329974224E-2</v>
      </c>
      <c r="Q78" s="4">
        <f t="shared" ca="1" si="14"/>
        <v>3.0804284975998503E-3</v>
      </c>
      <c r="R78" s="4">
        <f t="shared" ca="1" si="15"/>
        <v>4.6501915250245877E-2</v>
      </c>
      <c r="S78" s="4" cm="1">
        <f t="array" aca="1" ref="S78" ca="1">_xlfn._xlws.SORT(SUMPRODUCT($V$2:$X$2,P78:R78))</f>
        <v>2.841168107310597E-2</v>
      </c>
      <c r="T78" s="4">
        <f ca="1"/>
        <v>-1.1784122524314792E-2</v>
      </c>
    </row>
    <row r="79" spans="1:20" x14ac:dyDescent="0.25">
      <c r="A79" s="1">
        <v>45646</v>
      </c>
      <c r="B79" s="4">
        <f>IFERROR(LN(BTC_tbl[[#This Row],[Close]]/BTC_tbl!B78),"")</f>
        <v>9.369876534664639E-4</v>
      </c>
      <c r="C79" s="4">
        <f>IFERROR(LN(Gold_tbl[[#This Row],[Close]]/Gold_tbl!B78),"")</f>
        <v>1.037999770271859E-2</v>
      </c>
      <c r="D79" s="4">
        <f>IFERROR(LN(AAPL_tbl[[#This Row],[Close]]/AAPL_tbl!B78),"")</f>
        <v>1.8621624785112027E-2</v>
      </c>
      <c r="E79" s="4">
        <f t="shared" si="8"/>
        <v>1.0019582812660983E-2</v>
      </c>
      <c r="F79">
        <f t="shared" ca="1" si="9"/>
        <v>0.43535650790041303</v>
      </c>
      <c r="G79">
        <f t="shared" ca="1" si="9"/>
        <v>-0.42475055329610684</v>
      </c>
      <c r="H79">
        <f t="shared" ca="1" si="9"/>
        <v>0.67575081382695434</v>
      </c>
      <c r="I79">
        <f ca="1"/>
        <v>0.43535650790041303</v>
      </c>
      <c r="J79">
        <f ca="1"/>
        <v>-0.40130697527425724</v>
      </c>
      <c r="K79">
        <f ca="1"/>
        <v>0.76981972595273152</v>
      </c>
      <c r="L79">
        <v>77</v>
      </c>
      <c r="M79">
        <f t="shared" ca="1" si="10"/>
        <v>49.13865955355687</v>
      </c>
      <c r="N79">
        <f t="shared" ca="1" si="11"/>
        <v>320.60537550520456</v>
      </c>
      <c r="O79">
        <f t="shared" ca="1" si="12"/>
        <v>238.67157545958364</v>
      </c>
      <c r="P79" s="4">
        <f t="shared" ca="1" si="13"/>
        <v>-7.1252015897029985E-3</v>
      </c>
      <c r="Q79" s="4">
        <f t="shared" ca="1" si="14"/>
        <v>1.3120187030431323E-2</v>
      </c>
      <c r="R79" s="4">
        <f t="shared" ca="1" si="15"/>
        <v>-2.5166768918454173E-2</v>
      </c>
      <c r="S79" s="4" cm="1">
        <f t="array" aca="1" ref="S79" ca="1">_xlfn._xlws.SORT(SUMPRODUCT($V$2:$X$2,P79:R79))</f>
        <v>-4.439516340274622E-3</v>
      </c>
      <c r="T79" s="4">
        <f ca="1"/>
        <v>-1.1642941923651904E-2</v>
      </c>
    </row>
    <row r="80" spans="1:20" x14ac:dyDescent="0.25">
      <c r="A80" s="1">
        <v>45649</v>
      </c>
      <c r="B80" s="4">
        <f>IFERROR(LN(BTC_tbl[[#This Row],[Close]]/BTC_tbl!B79),"")</f>
        <v>-3.575213950264914E-2</v>
      </c>
      <c r="C80" s="4">
        <f>IFERROR(LN(Gold_tbl[[#This Row],[Close]]/Gold_tbl!B79),"")</f>
        <v>-4.7199193324839817E-3</v>
      </c>
      <c r="D80" s="4">
        <f>IFERROR(LN(AAPL_tbl[[#This Row],[Close]]/AAPL_tbl!B79),"")</f>
        <v>3.0636316185366614E-3</v>
      </c>
      <c r="E80" s="4">
        <f t="shared" si="8"/>
        <v>-1.1694520098227336E-2</v>
      </c>
      <c r="F80">
        <f t="shared" ca="1" si="9"/>
        <v>-0.94407934565555685</v>
      </c>
      <c r="G80">
        <f t="shared" ca="1" si="9"/>
        <v>1.5482168983887961</v>
      </c>
      <c r="H80">
        <f t="shared" ca="1" si="9"/>
        <v>0.38036234354231252</v>
      </c>
      <c r="I80">
        <f ca="1"/>
        <v>-0.94407934565555685</v>
      </c>
      <c r="J80">
        <f ca="1"/>
        <v>1.496514043464761</v>
      </c>
      <c r="K80">
        <f ca="1"/>
        <v>0.1053218589459548</v>
      </c>
      <c r="L80">
        <v>78</v>
      </c>
      <c r="M80">
        <f t="shared" ca="1" si="10"/>
        <v>47.213174502054528</v>
      </c>
      <c r="N80">
        <f t="shared" ca="1" si="11"/>
        <v>327.41640113928719</v>
      </c>
      <c r="O80">
        <f t="shared" ca="1" si="12"/>
        <v>235.54929777485995</v>
      </c>
      <c r="P80" s="4">
        <f t="shared" ca="1" si="13"/>
        <v>-3.9973114157798167E-2</v>
      </c>
      <c r="Q80" s="4">
        <f t="shared" ca="1" si="14"/>
        <v>2.1021751742653028E-2</v>
      </c>
      <c r="R80" s="4">
        <f t="shared" ca="1" si="15"/>
        <v>-1.3168221722282139E-2</v>
      </c>
      <c r="S80" s="4" cm="1">
        <f t="array" aca="1" ref="S80" ca="1">_xlfn._xlws.SORT(SUMPRODUCT($V$2:$X$2,P80:R80))</f>
        <v>-7.5337000669628814E-3</v>
      </c>
      <c r="T80" s="4">
        <f ca="1"/>
        <v>-1.1597915913705653E-2</v>
      </c>
    </row>
    <row r="81" spans="1:20" x14ac:dyDescent="0.25">
      <c r="A81" s="1">
        <v>45650</v>
      </c>
      <c r="B81" s="4">
        <f>IFERROR(LN(BTC_tbl[[#This Row],[Close]]/BTC_tbl!B80),"")</f>
        <v>6.2093773467466008E-2</v>
      </c>
      <c r="C81" s="4">
        <f>IFERROR(LN(Gold_tbl[[#This Row],[Close]]/Gold_tbl!B80),"")</f>
        <v>1.9900504080100092E-3</v>
      </c>
      <c r="D81" s="4">
        <f>IFERROR(LN(AAPL_tbl[[#This Row],[Close]]/AAPL_tbl!B80),"")</f>
        <v>1.1425130615067084E-2</v>
      </c>
      <c r="E81" s="4">
        <f t="shared" si="8"/>
        <v>2.2851691387963932E-2</v>
      </c>
      <c r="F81">
        <f t="shared" ca="1" si="9"/>
        <v>-1.1350573111593174</v>
      </c>
      <c r="G81">
        <f t="shared" ca="1" si="9"/>
        <v>-1.2548509947167092</v>
      </c>
      <c r="H81">
        <f t="shared" ca="1" si="9"/>
        <v>0.7698102921144947</v>
      </c>
      <c r="I81">
        <f ca="1"/>
        <v>-1.1350573111593174</v>
      </c>
      <c r="J81">
        <f ca="1"/>
        <v>-1.3127147016491201</v>
      </c>
      <c r="K81">
        <f ca="1"/>
        <v>0.43834126885323876</v>
      </c>
      <c r="L81">
        <v>79</v>
      </c>
      <c r="M81">
        <f t="shared" ca="1" si="10"/>
        <v>46.959042117913803</v>
      </c>
      <c r="N81">
        <f t="shared" ca="1" si="11"/>
        <v>317.51128835121176</v>
      </c>
      <c r="O81">
        <f t="shared" ca="1" si="12"/>
        <v>237.165815654444</v>
      </c>
      <c r="P81" s="4">
        <f t="shared" ca="1" si="13"/>
        <v>-5.3971969687563633E-3</v>
      </c>
      <c r="Q81" s="4">
        <f t="shared" ca="1" si="14"/>
        <v>-3.07193872303437E-2</v>
      </c>
      <c r="R81" s="4">
        <f t="shared" ca="1" si="15"/>
        <v>6.8393166830348047E-3</v>
      </c>
      <c r="S81" s="4" cm="1">
        <f t="array" aca="1" ref="S81" ca="1">_xlfn._xlws.SORT(SUMPRODUCT($V$2:$X$2,P81:R81))</f>
        <v>-1.1855118977853948E-2</v>
      </c>
      <c r="T81" s="4">
        <f ca="1"/>
        <v>-1.1450166084823372E-2</v>
      </c>
    </row>
    <row r="82" spans="1:20" x14ac:dyDescent="0.25">
      <c r="A82" s="1">
        <v>45652</v>
      </c>
      <c r="B82" s="4">
        <f>IFERROR(LN(BTC_tbl[[#This Row],[Close]]/BTC_tbl!B81),"")</f>
        <v>-3.5278664285359772E-2</v>
      </c>
      <c r="C82" s="4">
        <f>IFERROR(LN(Gold_tbl[[#This Row],[Close]]/Gold_tbl!B81),"")</f>
        <v>6.7284726816323748E-3</v>
      </c>
      <c r="D82" s="4">
        <f>IFERROR(LN(AAPL_tbl[[#This Row],[Close]]/AAPL_tbl!B81),"")</f>
        <v>3.1742371714923658E-3</v>
      </c>
      <c r="E82" s="4">
        <f t="shared" si="8"/>
        <v>-6.9399390615072706E-3</v>
      </c>
      <c r="F82">
        <f t="shared" ca="1" si="9"/>
        <v>1.4897614449358327</v>
      </c>
      <c r="G82">
        <f t="shared" ca="1" si="9"/>
        <v>-0.98474687479510459</v>
      </c>
      <c r="H82">
        <f t="shared" ca="1" si="9"/>
        <v>1.5824206932376268</v>
      </c>
      <c r="I82">
        <f ca="1"/>
        <v>1.4897614449358327</v>
      </c>
      <c r="J82">
        <f ca="1"/>
        <v>-0.90517097569701355</v>
      </c>
      <c r="K82">
        <f ca="1"/>
        <v>1.9299174715588365</v>
      </c>
      <c r="L82">
        <v>80</v>
      </c>
      <c r="M82">
        <f t="shared" ca="1" si="10"/>
        <v>50.693556893044722</v>
      </c>
      <c r="N82">
        <f t="shared" ca="1" si="11"/>
        <v>318.98803689641983</v>
      </c>
      <c r="O82">
        <f t="shared" ca="1" si="12"/>
        <v>244.40737902486481</v>
      </c>
      <c r="P82" s="4">
        <f t="shared" ca="1" si="13"/>
        <v>7.6523042061961782E-2</v>
      </c>
      <c r="Q82" s="4">
        <f t="shared" ca="1" si="14"/>
        <v>4.6402286267231323E-3</v>
      </c>
      <c r="R82" s="4">
        <f t="shared" ca="1" si="15"/>
        <v>3.0076878641222046E-2</v>
      </c>
      <c r="S82" s="4" cm="1">
        <f t="array" aca="1" ref="S82" ca="1">_xlfn._xlws.SORT(SUMPRODUCT($V$2:$X$2,P82:R82))</f>
        <v>3.3836067661644403E-2</v>
      </c>
      <c r="T82" s="4">
        <f ca="1"/>
        <v>-1.144872465521939E-2</v>
      </c>
    </row>
    <row r="83" spans="1:20" x14ac:dyDescent="0.25">
      <c r="A83" s="1">
        <v>45653</v>
      </c>
      <c r="B83" s="4">
        <f>IFERROR(LN(BTC_tbl[[#This Row],[Close]]/BTC_tbl!B82),"")</f>
        <v>-1.2121360532344737E-2</v>
      </c>
      <c r="C83" s="4">
        <f>IFERROR(LN(Gold_tbl[[#This Row],[Close]]/Gold_tbl!B82),"")</f>
        <v>-6.8941590377399262E-3</v>
      </c>
      <c r="D83" s="4">
        <f>IFERROR(LN(AAPL_tbl[[#This Row],[Close]]/AAPL_tbl!B82),"")</f>
        <v>-1.3345203405039715E-2</v>
      </c>
      <c r="E83" s="4">
        <f t="shared" si="8"/>
        <v>-1.0397632796311305E-2</v>
      </c>
      <c r="F83">
        <f t="shared" ca="1" si="9"/>
        <v>2.4143534810067712E-2</v>
      </c>
      <c r="G83">
        <f t="shared" ca="1" si="9"/>
        <v>0.12368855647957706</v>
      </c>
      <c r="H83">
        <f t="shared" ca="1" si="9"/>
        <v>0.76443583401854542</v>
      </c>
      <c r="I83">
        <f ca="1"/>
        <v>2.4143534810067712E-2</v>
      </c>
      <c r="J83">
        <f ca="1"/>
        <v>0.12478557774219724</v>
      </c>
      <c r="K83">
        <f ca="1"/>
        <v>0.7420168420495965</v>
      </c>
      <c r="L83">
        <v>81</v>
      </c>
      <c r="M83">
        <f t="shared" ca="1" si="10"/>
        <v>48.58517303150839</v>
      </c>
      <c r="N83">
        <f t="shared" ca="1" si="11"/>
        <v>322.67175097388667</v>
      </c>
      <c r="O83">
        <f t="shared" ca="1" si="12"/>
        <v>238.69107267339871</v>
      </c>
      <c r="P83" s="4">
        <f t="shared" ca="1" si="13"/>
        <v>-4.2480416840623758E-2</v>
      </c>
      <c r="Q83" s="4">
        <f t="shared" ca="1" si="14"/>
        <v>1.1481955445269851E-2</v>
      </c>
      <c r="R83" s="4">
        <f t="shared" ca="1" si="15"/>
        <v>-2.3666286381987398E-2</v>
      </c>
      <c r="S83" s="4" cm="1">
        <f t="array" aca="1" ref="S83" ca="1">_xlfn._xlws.SORT(SUMPRODUCT($V$2:$X$2,P83:R83))</f>
        <v>-1.5251228788675405E-2</v>
      </c>
      <c r="T83" s="4">
        <f ca="1"/>
        <v>-1.0996394306892358E-2</v>
      </c>
    </row>
    <row r="84" spans="1:20" x14ac:dyDescent="0.25">
      <c r="A84" s="1">
        <v>45656</v>
      </c>
      <c r="B84" s="4">
        <f>IFERROR(LN(BTC_tbl[[#This Row],[Close]]/BTC_tbl!B83),"")</f>
        <v>-1.6752427036230604E-3</v>
      </c>
      <c r="C84" s="4">
        <f>IFERROR(LN(Gold_tbl[[#This Row],[Close]]/Gold_tbl!B83),"")</f>
        <v>-3.194824616488341E-3</v>
      </c>
      <c r="D84" s="4">
        <f>IFERROR(LN(AAPL_tbl[[#This Row],[Close]]/AAPL_tbl!B83),"")</f>
        <v>-1.3366916291947089E-2</v>
      </c>
      <c r="E84" s="4">
        <f t="shared" si="8"/>
        <v>-5.7905775452663814E-3</v>
      </c>
      <c r="F84">
        <f t="shared" ca="1" si="9"/>
        <v>1.500463275950898</v>
      </c>
      <c r="G84">
        <f t="shared" ca="1" si="9"/>
        <v>0.4430108606519379</v>
      </c>
      <c r="H84">
        <f t="shared" ca="1" si="9"/>
        <v>-8.0736150872666806E-2</v>
      </c>
      <c r="I84">
        <f ca="1"/>
        <v>1.500463275950898</v>
      </c>
      <c r="J84">
        <f ca="1"/>
        <v>0.52117939482915787</v>
      </c>
      <c r="K84">
        <f ca="1"/>
        <v>0.3267274965088417</v>
      </c>
      <c r="L84">
        <v>82</v>
      </c>
      <c r="M84">
        <f t="shared" ca="1" si="10"/>
        <v>50.725465105753507</v>
      </c>
      <c r="N84">
        <f t="shared" ca="1" si="11"/>
        <v>324.13277184843042</v>
      </c>
      <c r="O84">
        <f t="shared" ca="1" si="12"/>
        <v>236.74896728312331</v>
      </c>
      <c r="P84" s="4">
        <f t="shared" ca="1" si="13"/>
        <v>4.3109652128693554E-2</v>
      </c>
      <c r="Q84" s="4">
        <f t="shared" ca="1" si="14"/>
        <v>4.5176658723291123E-3</v>
      </c>
      <c r="R84" s="4">
        <f t="shared" ca="1" si="15"/>
        <v>-8.1697628689291809E-3</v>
      </c>
      <c r="S84" s="4" cm="1">
        <f t="array" aca="1" ref="S84" ca="1">_xlfn._xlws.SORT(SUMPRODUCT($V$2:$X$2,P84:R84))</f>
        <v>1.2289033126860957E-2</v>
      </c>
      <c r="T84" s="4">
        <f ca="1"/>
        <v>-1.0982268954120893E-2</v>
      </c>
    </row>
    <row r="85" spans="1:20" x14ac:dyDescent="0.25">
      <c r="A85" s="1">
        <v>45657</v>
      </c>
      <c r="B85" s="4">
        <f>IFERROR(LN(BTC_tbl[[#This Row],[Close]]/BTC_tbl!B84),"")</f>
        <v>2.8701287341874149E-3</v>
      </c>
      <c r="C85" s="4">
        <f>IFERROR(LN(Gold_tbl[[#This Row],[Close]]/Gold_tbl!B84),"")</f>
        <v>6.2142879574477155E-3</v>
      </c>
      <c r="D85" s="4">
        <f>IFERROR(LN(AAPL_tbl[[#This Row],[Close]]/AAPL_tbl!B84),"")</f>
        <v>-7.0908156720087398E-3</v>
      </c>
      <c r="E85" s="4">
        <f t="shared" si="8"/>
        <v>1.2195091016326889E-3</v>
      </c>
      <c r="F85">
        <f t="shared" ca="1" si="9"/>
        <v>-0.17238707900252109</v>
      </c>
      <c r="G85">
        <f t="shared" ca="1" si="9"/>
        <v>1.1160742614983366</v>
      </c>
      <c r="H85">
        <f t="shared" ca="1" si="9"/>
        <v>7.7231438878782643E-2</v>
      </c>
      <c r="I85">
        <f ca="1"/>
        <v>-0.17238707900252109</v>
      </c>
      <c r="J85">
        <f ca="1"/>
        <v>1.1054839819065754</v>
      </c>
      <c r="K85">
        <f ca="1"/>
        <v>2.3812797406241218E-2</v>
      </c>
      <c r="L85">
        <v>83</v>
      </c>
      <c r="M85">
        <f t="shared" ca="1" si="10"/>
        <v>48.323529969864637</v>
      </c>
      <c r="N85">
        <f t="shared" ca="1" si="11"/>
        <v>326.2736519421328</v>
      </c>
      <c r="O85">
        <f t="shared" ca="1" si="12"/>
        <v>235.3525359657643</v>
      </c>
      <c r="P85" s="4">
        <f t="shared" ca="1" si="13"/>
        <v>-4.8509449861715549E-2</v>
      </c>
      <c r="Q85" s="4">
        <f t="shared" ca="1" si="14"/>
        <v>6.5832308763921644E-3</v>
      </c>
      <c r="R85" s="4">
        <f t="shared" ca="1" si="15"/>
        <v>-5.9158269157085878E-3</v>
      </c>
      <c r="S85" s="4" cm="1">
        <f t="array" aca="1" ref="S85" ca="1">_xlfn._xlws.SORT(SUMPRODUCT($V$2:$X$2,P85:R85))</f>
        <v>-1.3694290682670375E-2</v>
      </c>
      <c r="T85" s="4">
        <f ca="1"/>
        <v>-9.4512760541955385E-3</v>
      </c>
    </row>
    <row r="86" spans="1:20" x14ac:dyDescent="0.25">
      <c r="A86" s="1">
        <v>45659</v>
      </c>
      <c r="B86" s="4">
        <f>IFERROR(LN(BTC_tbl[[#This Row],[Close]]/BTC_tbl!B85),"")</f>
        <v>3.034456035888183E-2</v>
      </c>
      <c r="C86" s="4">
        <f>IFERROR(LN(Gold_tbl[[#This Row],[Close]]/Gold_tbl!B85),"")</f>
        <v>1.3496256544011048E-2</v>
      </c>
      <c r="D86" s="4">
        <f>IFERROR(LN(AAPL_tbl[[#This Row],[Close]]/AAPL_tbl!B85),"")</f>
        <v>-2.6575330461795967E-2</v>
      </c>
      <c r="E86" s="4">
        <f t="shared" si="8"/>
        <v>6.5292715867301763E-3</v>
      </c>
      <c r="F86">
        <f t="shared" ca="1" si="9"/>
        <v>0.53294465500948995</v>
      </c>
      <c r="G86">
        <f t="shared" ca="1" si="9"/>
        <v>-1.0294095656296498</v>
      </c>
      <c r="H86">
        <f t="shared" ca="1" si="9"/>
        <v>-2.3129596906348628</v>
      </c>
      <c r="I86">
        <f ca="1"/>
        <v>0.53294465500948995</v>
      </c>
      <c r="J86">
        <f ca="1"/>
        <v>-1.0000082874533112</v>
      </c>
      <c r="K86">
        <f ca="1"/>
        <v>-2.0788704528480149</v>
      </c>
      <c r="L86">
        <v>84</v>
      </c>
      <c r="M86">
        <f t="shared" ca="1" si="10"/>
        <v>49.333227037378812</v>
      </c>
      <c r="N86">
        <f t="shared" ca="1" si="11"/>
        <v>318.86018752015343</v>
      </c>
      <c r="O86">
        <f t="shared" ca="1" si="12"/>
        <v>225.66918755470468</v>
      </c>
      <c r="P86" s="4">
        <f t="shared" ca="1" si="13"/>
        <v>2.0679225475612958E-2</v>
      </c>
      <c r="Q86" s="4">
        <f t="shared" ca="1" si="14"/>
        <v>-2.2983729308905149E-2</v>
      </c>
      <c r="R86" s="4">
        <f t="shared" ca="1" si="15"/>
        <v>-4.2014388054665328E-2</v>
      </c>
      <c r="S86" s="4" cm="1">
        <f t="array" aca="1" ref="S86" ca="1">_xlfn._xlws.SORT(SUMPRODUCT($V$2:$X$2,P86:R86))</f>
        <v>-1.5594040497277771E-2</v>
      </c>
      <c r="T86" s="4">
        <f ca="1"/>
        <v>-9.2952708341375416E-3</v>
      </c>
    </row>
    <row r="87" spans="1:20" x14ac:dyDescent="0.25">
      <c r="A87" s="1">
        <v>45660</v>
      </c>
      <c r="B87" s="4">
        <f>IFERROR(LN(BTC_tbl[[#This Row],[Close]]/BTC_tbl!B86),"")</f>
        <v>1.0143009965054765E-2</v>
      </c>
      <c r="C87" s="4">
        <f>IFERROR(LN(Gold_tbl[[#This Row],[Close]]/Gold_tbl!B86),"")</f>
        <v>-7.8951546308677571E-3</v>
      </c>
      <c r="D87" s="4">
        <f>IFERROR(LN(AAPL_tbl[[#This Row],[Close]]/AAPL_tbl!B86),"")</f>
        <v>-2.0136855182209196E-3</v>
      </c>
      <c r="E87" s="4">
        <f t="shared" si="8"/>
        <v>-7.1926451829694925E-4</v>
      </c>
      <c r="F87">
        <f t="shared" ca="1" si="9"/>
        <v>-0.51131836296957189</v>
      </c>
      <c r="G87">
        <f t="shared" ca="1" si="9"/>
        <v>1.6153277587004553</v>
      </c>
      <c r="H87">
        <f t="shared" ca="1" si="9"/>
        <v>-1.7515678439976676</v>
      </c>
      <c r="I87">
        <f ca="1"/>
        <v>-0.51131836296957189</v>
      </c>
      <c r="J87">
        <f ca="1"/>
        <v>1.5862538031357156</v>
      </c>
      <c r="K87">
        <f ca="1"/>
        <v>-1.8302052848844985</v>
      </c>
      <c r="L87">
        <v>85</v>
      </c>
      <c r="M87">
        <f t="shared" ca="1" si="10"/>
        <v>47.864587536633785</v>
      </c>
      <c r="N87">
        <f t="shared" ca="1" si="11"/>
        <v>328.10773066407643</v>
      </c>
      <c r="O87">
        <f t="shared" ca="1" si="12"/>
        <v>226.83379085254307</v>
      </c>
      <c r="P87" s="4">
        <f t="shared" ca="1" si="13"/>
        <v>-3.0221899307504348E-2</v>
      </c>
      <c r="Q87" s="4">
        <f t="shared" ca="1" si="14"/>
        <v>2.8589278529145605E-2</v>
      </c>
      <c r="R87" s="4">
        <f t="shared" ca="1" si="15"/>
        <v>5.1473953756038891E-3</v>
      </c>
      <c r="S87" s="4" cm="1">
        <f t="array" aca="1" ref="S87" ca="1">_xlfn._xlws.SORT(SUMPRODUCT($V$2:$X$2,P87:R87))</f>
        <v>3.9133602320881051E-3</v>
      </c>
      <c r="T87" s="4">
        <f ca="1"/>
        <v>-9.2097012977558571E-3</v>
      </c>
    </row>
    <row r="88" spans="1:20" x14ac:dyDescent="0.25">
      <c r="A88" s="1">
        <v>45663</v>
      </c>
      <c r="B88" s="4">
        <f>IFERROR(LN(BTC_tbl[[#This Row],[Close]]/BTC_tbl!B87),"")</f>
        <v>3.9132494724394423E-2</v>
      </c>
      <c r="C88" s="4">
        <f>IFERROR(LN(Gold_tbl[[#This Row],[Close]]/Gold_tbl!B87),"")</f>
        <v>-1.2328430919601103E-3</v>
      </c>
      <c r="D88" s="4">
        <f>IFERROR(LN(AAPL_tbl[[#This Row],[Close]]/AAPL_tbl!B87),"")</f>
        <v>6.7238168941666978E-3</v>
      </c>
      <c r="E88" s="4">
        <f t="shared" si="8"/>
        <v>1.3263756248784292E-2</v>
      </c>
      <c r="F88">
        <f t="shared" ca="1" si="9"/>
        <v>-0.44079327527200812</v>
      </c>
      <c r="G88">
        <f t="shared" ca="1" si="9"/>
        <v>2.389505080528957</v>
      </c>
      <c r="H88">
        <f t="shared" ca="1" si="9"/>
        <v>-1.432878730614757</v>
      </c>
      <c r="I88">
        <f ca="1"/>
        <v>-0.44079327527200812</v>
      </c>
      <c r="J88">
        <f ca="1"/>
        <v>2.3630661468951439</v>
      </c>
      <c r="K88">
        <f ca="1"/>
        <v>-1.5070235526564388</v>
      </c>
      <c r="L88">
        <v>86</v>
      </c>
      <c r="M88">
        <f t="shared" ca="1" si="10"/>
        <v>47.970520553784738</v>
      </c>
      <c r="N88">
        <f t="shared" ca="1" si="11"/>
        <v>330.97449855902244</v>
      </c>
      <c r="O88">
        <f t="shared" ca="1" si="12"/>
        <v>228.34543529680963</v>
      </c>
      <c r="P88" s="4">
        <f t="shared" ca="1" si="13"/>
        <v>2.2107359694391979E-3</v>
      </c>
      <c r="Q88" s="4">
        <f t="shared" ca="1" si="14"/>
        <v>8.6993271769572195E-3</v>
      </c>
      <c r="R88" s="4">
        <f t="shared" ca="1" si="15"/>
        <v>6.6419990840901723E-3</v>
      </c>
      <c r="S88" s="4" cm="1">
        <f t="array" aca="1" ref="S88" ca="1">_xlfn._xlws.SORT(SUMPRODUCT($V$2:$X$2,P88:R88))</f>
        <v>6.1355513868416988E-3</v>
      </c>
      <c r="T88" s="4">
        <f ca="1"/>
        <v>-9.2093056655986414E-3</v>
      </c>
    </row>
    <row r="89" spans="1:20" x14ac:dyDescent="0.25">
      <c r="A89" s="1">
        <v>45664</v>
      </c>
      <c r="B89" s="4">
        <f>IFERROR(LN(BTC_tbl[[#This Row],[Close]]/BTC_tbl!B88),"")</f>
        <v>-5.9054395188381445E-2</v>
      </c>
      <c r="C89" s="4">
        <f>IFERROR(LN(Gold_tbl[[#This Row],[Close]]/Gold_tbl!B88),"")</f>
        <v>5.6176467570051404E-3</v>
      </c>
      <c r="D89" s="4">
        <f>IFERROR(LN(AAPL_tbl[[#This Row],[Close]]/AAPL_tbl!B88),"")</f>
        <v>-1.146580050320813E-2</v>
      </c>
      <c r="E89" s="4">
        <f t="shared" si="8"/>
        <v>-1.8909000004674818E-2</v>
      </c>
      <c r="F89">
        <f t="shared" ca="1" si="9"/>
        <v>-0.30838348353636719</v>
      </c>
      <c r="G89">
        <f t="shared" ca="1" si="9"/>
        <v>0.37578165785377404</v>
      </c>
      <c r="H89">
        <f t="shared" ca="1" si="9"/>
        <v>-2.1597672048743677</v>
      </c>
      <c r="I89">
        <f ca="1"/>
        <v>-0.30838348353636719</v>
      </c>
      <c r="J89">
        <f ca="1"/>
        <v>0.35907214777339908</v>
      </c>
      <c r="K89">
        <f ca="1"/>
        <v>-2.1639416191451528</v>
      </c>
      <c r="L89">
        <v>87</v>
      </c>
      <c r="M89">
        <f t="shared" ca="1" si="10"/>
        <v>48.163324098438473</v>
      </c>
      <c r="N89">
        <f t="shared" ca="1" si="11"/>
        <v>323.81530124710764</v>
      </c>
      <c r="O89">
        <f t="shared" ca="1" si="12"/>
        <v>225.39250709856086</v>
      </c>
      <c r="P89" s="4">
        <f t="shared" ca="1" si="13"/>
        <v>4.0111534883092766E-3</v>
      </c>
      <c r="Q89" s="4">
        <f t="shared" ca="1" si="14"/>
        <v>-2.1868033412456217E-2</v>
      </c>
      <c r="R89" s="4">
        <f t="shared" ca="1" si="15"/>
        <v>-1.3016191122432283E-2</v>
      </c>
      <c r="S89" s="4" cm="1">
        <f t="array" aca="1" ref="S89" ca="1">_xlfn._xlws.SORT(SUMPRODUCT($V$2:$X$2,P89:R89))</f>
        <v>-1.144872465521939E-2</v>
      </c>
      <c r="T89" s="4">
        <f ca="1"/>
        <v>-9.2038936258260241E-3</v>
      </c>
    </row>
    <row r="90" spans="1:20" x14ac:dyDescent="0.25">
      <c r="A90" s="1">
        <v>45665</v>
      </c>
      <c r="B90" s="4">
        <f>IFERROR(LN(BTC_tbl[[#This Row],[Close]]/BTC_tbl!B89),"")</f>
        <v>-2.6794726896151696E-2</v>
      </c>
      <c r="C90" s="4">
        <f>IFERROR(LN(Gold_tbl[[#This Row],[Close]]/Gold_tbl!B89),"")</f>
        <v>5.3015906566158764E-3</v>
      </c>
      <c r="D90" s="4">
        <f>IFERROR(LN(AAPL_tbl[[#This Row],[Close]]/AAPL_tbl!B89),"")</f>
        <v>2.0232473817637991E-3</v>
      </c>
      <c r="E90" s="4">
        <f t="shared" si="8"/>
        <v>-5.3108075916700167E-3</v>
      </c>
      <c r="F90">
        <f t="shared" ca="1" si="9"/>
        <v>-1.1832955885008425</v>
      </c>
      <c r="G90">
        <f t="shared" ca="1" si="9"/>
        <v>-1.3747695759225992E-2</v>
      </c>
      <c r="H90">
        <f t="shared" ca="1" si="9"/>
        <v>0.60132507435357252</v>
      </c>
      <c r="I90">
        <f ca="1"/>
        <v>-1.1832955885008425</v>
      </c>
      <c r="J90">
        <f ca="1"/>
        <v>-7.585588419655924E-2</v>
      </c>
      <c r="K90">
        <f ca="1"/>
        <v>0.25876107937977383</v>
      </c>
      <c r="L90">
        <v>88</v>
      </c>
      <c r="M90">
        <f t="shared" ca="1" si="10"/>
        <v>46.960314061062498</v>
      </c>
      <c r="N90">
        <f t="shared" ca="1" si="11"/>
        <v>322.32258185359325</v>
      </c>
      <c r="O90">
        <f t="shared" ca="1" si="12"/>
        <v>236.65328872654925</v>
      </c>
      <c r="P90" s="4">
        <f t="shared" ca="1" si="13"/>
        <v>-2.5294957256677734E-2</v>
      </c>
      <c r="Q90" s="4">
        <f t="shared" ca="1" si="14"/>
        <v>-4.6204442988571834E-3</v>
      </c>
      <c r="R90" s="4">
        <f t="shared" ca="1" si="15"/>
        <v>4.8752794894969684E-2</v>
      </c>
      <c r="S90" s="4" cm="1">
        <f t="array" aca="1" ref="S90" ca="1">_xlfn._xlws.SORT(SUMPRODUCT($V$2:$X$2,P90:R90))</f>
        <v>5.1891735719447121E-3</v>
      </c>
      <c r="T90" s="4">
        <f ca="1"/>
        <v>-8.2708203443173436E-3</v>
      </c>
    </row>
    <row r="91" spans="1:20" x14ac:dyDescent="0.25">
      <c r="A91" s="1">
        <v>45667</v>
      </c>
      <c r="B91" s="4">
        <f>IFERROR(LN(BTC_tbl[[#This Row],[Close]]/BTC_tbl!B90),"")</f>
        <v>9.0909717012521048E-3</v>
      </c>
      <c r="C91" s="4">
        <f>IFERROR(LN(Gold_tbl[[#This Row],[Close]]/Gold_tbl!B90),"")</f>
        <v>9.5128938083261887E-3</v>
      </c>
      <c r="D91" s="4">
        <f>IFERROR(LN(AAPL_tbl[[#This Row],[Close]]/AAPL_tbl!B90),"")</f>
        <v>-2.4384323689268669E-2</v>
      </c>
      <c r="E91" s="4">
        <f t="shared" si="8"/>
        <v>-7.8284807307449356E-4</v>
      </c>
      <c r="F91">
        <f t="shared" ca="1" si="9"/>
        <v>0.93613239047938257</v>
      </c>
      <c r="G91">
        <f t="shared" ca="1" si="9"/>
        <v>-1.3287852964213265</v>
      </c>
      <c r="H91">
        <f t="shared" ca="1" si="9"/>
        <v>0.83284751519818156</v>
      </c>
      <c r="I91">
        <f ca="1"/>
        <v>0.93613239047938257</v>
      </c>
      <c r="J91">
        <f ca="1"/>
        <v>-1.2778023375132284</v>
      </c>
      <c r="K91">
        <f ca="1"/>
        <v>1.0597086773314295</v>
      </c>
      <c r="L91">
        <v>89</v>
      </c>
      <c r="M91">
        <f t="shared" ca="1" si="10"/>
        <v>49.954996192077886</v>
      </c>
      <c r="N91">
        <f t="shared" ca="1" si="11"/>
        <v>318.14305398532019</v>
      </c>
      <c r="O91">
        <f t="shared" ca="1" si="12"/>
        <v>240.52423710922321</v>
      </c>
      <c r="P91" s="4">
        <f t="shared" ca="1" si="13"/>
        <v>6.1819660618408434E-2</v>
      </c>
      <c r="Q91" s="4">
        <f t="shared" ca="1" si="14"/>
        <v>-1.3051714144039727E-2</v>
      </c>
      <c r="R91" s="4">
        <f t="shared" ca="1" si="15"/>
        <v>1.6224709206952573E-2</v>
      </c>
      <c r="S91" s="4" cm="1">
        <f t="array" aca="1" ref="S91" ca="1">_xlfn._xlws.SORT(SUMPRODUCT($V$2:$X$2,P91:R91))</f>
        <v>1.8192625289992409E-2</v>
      </c>
      <c r="T91" s="4">
        <f ca="1"/>
        <v>-7.5698284527218225E-3</v>
      </c>
    </row>
    <row r="92" spans="1:20" x14ac:dyDescent="0.25">
      <c r="A92" s="1">
        <v>45670</v>
      </c>
      <c r="B92" s="4">
        <f>IFERROR(LN(BTC_tbl[[#This Row],[Close]]/BTC_tbl!B91),"")</f>
        <v>-1.197906035132535E-2</v>
      </c>
      <c r="C92" s="4">
        <f>IFERROR(LN(Gold_tbl[[#This Row],[Close]]/Gold_tbl!B91),"")</f>
        <v>-1.0001095608095971E-2</v>
      </c>
      <c r="D92" s="4">
        <f>IFERROR(LN(AAPL_tbl[[#This Row],[Close]]/AAPL_tbl!B91),"")</f>
        <v>-1.0409458172670963E-2</v>
      </c>
      <c r="E92" s="4">
        <f t="shared" si="8"/>
        <v>-1.0716993800437282E-2</v>
      </c>
      <c r="F92">
        <f t="shared" ca="1" si="9"/>
        <v>0.86336340141500623</v>
      </c>
      <c r="G92">
        <f t="shared" ca="1" si="9"/>
        <v>2.0349959580135288</v>
      </c>
      <c r="H92">
        <f t="shared" ca="1" si="9"/>
        <v>-0.98590812945767825</v>
      </c>
      <c r="I92">
        <f ca="1"/>
        <v>0.86336340141500623</v>
      </c>
      <c r="J92">
        <f ca="1"/>
        <v>2.0775187636682424</v>
      </c>
      <c r="K92">
        <f ca="1"/>
        <v>-0.72261279960022506</v>
      </c>
      <c r="L92">
        <v>90</v>
      </c>
      <c r="M92">
        <f t="shared" ca="1" si="10"/>
        <v>49.85727341915478</v>
      </c>
      <c r="N92">
        <f t="shared" ca="1" si="11"/>
        <v>330.14901594221965</v>
      </c>
      <c r="O92">
        <f t="shared" ca="1" si="12"/>
        <v>232.11480023815903</v>
      </c>
      <c r="P92" s="4">
        <f t="shared" ca="1" si="13"/>
        <v>-1.9581320919452279E-3</v>
      </c>
      <c r="Q92" s="4">
        <f t="shared" ca="1" si="14"/>
        <v>3.7042979072334045E-2</v>
      </c>
      <c r="R92" s="4">
        <f t="shared" ca="1" si="15"/>
        <v>-3.5588784577223857E-2</v>
      </c>
      <c r="S92" s="4" cm="1">
        <f t="array" aca="1" ref="S92" ca="1">_xlfn._xlws.SORT(SUMPRODUCT($V$2:$X$2,P92:R92))</f>
        <v>3.5531166281828931E-3</v>
      </c>
      <c r="T92" s="4">
        <f ca="1"/>
        <v>-7.5337000669628814E-3</v>
      </c>
    </row>
    <row r="93" spans="1:20" x14ac:dyDescent="0.25">
      <c r="A93" s="1">
        <v>45671</v>
      </c>
      <c r="B93" s="4">
        <f>IFERROR(LN(BTC_tbl[[#This Row],[Close]]/BTC_tbl!B92),"")</f>
        <v>3.0384487894040649E-2</v>
      </c>
      <c r="C93" s="4">
        <f>IFERROR(LN(Gold_tbl[[#This Row],[Close]]/Gold_tbl!B92),"")</f>
        <v>5.2357203030666708E-3</v>
      </c>
      <c r="D93" s="4">
        <f>IFERROR(LN(AAPL_tbl[[#This Row],[Close]]/AAPL_tbl!B92),"")</f>
        <v>-4.7949402597312245E-3</v>
      </c>
      <c r="E93" s="4">
        <f t="shared" si="8"/>
        <v>9.7711524115194973E-3</v>
      </c>
      <c r="F93">
        <f t="shared" ca="1" si="9"/>
        <v>0.72689299994326173</v>
      </c>
      <c r="G93">
        <f t="shared" ca="1" si="9"/>
        <v>-5.0963183595374419E-2</v>
      </c>
      <c r="H93">
        <f t="shared" ca="1" si="9"/>
        <v>-1.3338718294601719</v>
      </c>
      <c r="I93">
        <f ca="1"/>
        <v>0.72689299994326173</v>
      </c>
      <c r="J93">
        <f ca="1"/>
        <v>-1.2728471570874859E-2</v>
      </c>
      <c r="K93">
        <f ca="1"/>
        <v>-1.0872452960889358</v>
      </c>
      <c r="L93">
        <v>91</v>
      </c>
      <c r="M93">
        <f t="shared" ca="1" si="10"/>
        <v>49.667608917347145</v>
      </c>
      <c r="N93">
        <f t="shared" ca="1" si="11"/>
        <v>322.70156996765638</v>
      </c>
      <c r="O93">
        <f t="shared" ca="1" si="12"/>
        <v>230.46024079379274</v>
      </c>
      <c r="P93" s="4">
        <f t="shared" ca="1" si="13"/>
        <v>-3.8114032783831703E-3</v>
      </c>
      <c r="Q93" s="4">
        <f t="shared" ca="1" si="14"/>
        <v>-2.2816151851970657E-2</v>
      </c>
      <c r="R93" s="4">
        <f t="shared" ca="1" si="15"/>
        <v>-7.1537214665821167E-3</v>
      </c>
      <c r="S93" s="4" cm="1">
        <f t="array" aca="1" ref="S93" ca="1">_xlfn._xlws.SORT(SUMPRODUCT($V$2:$X$2,P93:R93))</f>
        <v>-1.2415998164277849E-2</v>
      </c>
      <c r="T93" s="4">
        <f ca="1"/>
        <v>-7.1898896779386823E-3</v>
      </c>
    </row>
    <row r="94" spans="1:20" x14ac:dyDescent="0.25">
      <c r="A94" s="1">
        <v>45672</v>
      </c>
      <c r="B94" s="4">
        <f>IFERROR(LN(BTC_tbl[[#This Row],[Close]]/BTC_tbl!B93),"")</f>
        <v>3.1756004811151643E-2</v>
      </c>
      <c r="C94" s="4">
        <f>IFERROR(LN(Gold_tbl[[#This Row],[Close]]/Gold_tbl!B93),"")</f>
        <v>7.461065846889524E-3</v>
      </c>
      <c r="D94" s="4">
        <f>IFERROR(LN(AAPL_tbl[[#This Row],[Close]]/AAPL_tbl!B93),"")</f>
        <v>1.9506387353126643E-2</v>
      </c>
      <c r="E94" s="4">
        <f t="shared" si="8"/>
        <v>1.8363143988039295E-2</v>
      </c>
      <c r="F94">
        <f t="shared" ca="1" si="9"/>
        <v>-0.1578256759588347</v>
      </c>
      <c r="G94">
        <f t="shared" ca="1" si="9"/>
        <v>-0.56604551644285983</v>
      </c>
      <c r="H94">
        <f t="shared" ca="1" si="9"/>
        <v>3.2813834133444471E-2</v>
      </c>
      <c r="I94">
        <f ca="1"/>
        <v>-0.1578256759588347</v>
      </c>
      <c r="J94">
        <f ca="1"/>
        <v>-0.57355119185185732</v>
      </c>
      <c r="K94">
        <f ca="1"/>
        <v>-9.140799102316681E-3</v>
      </c>
      <c r="L94">
        <v>92</v>
      </c>
      <c r="M94">
        <f t="shared" ca="1" si="10"/>
        <v>48.413210845899037</v>
      </c>
      <c r="N94">
        <f t="shared" ca="1" si="11"/>
        <v>320.76977438484266</v>
      </c>
      <c r="O94">
        <f t="shared" ca="1" si="12"/>
        <v>235.53560581845079</v>
      </c>
      <c r="P94" s="4">
        <f t="shared" ca="1" si="13"/>
        <v>-2.5580260747913329E-2</v>
      </c>
      <c r="Q94" s="4">
        <f t="shared" ca="1" si="14"/>
        <v>-6.0043120909259971E-3</v>
      </c>
      <c r="R94" s="4">
        <f t="shared" ca="1" si="15"/>
        <v>2.1783738037906824E-2</v>
      </c>
      <c r="S94" s="4" cm="1">
        <f t="array" aca="1" ref="S94" ca="1">_xlfn._xlws.SORT(SUMPRODUCT($V$2:$X$2,P94:R94))</f>
        <v>-3.5406816493723497E-3</v>
      </c>
      <c r="T94" s="4">
        <f ca="1"/>
        <v>-7.1436951502378328E-3</v>
      </c>
    </row>
    <row r="95" spans="1:20" x14ac:dyDescent="0.25">
      <c r="A95" s="1">
        <v>45673</v>
      </c>
      <c r="B95" s="4">
        <f>IFERROR(LN(BTC_tbl[[#This Row],[Close]]/BTC_tbl!B94),"")</f>
        <v>8.1209559777939474E-3</v>
      </c>
      <c r="C95" s="4">
        <f>IFERROR(LN(Gold_tbl[[#This Row],[Close]]/Gold_tbl!B94),"")</f>
        <v>6.8871898725864121E-3</v>
      </c>
      <c r="D95" s="4">
        <f>IFERROR(LN(AAPL_tbl[[#This Row],[Close]]/AAPL_tbl!B94),"")</f>
        <v>-4.1241186503164516E-2</v>
      </c>
      <c r="E95" s="4">
        <f t="shared" si="8"/>
        <v>-7.1811932085766046E-3</v>
      </c>
      <c r="F95">
        <f t="shared" ca="1" si="9"/>
        <v>1.4223999579985611</v>
      </c>
      <c r="G95">
        <f t="shared" ca="1" si="9"/>
        <v>1.0049524351753314</v>
      </c>
      <c r="H95">
        <f t="shared" ca="1" si="9"/>
        <v>-0.14860519179506115</v>
      </c>
      <c r="I95">
        <f ca="1"/>
        <v>1.4223999579985611</v>
      </c>
      <c r="J95">
        <f ca="1"/>
        <v>1.078247309334905</v>
      </c>
      <c r="K95">
        <f ca="1"/>
        <v>0.23830824447501756</v>
      </c>
      <c r="L95">
        <v>93</v>
      </c>
      <c r="M95">
        <f t="shared" ca="1" si="10"/>
        <v>50.698956264550731</v>
      </c>
      <c r="N95">
        <f t="shared" ca="1" si="11"/>
        <v>326.69958850532066</v>
      </c>
      <c r="O95">
        <f t="shared" ca="1" si="12"/>
        <v>236.74535159149667</v>
      </c>
      <c r="P95" s="4">
        <f t="shared" ca="1" si="13"/>
        <v>4.6132596047528743E-2</v>
      </c>
      <c r="Q95" s="4">
        <f t="shared" ca="1" si="14"/>
        <v>1.8317407002363287E-2</v>
      </c>
      <c r="R95" s="4">
        <f t="shared" ca="1" si="15"/>
        <v>5.1230031611278325E-3</v>
      </c>
      <c r="S95" s="4" cm="1">
        <f t="array" aca="1" ref="S95" ca="1">_xlfn._xlws.SORT(SUMPRODUCT($V$2:$X$2,P95:R95))</f>
        <v>2.2703642563542289E-2</v>
      </c>
      <c r="T95" s="4">
        <f ca="1"/>
        <v>-6.6090068763146135E-3</v>
      </c>
    </row>
    <row r="96" spans="1:20" x14ac:dyDescent="0.25">
      <c r="A96" s="1">
        <v>45674</v>
      </c>
      <c r="B96" s="4">
        <f>IFERROR(LN(BTC_tbl[[#This Row],[Close]]/BTC_tbl!B95),"")</f>
        <v>4.2231919004067517E-2</v>
      </c>
      <c r="C96" s="4">
        <f>IFERROR(LN(Gold_tbl[[#This Row],[Close]]/Gold_tbl!B95),"")</f>
        <v>-5.3213961169682415E-3</v>
      </c>
      <c r="D96" s="4">
        <f>IFERROR(LN(AAPL_tbl[[#This Row],[Close]]/AAPL_tbl!B95),"")</f>
        <v>7.5152186623223651E-3</v>
      </c>
      <c r="E96" s="4">
        <f t="shared" si="8"/>
        <v>1.2795582853129667E-2</v>
      </c>
      <c r="F96">
        <f t="shared" ca="1" si="9"/>
        <v>7.0735313161112576E-2</v>
      </c>
      <c r="G96">
        <f t="shared" ca="1" si="9"/>
        <v>-4.1190201274389202E-2</v>
      </c>
      <c r="H96">
        <f t="shared" ca="1" si="9"/>
        <v>-0.80460915561424018</v>
      </c>
      <c r="I96">
        <f ca="1"/>
        <v>7.0735313161112576E-2</v>
      </c>
      <c r="J96">
        <f ca="1"/>
        <v>-3.741953837256095E-2</v>
      </c>
      <c r="K96">
        <f ca="1"/>
        <v>-0.75530667253783945</v>
      </c>
      <c r="L96">
        <v>94</v>
      </c>
      <c r="M96">
        <f t="shared" ca="1" si="10"/>
        <v>48.751704460178217</v>
      </c>
      <c r="N96">
        <f t="shared" ca="1" si="11"/>
        <v>322.76927633083358</v>
      </c>
      <c r="O96">
        <f t="shared" ca="1" si="12"/>
        <v>232.11099057231536</v>
      </c>
      <c r="P96" s="4">
        <f t="shared" ca="1" si="13"/>
        <v>-3.9165163768857612E-2</v>
      </c>
      <c r="Q96" s="4">
        <f t="shared" ca="1" si="14"/>
        <v>-1.2103305844080455E-2</v>
      </c>
      <c r="R96" s="4">
        <f t="shared" ca="1" si="15"/>
        <v>-1.9769432719060259E-2</v>
      </c>
      <c r="S96" s="4" cm="1">
        <f t="array" aca="1" ref="S96" ca="1">_xlfn._xlws.SORT(SUMPRODUCT($V$2:$X$2,P96:R96))</f>
        <v>-2.2521701284007545E-2</v>
      </c>
      <c r="T96" s="4">
        <f ca="1"/>
        <v>-6.4566785158184405E-3</v>
      </c>
    </row>
    <row r="97" spans="1:20" x14ac:dyDescent="0.25">
      <c r="A97" s="1">
        <v>45678</v>
      </c>
      <c r="B97" s="4">
        <f>IFERROR(LN(BTC_tbl[[#This Row],[Close]]/BTC_tbl!B96),"")</f>
        <v>1.3902480360245493E-2</v>
      </c>
      <c r="C97" s="4">
        <f>IFERROR(LN(Gold_tbl[[#This Row],[Close]]/Gold_tbl!B96),"")</f>
        <v>1.5366544407133963E-2</v>
      </c>
      <c r="D97" s="4">
        <f>IFERROR(LN(AAPL_tbl[[#This Row],[Close]]/AAPL_tbl!B96),"")</f>
        <v>-3.2427143927652155E-2</v>
      </c>
      <c r="E97" s="4">
        <f t="shared" si="8"/>
        <v>5.8921869263158823E-4</v>
      </c>
      <c r="F97">
        <f t="shared" ca="1" si="9"/>
        <v>0.3578442140208607</v>
      </c>
      <c r="G97">
        <f t="shared" ca="1" si="9"/>
        <v>-1.2787719733255909</v>
      </c>
      <c r="H97">
        <f t="shared" ca="1" si="9"/>
        <v>-0.52071020898228904</v>
      </c>
      <c r="I97">
        <f ca="1"/>
        <v>0.3578442140208607</v>
      </c>
      <c r="J97">
        <f ca="1"/>
        <v>-1.258220144225513</v>
      </c>
      <c r="K97">
        <f ca="1"/>
        <v>-0.39999720701840474</v>
      </c>
      <c r="L97">
        <v>95</v>
      </c>
      <c r="M97">
        <f t="shared" ca="1" si="10"/>
        <v>49.168441725320946</v>
      </c>
      <c r="N97">
        <f t="shared" ca="1" si="11"/>
        <v>318.51793658200341</v>
      </c>
      <c r="O97">
        <f t="shared" ca="1" si="12"/>
        <v>233.80841967948268</v>
      </c>
      <c r="P97" s="4">
        <f t="shared" ca="1" si="13"/>
        <v>8.5118292295930601E-3</v>
      </c>
      <c r="Q97" s="4">
        <f t="shared" ca="1" si="14"/>
        <v>-1.3258963987474667E-2</v>
      </c>
      <c r="R97" s="4">
        <f t="shared" ca="1" si="15"/>
        <v>7.2863958003973354E-3</v>
      </c>
      <c r="S97" s="4" cm="1">
        <f t="array" aca="1" ref="S97" ca="1">_xlfn._xlws.SORT(SUMPRODUCT($V$2:$X$2,P97:R97))</f>
        <v>-5.6411808599274825E-4</v>
      </c>
      <c r="T97" s="4">
        <f ca="1"/>
        <v>-6.3725115796726042E-3</v>
      </c>
    </row>
    <row r="98" spans="1:20" x14ac:dyDescent="0.25">
      <c r="A98" s="1">
        <v>45679</v>
      </c>
      <c r="B98" s="4">
        <f>IFERROR(LN(BTC_tbl[[#This Row],[Close]]/BTC_tbl!B97),"")</f>
        <v>-1.75706255887828E-2</v>
      </c>
      <c r="C98" s="4">
        <f>IFERROR(LN(Gold_tbl[[#This Row],[Close]]/Gold_tbl!B97),"")</f>
        <v>5.1225582895846047E-3</v>
      </c>
      <c r="D98" s="4">
        <f>IFERROR(LN(AAPL_tbl[[#This Row],[Close]]/AAPL_tbl!B97),"")</f>
        <v>5.2917294657523701E-3</v>
      </c>
      <c r="E98" s="4">
        <f t="shared" si="8"/>
        <v>-1.6346455210752865E-3</v>
      </c>
      <c r="F98">
        <f t="shared" ca="1" si="9"/>
        <v>0.46593355533598241</v>
      </c>
      <c r="G98">
        <f t="shared" ca="1" si="9"/>
        <v>0.31067773691162459</v>
      </c>
      <c r="H98">
        <f t="shared" ca="1" si="9"/>
        <v>1.0231932184296562</v>
      </c>
      <c r="I98">
        <f ca="1"/>
        <v>0.46593355533598241</v>
      </c>
      <c r="J98">
        <f ca="1"/>
        <v>0.33471237023503581</v>
      </c>
      <c r="K98">
        <f ca="1"/>
        <v>1.1100079648860715</v>
      </c>
      <c r="L98">
        <v>96</v>
      </c>
      <c r="M98">
        <f t="shared" ca="1" si="10"/>
        <v>49.33114301092926</v>
      </c>
      <c r="N98">
        <f t="shared" ca="1" si="11"/>
        <v>324.19627703608705</v>
      </c>
      <c r="O98">
        <f t="shared" ca="1" si="12"/>
        <v>241.03654846149627</v>
      </c>
      <c r="P98" s="4">
        <f t="shared" ca="1" si="13"/>
        <v>3.303596335301463E-3</v>
      </c>
      <c r="Q98" s="4">
        <f t="shared" ca="1" si="14"/>
        <v>1.7670336469272022E-2</v>
      </c>
      <c r="R98" s="4">
        <f t="shared" ca="1" si="15"/>
        <v>3.0446514654101822E-2</v>
      </c>
      <c r="S98" s="4" cm="1">
        <f t="array" aca="1" ref="S98" ca="1">_xlfn._xlws.SORT(SUMPRODUCT($V$2:$X$2,P98:R98))</f>
        <v>1.7193167884529792E-2</v>
      </c>
      <c r="T98" s="4">
        <f ca="1"/>
        <v>-6.2151233003507568E-3</v>
      </c>
    </row>
    <row r="99" spans="1:20" x14ac:dyDescent="0.25">
      <c r="A99" s="1">
        <v>45680</v>
      </c>
      <c r="B99" s="4">
        <f>IFERROR(LN(BTC_tbl[[#This Row],[Close]]/BTC_tbl!B98),"")</f>
        <v>-9.7752489046422173E-3</v>
      </c>
      <c r="C99" s="4">
        <f>IFERROR(LN(Gold_tbl[[#This Row],[Close]]/Gold_tbl!B98),"")</f>
        <v>-1.4159294401010314E-3</v>
      </c>
      <c r="D99" s="4">
        <f>IFERROR(LN(AAPL_tbl[[#This Row],[Close]]/AAPL_tbl!B98),"")</f>
        <v>-7.6064345151594635E-4</v>
      </c>
      <c r="E99" s="4">
        <f t="shared" si="8"/>
        <v>-3.7271394828878616E-3</v>
      </c>
      <c r="F99">
        <f t="shared" ca="1" si="9"/>
        <v>-0.13567036281562078</v>
      </c>
      <c r="G99">
        <f t="shared" ca="1" si="9"/>
        <v>-3.590814583198159E-2</v>
      </c>
      <c r="H99">
        <f t="shared" ca="1" si="9"/>
        <v>2.3641653281879687</v>
      </c>
      <c r="I99">
        <f ca="1"/>
        <v>-0.13567036281562078</v>
      </c>
      <c r="J99">
        <f ca="1"/>
        <v>-4.2981786945143652E-2</v>
      </c>
      <c r="K99">
        <f ca="1"/>
        <v>2.239376004461624</v>
      </c>
      <c r="L99">
        <v>97</v>
      </c>
      <c r="M99">
        <f t="shared" ca="1" si="10"/>
        <v>48.48294124801432</v>
      </c>
      <c r="N99">
        <f t="shared" ca="1" si="11"/>
        <v>322.90488666277867</v>
      </c>
      <c r="O99">
        <f t="shared" ca="1" si="12"/>
        <v>246.5982572162178</v>
      </c>
      <c r="P99" s="4">
        <f t="shared" ca="1" si="13"/>
        <v>-1.7343576455279359E-2</v>
      </c>
      <c r="Q99" s="4">
        <f t="shared" ca="1" si="14"/>
        <v>-3.9913143728888215E-3</v>
      </c>
      <c r="R99" s="4">
        <f t="shared" ca="1" si="15"/>
        <v>2.2811948095895665E-2</v>
      </c>
      <c r="S99" s="4" cm="1">
        <f t="array" aca="1" ref="S99" ca="1">_xlfn._xlws.SORT(SUMPRODUCT($V$2:$X$2,P99:R99))</f>
        <v>4.3985743029362721E-5</v>
      </c>
      <c r="T99" s="4">
        <f ca="1"/>
        <v>-5.9057467026304433E-3</v>
      </c>
    </row>
    <row r="100" spans="1:20" x14ac:dyDescent="0.25">
      <c r="A100" s="1">
        <v>45681</v>
      </c>
      <c r="B100" s="4">
        <f>IFERROR(LN(BTC_tbl[[#This Row],[Close]]/BTC_tbl!B99),"")</f>
        <v>1.516493533735485E-2</v>
      </c>
      <c r="C100" s="4">
        <f>IFERROR(LN(Gold_tbl[[#This Row],[Close]]/Gold_tbl!B99),"")</f>
        <v>6.1995019243908682E-3</v>
      </c>
      <c r="D100" s="4">
        <f>IFERROR(LN(AAPL_tbl[[#This Row],[Close]]/AAPL_tbl!B99),"")</f>
        <v>-3.9017876611094752E-3</v>
      </c>
      <c r="E100" s="4">
        <f t="shared" si="8"/>
        <v>5.8587450726299596E-3</v>
      </c>
      <c r="F100">
        <f t="shared" ca="1" si="9"/>
        <v>-0.29093421996181779</v>
      </c>
      <c r="G100">
        <f t="shared" ca="1" si="9"/>
        <v>-0.36110462840742241</v>
      </c>
      <c r="H100">
        <f t="shared" ca="1" si="9"/>
        <v>-0.58085850624325142</v>
      </c>
      <c r="I100">
        <f ca="1"/>
        <v>-0.29093421996181779</v>
      </c>
      <c r="J100">
        <f ca="1"/>
        <v>-0.37588163381426182</v>
      </c>
      <c r="K100">
        <f ca="1"/>
        <v>-0.63664900401752733</v>
      </c>
      <c r="L100">
        <v>98</v>
      </c>
      <c r="M100">
        <f t="shared" ca="1" si="10"/>
        <v>48.272104449048946</v>
      </c>
      <c r="N100">
        <f t="shared" ca="1" si="11"/>
        <v>321.77704145931455</v>
      </c>
      <c r="O100">
        <f t="shared" ca="1" si="12"/>
        <v>232.81286131292197</v>
      </c>
      <c r="P100" s="4">
        <f t="shared" ca="1" si="13"/>
        <v>-4.3581630530694637E-3</v>
      </c>
      <c r="Q100" s="4">
        <f t="shared" ca="1" si="14"/>
        <v>-3.4989234377423963E-3</v>
      </c>
      <c r="R100" s="4">
        <f t="shared" ca="1" si="15"/>
        <v>-5.7525562934750203E-2</v>
      </c>
      <c r="S100" s="4" cm="1">
        <f t="array" aca="1" ref="S100" ca="1">_xlfn._xlws.SORT(SUMPRODUCT($V$2:$X$2,P100:R100))</f>
        <v>-1.9964687171442858E-2</v>
      </c>
      <c r="T100" s="4">
        <f ca="1"/>
        <v>-5.7001743974187035E-3</v>
      </c>
    </row>
    <row r="101" spans="1:20" x14ac:dyDescent="0.25">
      <c r="A101" s="1">
        <v>45684</v>
      </c>
      <c r="B101" s="4">
        <f>IFERROR(LN(BTC_tbl[[#This Row],[Close]]/BTC_tbl!B100),"")</f>
        <v>-3.4784213365763164E-2</v>
      </c>
      <c r="C101" s="4">
        <f>IFERROR(LN(Gold_tbl[[#This Row],[Close]]/Gold_tbl!B100),"")</f>
        <v>-1.0459359271348284E-2</v>
      </c>
      <c r="D101" s="4">
        <f>IFERROR(LN(AAPL_tbl[[#This Row],[Close]]/AAPL_tbl!B100),"")</f>
        <v>3.1275356774377476E-2</v>
      </c>
      <c r="E101" s="4">
        <f t="shared" si="8"/>
        <v>-5.2364006859550189E-3</v>
      </c>
      <c r="F101">
        <f t="shared" ca="1" si="9"/>
        <v>-1.5653230325409555</v>
      </c>
      <c r="G101">
        <f t="shared" ca="1" si="9"/>
        <v>1.1310569279736093</v>
      </c>
      <c r="H101">
        <f t="shared" ca="1" si="9"/>
        <v>0.54231691443526997</v>
      </c>
      <c r="I101">
        <f ca="1"/>
        <v>-1.5653230325409555</v>
      </c>
      <c r="J101">
        <f ca="1"/>
        <v>1.0473119821595152</v>
      </c>
      <c r="K101">
        <f ca="1"/>
        <v>9.4592385048450023E-2</v>
      </c>
      <c r="L101">
        <v>99</v>
      </c>
      <c r="M101">
        <f t="shared" ca="1" si="10"/>
        <v>46.522537633625149</v>
      </c>
      <c r="N101">
        <f t="shared" ca="1" si="11"/>
        <v>326.90297338109201</v>
      </c>
      <c r="O101">
        <f t="shared" ca="1" si="12"/>
        <v>236.29039808237982</v>
      </c>
      <c r="P101" s="4">
        <f t="shared" ca="1" si="13"/>
        <v>-3.6916970708137209E-2</v>
      </c>
      <c r="Q101" s="4">
        <f t="shared" ca="1" si="14"/>
        <v>1.5804521494641666E-2</v>
      </c>
      <c r="R101" s="4">
        <f t="shared" ca="1" si="15"/>
        <v>1.4826588408800797E-2</v>
      </c>
      <c r="S101" s="4" cm="1">
        <f t="array" aca="1" ref="S101" ca="1">_xlfn._xlws.SORT(SUMPRODUCT($V$2:$X$2,P101:R101))</f>
        <v>-3.0530609194425688E-4</v>
      </c>
      <c r="T101" s="4">
        <f ca="1"/>
        <v>-5.6235175015454525E-3</v>
      </c>
    </row>
    <row r="102" spans="1:20" x14ac:dyDescent="0.25">
      <c r="A102" s="1">
        <v>45685</v>
      </c>
      <c r="B102" s="4">
        <f>IFERROR(LN(BTC_tbl[[#This Row],[Close]]/BTC_tbl!B101),"")</f>
        <v>-1.1137098823505022E-3</v>
      </c>
      <c r="C102" s="4">
        <f>IFERROR(LN(Gold_tbl[[#This Row],[Close]]/Gold_tbl!B101),"")</f>
        <v>8.6192162389371729E-3</v>
      </c>
      <c r="D102" s="4">
        <f>IFERROR(LN(AAPL_tbl[[#This Row],[Close]]/AAPL_tbl!B101),"")</f>
        <v>3.5888456167542923E-2</v>
      </c>
      <c r="E102" s="4">
        <f t="shared" si="8"/>
        <v>1.3880110381132595E-2</v>
      </c>
      <c r="F102">
        <f t="shared" ca="1" si="9"/>
        <v>0.48207337025470232</v>
      </c>
      <c r="G102">
        <f t="shared" ca="1" si="9"/>
        <v>0.90876165148307508</v>
      </c>
      <c r="H102">
        <f t="shared" ca="1" si="9"/>
        <v>0.40098393818475592</v>
      </c>
      <c r="I102">
        <f ca="1"/>
        <v>0.48207337025470232</v>
      </c>
      <c r="J102">
        <f ca="1"/>
        <v>0.93281876852531831</v>
      </c>
      <c r="K102">
        <f ca="1"/>
        <v>0.513293886690812</v>
      </c>
      <c r="L102">
        <v>100</v>
      </c>
      <c r="M102">
        <f t="shared" ca="1" si="10"/>
        <v>49.385700299075062</v>
      </c>
      <c r="N102">
        <f t="shared" ca="1" si="11"/>
        <v>326.54418524470134</v>
      </c>
      <c r="O102">
        <f t="shared" ca="1" si="12"/>
        <v>238.32121820997193</v>
      </c>
      <c r="P102" s="4">
        <f t="shared" ca="1" si="13"/>
        <v>5.9724039193205694E-2</v>
      </c>
      <c r="Q102" s="4">
        <f t="shared" ca="1" si="14"/>
        <v>-1.0981398196014971E-3</v>
      </c>
      <c r="R102" s="4">
        <f t="shared" ca="1" si="15"/>
        <v>8.5578711188445313E-3</v>
      </c>
      <c r="S102" s="4" cm="1">
        <f t="array" aca="1" ref="S102" ca="1">_xlfn._xlws.SORT(SUMPRODUCT($V$2:$X$2,P102:R102))</f>
        <v>2.0045317165774467E-2</v>
      </c>
      <c r="T102" s="4">
        <f ca="1"/>
        <v>-5.4635524992683818E-3</v>
      </c>
    </row>
    <row r="103" spans="1:20" x14ac:dyDescent="0.25">
      <c r="A103" s="1">
        <v>45686</v>
      </c>
      <c r="B103" s="4">
        <f>IFERROR(LN(BTC_tbl[[#This Row],[Close]]/BTC_tbl!B102),"")</f>
        <v>2.9859518012242091E-2</v>
      </c>
      <c r="C103" s="4">
        <f>IFERROR(LN(Gold_tbl[[#This Row],[Close]]/Gold_tbl!B102),"")</f>
        <v>-3.8478197382435502E-3</v>
      </c>
      <c r="D103" s="4">
        <f>IFERROR(LN(AAPL_tbl[[#This Row],[Close]]/AAPL_tbl!B102),"")</f>
        <v>4.6112007928043354E-3</v>
      </c>
      <c r="E103" s="4">
        <f t="shared" si="8"/>
        <v>8.8020877462165088E-3</v>
      </c>
      <c r="F103">
        <f t="shared" ca="1" si="9"/>
        <v>0.27728135870953557</v>
      </c>
      <c r="G103">
        <f t="shared" ca="1" si="9"/>
        <v>-1.0609298175754867</v>
      </c>
      <c r="H103">
        <f t="shared" ca="1" si="9"/>
        <v>8.9312325836528414E-2</v>
      </c>
      <c r="I103">
        <f ca="1"/>
        <v>0.27728135870953557</v>
      </c>
      <c r="J103">
        <f ca="1"/>
        <v>-1.0449082805406111</v>
      </c>
      <c r="K103">
        <f ca="1"/>
        <v>0.1647074269057322</v>
      </c>
      <c r="L103">
        <v>101</v>
      </c>
      <c r="M103">
        <f t="shared" ca="1" si="10"/>
        <v>49.100136967054333</v>
      </c>
      <c r="N103">
        <f t="shared" ca="1" si="11"/>
        <v>319.57307660269942</v>
      </c>
      <c r="O103">
        <f t="shared" ca="1" si="12"/>
        <v>236.69858520073953</v>
      </c>
      <c r="P103" s="4">
        <f t="shared" ca="1" si="13"/>
        <v>-5.7990903103506738E-3</v>
      </c>
      <c r="Q103" s="4">
        <f t="shared" ca="1" si="14"/>
        <v>-2.1579300133350035E-2</v>
      </c>
      <c r="R103" s="4">
        <f t="shared" ca="1" si="15"/>
        <v>-6.8318807295534249E-3</v>
      </c>
      <c r="S103" s="4" cm="1">
        <f t="array" aca="1" ref="S103" ca="1">_xlfn._xlws.SORT(SUMPRODUCT($V$2:$X$2,P103:R103))</f>
        <v>-1.2421011365311244E-2</v>
      </c>
      <c r="T103" s="4">
        <f ca="1"/>
        <v>-5.3734139018561961E-3</v>
      </c>
    </row>
    <row r="104" spans="1:20" x14ac:dyDescent="0.25">
      <c r="A104" s="1">
        <v>45687</v>
      </c>
      <c r="B104" s="4">
        <f>IFERROR(LN(BTC_tbl[[#This Row],[Close]]/BTC_tbl!B103),"")</f>
        <v>6.6832198740116033E-3</v>
      </c>
      <c r="C104" s="4">
        <f>IFERROR(LN(Gold_tbl[[#This Row],[Close]]/Gold_tbl!B103),"")</f>
        <v>1.5032005839382473E-2</v>
      </c>
      <c r="D104" s="4">
        <f>IFERROR(LN(AAPL_tbl[[#This Row],[Close]]/AAPL_tbl!B103),"")</f>
        <v>-7.4302967628642747E-3</v>
      </c>
      <c r="E104" s="4">
        <f t="shared" si="8"/>
        <v>5.7886792690971878E-3</v>
      </c>
      <c r="F104">
        <f t="shared" ca="1" si="9"/>
        <v>1.2790911829116591</v>
      </c>
      <c r="G104">
        <f t="shared" ca="1" si="9"/>
        <v>4.5606976315450798E-2</v>
      </c>
      <c r="H104">
        <f t="shared" ca="1" si="9"/>
        <v>0.27651772042861367</v>
      </c>
      <c r="I104">
        <f ca="1"/>
        <v>1.2790911829116591</v>
      </c>
      <c r="J104">
        <f ca="1"/>
        <v>0.11270082573093584</v>
      </c>
      <c r="K104">
        <f ca="1"/>
        <v>0.61213956588838103</v>
      </c>
      <c r="L104">
        <v>102</v>
      </c>
      <c r="M104">
        <f t="shared" ca="1" si="10"/>
        <v>50.560291477603492</v>
      </c>
      <c r="N104">
        <f t="shared" ca="1" si="11"/>
        <v>323.71746558942039</v>
      </c>
      <c r="O104">
        <f t="shared" ca="1" si="12"/>
        <v>238.87052541184551</v>
      </c>
      <c r="P104" s="4">
        <f t="shared" ca="1" si="13"/>
        <v>2.930469045660539E-2</v>
      </c>
      <c r="Q104" s="4">
        <f t="shared" ca="1" si="14"/>
        <v>1.2885146150215843E-2</v>
      </c>
      <c r="R104" s="4">
        <f t="shared" ca="1" si="15"/>
        <v>9.1341311429047334E-3</v>
      </c>
      <c r="S104" s="4" cm="1">
        <f t="array" aca="1" ref="S104" ca="1">_xlfn._xlws.SORT(SUMPRODUCT($V$2:$X$2,P104:R104))</f>
        <v>1.6685704939939375E-2</v>
      </c>
      <c r="T104" s="4">
        <f ca="1"/>
        <v>-4.895682657158125E-3</v>
      </c>
    </row>
    <row r="105" spans="1:20" x14ac:dyDescent="0.25">
      <c r="A105" s="1">
        <v>45688</v>
      </c>
      <c r="B105" s="4">
        <f>IFERROR(LN(BTC_tbl[[#This Row],[Close]]/BTC_tbl!B104),"")</f>
        <v>-3.3427470569304389E-2</v>
      </c>
      <c r="C105" s="4">
        <f>IFERROR(LN(Gold_tbl[[#This Row],[Close]]/Gold_tbl!B104),"")</f>
        <v>1.9744107379944266E-3</v>
      </c>
      <c r="D105" s="4">
        <f>IFERROR(LN(AAPL_tbl[[#This Row],[Close]]/AAPL_tbl!B104),"")</f>
        <v>-6.7220749029913655E-3</v>
      </c>
      <c r="E105" s="4">
        <f t="shared" si="8"/>
        <v>-1.1255099346490955E-2</v>
      </c>
      <c r="F105">
        <f t="shared" ca="1" si="9"/>
        <v>0.14039889989926674</v>
      </c>
      <c r="G105">
        <f t="shared" ca="1" si="9"/>
        <v>-7.33332080340207E-2</v>
      </c>
      <c r="H105">
        <f t="shared" ca="1" si="9"/>
        <v>0.38546162196099115</v>
      </c>
      <c r="I105">
        <f ca="1"/>
        <v>0.14039889989926674</v>
      </c>
      <c r="J105">
        <f ca="1"/>
        <v>-6.5860630038645854E-2</v>
      </c>
      <c r="K105">
        <f ca="1"/>
        <v>0.40932542916945314</v>
      </c>
      <c r="L105">
        <v>103</v>
      </c>
      <c r="M105">
        <f t="shared" ca="1" si="10"/>
        <v>48.920541311840758</v>
      </c>
      <c r="N105">
        <f t="shared" ca="1" si="11"/>
        <v>323.13452437577752</v>
      </c>
      <c r="O105">
        <f t="shared" ca="1" si="12"/>
        <v>237.93882292148652</v>
      </c>
      <c r="P105" s="4">
        <f t="shared" ca="1" si="13"/>
        <v>-3.2969138802346948E-2</v>
      </c>
      <c r="Q105" s="4">
        <f t="shared" ca="1" si="14"/>
        <v>-1.8023949234119742E-3</v>
      </c>
      <c r="R105" s="4">
        <f t="shared" ca="1" si="15"/>
        <v>-3.9080763808197333E-3</v>
      </c>
      <c r="S105" s="4" cm="1">
        <f t="array" aca="1" ref="S105" ca="1">_xlfn._xlws.SORT(SUMPRODUCT($V$2:$X$2,P105:R105))</f>
        <v>-1.1784122524314792E-2</v>
      </c>
      <c r="T105" s="4">
        <f ca="1"/>
        <v>-4.8782778868673186E-3</v>
      </c>
    </row>
    <row r="106" spans="1:20" x14ac:dyDescent="0.25">
      <c r="A106" s="1">
        <v>45691</v>
      </c>
      <c r="B106" s="4">
        <f>IFERROR(LN(BTC_tbl[[#This Row],[Close]]/BTC_tbl!B105),"")</f>
        <v>-3.3381582127790113E-3</v>
      </c>
      <c r="C106" s="4">
        <f>IFERROR(LN(Gold_tbl[[#This Row],[Close]]/Gold_tbl!B105),"")</f>
        <v>5.3230598207117986E-3</v>
      </c>
      <c r="D106" s="4">
        <f>IFERROR(LN(AAPL_tbl[[#This Row],[Close]]/AAPL_tbl!B105),"")</f>
        <v>-3.4437059828641335E-2</v>
      </c>
      <c r="E106" s="4">
        <f t="shared" si="8"/>
        <v>-9.2033414841413835E-3</v>
      </c>
      <c r="F106">
        <f t="shared" ca="1" si="9"/>
        <v>0.89027515393166556</v>
      </c>
      <c r="G106">
        <f t="shared" ca="1" si="9"/>
        <v>-0.79075847641501629</v>
      </c>
      <c r="H106">
        <f t="shared" ca="1" si="9"/>
        <v>-0.54195065978903145</v>
      </c>
      <c r="I106">
        <f ca="1"/>
        <v>0.89027515393166556</v>
      </c>
      <c r="J106">
        <f ca="1"/>
        <v>-0.74292526114543112</v>
      </c>
      <c r="K106">
        <f ca="1"/>
        <v>-0.27808166666603573</v>
      </c>
      <c r="L106">
        <v>104</v>
      </c>
      <c r="M106">
        <f t="shared" ca="1" si="10"/>
        <v>50.007477257269009</v>
      </c>
      <c r="N106">
        <f t="shared" ca="1" si="11"/>
        <v>320.78998178631792</v>
      </c>
      <c r="O106">
        <f t="shared" ca="1" si="12"/>
        <v>234.71825366197498</v>
      </c>
      <c r="P106" s="4">
        <f t="shared" ca="1" si="13"/>
        <v>2.1975163388881818E-2</v>
      </c>
      <c r="Q106" s="4">
        <f t="shared" ca="1" si="14"/>
        <v>-7.2820739936600163E-3</v>
      </c>
      <c r="R106" s="4">
        <f t="shared" ca="1" si="15"/>
        <v>-1.3627719804405365E-2</v>
      </c>
      <c r="S106" s="4" cm="1">
        <f t="array" aca="1" ref="S106" ca="1">_xlfn._xlws.SORT(SUMPRODUCT($V$2:$X$2,P106:R106))</f>
        <v>-4.0859652212107099E-4</v>
      </c>
      <c r="T106" s="4">
        <f ca="1"/>
        <v>-4.439516340274622E-3</v>
      </c>
    </row>
    <row r="107" spans="1:20" x14ac:dyDescent="0.25">
      <c r="A107" s="1">
        <v>45692</v>
      </c>
      <c r="B107" s="4">
        <f>IFERROR(LN(BTC_tbl[[#This Row],[Close]]/BTC_tbl!B106),"")</f>
        <v>-2.4597877889258261E-2</v>
      </c>
      <c r="C107" s="4">
        <f>IFERROR(LN(Gold_tbl[[#This Row],[Close]]/Gold_tbl!B106),"")</f>
        <v>9.8002468782361178E-3</v>
      </c>
      <c r="D107" s="4">
        <f>IFERROR(LN(AAPL_tbl[[#This Row],[Close]]/AAPL_tbl!B106),"")</f>
        <v>2.0769810270679916E-2</v>
      </c>
      <c r="E107" s="4">
        <f t="shared" si="8"/>
        <v>2.7716784657209432E-3</v>
      </c>
      <c r="F107">
        <f t="shared" ca="1" si="9"/>
        <v>-1.4834186721234646</v>
      </c>
      <c r="G107">
        <f t="shared" ca="1" si="9"/>
        <v>0.74463513409973769</v>
      </c>
      <c r="H107">
        <f t="shared" ca="1" si="9"/>
        <v>-2.2412414099404243</v>
      </c>
      <c r="I107">
        <f ca="1"/>
        <v>-1.4834186721234646</v>
      </c>
      <c r="J107">
        <f ca="1"/>
        <v>0.66572342911994964</v>
      </c>
      <c r="K107">
        <f ca="1"/>
        <v>-2.5616045328283539</v>
      </c>
      <c r="L107">
        <v>105</v>
      </c>
      <c r="M107">
        <f t="shared" ca="1" si="10"/>
        <v>46.678019738601336</v>
      </c>
      <c r="N107">
        <f t="shared" ca="1" si="11"/>
        <v>325.8480884703477</v>
      </c>
      <c r="O107">
        <f t="shared" ca="1" si="12"/>
        <v>224.24614842421164</v>
      </c>
      <c r="P107" s="4">
        <f t="shared" ca="1" si="13"/>
        <v>-6.8899154926493261E-2</v>
      </c>
      <c r="Q107" s="4">
        <f t="shared" ca="1" si="14"/>
        <v>1.5644639814993852E-2</v>
      </c>
      <c r="R107" s="4">
        <f t="shared" ca="1" si="15"/>
        <v>-4.5641548850994133E-2</v>
      </c>
      <c r="S107" s="4" cm="1">
        <f t="array" aca="1" ref="S107" ca="1">_xlfn._xlws.SORT(SUMPRODUCT($V$2:$X$2,P107:R107))</f>
        <v>-2.8104355207248674E-2</v>
      </c>
      <c r="T107" s="4">
        <f ca="1"/>
        <v>-4.3266036130204053E-3</v>
      </c>
    </row>
    <row r="108" spans="1:20" x14ac:dyDescent="0.25">
      <c r="A108" s="1">
        <v>45693</v>
      </c>
      <c r="B108" s="4">
        <f>IFERROR(LN(BTC_tbl[[#This Row],[Close]]/BTC_tbl!B107),"")</f>
        <v>-1.4498010241793698E-2</v>
      </c>
      <c r="C108" s="4">
        <f>IFERROR(LN(Gold_tbl[[#This Row],[Close]]/Gold_tbl!B107),"")</f>
        <v>6.190324156031368E-3</v>
      </c>
      <c r="D108" s="4">
        <f>IFERROR(LN(AAPL_tbl[[#This Row],[Close]]/AAPL_tbl!B107),"")</f>
        <v>-1.3770550416019648E-3</v>
      </c>
      <c r="E108" s="4">
        <f t="shared" si="8"/>
        <v>-2.2863899226061514E-3</v>
      </c>
      <c r="F108">
        <f t="shared" ca="1" si="9"/>
        <v>-2.2564737959037951E-2</v>
      </c>
      <c r="G108">
        <f t="shared" ca="1" si="9"/>
        <v>-0.41966262712272995</v>
      </c>
      <c r="H108">
        <f t="shared" ca="1" si="9"/>
        <v>0.52869325660604771</v>
      </c>
      <c r="I108">
        <f ca="1"/>
        <v>-2.2564737959037951E-2</v>
      </c>
      <c r="J108">
        <f ca="1"/>
        <v>-0.420268530990141</v>
      </c>
      <c r="K108">
        <f ca="1"/>
        <v>0.50432630109110033</v>
      </c>
      <c r="L108">
        <v>106</v>
      </c>
      <c r="M108">
        <f t="shared" ca="1" si="10"/>
        <v>48.712374212416769</v>
      </c>
      <c r="N108">
        <f t="shared" ca="1" si="11"/>
        <v>322.03304833613225</v>
      </c>
      <c r="O108">
        <f t="shared" ca="1" si="12"/>
        <v>238.50697678111433</v>
      </c>
      <c r="P108" s="4">
        <f t="shared" ca="1" si="13"/>
        <v>4.2659703950761831E-2</v>
      </c>
      <c r="Q108" s="4">
        <f t="shared" ca="1" si="14"/>
        <v>-1.1777111611978901E-2</v>
      </c>
      <c r="R108" s="4">
        <f t="shared" ca="1" si="15"/>
        <v>6.1654237225973199E-2</v>
      </c>
      <c r="S108" s="4" cm="1">
        <f t="array" aca="1" ref="S108" ca="1">_xlfn._xlws.SORT(SUMPRODUCT($V$2:$X$2,P108:R108))</f>
        <v>2.6583337708228946E-2</v>
      </c>
      <c r="T108" s="4">
        <f ca="1"/>
        <v>-3.6320544237882528E-3</v>
      </c>
    </row>
    <row r="109" spans="1:20" x14ac:dyDescent="0.25">
      <c r="A109" s="1">
        <v>45694</v>
      </c>
      <c r="B109" s="4">
        <f>IFERROR(LN(BTC_tbl[[#This Row],[Close]]/BTC_tbl!B108),"")</f>
        <v>-4.1811907604010464E-3</v>
      </c>
      <c r="C109" s="4">
        <f>IFERROR(LN(Gold_tbl[[#This Row],[Close]]/Gold_tbl!B108),"")</f>
        <v>-2.6537281476958115E-3</v>
      </c>
      <c r="D109" s="4">
        <f>IFERROR(LN(AAPL_tbl[[#This Row],[Close]]/AAPL_tbl!B108),"")</f>
        <v>3.1815668094611303E-3</v>
      </c>
      <c r="E109" s="4">
        <f t="shared" si="8"/>
        <v>-1.3613784443602998E-3</v>
      </c>
      <c r="F109">
        <f t="shared" ca="1" si="9"/>
        <v>0.84307582627482414</v>
      </c>
      <c r="G109">
        <f t="shared" ca="1" si="9"/>
        <v>2.164034893379823</v>
      </c>
      <c r="H109">
        <f t="shared" ca="1" si="9"/>
        <v>1.5489713590934271</v>
      </c>
      <c r="I109">
        <f ca="1"/>
        <v>0.84307582627482414</v>
      </c>
      <c r="J109">
        <f ca="1"/>
        <v>2.2053145523249786</v>
      </c>
      <c r="K109">
        <f ca="1"/>
        <v>1.7117532574169743</v>
      </c>
      <c r="L109">
        <v>107</v>
      </c>
      <c r="M109">
        <f t="shared" ca="1" si="10"/>
        <v>49.962673357202753</v>
      </c>
      <c r="N109">
        <f t="shared" ca="1" si="11"/>
        <v>331.51586946466074</v>
      </c>
      <c r="O109">
        <f t="shared" ca="1" si="12"/>
        <v>244.39265278894024</v>
      </c>
      <c r="P109" s="4">
        <f t="shared" ca="1" si="13"/>
        <v>2.5343105360753085E-2</v>
      </c>
      <c r="Q109" s="4">
        <f t="shared" ca="1" si="14"/>
        <v>2.9021505306270783E-2</v>
      </c>
      <c r="R109" s="4">
        <f t="shared" ca="1" si="15"/>
        <v>2.4377601955637415E-2</v>
      </c>
      <c r="S109" s="4" cm="1">
        <f t="array" aca="1" ref="S109" ca="1">_xlfn._xlws.SORT(SUMPRODUCT($V$2:$X$2,P109:R109))</f>
        <v>2.6524814317425465E-2</v>
      </c>
      <c r="T109" s="4">
        <f ca="1"/>
        <v>-3.5406816493723497E-3</v>
      </c>
    </row>
    <row r="110" spans="1:20" x14ac:dyDescent="0.25">
      <c r="A110" s="1">
        <v>45695</v>
      </c>
      <c r="B110" s="4">
        <f>IFERROR(LN(BTC_tbl[[#This Row],[Close]]/BTC_tbl!B109),"")</f>
        <v>-1.264950106407286E-2</v>
      </c>
      <c r="C110" s="4">
        <f>IFERROR(LN(Gold_tbl[[#This Row],[Close]]/Gold_tbl!B109),"")</f>
        <v>1.7825654692643273E-3</v>
      </c>
      <c r="D110" s="4">
        <f>IFERROR(LN(AAPL_tbl[[#This Row],[Close]]/AAPL_tbl!B109),"")</f>
        <v>-2.4244138307360684E-2</v>
      </c>
      <c r="E110" s="4">
        <f t="shared" si="8"/>
        <v>-1.0355065623724331E-2</v>
      </c>
      <c r="F110">
        <f t="shared" ca="1" si="9"/>
        <v>-0.41449577930270343</v>
      </c>
      <c r="G110">
        <f t="shared" ca="1" si="9"/>
        <v>0.58889526773141199</v>
      </c>
      <c r="H110">
        <f t="shared" ca="1" si="9"/>
        <v>2.3225255725307052</v>
      </c>
      <c r="I110">
        <f ca="1"/>
        <v>-0.41449577930270343</v>
      </c>
      <c r="J110">
        <f ca="1"/>
        <v>0.56632055264346415</v>
      </c>
      <c r="K110">
        <f ca="1"/>
        <v>2.12166583167124</v>
      </c>
      <c r="L110">
        <v>108</v>
      </c>
      <c r="M110">
        <f t="shared" ca="1" si="10"/>
        <v>48.175398570539009</v>
      </c>
      <c r="N110">
        <f t="shared" ca="1" si="11"/>
        <v>325.64890533878253</v>
      </c>
      <c r="O110">
        <f t="shared" ca="1" si="12"/>
        <v>246.44965992679812</v>
      </c>
      <c r="P110" s="4">
        <f t="shared" ca="1" si="13"/>
        <v>-3.642770612208459E-2</v>
      </c>
      <c r="Q110" s="4">
        <f t="shared" ca="1" si="14"/>
        <v>-1.7855856647042E-2</v>
      </c>
      <c r="R110" s="4">
        <f t="shared" ca="1" si="15"/>
        <v>8.3815886560454113E-3</v>
      </c>
      <c r="S110" s="4" cm="1">
        <f t="array" aca="1" ref="S110" ca="1">_xlfn._xlws.SORT(SUMPRODUCT($V$2:$X$2,P110:R110))</f>
        <v>-1.5556177898628553E-2</v>
      </c>
      <c r="T110" s="4">
        <f ca="1"/>
        <v>-3.4127609791694546E-3</v>
      </c>
    </row>
    <row r="111" spans="1:20" x14ac:dyDescent="0.25">
      <c r="A111" s="1">
        <v>45698</v>
      </c>
      <c r="B111" s="4">
        <f>IFERROR(LN(BTC_tbl[[#This Row],[Close]]/BTC_tbl!B110),"")</f>
        <v>1.7757475950124932E-2</v>
      </c>
      <c r="C111" s="4">
        <f>IFERROR(LN(Gold_tbl[[#This Row],[Close]]/Gold_tbl!B110),"")</f>
        <v>1.6796381868699157E-2</v>
      </c>
      <c r="D111" s="4">
        <f>IFERROR(LN(AAPL_tbl[[#This Row],[Close]]/AAPL_tbl!B110),"")</f>
        <v>1.1867350798305443E-3</v>
      </c>
      <c r="E111" s="4">
        <f t="shared" si="8"/>
        <v>1.2401816056466307E-2</v>
      </c>
      <c r="F111">
        <f t="shared" ca="1" si="9"/>
        <v>0.79597280297395645</v>
      </c>
      <c r="G111">
        <f t="shared" ca="1" si="9"/>
        <v>-0.40753584217235245</v>
      </c>
      <c r="H111">
        <f t="shared" ca="1" si="9"/>
        <v>-0.28029083899349605</v>
      </c>
      <c r="I111">
        <f ca="1"/>
        <v>0.79597280297395645</v>
      </c>
      <c r="J111">
        <f ca="1"/>
        <v>-0.36518239305885591</v>
      </c>
      <c r="K111">
        <f ca="1"/>
        <v>-5.3037111998328251E-2</v>
      </c>
      <c r="L111">
        <v>109</v>
      </c>
      <c r="M111">
        <f t="shared" ca="1" si="10"/>
        <v>49.910115966888711</v>
      </c>
      <c r="N111">
        <f t="shared" ca="1" si="11"/>
        <v>322.38319871737247</v>
      </c>
      <c r="O111">
        <f t="shared" ca="1" si="12"/>
        <v>235.96862282986493</v>
      </c>
      <c r="P111" s="4">
        <f t="shared" ca="1" si="13"/>
        <v>3.5375219343226398E-2</v>
      </c>
      <c r="Q111" s="4">
        <f t="shared" ca="1" si="14"/>
        <v>-1.0078927406309487E-2</v>
      </c>
      <c r="R111" s="4">
        <f t="shared" ca="1" si="15"/>
        <v>-4.3458911187541881E-2</v>
      </c>
      <c r="S111" s="4" cm="1">
        <f t="array" aca="1" ref="S111" ca="1">_xlfn._xlws.SORT(SUMPRODUCT($V$2:$X$2,P111:R111))</f>
        <v>-6.4566785158184405E-3</v>
      </c>
      <c r="T111" s="4">
        <f ca="1"/>
        <v>-3.3248147263886729E-3</v>
      </c>
    </row>
    <row r="112" spans="1:20" x14ac:dyDescent="0.25">
      <c r="A112" s="1">
        <v>45699</v>
      </c>
      <c r="B112" s="4">
        <f>IFERROR(LN(BTC_tbl[[#This Row],[Close]]/BTC_tbl!B111),"")</f>
        <v>-2.2246556140809209E-2</v>
      </c>
      <c r="C112" s="4">
        <f>IFERROR(LN(Gold_tbl[[#This Row],[Close]]/Gold_tbl!B111),"")</f>
        <v>-3.6583585672418182E-3</v>
      </c>
      <c r="D112" s="4">
        <f>IFERROR(LN(AAPL_tbl[[#This Row],[Close]]/AAPL_tbl!B111),"")</f>
        <v>2.1596859130101596E-2</v>
      </c>
      <c r="E112" s="4">
        <f t="shared" si="8"/>
        <v>-1.6582525301090121E-3</v>
      </c>
      <c r="F112">
        <f t="shared" ca="1" si="9"/>
        <v>0.18416634551828318</v>
      </c>
      <c r="G112">
        <f t="shared" ca="1" si="9"/>
        <v>-0.34163351811089432</v>
      </c>
      <c r="H112">
        <f t="shared" ca="1" si="9"/>
        <v>0.29610300010306573</v>
      </c>
      <c r="I112">
        <f ca="1"/>
        <v>0.18416634551828318</v>
      </c>
      <c r="J112">
        <f ca="1"/>
        <v>-0.33149294064812207</v>
      </c>
      <c r="K112">
        <f ca="1"/>
        <v>0.33607908471253456</v>
      </c>
      <c r="L112">
        <v>110</v>
      </c>
      <c r="M112">
        <f t="shared" ca="1" si="10"/>
        <v>49.037401707950238</v>
      </c>
      <c r="N112">
        <f t="shared" ca="1" si="11"/>
        <v>322.55434041348769</v>
      </c>
      <c r="O112">
        <f t="shared" ca="1" si="12"/>
        <v>237.85549152940115</v>
      </c>
      <c r="P112" s="4">
        <f t="shared" ca="1" si="13"/>
        <v>-1.7640399891466384E-2</v>
      </c>
      <c r="Q112" s="4">
        <f t="shared" ca="1" si="14"/>
        <v>5.3072333287644232E-4</v>
      </c>
      <c r="R112" s="4">
        <f t="shared" ca="1" si="15"/>
        <v>7.9644687404102684E-3</v>
      </c>
      <c r="S112" s="4" cm="1">
        <f t="array" aca="1" ref="S112" ca="1">_xlfn._xlws.SORT(SUMPRODUCT($V$2:$X$2,P112:R112))</f>
        <v>-2.6904900121662583E-3</v>
      </c>
      <c r="T112" s="4">
        <f ca="1"/>
        <v>-2.6904900121662583E-3</v>
      </c>
    </row>
    <row r="113" spans="1:20" x14ac:dyDescent="0.25">
      <c r="A113" s="1">
        <v>45700</v>
      </c>
      <c r="B113" s="4">
        <f>IFERROR(LN(BTC_tbl[[#This Row],[Close]]/BTC_tbl!B112),"")</f>
        <v>1.7836661562338013E-2</v>
      </c>
      <c r="C113" s="4">
        <f>IFERROR(LN(Gold_tbl[[#This Row],[Close]]/Gold_tbl!B112),"")</f>
        <v>1.0466116904993448E-3</v>
      </c>
      <c r="D113" s="4">
        <f>IFERROR(LN(AAPL_tbl[[#This Row],[Close]]/AAPL_tbl!B112),"")</f>
        <v>1.810524652359782E-2</v>
      </c>
      <c r="E113" s="4">
        <f t="shared" si="8"/>
        <v>1.1201217101980488E-2</v>
      </c>
      <c r="F113">
        <f t="shared" ca="1" si="9"/>
        <v>-0.62770044376396417</v>
      </c>
      <c r="G113">
        <f t="shared" ca="1" si="9"/>
        <v>0.52438610049640222</v>
      </c>
      <c r="H113">
        <f t="shared" ca="1" si="9"/>
        <v>1.176344272683441</v>
      </c>
      <c r="I113">
        <f ca="1"/>
        <v>-0.62770044376396417</v>
      </c>
      <c r="J113">
        <f ca="1"/>
        <v>0.49070637096488923</v>
      </c>
      <c r="K113">
        <f ca="1"/>
        <v>0.96078336974212886</v>
      </c>
      <c r="L113">
        <v>111</v>
      </c>
      <c r="M113">
        <f t="shared" ca="1" si="10"/>
        <v>47.900336677665393</v>
      </c>
      <c r="N113">
        <f t="shared" ca="1" si="11"/>
        <v>325.53495750436912</v>
      </c>
      <c r="O113">
        <f t="shared" ca="1" si="12"/>
        <v>240.89304753255536</v>
      </c>
      <c r="P113" s="4">
        <f t="shared" ca="1" si="13"/>
        <v>-2.3460773954012828E-2</v>
      </c>
      <c r="Q113" s="4">
        <f t="shared" ca="1" si="14"/>
        <v>9.198232760941099E-3</v>
      </c>
      <c r="R113" s="4">
        <f t="shared" ca="1" si="15"/>
        <v>1.2689738000361375E-2</v>
      </c>
      <c r="S113" s="4" cm="1">
        <f t="array" aca="1" ref="S113" ca="1">_xlfn._xlws.SORT(SUMPRODUCT($V$2:$X$2,P113:R113))</f>
        <v>4.479823182810044E-4</v>
      </c>
      <c r="T113" s="4">
        <f ca="1"/>
        <v>-2.5505258373321963E-3</v>
      </c>
    </row>
    <row r="114" spans="1:20" x14ac:dyDescent="0.25">
      <c r="A114" s="1">
        <v>45701</v>
      </c>
      <c r="B114" s="4">
        <f>IFERROR(LN(BTC_tbl[[#This Row],[Close]]/BTC_tbl!B113),"")</f>
        <v>-7.7058174649857975E-3</v>
      </c>
      <c r="C114" s="4">
        <f>IFERROR(LN(Gold_tbl[[#This Row],[Close]]/Gold_tbl!B113),"")</f>
        <v>9.8145700272822024E-3</v>
      </c>
      <c r="D114" s="4">
        <f>IFERROR(LN(AAPL_tbl[[#This Row],[Close]]/AAPL_tbl!B113),"")</f>
        <v>1.9482221545508639E-2</v>
      </c>
      <c r="E114" s="4">
        <f t="shared" si="8"/>
        <v>7.4587492350697334E-3</v>
      </c>
      <c r="F114">
        <f t="shared" ca="1" si="9"/>
        <v>-0.30431647839617532</v>
      </c>
      <c r="G114">
        <f t="shared" ca="1" si="9"/>
        <v>1.6038176178139225</v>
      </c>
      <c r="H114">
        <f t="shared" ca="1" si="9"/>
        <v>-1.2273534023947852</v>
      </c>
      <c r="I114">
        <f ca="1"/>
        <v>-0.30431647839617532</v>
      </c>
      <c r="J114">
        <f ca="1"/>
        <v>1.585627859443262</v>
      </c>
      <c r="K114">
        <f ca="1"/>
        <v>-1.2694979054789655</v>
      </c>
      <c r="L114">
        <v>112</v>
      </c>
      <c r="M114">
        <f t="shared" ca="1" si="10"/>
        <v>48.360807159423175</v>
      </c>
      <c r="N114">
        <f t="shared" ca="1" si="11"/>
        <v>329.52951315440231</v>
      </c>
      <c r="O114">
        <f t="shared" ca="1" si="12"/>
        <v>230.39134992814976</v>
      </c>
      <c r="P114" s="4">
        <f t="shared" ca="1" si="13"/>
        <v>9.5671830953598363E-3</v>
      </c>
      <c r="Q114" s="4">
        <f t="shared" ca="1" si="14"/>
        <v>1.2196067235216268E-2</v>
      </c>
      <c r="R114" s="4">
        <f t="shared" ca="1" si="15"/>
        <v>-4.4573664414133039E-2</v>
      </c>
      <c r="S114" s="4" cm="1">
        <f t="array" aca="1" ref="S114" ca="1">_xlfn._xlws.SORT(SUMPRODUCT($V$2:$X$2,P114:R114))</f>
        <v>-5.6235175015454525E-3</v>
      </c>
      <c r="T114" s="4">
        <f ca="1"/>
        <v>-2.4021879309646596E-3</v>
      </c>
    </row>
    <row r="115" spans="1:20" x14ac:dyDescent="0.25">
      <c r="A115" s="1">
        <v>45702</v>
      </c>
      <c r="B115" s="4">
        <f>IFERROR(LN(BTC_tbl[[#This Row],[Close]]/BTC_tbl!B114),"")</f>
        <v>1.0493275715838723E-2</v>
      </c>
      <c r="C115" s="4">
        <f>IFERROR(LN(Gold_tbl[[#This Row],[Close]]/Gold_tbl!B114),"")</f>
        <v>-1.4983508047206742E-2</v>
      </c>
      <c r="D115" s="4">
        <f>IFERROR(LN(AAPL_tbl[[#This Row],[Close]]/AAPL_tbl!B114),"")</f>
        <v>1.2630534273072785E-2</v>
      </c>
      <c r="E115" s="4">
        <f t="shared" si="8"/>
        <v>9.4373977779075528E-4</v>
      </c>
      <c r="F115">
        <f t="shared" ca="1" si="9"/>
        <v>-1.1665792618502706</v>
      </c>
      <c r="G115">
        <f t="shared" ca="1" si="9"/>
        <v>-0.24872176523837641</v>
      </c>
      <c r="H115">
        <f t="shared" ca="1" si="9"/>
        <v>-1.1487233106779242</v>
      </c>
      <c r="I115">
        <f ca="1"/>
        <v>-1.1665792618502706</v>
      </c>
      <c r="J115">
        <f ca="1"/>
        <v>-0.30962819794166457</v>
      </c>
      <c r="K115">
        <f ca="1"/>
        <v>-1.4206520153651616</v>
      </c>
      <c r="L115">
        <v>113</v>
      </c>
      <c r="M115">
        <f t="shared" ca="1" si="10"/>
        <v>47.170220265412134</v>
      </c>
      <c r="N115">
        <f t="shared" ca="1" si="11"/>
        <v>322.78716118256301</v>
      </c>
      <c r="O115">
        <f t="shared" ca="1" si="12"/>
        <v>229.73063501888964</v>
      </c>
      <c r="P115" s="4">
        <f t="shared" ca="1" si="13"/>
        <v>-2.4926949355483084E-2</v>
      </c>
      <c r="Q115" s="4">
        <f t="shared" ca="1" si="14"/>
        <v>-2.0672757127457676E-2</v>
      </c>
      <c r="R115" s="4">
        <f t="shared" ca="1" si="15"/>
        <v>-2.8719139054458002E-3</v>
      </c>
      <c r="S115" s="4" cm="1">
        <f t="array" aca="1" ref="S115" ca="1">_xlfn._xlws.SORT(SUMPRODUCT($V$2:$X$2,P115:R115))</f>
        <v>-1.6608761829261735E-2</v>
      </c>
      <c r="T115" s="4">
        <f ca="1"/>
        <v>-2.1658460687867536E-3</v>
      </c>
    </row>
    <row r="116" spans="1:20" x14ac:dyDescent="0.25">
      <c r="A116" s="1">
        <v>45706</v>
      </c>
      <c r="B116" s="4">
        <f>IFERROR(LN(BTC_tbl[[#This Row],[Close]]/BTC_tbl!B115),"")</f>
        <v>-3.2774358626471621E-2</v>
      </c>
      <c r="C116" s="4">
        <f>IFERROR(LN(Gold_tbl[[#This Row],[Close]]/Gold_tbl!B115),"")</f>
        <v>1.6425256138945094E-2</v>
      </c>
      <c r="D116" s="4">
        <f>IFERROR(LN(AAPL_tbl[[#This Row],[Close]]/AAPL_tbl!B115),"")</f>
        <v>-5.3162125283384893E-4</v>
      </c>
      <c r="E116" s="4">
        <f t="shared" si="8"/>
        <v>-3.421691508213602E-3</v>
      </c>
      <c r="F116">
        <f t="shared" ca="1" si="9"/>
        <v>-1.6170484108478482</v>
      </c>
      <c r="G116">
        <f t="shared" ca="1" si="9"/>
        <v>0.16799366985857409</v>
      </c>
      <c r="H116">
        <f t="shared" ca="1" si="9"/>
        <v>-0.43427872787914129</v>
      </c>
      <c r="I116">
        <f ca="1"/>
        <v>-1.6170484108478482</v>
      </c>
      <c r="J116">
        <f ca="1"/>
        <v>8.2861275220525943E-2</v>
      </c>
      <c r="K116">
        <f ca="1"/>
        <v>-0.85620438239758156</v>
      </c>
      <c r="L116">
        <v>114</v>
      </c>
      <c r="M116">
        <f t="shared" ca="1" si="10"/>
        <v>46.563462566774334</v>
      </c>
      <c r="N116">
        <f t="shared" ca="1" si="11"/>
        <v>324.23478894910181</v>
      </c>
      <c r="O116">
        <f t="shared" ca="1" si="12"/>
        <v>232.38340622154146</v>
      </c>
      <c r="P116" s="4">
        <f t="shared" ca="1" si="13"/>
        <v>-1.2946598392203697E-2</v>
      </c>
      <c r="Q116" s="4">
        <f t="shared" ca="1" si="14"/>
        <v>4.4747482887586157E-3</v>
      </c>
      <c r="R116" s="4">
        <f t="shared" ca="1" si="15"/>
        <v>1.1481150131050447E-2</v>
      </c>
      <c r="S116" s="4" cm="1">
        <f t="array" aca="1" ref="S116" ca="1">_xlfn._xlws.SORT(SUMPRODUCT($V$2:$X$2,P116:R116))</f>
        <v>1.3502648371574717E-3</v>
      </c>
      <c r="T116" s="4">
        <f ca="1"/>
        <v>-2.0984482772060239E-3</v>
      </c>
    </row>
    <row r="117" spans="1:20" x14ac:dyDescent="0.25">
      <c r="A117" s="1">
        <v>45707</v>
      </c>
      <c r="B117" s="4">
        <f>IFERROR(LN(BTC_tbl[[#This Row],[Close]]/BTC_tbl!B116),"")</f>
        <v>2.1577600644547369E-2</v>
      </c>
      <c r="C117" s="4">
        <f>IFERROR(LN(Gold_tbl[[#This Row],[Close]]/Gold_tbl!B116),"")</f>
        <v>5.5396548365246553E-4</v>
      </c>
      <c r="D117" s="4">
        <f>IFERROR(LN(AAPL_tbl[[#This Row],[Close]]/AAPL_tbl!B116),"")</f>
        <v>1.6348554750960618E-3</v>
      </c>
      <c r="E117" s="4">
        <f t="shared" si="8"/>
        <v>7.1853230293540153E-3</v>
      </c>
      <c r="F117">
        <f t="shared" ca="1" si="9"/>
        <v>-0.44850052209959373</v>
      </c>
      <c r="G117">
        <f t="shared" ca="1" si="9"/>
        <v>1.2293037119549954</v>
      </c>
      <c r="H117">
        <f t="shared" ca="1" si="9"/>
        <v>-0.84161878082932506</v>
      </c>
      <c r="I117">
        <f ca="1"/>
        <v>-0.44850052209959373</v>
      </c>
      <c r="J117">
        <f ca="1"/>
        <v>1.2040603397079324</v>
      </c>
      <c r="K117">
        <f ca="1"/>
        <v>-0.93586190518215129</v>
      </c>
      <c r="L117">
        <v>115</v>
      </c>
      <c r="M117">
        <f t="shared" ca="1" si="10"/>
        <v>48.181338843257898</v>
      </c>
      <c r="N117">
        <f t="shared" ca="1" si="11"/>
        <v>328.30820872390711</v>
      </c>
      <c r="O117">
        <f t="shared" ca="1" si="12"/>
        <v>232.04950620960938</v>
      </c>
      <c r="P117" s="4">
        <f t="shared" ca="1" si="13"/>
        <v>3.4155616661030223E-2</v>
      </c>
      <c r="Q117" s="4">
        <f t="shared" ca="1" si="14"/>
        <v>1.2484917317617802E-2</v>
      </c>
      <c r="R117" s="4">
        <f t="shared" ca="1" si="15"/>
        <v>-1.4378828912559908E-3</v>
      </c>
      <c r="S117" s="4" cm="1">
        <f t="array" aca="1" ref="S117" ca="1">_xlfn._xlws.SORT(SUMPRODUCT($V$2:$X$2,P117:R117))</f>
        <v>1.4809287057979391E-2</v>
      </c>
      <c r="T117" s="4">
        <f ca="1"/>
        <v>-1.9613938717814045E-3</v>
      </c>
    </row>
    <row r="118" spans="1:20" x14ac:dyDescent="0.25">
      <c r="A118" s="1">
        <v>45708</v>
      </c>
      <c r="B118" s="4">
        <f>IFERROR(LN(BTC_tbl[[#This Row],[Close]]/BTC_tbl!B117),"")</f>
        <v>2.3874120344678708E-2</v>
      </c>
      <c r="C118" s="4">
        <f>IFERROR(LN(Gold_tbl[[#This Row],[Close]]/Gold_tbl!B117),"")</f>
        <v>5.1675772595394763E-4</v>
      </c>
      <c r="D118" s="4">
        <f>IFERROR(LN(AAPL_tbl[[#This Row],[Close]]/AAPL_tbl!B117),"")</f>
        <v>3.9127826565687213E-3</v>
      </c>
      <c r="E118" s="4">
        <f t="shared" si="8"/>
        <v>8.5427739907558073E-3</v>
      </c>
      <c r="F118">
        <f t="shared" ca="1" si="9"/>
        <v>1.8892472976004344</v>
      </c>
      <c r="G118">
        <f t="shared" ca="1" si="9"/>
        <v>1.5755733933327805</v>
      </c>
      <c r="H118">
        <f t="shared" ca="1" si="9"/>
        <v>-0.56063588444839463</v>
      </c>
      <c r="I118">
        <f ca="1"/>
        <v>1.8892472976004344</v>
      </c>
      <c r="J118">
        <f ca="1"/>
        <v>1.6725923485236991</v>
      </c>
      <c r="K118">
        <f ca="1"/>
        <v>-3.402022050302389E-2</v>
      </c>
      <c r="L118">
        <v>116</v>
      </c>
      <c r="M118">
        <f t="shared" ca="1" si="10"/>
        <v>51.580466543242814</v>
      </c>
      <c r="N118">
        <f t="shared" ca="1" si="11"/>
        <v>330.05636929698994</v>
      </c>
      <c r="O118">
        <f t="shared" ca="1" si="12"/>
        <v>236.32290549645199</v>
      </c>
      <c r="P118" s="4">
        <f t="shared" ca="1" si="13"/>
        <v>6.8171260291683064E-2</v>
      </c>
      <c r="Q118" s="4">
        <f t="shared" ca="1" si="14"/>
        <v>5.3106280016366773E-3</v>
      </c>
      <c r="R118" s="4">
        <f t="shared" ca="1" si="15"/>
        <v>1.824837572560575E-2</v>
      </c>
      <c r="S118" s="4" cm="1">
        <f t="array" aca="1" ref="S118" ca="1">_xlfn._xlws.SORT(SUMPRODUCT($V$2:$X$2,P118:R118))</f>
        <v>2.8050142005841314E-2</v>
      </c>
      <c r="T118" s="4">
        <f ca="1"/>
        <v>-1.3826769264459792E-3</v>
      </c>
    </row>
    <row r="119" spans="1:20" x14ac:dyDescent="0.25">
      <c r="A119" s="1">
        <v>45709</v>
      </c>
      <c r="B119" s="4">
        <f>IFERROR(LN(BTC_tbl[[#This Row],[Close]]/BTC_tbl!B118),"")</f>
        <v>-3.8286655704943315E-2</v>
      </c>
      <c r="C119" s="4">
        <f>IFERROR(LN(Gold_tbl[[#This Row],[Close]]/Gold_tbl!B118),"")</f>
        <v>-9.2296907222171824E-4</v>
      </c>
      <c r="D119" s="4">
        <f>IFERROR(LN(AAPL_tbl[[#This Row],[Close]]/AAPL_tbl!B118),"")</f>
        <v>-1.1396476466492649E-3</v>
      </c>
      <c r="E119" s="4">
        <f t="shared" si="8"/>
        <v>-1.219707863436646E-2</v>
      </c>
      <c r="F119">
        <f t="shared" ca="1" si="9"/>
        <v>-0.64217580916469552</v>
      </c>
      <c r="G119">
        <f t="shared" ca="1" si="9"/>
        <v>-0.65361359944944264</v>
      </c>
      <c r="H119">
        <f t="shared" ca="1" si="9"/>
        <v>-1.7438827146796092</v>
      </c>
      <c r="I119">
        <f ca="1"/>
        <v>-0.64217580916469552</v>
      </c>
      <c r="J119">
        <f ca="1"/>
        <v>-0.68642856893377036</v>
      </c>
      <c r="K119">
        <f ca="1"/>
        <v>-1.8503009204671241</v>
      </c>
      <c r="L119">
        <v>117</v>
      </c>
      <c r="M119">
        <f t="shared" ca="1" si="10"/>
        <v>47.925851576693113</v>
      </c>
      <c r="N119">
        <f t="shared" ca="1" si="11"/>
        <v>321.65928766248476</v>
      </c>
      <c r="O119">
        <f t="shared" ca="1" si="12"/>
        <v>227.90507336422033</v>
      </c>
      <c r="P119" s="4">
        <f t="shared" ca="1" si="13"/>
        <v>-7.3487987734910526E-2</v>
      </c>
      <c r="Q119" s="4">
        <f t="shared" ca="1" si="14"/>
        <v>-2.57705834262313E-2</v>
      </c>
      <c r="R119" s="4">
        <f t="shared" ca="1" si="15"/>
        <v>-3.6269916097209288E-2</v>
      </c>
      <c r="S119" s="4" cm="1">
        <f t="array" aca="1" ref="S119" ca="1">_xlfn._xlws.SORT(SUMPRODUCT($V$2:$X$2,P119:R119))</f>
        <v>-4.3235604520128465E-2</v>
      </c>
      <c r="T119" s="4">
        <f ca="1"/>
        <v>-1.3054350701184833E-3</v>
      </c>
    </row>
    <row r="120" spans="1:20" x14ac:dyDescent="0.25">
      <c r="A120" s="1">
        <v>45712</v>
      </c>
      <c r="B120" s="4">
        <f>IFERROR(LN(BTC_tbl[[#This Row],[Close]]/BTC_tbl!B119),"")</f>
        <v>-9.0844516700862698E-3</v>
      </c>
      <c r="C120" s="4">
        <f>IFERROR(LN(Gold_tbl[[#This Row],[Close]]/Gold_tbl!B119),"")</f>
        <v>5.4148764777857501E-3</v>
      </c>
      <c r="D120" s="4">
        <f>IFERROR(LN(AAPL_tbl[[#This Row],[Close]]/AAPL_tbl!B119),"")</f>
        <v>6.5757665103545592E-3</v>
      </c>
      <c r="E120" s="4">
        <f t="shared" si="8"/>
        <v>1.413345043194787E-3</v>
      </c>
      <c r="F120">
        <f t="shared" ca="1" si="9"/>
        <v>-0.15031903136401706</v>
      </c>
      <c r="G120">
        <f t="shared" ca="1" si="9"/>
        <v>0.26912172978972182</v>
      </c>
      <c r="H120">
        <f t="shared" ca="1" si="9"/>
        <v>-0.62722579097587461</v>
      </c>
      <c r="I120">
        <f ca="1"/>
        <v>-0.15031903136401706</v>
      </c>
      <c r="J120">
        <f ca="1"/>
        <v>0.2608582670765015</v>
      </c>
      <c r="K120">
        <f ca="1"/>
        <v>-0.64543666266004274</v>
      </c>
      <c r="L120">
        <v>118</v>
      </c>
      <c r="M120">
        <f t="shared" ca="1" si="10"/>
        <v>48.624311195948025</v>
      </c>
      <c r="N120">
        <f t="shared" ca="1" si="11"/>
        <v>325.07830783513174</v>
      </c>
      <c r="O120">
        <f t="shared" ca="1" si="12"/>
        <v>233.51712115320234</v>
      </c>
      <c r="P120" s="4">
        <f t="shared" ca="1" si="13"/>
        <v>1.4468578483320891E-2</v>
      </c>
      <c r="Q120" s="4">
        <f t="shared" ca="1" si="14"/>
        <v>1.0573227993268378E-2</v>
      </c>
      <c r="R120" s="4">
        <f t="shared" ca="1" si="15"/>
        <v>2.4326201052392499E-2</v>
      </c>
      <c r="S120" s="4" cm="1">
        <f t="array" aca="1" ref="S120" ca="1">_xlfn._xlws.SORT(SUMPRODUCT($V$2:$X$2,P120:R120))</f>
        <v>1.5867725058021368E-2</v>
      </c>
      <c r="T120" s="4">
        <f ca="1"/>
        <v>-1.2120903297726296E-3</v>
      </c>
    </row>
    <row r="121" spans="1:20" x14ac:dyDescent="0.25">
      <c r="A121" s="1">
        <v>45713</v>
      </c>
      <c r="B121" s="4">
        <f>IFERROR(LN(BTC_tbl[[#This Row],[Close]]/BTC_tbl!B120),"")</f>
        <v>-6.447448220187646E-2</v>
      </c>
      <c r="C121" s="4">
        <f>IFERROR(LN(Gold_tbl[[#This Row],[Close]]/Gold_tbl!B120),"")</f>
        <v>-1.3276085754496791E-2</v>
      </c>
      <c r="D121" s="4">
        <f>IFERROR(LN(AAPL_tbl[[#This Row],[Close]]/AAPL_tbl!B120),"")</f>
        <v>-5.2609215919699904E-4</v>
      </c>
      <c r="E121" s="4">
        <f t="shared" si="8"/>
        <v>-2.4810606610120755E-2</v>
      </c>
      <c r="F121">
        <f t="shared" ca="1" si="9"/>
        <v>0.38676649201720936</v>
      </c>
      <c r="G121">
        <f t="shared" ca="1" si="9"/>
        <v>0.48846752800249765</v>
      </c>
      <c r="H121">
        <f t="shared" ca="1" si="9"/>
        <v>1.5086889675463049</v>
      </c>
      <c r="I121">
        <f ca="1"/>
        <v>0.38676649201720936</v>
      </c>
      <c r="J121">
        <f ca="1"/>
        <v>0.50810039581830979</v>
      </c>
      <c r="K121">
        <f ca="1"/>
        <v>1.5553491560376942</v>
      </c>
      <c r="L121">
        <v>119</v>
      </c>
      <c r="M121">
        <f t="shared" ca="1" si="10"/>
        <v>49.397907195724223</v>
      </c>
      <c r="N121">
        <f t="shared" ca="1" si="11"/>
        <v>326.01528000897412</v>
      </c>
      <c r="O121">
        <f t="shared" ca="1" si="12"/>
        <v>244.09491170677722</v>
      </c>
      <c r="P121" s="4">
        <f t="shared" ca="1" si="13"/>
        <v>1.5784422635207542E-2</v>
      </c>
      <c r="Q121" s="4">
        <f t="shared" ca="1" si="14"/>
        <v>2.8781509698126151E-3</v>
      </c>
      <c r="R121" s="4">
        <f t="shared" ca="1" si="15"/>
        <v>4.4301733646520833E-2</v>
      </c>
      <c r="S121" s="4" cm="1">
        <f t="array" aca="1" ref="S121" ca="1">_xlfn._xlws.SORT(SUMPRODUCT($V$2:$X$2,P121:R121))</f>
        <v>1.917710727244356E-2</v>
      </c>
      <c r="T121" s="4">
        <f ca="1"/>
        <v>-8.7313885468710481E-4</v>
      </c>
    </row>
    <row r="122" spans="1:20" x14ac:dyDescent="0.25">
      <c r="A122" s="1">
        <v>45714</v>
      </c>
      <c r="B122" s="4">
        <f>IFERROR(LN(BTC_tbl[[#This Row],[Close]]/BTC_tbl!B121),"")</f>
        <v>-4.5057385565748669E-2</v>
      </c>
      <c r="C122" s="4">
        <f>IFERROR(LN(Gold_tbl[[#This Row],[Close]]/Gold_tbl!B121),"")</f>
        <v>1.5251560661215015E-3</v>
      </c>
      <c r="D122" s="4">
        <f>IFERROR(LN(AAPL_tbl[[#This Row],[Close]]/AAPL_tbl!B121),"")</f>
        <v>-2.7412467370684025E-2</v>
      </c>
      <c r="E122" s="4">
        <f t="shared" si="8"/>
        <v>-2.1130893454481207E-2</v>
      </c>
      <c r="F122">
        <f t="shared" ca="1" si="9"/>
        <v>2.0485196690602843</v>
      </c>
      <c r="G122">
        <f t="shared" ca="1" si="9"/>
        <v>1.2038569983248175</v>
      </c>
      <c r="H122">
        <f t="shared" ca="1" si="9"/>
        <v>1.4295059984581129</v>
      </c>
      <c r="I122">
        <f ca="1"/>
        <v>2.0485196690602843</v>
      </c>
      <c r="J122">
        <f ca="1"/>
        <v>1.3097510025124959</v>
      </c>
      <c r="K122">
        <f ca="1"/>
        <v>1.9262638529160534</v>
      </c>
      <c r="L122">
        <v>120</v>
      </c>
      <c r="M122">
        <f t="shared" ca="1" si="10"/>
        <v>51.852987096794273</v>
      </c>
      <c r="N122">
        <f t="shared" ca="1" si="11"/>
        <v>328.95356711297501</v>
      </c>
      <c r="O122">
        <f t="shared" ca="1" si="12"/>
        <v>245.95695162399733</v>
      </c>
      <c r="P122" s="4">
        <f t="shared" ca="1" si="13"/>
        <v>4.8504484531500532E-2</v>
      </c>
      <c r="Q122" s="4">
        <f t="shared" ca="1" si="14"/>
        <v>8.9723559484447459E-3</v>
      </c>
      <c r="R122" s="4">
        <f t="shared" ca="1" si="15"/>
        <v>7.5993951568629663E-3</v>
      </c>
      <c r="S122" s="4" cm="1">
        <f t="array" aca="1" ref="S122" ca="1">_xlfn._xlws.SORT(SUMPRODUCT($V$2:$X$2,P122:R122))</f>
        <v>2.042010628588695E-2</v>
      </c>
      <c r="T122" s="4">
        <f ca="1"/>
        <v>-5.6411808599274825E-4</v>
      </c>
    </row>
    <row r="123" spans="1:20" x14ac:dyDescent="0.25">
      <c r="A123" s="1">
        <v>45715</v>
      </c>
      <c r="B123" s="4">
        <f>IFERROR(LN(BTC_tbl[[#This Row],[Close]]/BTC_tbl!B122),"")</f>
        <v>-1.0505147114671305E-2</v>
      </c>
      <c r="C123" s="4">
        <f>IFERROR(LN(Gold_tbl[[#This Row],[Close]]/Gold_tbl!B122),"")</f>
        <v>-1.5357257398230021E-2</v>
      </c>
      <c r="D123" s="4">
        <f>IFERROR(LN(AAPL_tbl[[#This Row],[Close]]/AAPL_tbl!B122),"")</f>
        <v>-1.2812636024009335E-2</v>
      </c>
      <c r="E123" s="4">
        <f t="shared" si="8"/>
        <v>-1.3138237900896202E-2</v>
      </c>
      <c r="F123">
        <f t="shared" ca="1" si="9"/>
        <v>0.99247094276367642</v>
      </c>
      <c r="G123">
        <f t="shared" ca="1" si="9"/>
        <v>-0.28936835308785885</v>
      </c>
      <c r="H123">
        <f t="shared" ca="1" si="9"/>
        <v>0.19301447330979082</v>
      </c>
      <c r="I123">
        <f ca="1"/>
        <v>0.99247094276367642</v>
      </c>
      <c r="J123">
        <f ca="1"/>
        <v>-0.23686104915979014</v>
      </c>
      <c r="K123">
        <f ca="1"/>
        <v>0.4553661160683411</v>
      </c>
      <c r="L123">
        <v>121</v>
      </c>
      <c r="M123">
        <f t="shared" ca="1" si="10"/>
        <v>50.29208763937919</v>
      </c>
      <c r="N123">
        <f t="shared" ca="1" si="11"/>
        <v>323.4602519549793</v>
      </c>
      <c r="O123">
        <f t="shared" ca="1" si="12"/>
        <v>238.84482493043851</v>
      </c>
      <c r="P123" s="4">
        <f t="shared" ca="1" si="13"/>
        <v>-3.0564782028800905E-2</v>
      </c>
      <c r="Q123" s="4">
        <f t="shared" ca="1" si="14"/>
        <v>-1.6840369781522001E-2</v>
      </c>
      <c r="R123" s="4">
        <f t="shared" ca="1" si="15"/>
        <v>-2.9342454228607921E-2</v>
      </c>
      <c r="S123" s="4" cm="1">
        <f t="array" aca="1" ref="S123" ca="1">_xlfn._xlws.SORT(SUMPRODUCT($V$2:$X$2,P123:R123))</f>
        <v>-2.470831878983145E-2</v>
      </c>
      <c r="T123" s="4">
        <f ca="1"/>
        <v>-4.4580772184410738E-4</v>
      </c>
    </row>
    <row r="124" spans="1:20" x14ac:dyDescent="0.25">
      <c r="A124" s="1">
        <v>45716</v>
      </c>
      <c r="B124" s="4">
        <f>IFERROR(LN(BTC_tbl[[#This Row],[Close]]/BTC_tbl!B123),"")</f>
        <v>1.0773064062020669E-2</v>
      </c>
      <c r="C124" s="4">
        <f>IFERROR(LN(Gold_tbl[[#This Row],[Close]]/Gold_tbl!B123),"")</f>
        <v>-6.2855186112622634E-3</v>
      </c>
      <c r="D124" s="4">
        <f>IFERROR(LN(AAPL_tbl[[#This Row],[Close]]/AAPL_tbl!B123),"")</f>
        <v>1.8951187029484631E-2</v>
      </c>
      <c r="E124" s="4">
        <f t="shared" si="8"/>
        <v>6.4030678829466846E-3</v>
      </c>
      <c r="F124">
        <f t="shared" ca="1" si="9"/>
        <v>0.21385821352846843</v>
      </c>
      <c r="G124">
        <f t="shared" ca="1" si="9"/>
        <v>0.29925740381657689</v>
      </c>
      <c r="H124">
        <f t="shared" ca="1" si="9"/>
        <v>-0.83225064533962179</v>
      </c>
      <c r="I124">
        <f ca="1"/>
        <v>0.21385821352846843</v>
      </c>
      <c r="J124">
        <f ca="1"/>
        <v>0.31007295313337119</v>
      </c>
      <c r="K124">
        <f ca="1"/>
        <v>-0.74437796672917034</v>
      </c>
      <c r="L124">
        <v>122</v>
      </c>
      <c r="M124">
        <f t="shared" ca="1" si="10"/>
        <v>49.17347985752744</v>
      </c>
      <c r="N124">
        <f t="shared" ca="1" si="11"/>
        <v>325.46296654769742</v>
      </c>
      <c r="O124">
        <f t="shared" ca="1" si="12"/>
        <v>233.20321445590116</v>
      </c>
      <c r="P124" s="4">
        <f t="shared" ca="1" si="13"/>
        <v>-2.2493310455352213E-2</v>
      </c>
      <c r="Q124" s="4">
        <f t="shared" ca="1" si="14"/>
        <v>6.1724435004712024E-3</v>
      </c>
      <c r="R124" s="4">
        <f t="shared" ca="1" si="15"/>
        <v>-2.3903834494687293E-2</v>
      </c>
      <c r="S124" s="4" cm="1">
        <f t="array" aca="1" ref="S124" ca="1">_xlfn._xlws.SORT(SUMPRODUCT($V$2:$X$2,P124:R124))</f>
        <v>-1.1450166084823372E-2</v>
      </c>
      <c r="T124" s="4">
        <f ca="1"/>
        <v>-4.0859652212107099E-4</v>
      </c>
    </row>
    <row r="125" spans="1:20" x14ac:dyDescent="0.25">
      <c r="A125" s="1">
        <v>45719</v>
      </c>
      <c r="B125" s="4">
        <f>IFERROR(LN(BTC_tbl[[#This Row],[Close]]/BTC_tbl!B124),"")</f>
        <v>2.0416989206162972E-2</v>
      </c>
      <c r="C125" s="4">
        <f>IFERROR(LN(Gold_tbl[[#This Row],[Close]]/Gold_tbl!B124),"")</f>
        <v>1.309427965669035E-2</v>
      </c>
      <c r="D125" s="4">
        <f>IFERROR(LN(AAPL_tbl[[#This Row],[Close]]/AAPL_tbl!B124),"")</f>
        <v>-1.5879634323246551E-2</v>
      </c>
      <c r="E125" s="4">
        <f t="shared" si="8"/>
        <v>6.5989183275510658E-3</v>
      </c>
      <c r="F125">
        <f t="shared" ca="1" si="9"/>
        <v>-0.34041797493373249</v>
      </c>
      <c r="G125">
        <f t="shared" ca="1" si="9"/>
        <v>0.87230468598453126</v>
      </c>
      <c r="H125">
        <f t="shared" ca="1" si="9"/>
        <v>-2.3590069929595052</v>
      </c>
      <c r="I125">
        <f ca="1"/>
        <v>-0.34041797493373249</v>
      </c>
      <c r="J125">
        <f ca="1"/>
        <v>0.85322841914965752</v>
      </c>
      <c r="K125">
        <f ca="1"/>
        <v>-2.3661476205917302</v>
      </c>
      <c r="L125">
        <v>123</v>
      </c>
      <c r="M125">
        <f t="shared" ca="1" si="10"/>
        <v>48.394578090482483</v>
      </c>
      <c r="N125">
        <f t="shared" ca="1" si="11"/>
        <v>327.46447960007788</v>
      </c>
      <c r="O125">
        <f t="shared" ca="1" si="12"/>
        <v>225.77562483725475</v>
      </c>
      <c r="P125" s="4">
        <f t="shared" ca="1" si="13"/>
        <v>-1.5966666361167205E-2</v>
      </c>
      <c r="Q125" s="4">
        <f t="shared" ca="1" si="14"/>
        <v>6.1309088279212333E-3</v>
      </c>
      <c r="R125" s="4">
        <f t="shared" ca="1" si="15"/>
        <v>-3.2368542842628488E-2</v>
      </c>
      <c r="S125" s="4" cm="1">
        <f t="array" aca="1" ref="S125" ca="1">_xlfn._xlws.SORT(SUMPRODUCT($V$2:$X$2,P125:R125))</f>
        <v>-1.2048199229970212E-2</v>
      </c>
      <c r="T125" s="4">
        <f ca="1"/>
        <v>-3.0530609194425688E-4</v>
      </c>
    </row>
    <row r="126" spans="1:20" x14ac:dyDescent="0.25">
      <c r="A126" s="1">
        <v>45720</v>
      </c>
      <c r="B126" s="4">
        <f>IFERROR(LN(BTC_tbl[[#This Row],[Close]]/BTC_tbl!B125),"")</f>
        <v>1.0443959161083314E-2</v>
      </c>
      <c r="C126" s="4">
        <f>IFERROR(LN(Gold_tbl[[#This Row],[Close]]/Gold_tbl!B125),"")</f>
        <v>8.6600018631483103E-3</v>
      </c>
      <c r="D126" s="4">
        <f>IFERROR(LN(AAPL_tbl[[#This Row],[Close]]/AAPL_tbl!B125),"")</f>
        <v>-8.8615652893341244E-3</v>
      </c>
      <c r="E126" s="4">
        <f t="shared" si="8"/>
        <v>3.9387189067840809E-3</v>
      </c>
      <c r="F126">
        <f t="shared" ca="1" si="9"/>
        <v>-0.73505641316086623</v>
      </c>
      <c r="G126">
        <f t="shared" ca="1" si="9"/>
        <v>-1.7347067713395987</v>
      </c>
      <c r="H126">
        <f t="shared" ca="1" si="9"/>
        <v>-0.62629978036667444</v>
      </c>
      <c r="I126">
        <f ca="1"/>
        <v>-0.73505641316086623</v>
      </c>
      <c r="J126">
        <f ca="1"/>
        <v>-1.7709071888176089</v>
      </c>
      <c r="K126">
        <f ca="1"/>
        <v>-0.79577508412728604</v>
      </c>
      <c r="L126">
        <v>124</v>
      </c>
      <c r="M126">
        <f t="shared" ca="1" si="10"/>
        <v>47.84972995236933</v>
      </c>
      <c r="N126">
        <f t="shared" ca="1" si="11"/>
        <v>318.20467110195585</v>
      </c>
      <c r="O126">
        <f t="shared" ca="1" si="12"/>
        <v>233.03741469767334</v>
      </c>
      <c r="P126" s="4">
        <f t="shared" ca="1" si="13"/>
        <v>-1.1322310269241255E-2</v>
      </c>
      <c r="Q126" s="4">
        <f t="shared" ca="1" si="14"/>
        <v>-2.8684794393531957E-2</v>
      </c>
      <c r="R126" s="4">
        <f t="shared" ca="1" si="15"/>
        <v>3.1657323121096544E-2</v>
      </c>
      <c r="S126" s="4" cm="1">
        <f t="array" aca="1" ref="S126" ca="1">_xlfn._xlws.SORT(SUMPRODUCT($V$2:$X$2,P126:R126))</f>
        <v>-5.3734139018561961E-3</v>
      </c>
      <c r="T126" s="4">
        <f ca="1"/>
        <v>-1.8198773162054864E-5</v>
      </c>
    </row>
    <row r="127" spans="1:20" x14ac:dyDescent="0.25">
      <c r="A127" s="1">
        <v>45721</v>
      </c>
      <c r="B127" s="4">
        <f>IFERROR(LN(BTC_tbl[[#This Row],[Close]]/BTC_tbl!B126),"")</f>
        <v>4.0219215482870767E-2</v>
      </c>
      <c r="C127" s="4">
        <f>IFERROR(LN(Gold_tbl[[#This Row],[Close]]/Gold_tbl!B126),"")</f>
        <v>2.0791572055211031E-3</v>
      </c>
      <c r="D127" s="4">
        <f>IFERROR(LN(AAPL_tbl[[#This Row],[Close]]/AAPL_tbl!B126),"")</f>
        <v>-8.0564806019855866E-4</v>
      </c>
      <c r="E127" s="4">
        <f t="shared" si="8"/>
        <v>1.2655733109010105E-2</v>
      </c>
      <c r="F127">
        <f t="shared" ca="1" si="9"/>
        <v>0.61174621386660422</v>
      </c>
      <c r="G127">
        <f t="shared" ca="1" si="9"/>
        <v>-0.53709819148254112</v>
      </c>
      <c r="H127">
        <f t="shared" ca="1" si="9"/>
        <v>1.0647768714043999</v>
      </c>
      <c r="I127">
        <f ca="1"/>
        <v>0.61174621386660422</v>
      </c>
      <c r="J127">
        <f ca="1"/>
        <v>-0.50423858145536649</v>
      </c>
      <c r="K127">
        <f ca="1"/>
        <v>1.1924510984941459</v>
      </c>
      <c r="L127">
        <v>125</v>
      </c>
      <c r="M127">
        <f t="shared" ca="1" si="10"/>
        <v>49.769735220432011</v>
      </c>
      <c r="N127">
        <f t="shared" ca="1" si="11"/>
        <v>322.71795991848745</v>
      </c>
      <c r="O127">
        <f t="shared" ca="1" si="12"/>
        <v>242.55715481085244</v>
      </c>
      <c r="P127" s="4">
        <f t="shared" ca="1" si="13"/>
        <v>3.934159853826575E-2</v>
      </c>
      <c r="Q127" s="4">
        <f t="shared" ca="1" si="14"/>
        <v>1.4083957100886346E-2</v>
      </c>
      <c r="R127" s="4">
        <f t="shared" ca="1" si="15"/>
        <v>4.0038353772667061E-2</v>
      </c>
      <c r="S127" s="4" cm="1">
        <f t="array" aca="1" ref="S127" ca="1">_xlfn._xlws.SORT(SUMPRODUCT($V$2:$X$2,P127:R127))</f>
        <v>2.944756853363438E-2</v>
      </c>
      <c r="T127" s="4">
        <f ca="1"/>
        <v>4.3985743029362721E-5</v>
      </c>
    </row>
    <row r="128" spans="1:20" x14ac:dyDescent="0.25">
      <c r="A128" s="1">
        <v>45722</v>
      </c>
      <c r="B128" s="4">
        <f>IFERROR(LN(BTC_tbl[[#This Row],[Close]]/BTC_tbl!B127),"")</f>
        <v>-1.5589956182139979E-2</v>
      </c>
      <c r="C128" s="4">
        <f>IFERROR(LN(Gold_tbl[[#This Row],[Close]]/Gold_tbl!B127),"")</f>
        <v>-5.0941787521102122E-3</v>
      </c>
      <c r="D128" s="4">
        <f>IFERROR(LN(AAPL_tbl[[#This Row],[Close]]/AAPL_tbl!B127),"")</f>
        <v>-1.740718379554715E-3</v>
      </c>
      <c r="E128" s="4">
        <f t="shared" si="8"/>
        <v>-7.2368738693524923E-3</v>
      </c>
      <c r="F128">
        <f t="shared" ca="1" si="9"/>
        <v>-0.47872058656108996</v>
      </c>
      <c r="G128">
        <f t="shared" ca="1" si="9"/>
        <v>0.53903950517599364</v>
      </c>
      <c r="H128">
        <f t="shared" ca="1" si="9"/>
        <v>0.208421066346477</v>
      </c>
      <c r="I128">
        <f ca="1"/>
        <v>-0.47872058656108996</v>
      </c>
      <c r="J128">
        <f ca="1"/>
        <v>0.5131615274889697</v>
      </c>
      <c r="K128">
        <f ca="1"/>
        <v>6.923244278337401E-2</v>
      </c>
      <c r="L128">
        <v>126</v>
      </c>
      <c r="M128">
        <f t="shared" ca="1" si="10"/>
        <v>48.22323517582727</v>
      </c>
      <c r="N128">
        <f t="shared" ca="1" si="11"/>
        <v>326.39969359295969</v>
      </c>
      <c r="O128">
        <f t="shared" ca="1" si="12"/>
        <v>237.19164289716201</v>
      </c>
      <c r="P128" s="4">
        <f t="shared" ca="1" si="13"/>
        <v>-3.156611029875997E-2</v>
      </c>
      <c r="Q128" s="4">
        <f t="shared" ca="1" si="14"/>
        <v>1.1343931678322379E-2</v>
      </c>
      <c r="R128" s="4">
        <f t="shared" ca="1" si="15"/>
        <v>-2.2368938351176215E-2</v>
      </c>
      <c r="S128" s="4" cm="1">
        <f t="array" aca="1" ref="S128" ca="1">_xlfn._xlws.SORT(SUMPRODUCT($V$2:$X$2,P128:R128))</f>
        <v>-1.1642941923651904E-2</v>
      </c>
      <c r="T128" s="4">
        <f ca="1"/>
        <v>4.7748238816221374E-5</v>
      </c>
    </row>
    <row r="129" spans="1:20" x14ac:dyDescent="0.25">
      <c r="A129" s="1">
        <v>45723</v>
      </c>
      <c r="B129" s="4">
        <f>IFERROR(LN(BTC_tbl[[#This Row],[Close]]/BTC_tbl!B128),"")</f>
        <v>-2.3590837608248996E-2</v>
      </c>
      <c r="C129" s="4">
        <f>IFERROR(LN(Gold_tbl[[#This Row],[Close]]/Gold_tbl!B128),"")</f>
        <v>5.2176506848571459E-4</v>
      </c>
      <c r="D129" s="4">
        <f>IFERROR(LN(AAPL_tbl[[#This Row],[Close]]/AAPL_tbl!B128),"")</f>
        <v>1.5767611658897701E-2</v>
      </c>
      <c r="E129" s="4">
        <f t="shared" si="8"/>
        <v>-2.1382617574111024E-3</v>
      </c>
      <c r="F129">
        <f t="shared" ca="1" si="9"/>
        <v>0.5012543614622299</v>
      </c>
      <c r="G129">
        <f t="shared" ca="1" si="9"/>
        <v>1.230467872092476</v>
      </c>
      <c r="H129">
        <f t="shared" ca="1" si="9"/>
        <v>-0.18452143980571709</v>
      </c>
      <c r="I129">
        <f ca="1"/>
        <v>0.5012543614622299</v>
      </c>
      <c r="J129">
        <f ca="1"/>
        <v>1.2550883417867442</v>
      </c>
      <c r="K129">
        <f ca="1"/>
        <v>-4.6298860058286345E-2</v>
      </c>
      <c r="L129">
        <v>127</v>
      </c>
      <c r="M129">
        <f t="shared" ca="1" si="10"/>
        <v>49.62577762167858</v>
      </c>
      <c r="N129">
        <f t="shared" ca="1" si="11"/>
        <v>329.1253036883777</v>
      </c>
      <c r="O129">
        <f t="shared" ca="1" si="12"/>
        <v>236.68047361271437</v>
      </c>
      <c r="P129" s="4">
        <f t="shared" ca="1" si="13"/>
        <v>2.8669446348941783E-2</v>
      </c>
      <c r="Q129" s="4">
        <f t="shared" ca="1" si="14"/>
        <v>8.3158561879985628E-3</v>
      </c>
      <c r="R129" s="4">
        <f t="shared" ca="1" si="15"/>
        <v>-2.1574153232721683E-3</v>
      </c>
      <c r="S129" s="4" cm="1">
        <f t="array" aca="1" ref="S129" ca="1">_xlfn._xlws.SORT(SUMPRODUCT($V$2:$X$2,P129:R129))</f>
        <v>1.127995178290031E-2</v>
      </c>
      <c r="T129" s="4">
        <f ca="1"/>
        <v>3.5913481405193035E-4</v>
      </c>
    </row>
    <row r="130" spans="1:20" x14ac:dyDescent="0.25">
      <c r="A130" s="1">
        <v>45726</v>
      </c>
      <c r="B130" s="4">
        <f>IFERROR(LN(BTC_tbl[[#This Row],[Close]]/BTC_tbl!B129),"")</f>
        <v>-9.6634356606623631E-2</v>
      </c>
      <c r="C130" s="4">
        <f>IFERROR(LN(Gold_tbl[[#This Row],[Close]]/Gold_tbl!B129),"")</f>
        <v>-8.794473163073125E-3</v>
      </c>
      <c r="D130" s="4">
        <f>IFERROR(LN(AAPL_tbl[[#This Row],[Close]]/AAPL_tbl!B129),"")</f>
        <v>-4.9694073639167571E-2</v>
      </c>
      <c r="E130" s="4">
        <f t="shared" si="8"/>
        <v>-4.7416318338966611E-2</v>
      </c>
      <c r="F130">
        <f t="shared" ca="1" si="9"/>
        <v>1.8192796874444355</v>
      </c>
      <c r="G130">
        <f t="shared" ca="1" si="9"/>
        <v>1.2021904661038665</v>
      </c>
      <c r="H130">
        <f t="shared" ca="1" si="9"/>
        <v>-0.76923802770823735</v>
      </c>
      <c r="I130">
        <f ca="1"/>
        <v>1.8192796874444355</v>
      </c>
      <c r="J130">
        <f ca="1"/>
        <v>1.296050869406105</v>
      </c>
      <c r="K130">
        <f ca="1"/>
        <v>-0.25246924621630912</v>
      </c>
      <c r="L130">
        <v>128</v>
      </c>
      <c r="M130">
        <f t="shared" ca="1" si="10"/>
        <v>51.573851318718297</v>
      </c>
      <c r="N130">
        <f t="shared" ca="1" si="11"/>
        <v>329.32635231609078</v>
      </c>
      <c r="O130">
        <f t="shared" ca="1" si="12"/>
        <v>235.74144326951046</v>
      </c>
      <c r="P130" s="4">
        <f t="shared" ca="1" si="13"/>
        <v>3.8504377810575086E-2</v>
      </c>
      <c r="Q130" s="4">
        <f t="shared" ca="1" si="14"/>
        <v>6.106709038624029E-4</v>
      </c>
      <c r="R130" s="4">
        <f t="shared" ca="1" si="15"/>
        <v>-3.9753938008830012E-3</v>
      </c>
      <c r="S130" s="4" cm="1">
        <f t="array" aca="1" ref="S130" ca="1">_xlfn._xlws.SORT(SUMPRODUCT($V$2:$X$2,P130:R130))</f>
        <v>1.0602963564452587E-2</v>
      </c>
      <c r="T130" s="4">
        <f ca="1"/>
        <v>3.9348169826565688E-4</v>
      </c>
    </row>
    <row r="131" spans="1:20" x14ac:dyDescent="0.25">
      <c r="A131" s="1">
        <v>45727</v>
      </c>
      <c r="B131" s="4">
        <f>IFERROR(LN(BTC_tbl[[#This Row],[Close]]/BTC_tbl!B130),"")</f>
        <v>5.0978869425335145E-2</v>
      </c>
      <c r="C131" s="4">
        <f>IFERROR(LN(Gold_tbl[[#This Row],[Close]]/Gold_tbl!B130),"")</f>
        <v>1.1659324903896972E-2</v>
      </c>
      <c r="D131" s="4">
        <f>IFERROR(LN(AAPL_tbl[[#This Row],[Close]]/AAPL_tbl!B130),"")</f>
        <v>-2.9623865022754978E-2</v>
      </c>
      <c r="E131" s="4">
        <f t="shared" si="8"/>
        <v>1.1070231282332837E-2</v>
      </c>
      <c r="F131">
        <f t="shared" ca="1" si="9"/>
        <v>1.3756215162583336</v>
      </c>
      <c r="G131">
        <f t="shared" ca="1" si="9"/>
        <v>-9.8968536732808782E-2</v>
      </c>
      <c r="H131">
        <f t="shared" ca="1" si="9"/>
        <v>-1.0065812565795429</v>
      </c>
      <c r="I131">
        <f ca="1"/>
        <v>1.3756215162583336</v>
      </c>
      <c r="J131">
        <f ca="1"/>
        <v>-2.6607100614838924E-2</v>
      </c>
      <c r="K131">
        <f ca="1"/>
        <v>-0.59646470843986032</v>
      </c>
      <c r="L131">
        <v>129</v>
      </c>
      <c r="M131">
        <f t="shared" ca="1" si="10"/>
        <v>50.920538073998749</v>
      </c>
      <c r="N131">
        <f t="shared" ca="1" si="11"/>
        <v>324.62497867596687</v>
      </c>
      <c r="O131">
        <f t="shared" ca="1" si="12"/>
        <v>234.15793592083153</v>
      </c>
      <c r="P131" s="4">
        <f t="shared" ca="1" si="13"/>
        <v>-1.2748445973717999E-2</v>
      </c>
      <c r="Q131" s="4">
        <f t="shared" ca="1" si="14"/>
        <v>-1.4378607139605992E-2</v>
      </c>
      <c r="R131" s="4">
        <f t="shared" ca="1" si="15"/>
        <v>-6.7397975524928514E-3</v>
      </c>
      <c r="S131" s="4" cm="1">
        <f t="array" aca="1" ref="S131" ca="1">_xlfn._xlws.SORT(SUMPRODUCT($V$2:$X$2,P131:R131))</f>
        <v>-1.1597915913705653E-2</v>
      </c>
      <c r="T131" s="4">
        <f ca="1"/>
        <v>4.479823182810044E-4</v>
      </c>
    </row>
    <row r="132" spans="1:20" x14ac:dyDescent="0.25">
      <c r="A132" s="1">
        <v>45728</v>
      </c>
      <c r="B132" s="4">
        <f>IFERROR(LN(BTC_tbl[[#This Row],[Close]]/BTC_tbl!B131),"")</f>
        <v>-1.9029501460860756E-3</v>
      </c>
      <c r="C132" s="4">
        <f>IFERROR(LN(Gold_tbl[[#This Row],[Close]]/Gold_tbl!B131),"")</f>
        <v>4.3374365949383079E-3</v>
      </c>
      <c r="D132" s="4">
        <f>IFERROR(LN(AAPL_tbl[[#This Row],[Close]]/AAPL_tbl!B131),"")</f>
        <v>-1.7633274021539299E-2</v>
      </c>
      <c r="E132" s="4">
        <f t="shared" ref="E132:E195" si="16">SUMPRODUCT(B132:D132,$V$2:$X$2)</f>
        <v>-4.1258926123122893E-3</v>
      </c>
      <c r="F132">
        <f t="shared" ref="F132:H195" ca="1" si="17">_xlfn.NORM.S.INV(RAND())</f>
        <v>0.63663781998205971</v>
      </c>
      <c r="G132">
        <f t="shared" ca="1" si="17"/>
        <v>-0.47987781447668254</v>
      </c>
      <c r="H132">
        <f t="shared" ca="1" si="17"/>
        <v>0.45303878427560745</v>
      </c>
      <c r="I132">
        <f ca="1"/>
        <v>0.63663781998205971</v>
      </c>
      <c r="J132">
        <f ca="1"/>
        <v>-0.44579022996352752</v>
      </c>
      <c r="K132">
        <f ca="1"/>
        <v>0.61007200026149255</v>
      </c>
      <c r="L132">
        <v>130</v>
      </c>
      <c r="M132">
        <f t="shared" ref="M132:M195" ca="1" si="18">$V$18*EXP(($V$16-(($V$17)^2/2))*L132/249+$V$17*I132)</f>
        <v>49.845387343772352</v>
      </c>
      <c r="N132">
        <f t="shared" ref="N132:N195" ca="1" si="19">$W$18*EXP(($W$16-(($W$17)^2/2))*L132/249+$W$17*J132)</f>
        <v>323.18445622910309</v>
      </c>
      <c r="O132">
        <f t="shared" ref="O132:O195" ca="1" si="20">$X$18*EXP(($X$16-(($X$17)^2/2))*L132/249+$X$17*K132)</f>
        <v>239.93200566702239</v>
      </c>
      <c r="P132" s="4">
        <f t="shared" ca="1" si="13"/>
        <v>-2.1340379269784195E-2</v>
      </c>
      <c r="Q132" s="4">
        <f t="shared" ca="1" si="14"/>
        <v>-4.4473721548359503E-3</v>
      </c>
      <c r="R132" s="4">
        <f t="shared" ca="1" si="15"/>
        <v>2.4359745960608449E-2</v>
      </c>
      <c r="S132" s="4" cm="1">
        <f t="array" aca="1" ref="S132" ca="1">_xlfn._xlws.SORT(SUMPRODUCT($V$2:$X$2,P132:R132))</f>
        <v>-8.7313885468710481E-4</v>
      </c>
      <c r="T132" s="4">
        <f ca="1"/>
        <v>6.0727342264050872E-4</v>
      </c>
    </row>
    <row r="133" spans="1:20" x14ac:dyDescent="0.25">
      <c r="A133" s="1">
        <v>45729</v>
      </c>
      <c r="B133" s="4">
        <f>IFERROR(LN(BTC_tbl[[#This Row],[Close]]/BTC_tbl!B132),"")</f>
        <v>-3.4605529177475607E-2</v>
      </c>
      <c r="C133" s="4">
        <f>IFERROR(LN(Gold_tbl[[#This Row],[Close]]/Gold_tbl!B132),"")</f>
        <v>1.7600278323906975E-2</v>
      </c>
      <c r="D133" s="4">
        <f>IFERROR(LN(AAPL_tbl[[#This Row],[Close]]/AAPL_tbl!B132),"")</f>
        <v>-3.4222624379153584E-2</v>
      </c>
      <c r="E133" s="4">
        <f t="shared" si="16"/>
        <v>-1.3608334737425967E-2</v>
      </c>
      <c r="F133">
        <f t="shared" ca="1" si="17"/>
        <v>-1.6131176621016314</v>
      </c>
      <c r="G133">
        <f t="shared" ca="1" si="17"/>
        <v>-1.4616489417194825</v>
      </c>
      <c r="H133">
        <f t="shared" ca="1" si="17"/>
        <v>0.13838611978289103</v>
      </c>
      <c r="I133">
        <f ca="1"/>
        <v>-1.6131176621016314</v>
      </c>
      <c r="J133">
        <f ca="1"/>
        <v>-1.5443272582742478</v>
      </c>
      <c r="K133">
        <f ca="1"/>
        <v>-0.29815776505121949</v>
      </c>
      <c r="L133">
        <v>131</v>
      </c>
      <c r="M133">
        <f t="shared" ca="1" si="18"/>
        <v>46.694788183899959</v>
      </c>
      <c r="N133">
        <f t="shared" ca="1" si="19"/>
        <v>319.35656009267336</v>
      </c>
      <c r="O133">
        <f t="shared" ca="1" si="20"/>
        <v>235.63847369842816</v>
      </c>
      <c r="P133" s="4">
        <f t="shared" ref="P133:P196" ca="1" si="21">LN(M133/M132)</f>
        <v>-6.5293405020851542E-2</v>
      </c>
      <c r="Q133" s="4">
        <f t="shared" ref="Q133:Q196" ca="1" si="22">LN(N133/N132)</f>
        <v>-1.1915010327683438E-2</v>
      </c>
      <c r="R133" s="4">
        <f t="shared" ref="R133:R196" ca="1" si="23">LN(O133/O132)</f>
        <v>-1.8056834109069775E-2</v>
      </c>
      <c r="S133" s="4" cm="1">
        <f t="array" aca="1" ref="S133" ca="1">_xlfn._xlws.SORT(SUMPRODUCT($V$2:$X$2,P133:R133))</f>
        <v>-2.9771075870049769E-2</v>
      </c>
      <c r="T133" s="4">
        <f ca="1"/>
        <v>6.5068691545696147E-4</v>
      </c>
    </row>
    <row r="134" spans="1:20" x14ac:dyDescent="0.25">
      <c r="A134" s="1">
        <v>45730</v>
      </c>
      <c r="B134" s="4">
        <f>IFERROR(LN(BTC_tbl[[#This Row],[Close]]/BTC_tbl!B133),"")</f>
        <v>5.5874334676992536E-2</v>
      </c>
      <c r="C134" s="4">
        <f>IFERROR(LN(Gold_tbl[[#This Row],[Close]]/Gold_tbl!B133),"")</f>
        <v>3.9973109531659708E-4</v>
      </c>
      <c r="D134" s="4">
        <f>IFERROR(LN(AAPL_tbl[[#This Row],[Close]]/AAPL_tbl!B133),"")</f>
        <v>1.8007434149081746E-2</v>
      </c>
      <c r="E134" s="4">
        <f t="shared" si="16"/>
        <v>2.2324423085948921E-2</v>
      </c>
      <c r="F134">
        <f t="shared" ca="1" si="17"/>
        <v>0.94422314672756791</v>
      </c>
      <c r="G134">
        <f t="shared" ca="1" si="17"/>
        <v>0.44708012753939719</v>
      </c>
      <c r="H134">
        <f t="shared" ca="1" si="17"/>
        <v>0.73337647205239653</v>
      </c>
      <c r="I134">
        <f ca="1"/>
        <v>0.94422314672756791</v>
      </c>
      <c r="J134">
        <f ca="1"/>
        <v>0.49603850014887996</v>
      </c>
      <c r="K134">
        <f ca="1"/>
        <v>0.9599442541784805</v>
      </c>
      <c r="L134">
        <v>132</v>
      </c>
      <c r="M134">
        <f t="shared" ca="1" si="18"/>
        <v>50.309426050558287</v>
      </c>
      <c r="N134">
        <f t="shared" ca="1" si="19"/>
        <v>326.65248315022302</v>
      </c>
      <c r="O134">
        <f t="shared" ca="1" si="20"/>
        <v>241.69890276721941</v>
      </c>
      <c r="P134" s="4">
        <f t="shared" ca="1" si="21"/>
        <v>7.4559899791453693E-2</v>
      </c>
      <c r="Q134" s="4">
        <f t="shared" ca="1" si="22"/>
        <v>2.258864131380298E-2</v>
      </c>
      <c r="R134" s="4">
        <f t="shared" ca="1" si="23"/>
        <v>2.5394008679315357E-2</v>
      </c>
      <c r="S134" s="4" cm="1">
        <f t="array" aca="1" ref="S134" ca="1">_xlfn._xlws.SORT(SUMPRODUCT($V$2:$X$2,P134:R134))</f>
        <v>3.9021629066751905E-2</v>
      </c>
      <c r="T134" s="4">
        <f ca="1"/>
        <v>1.3502648371574717E-3</v>
      </c>
    </row>
    <row r="135" spans="1:20" x14ac:dyDescent="0.25">
      <c r="A135" s="1">
        <v>45733</v>
      </c>
      <c r="B135" s="4">
        <f>IFERROR(LN(BTC_tbl[[#This Row],[Close]]/BTC_tbl!B134),"")</f>
        <v>-2.4003211951342091E-3</v>
      </c>
      <c r="C135" s="4">
        <f>IFERROR(LN(Gold_tbl[[#This Row],[Close]]/Gold_tbl!B134),"")</f>
        <v>5.3988572537130948E-3</v>
      </c>
      <c r="D135" s="4">
        <f>IFERROR(LN(AAPL_tbl[[#This Row],[Close]]/AAPL_tbl!B134),"")</f>
        <v>2.3860218576188547E-3</v>
      </c>
      <c r="E135" s="4">
        <f t="shared" si="16"/>
        <v>2.1552531002306317E-3</v>
      </c>
      <c r="F135">
        <f t="shared" ca="1" si="17"/>
        <v>-0.49117781816120315</v>
      </c>
      <c r="G135">
        <f t="shared" ca="1" si="17"/>
        <v>0.67563721681891942</v>
      </c>
      <c r="H135">
        <f t="shared" ca="1" si="17"/>
        <v>-6.2356457066735191E-2</v>
      </c>
      <c r="I135">
        <f ca="1"/>
        <v>-0.49117781816120315</v>
      </c>
      <c r="J135">
        <f ca="1"/>
        <v>0.64891678728522062</v>
      </c>
      <c r="K135">
        <f ca="1"/>
        <v>-0.19528973293022822</v>
      </c>
      <c r="L135">
        <v>133</v>
      </c>
      <c r="M135">
        <f t="shared" ca="1" si="18"/>
        <v>48.25942491673954</v>
      </c>
      <c r="N135">
        <f t="shared" ca="1" si="19"/>
        <v>327.25436454285358</v>
      </c>
      <c r="O135">
        <f t="shared" ca="1" si="20"/>
        <v>236.20065278765142</v>
      </c>
      <c r="P135" s="4">
        <f t="shared" ca="1" si="21"/>
        <v>-4.1601312408970442E-2</v>
      </c>
      <c r="Q135" s="4">
        <f t="shared" ca="1" si="22"/>
        <v>1.8408786044279545E-3</v>
      </c>
      <c r="R135" s="4">
        <f t="shared" ca="1" si="23"/>
        <v>-2.3011080585027904E-2</v>
      </c>
      <c r="S135" s="4" cm="1">
        <f t="array" aca="1" ref="S135" ca="1">_xlfn._xlws.SORT(SUMPRODUCT($V$2:$X$2,P135:R135))</f>
        <v>-1.8647366456428321E-2</v>
      </c>
      <c r="T135" s="4">
        <f ca="1"/>
        <v>1.4721189494155845E-3</v>
      </c>
    </row>
    <row r="136" spans="1:20" x14ac:dyDescent="0.25">
      <c r="A136" s="1">
        <v>45734</v>
      </c>
      <c r="B136" s="4">
        <f>IFERROR(LN(BTC_tbl[[#This Row],[Close]]/BTC_tbl!B135),"")</f>
        <v>-2.7614098942756165E-2</v>
      </c>
      <c r="C136" s="4">
        <f>IFERROR(LN(Gold_tbl[[#This Row],[Close]]/Gold_tbl!B135),"")</f>
        <v>1.1604434233346615E-2</v>
      </c>
      <c r="D136" s="4">
        <f>IFERROR(LN(AAPL_tbl[[#This Row],[Close]]/AAPL_tbl!B135),"")</f>
        <v>-6.1403084953978448E-3</v>
      </c>
      <c r="E136" s="4">
        <f t="shared" si="16"/>
        <v>-5.4845485381075565E-3</v>
      </c>
      <c r="F136">
        <f t="shared" ca="1" si="17"/>
        <v>-0.51889843114223821</v>
      </c>
      <c r="G136">
        <f t="shared" ca="1" si="17"/>
        <v>-0.51095761669977435</v>
      </c>
      <c r="H136">
        <f t="shared" ca="1" si="17"/>
        <v>1.0709158984245517E-2</v>
      </c>
      <c r="I136">
        <f ca="1"/>
        <v>-0.51889843114223821</v>
      </c>
      <c r="J136">
        <f ca="1"/>
        <v>-0.53749685301271322</v>
      </c>
      <c r="K136">
        <f ca="1"/>
        <v>-0.12831225944169594</v>
      </c>
      <c r="L136">
        <v>134</v>
      </c>
      <c r="M136">
        <f t="shared" ca="1" si="18"/>
        <v>48.228185343919932</v>
      </c>
      <c r="N136">
        <f t="shared" ca="1" si="19"/>
        <v>323.06604253832882</v>
      </c>
      <c r="O136">
        <f t="shared" ca="1" si="20"/>
        <v>236.55598237137863</v>
      </c>
      <c r="P136" s="4">
        <f t="shared" ca="1" si="21"/>
        <v>-6.4753544681607966E-4</v>
      </c>
      <c r="Q136" s="4">
        <f t="shared" ca="1" si="22"/>
        <v>-1.2880973345160789E-2</v>
      </c>
      <c r="R136" s="4">
        <f t="shared" ca="1" si="23"/>
        <v>1.5032243831700511E-3</v>
      </c>
      <c r="S136" s="4" cm="1">
        <f t="array" aca="1" ref="S136" ca="1">_xlfn._xlws.SORT(SUMPRODUCT($V$2:$X$2,P136:R136))</f>
        <v>-4.895682657158125E-3</v>
      </c>
      <c r="T136" s="4">
        <f ca="1"/>
        <v>1.5267607703293761E-3</v>
      </c>
    </row>
    <row r="137" spans="1:20" x14ac:dyDescent="0.25">
      <c r="A137" s="1">
        <v>45735</v>
      </c>
      <c r="B137" s="4">
        <f>IFERROR(LN(BTC_tbl[[#This Row],[Close]]/BTC_tbl!B136),"")</f>
        <v>3.9294614010037122E-2</v>
      </c>
      <c r="C137" s="4">
        <f>IFERROR(LN(Gold_tbl[[#This Row],[Close]]/Gold_tbl!B136),"")</f>
        <v>4.0993159870262603E-3</v>
      </c>
      <c r="D137" s="4">
        <f>IFERROR(LN(AAPL_tbl[[#This Row],[Close]]/AAPL_tbl!B136),"")</f>
        <v>1.1917978094765389E-2</v>
      </c>
      <c r="E137" s="4">
        <f t="shared" si="16"/>
        <v>1.7003504026251257E-2</v>
      </c>
      <c r="F137">
        <f t="shared" ca="1" si="17"/>
        <v>-0.85558911804131865</v>
      </c>
      <c r="G137">
        <f t="shared" ca="1" si="17"/>
        <v>-5.5392334270951415E-3</v>
      </c>
      <c r="H137">
        <f t="shared" ca="1" si="17"/>
        <v>0.94157215431096519</v>
      </c>
      <c r="I137">
        <f ca="1"/>
        <v>-0.85558911804131865</v>
      </c>
      <c r="J137">
        <f ca="1"/>
        <v>-5.045300952117493E-2</v>
      </c>
      <c r="K137">
        <f ca="1"/>
        <v>0.67495631581787607</v>
      </c>
      <c r="L137">
        <v>135</v>
      </c>
      <c r="M137">
        <f t="shared" ca="1" si="18"/>
        <v>47.765669847523448</v>
      </c>
      <c r="N137">
        <f t="shared" ca="1" si="19"/>
        <v>324.85238637476704</v>
      </c>
      <c r="O137">
        <f t="shared" ca="1" si="20"/>
        <v>240.4365317996137</v>
      </c>
      <c r="P137" s="4">
        <f t="shared" ca="1" si="21"/>
        <v>-9.6364308860907386E-3</v>
      </c>
      <c r="Q137" s="4">
        <f t="shared" ca="1" si="22"/>
        <v>5.5141149963904542E-3</v>
      </c>
      <c r="R137" s="4">
        <f t="shared" ca="1" si="23"/>
        <v>1.6271261826842621E-2</v>
      </c>
      <c r="S137" s="4" cm="1">
        <f t="array" aca="1" ref="S137" ca="1">_xlfn._xlws.SORT(SUMPRODUCT($V$2:$X$2,P137:R137))</f>
        <v>4.1960952807817463E-3</v>
      </c>
      <c r="T137" s="4">
        <f ca="1"/>
        <v>1.5876935678106139E-3</v>
      </c>
    </row>
    <row r="138" spans="1:20" x14ac:dyDescent="0.25">
      <c r="A138" s="1">
        <v>45736</v>
      </c>
      <c r="B138" s="4">
        <f>IFERROR(LN(BTC_tbl[[#This Row],[Close]]/BTC_tbl!B137),"")</f>
        <v>-1.542583779744287E-2</v>
      </c>
      <c r="C138" s="4">
        <f>IFERROR(LN(Gold_tbl[[#This Row],[Close]]/Gold_tbl!B137),"")</f>
        <v>-1.2814581898126394E-3</v>
      </c>
      <c r="D138" s="4">
        <f>IFERROR(LN(AAPL_tbl[[#This Row],[Close]]/AAPL_tbl!B137),"")</f>
        <v>-5.3104890255818429E-3</v>
      </c>
      <c r="E138" s="4">
        <f t="shared" si="16"/>
        <v>-6.7334813228324695E-3</v>
      </c>
      <c r="F138">
        <f t="shared" ca="1" si="17"/>
        <v>0.68892189753509103</v>
      </c>
      <c r="G138">
        <f t="shared" ca="1" si="17"/>
        <v>0.23600098483010121</v>
      </c>
      <c r="H138">
        <f t="shared" ca="1" si="17"/>
        <v>-1.0538670997367732</v>
      </c>
      <c r="I138">
        <f ca="1"/>
        <v>0.68892189753509103</v>
      </c>
      <c r="J138">
        <f ca="1"/>
        <v>0.27184628334082295</v>
      </c>
      <c r="K138">
        <f ca="1"/>
        <v>-0.82896238462632821</v>
      </c>
      <c r="L138">
        <v>136</v>
      </c>
      <c r="M138">
        <f t="shared" ca="1" si="18"/>
        <v>49.968895644032607</v>
      </c>
      <c r="N138">
        <f t="shared" ca="1" si="19"/>
        <v>326.05760969149242</v>
      </c>
      <c r="O138">
        <f t="shared" ca="1" si="20"/>
        <v>233.32944615764137</v>
      </c>
      <c r="P138" s="4">
        <f t="shared" ca="1" si="21"/>
        <v>4.5093547293682652E-2</v>
      </c>
      <c r="Q138" s="4">
        <f t="shared" ca="1" si="22"/>
        <v>3.7031992175460124E-3</v>
      </c>
      <c r="R138" s="4">
        <f t="shared" ca="1" si="23"/>
        <v>-3.000476676456857E-2</v>
      </c>
      <c r="S138" s="4" cm="1">
        <f t="array" aca="1" ref="S138" ca="1">_xlfn._xlws.SORT(SUMPRODUCT($V$2:$X$2,P138:R138))</f>
        <v>6.0079138457526295E-3</v>
      </c>
      <c r="T138" s="4">
        <f ca="1"/>
        <v>2.3056775664558691E-3</v>
      </c>
    </row>
    <row r="139" spans="1:20" x14ac:dyDescent="0.25">
      <c r="A139" s="1">
        <v>45737</v>
      </c>
      <c r="B139" s="4">
        <f>IFERROR(LN(BTC_tbl[[#This Row],[Close]]/BTC_tbl!B138),"")</f>
        <v>-3.221479296087972E-3</v>
      </c>
      <c r="C139" s="4">
        <f>IFERROR(LN(Gold_tbl[[#This Row],[Close]]/Gold_tbl!B138),"")</f>
        <v>-8.082441538601666E-3</v>
      </c>
      <c r="D139" s="4">
        <f>IFERROR(LN(AAPL_tbl[[#This Row],[Close]]/AAPL_tbl!B138),"")</f>
        <v>1.9289632955349155E-2</v>
      </c>
      <c r="E139" s="4">
        <f t="shared" si="16"/>
        <v>1.5874694823376882E-3</v>
      </c>
      <c r="F139">
        <f t="shared" ca="1" si="17"/>
        <v>0.70358807860491657</v>
      </c>
      <c r="G139">
        <f t="shared" ca="1" si="17"/>
        <v>-0.6428332539384517</v>
      </c>
      <c r="H139">
        <f t="shared" ca="1" si="17"/>
        <v>-1.4648031899039737</v>
      </c>
      <c r="I139">
        <f ca="1"/>
        <v>0.70358807860491657</v>
      </c>
      <c r="J139">
        <f ca="1"/>
        <v>-0.60500578924168813</v>
      </c>
      <c r="K139">
        <f ca="1"/>
        <v>-1.2175333082673796</v>
      </c>
      <c r="L139">
        <v>137</v>
      </c>
      <c r="M139">
        <f t="shared" ca="1" si="18"/>
        <v>49.998167375882012</v>
      </c>
      <c r="N139">
        <f t="shared" ca="1" si="19"/>
        <v>322.98177325509863</v>
      </c>
      <c r="O139">
        <f t="shared" ca="1" si="20"/>
        <v>231.55502271224324</v>
      </c>
      <c r="P139" s="4">
        <f t="shared" ca="1" si="21"/>
        <v>5.8562754174670297E-4</v>
      </c>
      <c r="Q139" s="4">
        <f t="shared" ca="1" si="22"/>
        <v>-9.4781905195227972E-3</v>
      </c>
      <c r="R139" s="4">
        <f t="shared" ca="1" si="23"/>
        <v>-7.6338625244844523E-3</v>
      </c>
      <c r="S139" s="4" cm="1">
        <f t="array" aca="1" ref="S139" ca="1">_xlfn._xlws.SORT(SUMPRODUCT($V$2:$X$2,P139:R139))</f>
        <v>-5.9057467026304433E-3</v>
      </c>
      <c r="T139" s="4">
        <f ca="1"/>
        <v>2.3880768703102733E-3</v>
      </c>
    </row>
    <row r="140" spans="1:20" x14ac:dyDescent="0.25">
      <c r="A140" s="1">
        <v>45740</v>
      </c>
      <c r="B140" s="4">
        <f>IFERROR(LN(BTC_tbl[[#This Row],[Close]]/BTC_tbl!B139),"")</f>
        <v>5.0849528285342442E-2</v>
      </c>
      <c r="C140" s="4">
        <f>IFERROR(LN(Gold_tbl[[#This Row],[Close]]/Gold_tbl!B139),"")</f>
        <v>-4.4625258494744658E-3</v>
      </c>
      <c r="D140" s="4">
        <f>IFERROR(LN(AAPL_tbl[[#This Row],[Close]]/AAPL_tbl!B139),"")</f>
        <v>1.1207406602134005E-2</v>
      </c>
      <c r="E140" s="4">
        <f t="shared" si="16"/>
        <v>1.6832070126453148E-2</v>
      </c>
      <c r="F140">
        <f t="shared" ca="1" si="17"/>
        <v>0.3423972553925369</v>
      </c>
      <c r="G140">
        <f t="shared" ca="1" si="17"/>
        <v>2.1585769966069097E-2</v>
      </c>
      <c r="H140">
        <f t="shared" ca="1" si="17"/>
        <v>-0.37429457467228489</v>
      </c>
      <c r="I140">
        <f ca="1"/>
        <v>0.3423972553925369</v>
      </c>
      <c r="J140">
        <f ca="1"/>
        <v>3.9533049035117042E-2</v>
      </c>
      <c r="K140">
        <f ca="1"/>
        <v>-0.26775915899537445</v>
      </c>
      <c r="L140">
        <v>138</v>
      </c>
      <c r="M140">
        <f t="shared" ca="1" si="18"/>
        <v>49.483393904667807</v>
      </c>
      <c r="N140">
        <f t="shared" ca="1" si="19"/>
        <v>325.33038454814562</v>
      </c>
      <c r="O140">
        <f t="shared" ca="1" si="20"/>
        <v>236.046140762985</v>
      </c>
      <c r="P140" s="4">
        <f t="shared" ca="1" si="21"/>
        <v>-1.034921565768842E-2</v>
      </c>
      <c r="Q140" s="4">
        <f t="shared" ca="1" si="22"/>
        <v>7.2453417353374686E-3</v>
      </c>
      <c r="R140" s="4">
        <f t="shared" ca="1" si="23"/>
        <v>1.9209773235602256E-2</v>
      </c>
      <c r="S140" s="4" cm="1">
        <f t="array" aca="1" ref="S140" ca="1">_xlfn._xlws.SORT(SUMPRODUCT($V$2:$X$2,P140:R140))</f>
        <v>5.5563039675091382E-3</v>
      </c>
      <c r="T140" s="4">
        <f ca="1"/>
        <v>2.5760006197465147E-3</v>
      </c>
    </row>
    <row r="141" spans="1:20" x14ac:dyDescent="0.25">
      <c r="A141" s="1">
        <v>45741</v>
      </c>
      <c r="B141" s="4">
        <f>IFERROR(LN(BTC_tbl[[#This Row],[Close]]/BTC_tbl!B140),"")</f>
        <v>-1.2786090477392249E-3</v>
      </c>
      <c r="C141" s="4">
        <f>IFERROR(LN(Gold_tbl[[#This Row],[Close]]/Gold_tbl!B140),"")</f>
        <v>4.3907074064676145E-3</v>
      </c>
      <c r="D141" s="4">
        <f>IFERROR(LN(AAPL_tbl[[#This Row],[Close]]/AAPL_tbl!B140),"")</f>
        <v>1.3589122001844327E-2</v>
      </c>
      <c r="E141" s="4">
        <f t="shared" si="16"/>
        <v>5.4494368488185764E-3</v>
      </c>
      <c r="F141">
        <f t="shared" ca="1" si="17"/>
        <v>1.0252339098996035</v>
      </c>
      <c r="G141">
        <f t="shared" ca="1" si="17"/>
        <v>-0.5366656257368041</v>
      </c>
      <c r="H141">
        <f t="shared" ca="1" si="17"/>
        <v>-0.9651570800667143</v>
      </c>
      <c r="I141">
        <f ca="1"/>
        <v>1.0252339098996035</v>
      </c>
      <c r="J141">
        <f ca="1"/>
        <v>-0.48209706452458251</v>
      </c>
      <c r="K141">
        <f ca="1"/>
        <v>-0.64986761710170293</v>
      </c>
      <c r="L141">
        <v>139</v>
      </c>
      <c r="M141">
        <f t="shared" ca="1" si="18"/>
        <v>50.484275453089097</v>
      </c>
      <c r="N141">
        <f t="shared" ca="1" si="19"/>
        <v>323.52220040161876</v>
      </c>
      <c r="O141">
        <f t="shared" ca="1" si="20"/>
        <v>234.28142295420744</v>
      </c>
      <c r="P141" s="4">
        <f t="shared" ca="1" si="21"/>
        <v>2.0024774010446729E-2</v>
      </c>
      <c r="Q141" s="4">
        <f t="shared" ca="1" si="22"/>
        <v>-5.573496566804813E-3</v>
      </c>
      <c r="R141" s="4">
        <f t="shared" ca="1" si="23"/>
        <v>-7.5042426869423896E-3</v>
      </c>
      <c r="S141" s="4" cm="1">
        <f t="array" aca="1" ref="S141" ca="1">_xlfn._xlws.SORT(SUMPRODUCT($V$2:$X$2,P141:R141))</f>
        <v>1.5267607703293761E-3</v>
      </c>
      <c r="T141" s="4">
        <f ca="1"/>
        <v>2.7382692957533252E-3</v>
      </c>
    </row>
    <row r="142" spans="1:20" x14ac:dyDescent="0.25">
      <c r="A142" s="1">
        <v>45742</v>
      </c>
      <c r="B142" s="4">
        <f>IFERROR(LN(BTC_tbl[[#This Row],[Close]]/BTC_tbl!B141),"")</f>
        <v>-1.8856299361316709E-2</v>
      </c>
      <c r="C142" s="4">
        <f>IFERROR(LN(Gold_tbl[[#This Row],[Close]]/Gold_tbl!B141),"")</f>
        <v>-8.2628303097101094E-4</v>
      </c>
      <c r="D142" s="4">
        <f>IFERROR(LN(AAPL_tbl[[#This Row],[Close]]/AAPL_tbl!B141),"")</f>
        <v>-9.9713366603807335E-3</v>
      </c>
      <c r="E142" s="4">
        <f t="shared" si="16"/>
        <v>-8.9788040188976369E-3</v>
      </c>
      <c r="F142">
        <f t="shared" ca="1" si="17"/>
        <v>-2.1724784275244668</v>
      </c>
      <c r="G142">
        <f t="shared" ca="1" si="17"/>
        <v>1.4836344461402844</v>
      </c>
      <c r="H142">
        <f t="shared" ca="1" si="17"/>
        <v>-0.47717574193142909</v>
      </c>
      <c r="I142">
        <f ca="1"/>
        <v>-2.1724784275244668</v>
      </c>
      <c r="J142">
        <f ca="1"/>
        <v>1.3675254262111338</v>
      </c>
      <c r="K142">
        <f ca="1"/>
        <v>-1.0523782622398956</v>
      </c>
      <c r="L142">
        <v>140</v>
      </c>
      <c r="M142">
        <f t="shared" ca="1" si="18"/>
        <v>46.006813615510474</v>
      </c>
      <c r="N142">
        <f t="shared" ca="1" si="19"/>
        <v>330.22019119367059</v>
      </c>
      <c r="O142">
        <f t="shared" ca="1" si="20"/>
        <v>232.43476354329016</v>
      </c>
      <c r="P142" s="4">
        <f t="shared" ca="1" si="21"/>
        <v>-9.2872403030408002E-2</v>
      </c>
      <c r="Q142" s="4">
        <f t="shared" ca="1" si="22"/>
        <v>2.0491940744081717E-2</v>
      </c>
      <c r="R142" s="4">
        <f t="shared" ca="1" si="23"/>
        <v>-7.9134561913492569E-3</v>
      </c>
      <c r="S142" s="4" cm="1">
        <f t="array" aca="1" ref="S142" ca="1">_xlfn._xlws.SORT(SUMPRODUCT($V$2:$X$2,P142:R142))</f>
        <v>-2.2038981468894485E-2</v>
      </c>
      <c r="T142" s="4">
        <f ca="1"/>
        <v>2.8262245694812144E-3</v>
      </c>
    </row>
    <row r="143" spans="1:20" x14ac:dyDescent="0.25">
      <c r="A143" s="1">
        <v>45743</v>
      </c>
      <c r="B143" s="4">
        <f>IFERROR(LN(BTC_tbl[[#This Row],[Close]]/BTC_tbl!B142),"")</f>
        <v>5.4609419290797051E-3</v>
      </c>
      <c r="C143" s="4">
        <f>IFERROR(LN(Gold_tbl[[#This Row],[Close]]/Gold_tbl!B142),"")</f>
        <v>1.3316631694347013E-2</v>
      </c>
      <c r="D143" s="4">
        <f>IFERROR(LN(AAPL_tbl[[#This Row],[Close]]/AAPL_tbl!B142),"")</f>
        <v>1.041816419239041E-2</v>
      </c>
      <c r="E143" s="4">
        <f t="shared" si="16"/>
        <v>1.009038451417984E-2</v>
      </c>
      <c r="F143">
        <f t="shared" ca="1" si="17"/>
        <v>-1.0027133505051564</v>
      </c>
      <c r="G143">
        <f t="shared" ca="1" si="17"/>
        <v>-1.0660249482994177</v>
      </c>
      <c r="H143">
        <f t="shared" ca="1" si="17"/>
        <v>-2.0851463142916964E-2</v>
      </c>
      <c r="I143">
        <f ca="1"/>
        <v>-1.0027133505051564</v>
      </c>
      <c r="J143">
        <f ca="1"/>
        <v>-1.1172005753135397</v>
      </c>
      <c r="K143">
        <f ca="1"/>
        <v>-0.28767048649421972</v>
      </c>
      <c r="L143">
        <v>141</v>
      </c>
      <c r="M143">
        <f t="shared" ca="1" si="18"/>
        <v>47.607034599902271</v>
      </c>
      <c r="N143">
        <f t="shared" ca="1" si="19"/>
        <v>321.37456465545165</v>
      </c>
      <c r="O143">
        <f t="shared" ca="1" si="20"/>
        <v>236.06505733017232</v>
      </c>
      <c r="P143" s="4">
        <f t="shared" ca="1" si="21"/>
        <v>3.4191028433956334E-2</v>
      </c>
      <c r="Q143" s="4">
        <f t="shared" ca="1" si="22"/>
        <v>-2.7152367038182981E-2</v>
      </c>
      <c r="R143" s="4">
        <f t="shared" ca="1" si="23"/>
        <v>1.5497834944853331E-2</v>
      </c>
      <c r="S143" s="4" cm="1">
        <f t="array" aca="1" ref="S143" ca="1">_xlfn._xlws.SORT(SUMPRODUCT($V$2:$X$2,P143:R143))</f>
        <v>4.045712198369706E-3</v>
      </c>
      <c r="T143" s="4">
        <f ca="1"/>
        <v>2.829593811912905E-3</v>
      </c>
    </row>
    <row r="144" spans="1:20" x14ac:dyDescent="0.25">
      <c r="A144" s="1">
        <v>45744</v>
      </c>
      <c r="B144" s="4">
        <f>IFERROR(LN(BTC_tbl[[#This Row],[Close]]/BTC_tbl!B143),"")</f>
        <v>-3.9407452579704051E-2</v>
      </c>
      <c r="C144" s="4">
        <f>IFERROR(LN(Gold_tbl[[#This Row],[Close]]/Gold_tbl!B143),"")</f>
        <v>7.3848011526622169E-3</v>
      </c>
      <c r="D144" s="4">
        <f>IFERROR(LN(AAPL_tbl[[#This Row],[Close]]/AAPL_tbl!B143),"")</f>
        <v>-2.693994273640031E-2</v>
      </c>
      <c r="E144" s="4">
        <f t="shared" si="16"/>
        <v>-1.6950298133766421E-2</v>
      </c>
      <c r="F144">
        <f t="shared" ca="1" si="17"/>
        <v>-0.94605478792963182</v>
      </c>
      <c r="G144">
        <f t="shared" ca="1" si="17"/>
        <v>-0.30662378647910143</v>
      </c>
      <c r="H144">
        <f t="shared" ca="1" si="17"/>
        <v>-0.47072545347969369</v>
      </c>
      <c r="I144">
        <f ca="1"/>
        <v>-0.94605478792963182</v>
      </c>
      <c r="J144">
        <f ca="1"/>
        <v>-0.35587205238954722</v>
      </c>
      <c r="K144">
        <f ca="1"/>
        <v>-0.70807797784690429</v>
      </c>
      <c r="L144">
        <v>142</v>
      </c>
      <c r="M144">
        <f t="shared" ca="1" si="18"/>
        <v>47.693153346505547</v>
      </c>
      <c r="N144">
        <f t="shared" ca="1" si="19"/>
        <v>324.1273311181119</v>
      </c>
      <c r="O144">
        <f t="shared" ca="1" si="20"/>
        <v>234.12028329277811</v>
      </c>
      <c r="P144" s="4">
        <f t="shared" ca="1" si="21"/>
        <v>1.8073158490129998E-3</v>
      </c>
      <c r="Q144" s="4">
        <f t="shared" ca="1" si="22"/>
        <v>8.5291249131459069E-3</v>
      </c>
      <c r="R144" s="4">
        <f t="shared" ca="1" si="23"/>
        <v>-8.272419235155596E-3</v>
      </c>
      <c r="S144" s="4" cm="1">
        <f t="array" aca="1" ref="S144" ca="1">_xlfn._xlws.SORT(SUMPRODUCT($V$2:$X$2,P144:R144))</f>
        <v>1.4721189494155845E-3</v>
      </c>
      <c r="T144" s="4">
        <f ca="1"/>
        <v>3.0732306775496567E-3</v>
      </c>
    </row>
    <row r="145" spans="1:20" x14ac:dyDescent="0.25">
      <c r="A145" s="1">
        <v>45747</v>
      </c>
      <c r="B145" s="4">
        <f>IFERROR(LN(BTC_tbl[[#This Row],[Close]]/BTC_tbl!B144),"")</f>
        <v>-1.5769766714284612E-2</v>
      </c>
      <c r="C145" s="4">
        <f>IFERROR(LN(Gold_tbl[[#This Row],[Close]]/Gold_tbl!B144),"")</f>
        <v>1.4260989680344878E-2</v>
      </c>
      <c r="D145" s="4">
        <f>IFERROR(LN(AAPL_tbl[[#This Row],[Close]]/AAPL_tbl!B144),"")</f>
        <v>1.9226554118956955E-2</v>
      </c>
      <c r="E145" s="4">
        <f t="shared" si="16"/>
        <v>6.7414320935396546E-3</v>
      </c>
      <c r="F145">
        <f t="shared" ca="1" si="17"/>
        <v>-1.8815511259408519</v>
      </c>
      <c r="G145">
        <f t="shared" ca="1" si="17"/>
        <v>-0.59861072350957356</v>
      </c>
      <c r="H145">
        <f t="shared" ca="1" si="17"/>
        <v>-0.67331282166752071</v>
      </c>
      <c r="I145">
        <f ca="1"/>
        <v>-1.8815511259408519</v>
      </c>
      <c r="J145">
        <f ca="1"/>
        <v>-0.69657308785670902</v>
      </c>
      <c r="K145">
        <f ca="1"/>
        <v>-1.1552159835998959</v>
      </c>
      <c r="L145">
        <v>143</v>
      </c>
      <c r="M145">
        <f t="shared" ca="1" si="18"/>
        <v>46.419995867807508</v>
      </c>
      <c r="N145">
        <f t="shared" ca="1" si="19"/>
        <v>322.96751961412917</v>
      </c>
      <c r="O145">
        <f t="shared" ca="1" si="20"/>
        <v>232.06707640915403</v>
      </c>
      <c r="P145" s="4">
        <f t="shared" ca="1" si="21"/>
        <v>-2.7057540050603325E-2</v>
      </c>
      <c r="Q145" s="4">
        <f t="shared" ca="1" si="22"/>
        <v>-3.5846761711223686E-3</v>
      </c>
      <c r="R145" s="4">
        <f t="shared" ca="1" si="23"/>
        <v>-8.8085621229386166E-3</v>
      </c>
      <c r="S145" s="4" cm="1">
        <f t="array" aca="1" ref="S145" ca="1">_xlfn._xlws.SORT(SUMPRODUCT($V$2:$X$2,P145:R145))</f>
        <v>-1.2193701120511531E-2</v>
      </c>
      <c r="T145" s="4">
        <f ca="1"/>
        <v>3.2001855103227193E-3</v>
      </c>
    </row>
    <row r="146" spans="1:20" x14ac:dyDescent="0.25">
      <c r="A146" s="1">
        <v>45748</v>
      </c>
      <c r="B146" s="4">
        <f>IFERROR(LN(BTC_tbl[[#This Row],[Close]]/BTC_tbl!B145),"")</f>
        <v>3.129470379754621E-2</v>
      </c>
      <c r="C146" s="4">
        <f>IFERROR(LN(Gold_tbl[[#This Row],[Close]]/Gold_tbl!B145),"")</f>
        <v>-1.9801642710735169E-3</v>
      </c>
      <c r="D146" s="4">
        <f>IFERROR(LN(AAPL_tbl[[#This Row],[Close]]/AAPL_tbl!B145),"")</f>
        <v>4.7606305665627204E-3</v>
      </c>
      <c r="E146" s="4">
        <f t="shared" si="16"/>
        <v>1.0024534600803272E-2</v>
      </c>
      <c r="F146">
        <f t="shared" ca="1" si="17"/>
        <v>3.7456212937798821</v>
      </c>
      <c r="G146">
        <f t="shared" ca="1" si="17"/>
        <v>0.32984891993995175</v>
      </c>
      <c r="H146">
        <f t="shared" ca="1" si="17"/>
        <v>-0.95259513622440906</v>
      </c>
      <c r="I146">
        <f ca="1"/>
        <v>3.7456212937798821</v>
      </c>
      <c r="J146">
        <f ca="1"/>
        <v>0.52605216909175978</v>
      </c>
      <c r="K146">
        <f ca="1"/>
        <v>9.5288090339346265E-2</v>
      </c>
      <c r="L146">
        <v>144</v>
      </c>
      <c r="M146">
        <f t="shared" ca="1" si="18"/>
        <v>54.685637784292538</v>
      </c>
      <c r="N146">
        <f t="shared" ca="1" si="19"/>
        <v>327.38982315020633</v>
      </c>
      <c r="O146">
        <f t="shared" ca="1" si="20"/>
        <v>237.99937948814335</v>
      </c>
      <c r="P146" s="4">
        <f t="shared" ca="1" si="21"/>
        <v>0.16387079976490362</v>
      </c>
      <c r="Q146" s="4">
        <f t="shared" ca="1" si="22"/>
        <v>1.3599820916031289E-2</v>
      </c>
      <c r="R146" s="4">
        <f t="shared" ca="1" si="23"/>
        <v>2.5241614143683071E-2</v>
      </c>
      <c r="S146" s="4" cm="1">
        <f t="array" aca="1" ref="S146" ca="1">_xlfn._xlws.SORT(SUMPRODUCT($V$2:$X$2,P146:R146))</f>
        <v>6.2173652538988523E-2</v>
      </c>
      <c r="T146" s="4">
        <f ca="1"/>
        <v>3.2779920137983032E-3</v>
      </c>
    </row>
    <row r="147" spans="1:20" x14ac:dyDescent="0.25">
      <c r="A147" s="1">
        <v>45749</v>
      </c>
      <c r="B147" s="4">
        <f>IFERROR(LN(BTC_tbl[[#This Row],[Close]]/BTC_tbl!B146),"")</f>
        <v>2.3104204392163746E-2</v>
      </c>
      <c r="C147" s="4">
        <f>IFERROR(LN(Gold_tbl[[#This Row],[Close]]/Gold_tbl!B146),"")</f>
        <v>2.0495725653926337E-3</v>
      </c>
      <c r="D147" s="4">
        <f>IFERROR(LN(AAPL_tbl[[#This Row],[Close]]/AAPL_tbl!B146),"")</f>
        <v>3.1314331753118378E-3</v>
      </c>
      <c r="E147" s="4">
        <f t="shared" si="16"/>
        <v>8.6905202963997279E-3</v>
      </c>
      <c r="F147">
        <f t="shared" ca="1" si="17"/>
        <v>1.5630734721341677</v>
      </c>
      <c r="G147">
        <f t="shared" ca="1" si="17"/>
        <v>2.1577630001165886</v>
      </c>
      <c r="H147">
        <f t="shared" ca="1" si="17"/>
        <v>0.78764010487001479</v>
      </c>
      <c r="I147">
        <f ca="1"/>
        <v>1.5630734721341677</v>
      </c>
      <c r="J147">
        <f ca="1"/>
        <v>2.2368537000338806</v>
      </c>
      <c r="K147">
        <f ca="1"/>
        <v>1.1736659688390629</v>
      </c>
      <c r="L147">
        <v>145</v>
      </c>
      <c r="M147">
        <f t="shared" ca="1" si="18"/>
        <v>51.329363963183077</v>
      </c>
      <c r="N147">
        <f t="shared" ca="1" si="19"/>
        <v>333.65834976622938</v>
      </c>
      <c r="O147">
        <f t="shared" ca="1" si="20"/>
        <v>243.24211074032374</v>
      </c>
      <c r="P147" s="4">
        <f t="shared" ca="1" si="21"/>
        <v>-6.3338126230467778E-2</v>
      </c>
      <c r="Q147" s="4">
        <f t="shared" ca="1" si="22"/>
        <v>1.8965983948764861E-2</v>
      </c>
      <c r="R147" s="4">
        <f t="shared" ca="1" si="23"/>
        <v>2.17892213425569E-2</v>
      </c>
      <c r="S147" s="4" cm="1">
        <f t="array" aca="1" ref="S147" ca="1">_xlfn._xlws.SORT(SUMPRODUCT($V$2:$X$2,P147:R147))</f>
        <v>-4.8782778868673186E-3</v>
      </c>
      <c r="T147" s="4">
        <f ca="1"/>
        <v>3.5531166281828931E-3</v>
      </c>
    </row>
    <row r="148" spans="1:20" x14ac:dyDescent="0.25">
      <c r="A148" s="1">
        <v>45750</v>
      </c>
      <c r="B148" s="4">
        <f>IFERROR(LN(BTC_tbl[[#This Row],[Close]]/BTC_tbl!B147),"")</f>
        <v>-5.9343973211821784E-2</v>
      </c>
      <c r="C148" s="4">
        <f>IFERROR(LN(Gold_tbl[[#This Row],[Close]]/Gold_tbl!B147),"")</f>
        <v>-6.056616377089449E-3</v>
      </c>
      <c r="D148" s="4">
        <f>IFERROR(LN(AAPL_tbl[[#This Row],[Close]]/AAPL_tbl!B147),"")</f>
        <v>-9.7013357916483689E-2</v>
      </c>
      <c r="E148" s="4">
        <f t="shared" si="16"/>
        <v>-4.9329845889327414E-2</v>
      </c>
      <c r="F148">
        <f t="shared" ca="1" si="17"/>
        <v>0.3640390142332855</v>
      </c>
      <c r="G148">
        <f t="shared" ca="1" si="17"/>
        <v>0.88337691326701218</v>
      </c>
      <c r="H148">
        <f t="shared" ca="1" si="17"/>
        <v>0.61534956415228237</v>
      </c>
      <c r="I148">
        <f ca="1"/>
        <v>0.3640390142332855</v>
      </c>
      <c r="J148">
        <f ca="1"/>
        <v>0.90127182662205552</v>
      </c>
      <c r="K148">
        <f ca="1"/>
        <v>0.68781243852200924</v>
      </c>
      <c r="L148">
        <v>146</v>
      </c>
      <c r="M148">
        <f t="shared" ca="1" si="18"/>
        <v>49.577559701751198</v>
      </c>
      <c r="N148">
        <f t="shared" ca="1" si="19"/>
        <v>328.84841320438392</v>
      </c>
      <c r="O148">
        <f t="shared" ca="1" si="20"/>
        <v>240.92175083592096</v>
      </c>
      <c r="P148" s="4">
        <f t="shared" ca="1" si="21"/>
        <v>-3.4724679375493304E-2</v>
      </c>
      <c r="Q148" s="4">
        <f t="shared" ca="1" si="22"/>
        <v>-1.4520670112161826E-2</v>
      </c>
      <c r="R148" s="4">
        <f t="shared" ca="1" si="23"/>
        <v>-9.5850923771250152E-3</v>
      </c>
      <c r="S148" s="4" cm="1">
        <f t="array" aca="1" ref="S148" ca="1">_xlfn._xlws.SORT(SUMPRODUCT($V$2:$X$2,P148:R148))</f>
        <v>-1.9101199570650224E-2</v>
      </c>
      <c r="T148" s="4">
        <f ca="1"/>
        <v>3.9133602320881051E-3</v>
      </c>
    </row>
    <row r="149" spans="1:20" x14ac:dyDescent="0.25">
      <c r="A149" s="1">
        <v>45751</v>
      </c>
      <c r="B149" s="4">
        <f>IFERROR(LN(BTC_tbl[[#This Row],[Close]]/BTC_tbl!B148),"")</f>
        <v>2.4484356932286747E-2</v>
      </c>
      <c r="C149" s="4">
        <f>IFERROR(LN(Gold_tbl[[#This Row],[Close]]/Gold_tbl!B148),"")</f>
        <v>-2.3670162214890423E-2</v>
      </c>
      <c r="D149" s="4">
        <f>IFERROR(LN(AAPL_tbl[[#This Row],[Close]]/AAPL_tbl!B148),"")</f>
        <v>-7.5680302500250957E-2</v>
      </c>
      <c r="E149" s="4">
        <f t="shared" si="16"/>
        <v>-2.4826848556345434E-2</v>
      </c>
      <c r="F149">
        <f t="shared" ca="1" si="17"/>
        <v>-0.85724872700460197</v>
      </c>
      <c r="G149">
        <f t="shared" ca="1" si="17"/>
        <v>-1.1417827959826476</v>
      </c>
      <c r="H149">
        <f t="shared" ca="1" si="17"/>
        <v>-0.25608596819638307</v>
      </c>
      <c r="I149">
        <f ca="1"/>
        <v>-0.85724872700460197</v>
      </c>
      <c r="J149">
        <f ca="1"/>
        <v>-1.1852165326172144</v>
      </c>
      <c r="K149">
        <f ca="1"/>
        <v>-0.47450445656167783</v>
      </c>
      <c r="L149">
        <v>147</v>
      </c>
      <c r="M149">
        <f t="shared" ca="1" si="18"/>
        <v>47.854550361215857</v>
      </c>
      <c r="N149">
        <f t="shared" ca="1" si="19"/>
        <v>321.44358731990553</v>
      </c>
      <c r="O149">
        <f t="shared" ca="1" si="20"/>
        <v>235.40773437533579</v>
      </c>
      <c r="P149" s="4">
        <f t="shared" ca="1" si="21"/>
        <v>-3.5372096241988636E-2</v>
      </c>
      <c r="Q149" s="4">
        <f t="shared" ca="1" si="22"/>
        <v>-2.2774833290398526E-2</v>
      </c>
      <c r="R149" s="4">
        <f t="shared" ca="1" si="23"/>
        <v>-2.3153144844575514E-2</v>
      </c>
      <c r="S149" s="4" cm="1">
        <f t="array" aca="1" ref="S149" ca="1">_xlfn._xlws.SORT(SUMPRODUCT($V$2:$X$2,P149:R149))</f>
        <v>-2.6667505642128657E-2</v>
      </c>
      <c r="T149" s="4">
        <f ca="1"/>
        <v>3.9670866186293586E-3</v>
      </c>
    </row>
    <row r="150" spans="1:20" x14ac:dyDescent="0.25">
      <c r="A150" s="1">
        <v>45754</v>
      </c>
      <c r="B150" s="4">
        <f>IFERROR(LN(BTC_tbl[[#This Row],[Close]]/BTC_tbl!B149),"")</f>
        <v>-7.4749030956630158E-2</v>
      </c>
      <c r="C150" s="4">
        <f>IFERROR(LN(Gold_tbl[[#This Row],[Close]]/Gold_tbl!B149),"")</f>
        <v>-2.1719951102797296E-2</v>
      </c>
      <c r="D150" s="4">
        <f>IFERROR(LN(AAPL_tbl[[#This Row],[Close]]/AAPL_tbl!B149),"")</f>
        <v>-3.7425955653188146E-2</v>
      </c>
      <c r="E150" s="4">
        <f t="shared" si="16"/>
        <v>-4.234047642406441E-2</v>
      </c>
      <c r="F150">
        <f t="shared" ca="1" si="17"/>
        <v>0.68532543614800323</v>
      </c>
      <c r="G150">
        <f t="shared" ca="1" si="17"/>
        <v>0.47316029776209634</v>
      </c>
      <c r="H150">
        <f t="shared" ca="1" si="17"/>
        <v>0.84640479770300392</v>
      </c>
      <c r="I150">
        <f ca="1"/>
        <v>0.68532543614800323</v>
      </c>
      <c r="J150">
        <f ca="1"/>
        <v>0.50848966525759598</v>
      </c>
      <c r="K150">
        <f ca="1"/>
        <v>0.99861188795876821</v>
      </c>
      <c r="L150">
        <v>148</v>
      </c>
      <c r="M150">
        <f t="shared" ca="1" si="18"/>
        <v>50.059054976537432</v>
      </c>
      <c r="N150">
        <f t="shared" ca="1" si="19"/>
        <v>327.53670616030053</v>
      </c>
      <c r="O150">
        <f t="shared" ca="1" si="20"/>
        <v>242.50581116898226</v>
      </c>
      <c r="P150" s="4">
        <f t="shared" ca="1" si="21"/>
        <v>4.5037198263829903E-2</v>
      </c>
      <c r="Q150" s="4">
        <f t="shared" ca="1" si="22"/>
        <v>1.877806751524461E-2</v>
      </c>
      <c r="R150" s="4">
        <f t="shared" ca="1" si="23"/>
        <v>2.9706623077590484E-2</v>
      </c>
      <c r="S150" s="4" cm="1">
        <f t="array" aca="1" ref="S150" ca="1">_xlfn._xlws.SORT(SUMPRODUCT($V$2:$X$2,P150:R150))</f>
        <v>2.9934373408523958E-2</v>
      </c>
      <c r="T150" s="4">
        <f ca="1"/>
        <v>4.045712198369706E-3</v>
      </c>
    </row>
    <row r="151" spans="1:20" x14ac:dyDescent="0.25">
      <c r="A151" s="1">
        <v>45755</v>
      </c>
      <c r="B151" s="4">
        <f>IFERROR(LN(BTC_tbl[[#This Row],[Close]]/BTC_tbl!B150),"")</f>
        <v>-1.5762147693876325E-2</v>
      </c>
      <c r="C151" s="4">
        <f>IFERROR(LN(Gold_tbl[[#This Row],[Close]]/Gold_tbl!B150),"")</f>
        <v>5.4289543263196577E-3</v>
      </c>
      <c r="D151" s="4">
        <f>IFERROR(LN(AAPL_tbl[[#This Row],[Close]]/AAPL_tbl!B150),"")</f>
        <v>-5.1101882959704026E-2</v>
      </c>
      <c r="E151" s="4">
        <f t="shared" si="16"/>
        <v>-1.7887627465546244E-2</v>
      </c>
      <c r="F151">
        <f t="shared" ca="1" si="17"/>
        <v>0.5700101570063224</v>
      </c>
      <c r="G151">
        <f t="shared" ca="1" si="17"/>
        <v>1.0835826326692461</v>
      </c>
      <c r="H151">
        <f t="shared" ca="1" si="17"/>
        <v>-4.8783176310186836E-3</v>
      </c>
      <c r="I151">
        <f ca="1"/>
        <v>0.5700101570063224</v>
      </c>
      <c r="J151">
        <f ca="1"/>
        <v>1.1120156145638052</v>
      </c>
      <c r="K151">
        <f ca="1"/>
        <v>0.1457582435421256</v>
      </c>
      <c r="L151">
        <v>149</v>
      </c>
      <c r="M151">
        <f t="shared" ca="1" si="18"/>
        <v>49.899324854507441</v>
      </c>
      <c r="N151">
        <f t="shared" ca="1" si="19"/>
        <v>329.76973753367764</v>
      </c>
      <c r="O151">
        <f t="shared" ca="1" si="20"/>
        <v>238.43089906976076</v>
      </c>
      <c r="P151" s="4">
        <f t="shared" ca="1" si="21"/>
        <v>-3.1959353134162786E-3</v>
      </c>
      <c r="Q151" s="4">
        <f t="shared" ca="1" si="22"/>
        <v>6.7945171861246798E-3</v>
      </c>
      <c r="R151" s="4">
        <f t="shared" ca="1" si="23"/>
        <v>-1.694613668937887E-2</v>
      </c>
      <c r="S151" s="4" cm="1">
        <f t="array" aca="1" ref="S151" ca="1">_xlfn._xlws.SORT(SUMPRODUCT($V$2:$X$2,P151:R151))</f>
        <v>-3.3248147263886729E-3</v>
      </c>
      <c r="T151" s="4">
        <f ca="1"/>
        <v>4.1960952807817463E-3</v>
      </c>
    </row>
    <row r="152" spans="1:20" x14ac:dyDescent="0.25">
      <c r="A152" s="1">
        <v>45756</v>
      </c>
      <c r="B152" s="4">
        <f>IFERROR(LN(BTC_tbl[[#This Row],[Close]]/BTC_tbl!B151),"")</f>
        <v>7.1245896880421086E-2</v>
      </c>
      <c r="C152" s="4">
        <f>IFERROR(LN(Gold_tbl[[#This Row],[Close]]/Gold_tbl!B151),"")</f>
        <v>3.6323519443240616E-2</v>
      </c>
      <c r="D152" s="4">
        <f>IFERROR(LN(AAPL_tbl[[#This Row],[Close]]/AAPL_tbl!B151),"")</f>
        <v>0.14261741087192081</v>
      </c>
      <c r="E152" s="4">
        <f t="shared" si="16"/>
        <v>7.8688400102998823E-2</v>
      </c>
      <c r="F152">
        <f t="shared" ca="1" si="17"/>
        <v>-0.9294286541562119</v>
      </c>
      <c r="G152">
        <f t="shared" ca="1" si="17"/>
        <v>7.4561417170660532E-2</v>
      </c>
      <c r="H152">
        <f t="shared" ca="1" si="17"/>
        <v>-2.7009923706723531</v>
      </c>
      <c r="I152">
        <f ca="1"/>
        <v>-0.9294286541562119</v>
      </c>
      <c r="J152">
        <f ca="1"/>
        <v>2.5660328023974936E-2</v>
      </c>
      <c r="K152">
        <f ca="1"/>
        <v>-2.851966513542822</v>
      </c>
      <c r="L152">
        <v>150</v>
      </c>
      <c r="M152">
        <f t="shared" ca="1" si="18"/>
        <v>47.776940233374795</v>
      </c>
      <c r="N152">
        <f t="shared" ca="1" si="19"/>
        <v>325.90748099775556</v>
      </c>
      <c r="O152">
        <f t="shared" ca="1" si="20"/>
        <v>224.55327887220025</v>
      </c>
      <c r="P152" s="4">
        <f t="shared" ca="1" si="21"/>
        <v>-4.3464371497547061E-2</v>
      </c>
      <c r="Q152" s="4">
        <f t="shared" ca="1" si="22"/>
        <v>-1.1781105392422206E-2</v>
      </c>
      <c r="R152" s="4">
        <f t="shared" ca="1" si="23"/>
        <v>-5.9966535588056639E-2</v>
      </c>
      <c r="S152" s="4" cm="1">
        <f t="array" aca="1" ref="S152" ca="1">_xlfn._xlws.SORT(SUMPRODUCT($V$2:$X$2,P152:R152))</f>
        <v>-3.5741714282649995E-2</v>
      </c>
      <c r="T152" s="4">
        <f ca="1"/>
        <v>4.2531885910254003E-3</v>
      </c>
    </row>
    <row r="153" spans="1:20" x14ac:dyDescent="0.25">
      <c r="A153" s="1">
        <v>45757</v>
      </c>
      <c r="B153" s="4">
        <f>IFERROR(LN(BTC_tbl[[#This Row],[Close]]/BTC_tbl!B152),"")</f>
        <v>-3.5414268235299647E-2</v>
      </c>
      <c r="C153" s="4">
        <f>IFERROR(LN(Gold_tbl[[#This Row],[Close]]/Gold_tbl!B152),"")</f>
        <v>2.413008911925052E-2</v>
      </c>
      <c r="D153" s="4">
        <f>IFERROR(LN(AAPL_tbl[[#This Row],[Close]]/AAPL_tbl!B152),"")</f>
        <v>-4.3318612796154309E-2</v>
      </c>
      <c r="E153" s="4">
        <f t="shared" si="16"/>
        <v>-1.3967828661735977E-2</v>
      </c>
      <c r="F153">
        <f t="shared" ca="1" si="17"/>
        <v>-2.3766687920616687</v>
      </c>
      <c r="G153">
        <f t="shared" ca="1" si="17"/>
        <v>-1.054169744978277</v>
      </c>
      <c r="H153">
        <f t="shared" ca="1" si="17"/>
        <v>-1.5083909213944953</v>
      </c>
      <c r="I153">
        <f ca="1"/>
        <v>-2.3766687920616687</v>
      </c>
      <c r="J153">
        <f ca="1"/>
        <v>-1.1774991814786864</v>
      </c>
      <c r="K153">
        <f ca="1"/>
        <v>-2.0915185786723338</v>
      </c>
      <c r="L153">
        <v>151</v>
      </c>
      <c r="M153">
        <f t="shared" ca="1" si="18"/>
        <v>45.814349532302352</v>
      </c>
      <c r="N153">
        <f t="shared" ca="1" si="19"/>
        <v>321.67717871762301</v>
      </c>
      <c r="O153">
        <f t="shared" ca="1" si="20"/>
        <v>228.04099040757544</v>
      </c>
      <c r="P153" s="4">
        <f t="shared" ca="1" si="21"/>
        <v>-4.1945750583790881E-2</v>
      </c>
      <c r="Q153" s="4">
        <f t="shared" ca="1" si="22"/>
        <v>-1.3065048379251036E-2</v>
      </c>
      <c r="R153" s="4">
        <f t="shared" ca="1" si="23"/>
        <v>1.5412393888459303E-2</v>
      </c>
      <c r="S153" s="4" cm="1">
        <f t="array" aca="1" ref="S153" ca="1">_xlfn._xlws.SORT(SUMPRODUCT($V$2:$X$2,P153:R153))</f>
        <v>-1.3186026360299891E-2</v>
      </c>
      <c r="T153" s="4">
        <f ca="1"/>
        <v>4.2692066738268582E-3</v>
      </c>
    </row>
    <row r="154" spans="1:20" x14ac:dyDescent="0.25">
      <c r="A154" s="1">
        <v>45758</v>
      </c>
      <c r="B154" s="4">
        <f>IFERROR(LN(BTC_tbl[[#This Row],[Close]]/BTC_tbl!B153),"")</f>
        <v>5.3334921592491528E-2</v>
      </c>
      <c r="C154" s="4">
        <f>IFERROR(LN(Gold_tbl[[#This Row],[Close]]/Gold_tbl!B153),"")</f>
        <v>1.8906844961697342E-2</v>
      </c>
      <c r="D154" s="4">
        <f>IFERROR(LN(AAPL_tbl[[#This Row],[Close]]/AAPL_tbl!B153),"")</f>
        <v>3.9792160778898779E-2</v>
      </c>
      <c r="E154" s="4">
        <f t="shared" si="16"/>
        <v>3.5500862696096029E-2</v>
      </c>
      <c r="F154">
        <f t="shared" ca="1" si="17"/>
        <v>-0.93450825127160719</v>
      </c>
      <c r="G154">
        <f t="shared" ca="1" si="17"/>
        <v>2.1111955912008336</v>
      </c>
      <c r="H154">
        <f t="shared" ca="1" si="17"/>
        <v>0.16605684341807431</v>
      </c>
      <c r="I154">
        <f ca="1"/>
        <v>-0.93450825127160719</v>
      </c>
      <c r="J154">
        <f ca="1"/>
        <v>2.0592187584422486</v>
      </c>
      <c r="K154">
        <f ca="1"/>
        <v>-0.10036187409741845</v>
      </c>
      <c r="L154">
        <v>152</v>
      </c>
      <c r="M154">
        <f t="shared" ca="1" si="18"/>
        <v>47.785068007405201</v>
      </c>
      <c r="N154">
        <f t="shared" ca="1" si="19"/>
        <v>333.38159131051793</v>
      </c>
      <c r="O154">
        <f t="shared" ca="1" si="20"/>
        <v>237.37057498818399</v>
      </c>
      <c r="P154" s="4">
        <f t="shared" ca="1" si="21"/>
        <v>4.2115855297988988E-2</v>
      </c>
      <c r="Q154" s="4">
        <f t="shared" ca="1" si="22"/>
        <v>3.5739261678789096E-2</v>
      </c>
      <c r="R154" s="4">
        <f t="shared" ca="1" si="23"/>
        <v>4.0097132233841253E-2</v>
      </c>
      <c r="S154" s="4" cm="1">
        <f t="array" aca="1" ref="S154" ca="1">_xlfn._xlws.SORT(SUMPRODUCT($V$2:$X$2,P154:R154))</f>
        <v>3.8959600931064708E-2</v>
      </c>
      <c r="T154" s="4">
        <f ca="1"/>
        <v>4.3459117423330848E-3</v>
      </c>
    </row>
    <row r="155" spans="1:20" x14ac:dyDescent="0.25">
      <c r="A155" s="1">
        <v>45761</v>
      </c>
      <c r="B155" s="4">
        <f>IFERROR(LN(BTC_tbl[[#This Row],[Close]]/BTC_tbl!B154),"")</f>
        <v>1.4427180508327499E-2</v>
      </c>
      <c r="C155" s="4">
        <f>IFERROR(LN(Gold_tbl[[#This Row],[Close]]/Gold_tbl!B154),"")</f>
        <v>-5.7223799614987553E-3</v>
      </c>
      <c r="D155" s="4">
        <f>IFERROR(LN(AAPL_tbl[[#This Row],[Close]]/AAPL_tbl!B154),"")</f>
        <v>2.1814327465264516E-2</v>
      </c>
      <c r="E155" s="4">
        <f t="shared" si="16"/>
        <v>8.5835004074781025E-3</v>
      </c>
      <c r="F155">
        <f t="shared" ca="1" si="17"/>
        <v>0.52952521842826183</v>
      </c>
      <c r="G155">
        <f t="shared" ca="1" si="17"/>
        <v>-1.1354375340218941</v>
      </c>
      <c r="H155">
        <f t="shared" ca="1" si="17"/>
        <v>0.40040534153888468</v>
      </c>
      <c r="I155">
        <f ca="1"/>
        <v>0.52952521842826183</v>
      </c>
      <c r="J155">
        <f ca="1"/>
        <v>-1.1060695481232394</v>
      </c>
      <c r="K155">
        <f ca="1"/>
        <v>0.53270606783168195</v>
      </c>
      <c r="L155">
        <v>153</v>
      </c>
      <c r="M155">
        <f t="shared" ca="1" si="18"/>
        <v>49.872283740826326</v>
      </c>
      <c r="N155">
        <f t="shared" ca="1" si="19"/>
        <v>322.03314191048497</v>
      </c>
      <c r="O155">
        <f t="shared" ca="1" si="20"/>
        <v>240.442269768681</v>
      </c>
      <c r="P155" s="4">
        <f t="shared" ca="1" si="21"/>
        <v>4.2752206477336969E-2</v>
      </c>
      <c r="Q155" s="4">
        <f t="shared" ca="1" si="22"/>
        <v>-3.4633288331030729E-2</v>
      </c>
      <c r="R155" s="4">
        <f t="shared" ca="1" si="23"/>
        <v>1.2857490670413689E-2</v>
      </c>
      <c r="S155" s="4" cm="1">
        <f t="array" aca="1" ref="S155" ca="1">_xlfn._xlws.SORT(SUMPRODUCT($V$2:$X$2,P155:R155))</f>
        <v>2.829593811912905E-3</v>
      </c>
      <c r="T155" s="4">
        <f ca="1"/>
        <v>4.5366249520101178E-3</v>
      </c>
    </row>
    <row r="156" spans="1:20" x14ac:dyDescent="0.25">
      <c r="A156" s="1">
        <v>45762</v>
      </c>
      <c r="B156" s="4">
        <f>IFERROR(LN(BTC_tbl[[#This Row],[Close]]/BTC_tbl!B155),"")</f>
        <v>-1.2276642045098757E-2</v>
      </c>
      <c r="C156" s="4">
        <f>IFERROR(LN(Gold_tbl[[#This Row],[Close]]/Gold_tbl!B155),"")</f>
        <v>5.2187792055262651E-3</v>
      </c>
      <c r="D156" s="4">
        <f>IFERROR(LN(AAPL_tbl[[#This Row],[Close]]/AAPL_tbl!B155),"")</f>
        <v>-1.8781204551920384E-3</v>
      </c>
      <c r="E156" s="4">
        <f t="shared" si="16"/>
        <v>-2.1589170678767322E-3</v>
      </c>
      <c r="F156">
        <f t="shared" ca="1" si="17"/>
        <v>-1.1100294164633744</v>
      </c>
      <c r="G156">
        <f t="shared" ca="1" si="17"/>
        <v>-1.0712047406000162</v>
      </c>
      <c r="H156">
        <f t="shared" ca="1" si="17"/>
        <v>-0.66148524754442206</v>
      </c>
      <c r="I156">
        <f ca="1"/>
        <v>-1.1100294164633744</v>
      </c>
      <c r="J156">
        <f ca="1"/>
        <v>-1.1280076915118051</v>
      </c>
      <c r="K156">
        <f ca="1"/>
        <v>-0.9334224340936389</v>
      </c>
      <c r="L156">
        <v>154</v>
      </c>
      <c r="M156">
        <f t="shared" ca="1" si="18"/>
        <v>47.556792957709696</v>
      </c>
      <c r="N156">
        <f t="shared" ca="1" si="19"/>
        <v>322.00713880073033</v>
      </c>
      <c r="O156">
        <f t="shared" ca="1" si="20"/>
        <v>233.51194266176208</v>
      </c>
      <c r="P156" s="4">
        <f t="shared" ca="1" si="21"/>
        <v>-4.7540774344324785E-2</v>
      </c>
      <c r="Q156" s="4">
        <f t="shared" ca="1" si="22"/>
        <v>-8.0749948559334753E-5</v>
      </c>
      <c r="R156" s="4">
        <f t="shared" ca="1" si="23"/>
        <v>-2.9246796085052689E-2</v>
      </c>
      <c r="S156" s="4" cm="1">
        <f t="array" aca="1" ref="S156" ca="1">_xlfn._xlws.SORT(SUMPRODUCT($V$2:$X$2,P156:R156))</f>
        <v>-2.3068571108236978E-2</v>
      </c>
      <c r="T156" s="4">
        <f ca="1"/>
        <v>4.6718895224687369E-3</v>
      </c>
    </row>
    <row r="157" spans="1:20" x14ac:dyDescent="0.25">
      <c r="A157" s="1">
        <v>45763</v>
      </c>
      <c r="B157" s="4">
        <f>IFERROR(LN(BTC_tbl[[#This Row],[Close]]/BTC_tbl!B156),"")</f>
        <v>3.7523496185503718E-3</v>
      </c>
      <c r="C157" s="4">
        <f>IFERROR(LN(Gold_tbl[[#This Row],[Close]]/Gold_tbl!B156),"")</f>
        <v>3.2022562684176983E-2</v>
      </c>
      <c r="D157" s="4">
        <f>IFERROR(LN(AAPL_tbl[[#This Row],[Close]]/AAPL_tbl!B156),"")</f>
        <v>-3.9711582595827098E-2</v>
      </c>
      <c r="E157" s="4">
        <f t="shared" si="16"/>
        <v>2.0212551804877753E-3</v>
      </c>
      <c r="F157">
        <f t="shared" ca="1" si="17"/>
        <v>-2.1789419734562485</v>
      </c>
      <c r="G157">
        <f t="shared" ca="1" si="17"/>
        <v>0.11435567027385124</v>
      </c>
      <c r="H157">
        <f t="shared" ca="1" si="17"/>
        <v>0.47498644995949457</v>
      </c>
      <c r="I157">
        <f ca="1"/>
        <v>-2.1789419734562485</v>
      </c>
      <c r="J157">
        <f ca="1"/>
        <v>-2.0411762924482657E-4</v>
      </c>
      <c r="K157">
        <f ca="1"/>
        <v>-0.13271356410557988</v>
      </c>
      <c r="L157">
        <v>155</v>
      </c>
      <c r="M157">
        <f t="shared" ca="1" si="18"/>
        <v>46.107960192265914</v>
      </c>
      <c r="N157">
        <f t="shared" ca="1" si="19"/>
        <v>326.07624400029187</v>
      </c>
      <c r="O157">
        <f t="shared" ca="1" si="20"/>
        <v>237.33037150784904</v>
      </c>
      <c r="P157" s="4">
        <f t="shared" ca="1" si="21"/>
        <v>-3.0939030665929335E-2</v>
      </c>
      <c r="Q157" s="4">
        <f t="shared" ca="1" si="22"/>
        <v>1.2557515835927084E-2</v>
      </c>
      <c r="R157" s="4">
        <f t="shared" ca="1" si="23"/>
        <v>1.6219920960161584E-2</v>
      </c>
      <c r="S157" s="4" cm="1">
        <f t="array" aca="1" ref="S157" ca="1">_xlfn._xlws.SORT(SUMPRODUCT($V$2:$X$2,P157:R157))</f>
        <v>6.0727342264050872E-4</v>
      </c>
      <c r="T157" s="4">
        <f ca="1"/>
        <v>4.9450629823868039E-3</v>
      </c>
    </row>
    <row r="158" spans="1:20" x14ac:dyDescent="0.25">
      <c r="A158" s="1">
        <v>45764</v>
      </c>
      <c r="B158" s="4">
        <f>IFERROR(LN(BTC_tbl[[#This Row],[Close]]/BTC_tbl!B157),"")</f>
        <v>7.1971522184858094E-3</v>
      </c>
      <c r="C158" s="4">
        <f>IFERROR(LN(Gold_tbl[[#This Row],[Close]]/Gold_tbl!B157),"")</f>
        <v>-4.4003395698610078E-3</v>
      </c>
      <c r="D158" s="4">
        <f>IFERROR(LN(AAPL_tbl[[#This Row],[Close]]/AAPL_tbl!B157),"")</f>
        <v>1.385325669086682E-2</v>
      </c>
      <c r="E158" s="4">
        <f t="shared" si="16"/>
        <v>4.5549868448613853E-3</v>
      </c>
      <c r="F158">
        <f t="shared" ca="1" si="17"/>
        <v>-1.1682645870418245</v>
      </c>
      <c r="G158">
        <f t="shared" ca="1" si="17"/>
        <v>-0.73902245322197746</v>
      </c>
      <c r="H158">
        <f t="shared" ca="1" si="17"/>
        <v>-1.1182354234915373</v>
      </c>
      <c r="I158">
        <f ca="1"/>
        <v>-1.1682645870418245</v>
      </c>
      <c r="J158">
        <f ca="1"/>
        <v>-0.79934111950199382</v>
      </c>
      <c r="K158">
        <f ca="1"/>
        <v>-1.3900475785550377</v>
      </c>
      <c r="L158">
        <v>156</v>
      </c>
      <c r="M158">
        <f t="shared" ca="1" si="18"/>
        <v>47.491382933564573</v>
      </c>
      <c r="N158">
        <f t="shared" ca="1" si="19"/>
        <v>323.27627735366355</v>
      </c>
      <c r="O158">
        <f t="shared" ca="1" si="20"/>
        <v>231.45702242177072</v>
      </c>
      <c r="P158" s="4">
        <f t="shared" ca="1" si="21"/>
        <v>2.9562675278620096E-2</v>
      </c>
      <c r="Q158" s="4">
        <f t="shared" ca="1" si="22"/>
        <v>-8.6239258578722326E-3</v>
      </c>
      <c r="R158" s="4">
        <f t="shared" ca="1" si="23"/>
        <v>-2.505893505881053E-2</v>
      </c>
      <c r="S158" s="4" cm="1">
        <f t="array" aca="1" ref="S158" ca="1">_xlfn._xlws.SORT(SUMPRODUCT($V$2:$X$2,P158:R158))</f>
        <v>-2.0984482772060239E-3</v>
      </c>
      <c r="T158" s="4">
        <f ca="1"/>
        <v>5.1891735719447121E-3</v>
      </c>
    </row>
    <row r="159" spans="1:20" x14ac:dyDescent="0.25">
      <c r="A159" s="1">
        <v>45768</v>
      </c>
      <c r="B159" s="4">
        <f>IFERROR(LN(BTC_tbl[[#This Row],[Close]]/BTC_tbl!B158),"")</f>
        <v>2.8023308162473747E-2</v>
      </c>
      <c r="C159" s="4">
        <f>IFERROR(LN(Gold_tbl[[#This Row],[Close]]/Gold_tbl!B158),"")</f>
        <v>3.046672084992362E-2</v>
      </c>
      <c r="D159" s="4">
        <f>IFERROR(LN(AAPL_tbl[[#This Row],[Close]]/AAPL_tbl!B158),"")</f>
        <v>-1.9583339736215177E-2</v>
      </c>
      <c r="E159" s="4">
        <f t="shared" si="16"/>
        <v>1.4718678867847019E-2</v>
      </c>
      <c r="F159">
        <f t="shared" ca="1" si="17"/>
        <v>-0.83122138062295781</v>
      </c>
      <c r="G159">
        <f t="shared" ca="1" si="17"/>
        <v>2.1002487713533369</v>
      </c>
      <c r="H159">
        <f t="shared" ca="1" si="17"/>
        <v>1.3106573914533985</v>
      </c>
      <c r="I159">
        <f ca="1"/>
        <v>-0.83122138062295781</v>
      </c>
      <c r="J159">
        <f ca="1"/>
        <v>2.0537099584529992</v>
      </c>
      <c r="K159">
        <f ca="1"/>
        <v>1.0295203377438824</v>
      </c>
      <c r="L159">
        <v>157</v>
      </c>
      <c r="M159">
        <f t="shared" ca="1" si="18"/>
        <v>47.966979895495427</v>
      </c>
      <c r="N159">
        <f t="shared" ca="1" si="19"/>
        <v>333.62886725395475</v>
      </c>
      <c r="O159">
        <f t="shared" ca="1" si="20"/>
        <v>243.00551231872623</v>
      </c>
      <c r="P159" s="4">
        <f t="shared" ca="1" si="21"/>
        <v>9.9645726808011911E-3</v>
      </c>
      <c r="Q159" s="4">
        <f t="shared" ca="1" si="22"/>
        <v>3.1521893811391657E-2</v>
      </c>
      <c r="R159" s="4">
        <f t="shared" ca="1" si="23"/>
        <v>4.8689919517038154E-2</v>
      </c>
      <c r="S159" s="4" cm="1">
        <f t="array" aca="1" ref="S159" ca="1">_xlfn._xlws.SORT(SUMPRODUCT($V$2:$X$2,P159:R159))</f>
        <v>3.0205105183908468E-2</v>
      </c>
      <c r="T159" s="4">
        <f ca="1"/>
        <v>5.2079244082108523E-3</v>
      </c>
    </row>
    <row r="160" spans="1:20" x14ac:dyDescent="0.25">
      <c r="A160" s="1">
        <v>45769</v>
      </c>
      <c r="B160" s="4">
        <f>IFERROR(LN(BTC_tbl[[#This Row],[Close]]/BTC_tbl!B159),"")</f>
        <v>4.642609687455157E-2</v>
      </c>
      <c r="C160" s="4">
        <f>IFERROR(LN(Gold_tbl[[#This Row],[Close]]/Gold_tbl!B159),"")</f>
        <v>-1.4297355399516964E-2</v>
      </c>
      <c r="D160" s="4">
        <f>IFERROR(LN(AAPL_tbl[[#This Row],[Close]]/AAPL_tbl!B159),"")</f>
        <v>3.3497659809647508E-2</v>
      </c>
      <c r="E160" s="4">
        <f t="shared" si="16"/>
        <v>1.8258184845452941E-2</v>
      </c>
      <c r="F160">
        <f t="shared" ca="1" si="17"/>
        <v>-1.0451451095592945</v>
      </c>
      <c r="G160">
        <f t="shared" ca="1" si="17"/>
        <v>-1.7666546615912726</v>
      </c>
      <c r="H160">
        <f t="shared" ca="1" si="17"/>
        <v>-3.8643218991095914E-2</v>
      </c>
      <c r="I160">
        <f ca="1"/>
        <v>-1.0451451095592945</v>
      </c>
      <c r="J160">
        <f ca="1"/>
        <v>-1.8190917539274085</v>
      </c>
      <c r="K160">
        <f ca="1"/>
        <v>-0.31383605542359233</v>
      </c>
      <c r="L160">
        <v>158</v>
      </c>
      <c r="M160">
        <f t="shared" ca="1" si="18"/>
        <v>47.676952027472829</v>
      </c>
      <c r="N160">
        <f t="shared" ca="1" si="19"/>
        <v>319.77535575697772</v>
      </c>
      <c r="O160">
        <f t="shared" ca="1" si="20"/>
        <v>236.58316916650861</v>
      </c>
      <c r="P160" s="4">
        <f t="shared" ca="1" si="21"/>
        <v>-6.0647602238452216E-3</v>
      </c>
      <c r="Q160" s="4">
        <f t="shared" ca="1" si="22"/>
        <v>-4.2410463269067465E-2</v>
      </c>
      <c r="R160" s="4">
        <f t="shared" ca="1" si="23"/>
        <v>-2.6784314744706092E-2</v>
      </c>
      <c r="S160" s="4" cm="1">
        <f t="array" aca="1" ref="S160" ca="1">_xlfn._xlws.SORT(SUMPRODUCT($V$2:$X$2,P160:R160))</f>
        <v>-2.6818907798192376E-2</v>
      </c>
      <c r="T160" s="4">
        <f ca="1"/>
        <v>5.2463352799002284E-3</v>
      </c>
    </row>
    <row r="161" spans="1:20" x14ac:dyDescent="0.25">
      <c r="A161" s="1">
        <v>45770</v>
      </c>
      <c r="B161" s="4">
        <f>IFERROR(LN(BTC_tbl[[#This Row],[Close]]/BTC_tbl!B160),"")</f>
        <v>2.1464238668299787E-2</v>
      </c>
      <c r="C161" s="4">
        <f>IFERROR(LN(Gold_tbl[[#This Row],[Close]]/Gold_tbl!B160),"")</f>
        <v>-2.427082504854268E-2</v>
      </c>
      <c r="D161" s="4">
        <f>IFERROR(LN(AAPL_tbl[[#This Row],[Close]]/AAPL_tbl!B160),"")</f>
        <v>2.4040332702537383E-2</v>
      </c>
      <c r="E161" s="4">
        <f t="shared" si="16"/>
        <v>3.9430413918340778E-3</v>
      </c>
      <c r="F161">
        <f t="shared" ca="1" si="17"/>
        <v>0.83021934933342123</v>
      </c>
      <c r="G161">
        <f t="shared" ca="1" si="17"/>
        <v>1.542496254131541</v>
      </c>
      <c r="H161">
        <f t="shared" ca="1" si="17"/>
        <v>-4.7886347415644751E-2</v>
      </c>
      <c r="I161">
        <f ca="1"/>
        <v>0.83021934933342123</v>
      </c>
      <c r="J161">
        <f ca="1"/>
        <v>1.5839581662177824</v>
      </c>
      <c r="K161">
        <f ca="1"/>
        <v>0.173161845243266</v>
      </c>
      <c r="L161">
        <v>159</v>
      </c>
      <c r="M161">
        <f t="shared" ca="1" si="18"/>
        <v>50.35848839666842</v>
      </c>
      <c r="N161">
        <f t="shared" ca="1" si="19"/>
        <v>332.01706324506188</v>
      </c>
      <c r="O161">
        <f t="shared" ca="1" si="20"/>
        <v>238.94359685700709</v>
      </c>
      <c r="P161" s="4">
        <f t="shared" ca="1" si="21"/>
        <v>5.4719097658418578E-2</v>
      </c>
      <c r="Q161" s="4">
        <f t="shared" ca="1" si="22"/>
        <v>3.7567626904610102E-2</v>
      </c>
      <c r="R161" s="4">
        <f t="shared" ca="1" si="23"/>
        <v>9.9277148880215667E-3</v>
      </c>
      <c r="S161" s="4" cm="1">
        <f t="array" aca="1" ref="S161" ca="1">_xlfn._xlws.SORT(SUMPRODUCT($V$2:$X$2,P161:R161))</f>
        <v>3.4421094525776089E-2</v>
      </c>
      <c r="T161" s="4">
        <f ca="1"/>
        <v>5.5563039675091382E-3</v>
      </c>
    </row>
    <row r="162" spans="1:20" x14ac:dyDescent="0.25">
      <c r="A162" s="1">
        <v>45771</v>
      </c>
      <c r="B162" s="4">
        <f>IFERROR(LN(BTC_tbl[[#This Row],[Close]]/BTC_tbl!B161),"")</f>
        <v>1.2058363935491196E-3</v>
      </c>
      <c r="C162" s="4">
        <f>IFERROR(LN(Gold_tbl[[#This Row],[Close]]/Gold_tbl!B161),"")</f>
        <v>1.4451307534729065E-2</v>
      </c>
      <c r="D162" s="4">
        <f>IFERROR(LN(AAPL_tbl[[#This Row],[Close]]/AAPL_tbl!B161),"")</f>
        <v>1.8258492064582833E-2</v>
      </c>
      <c r="E162" s="4">
        <f t="shared" si="16"/>
        <v>1.1619821551331212E-2</v>
      </c>
      <c r="F162">
        <f t="shared" ca="1" si="17"/>
        <v>0.25289489034139367</v>
      </c>
      <c r="G162">
        <f t="shared" ca="1" si="17"/>
        <v>1.546597256687857</v>
      </c>
      <c r="H162">
        <f t="shared" ca="1" si="17"/>
        <v>-2.1978845227403254</v>
      </c>
      <c r="I162">
        <f ca="1"/>
        <v>0.25289489034139367</v>
      </c>
      <c r="J162">
        <f ca="1"/>
        <v>1.557741962502202</v>
      </c>
      <c r="K162">
        <f ca="1"/>
        <v>-2.0528491589416666</v>
      </c>
      <c r="L162">
        <v>160</v>
      </c>
      <c r="M162">
        <f t="shared" ca="1" si="18"/>
        <v>49.527594599727763</v>
      </c>
      <c r="N162">
        <f t="shared" ca="1" si="19"/>
        <v>331.97464230176087</v>
      </c>
      <c r="O162">
        <f t="shared" ca="1" si="20"/>
        <v>228.54645949801267</v>
      </c>
      <c r="P162" s="4">
        <f t="shared" ca="1" si="21"/>
        <v>-1.6637211864883927E-2</v>
      </c>
      <c r="Q162" s="4">
        <f t="shared" ca="1" si="22"/>
        <v>-1.2777552190590416E-4</v>
      </c>
      <c r="R162" s="4">
        <f t="shared" ca="1" si="23"/>
        <v>-4.4488014156504094E-2</v>
      </c>
      <c r="S162" s="4" cm="1">
        <f t="array" aca="1" ref="S162" ca="1">_xlfn._xlws.SORT(SUMPRODUCT($V$2:$X$2,P162:R162))</f>
        <v>-1.8388678015178767E-2</v>
      </c>
      <c r="T162" s="4">
        <f ca="1"/>
        <v>5.8245627966924734E-3</v>
      </c>
    </row>
    <row r="163" spans="1:20" x14ac:dyDescent="0.25">
      <c r="A163" s="1">
        <v>45772</v>
      </c>
      <c r="B163" s="4">
        <f>IFERROR(LN(BTC_tbl[[#This Row],[Close]]/BTC_tbl!B162),"")</f>
        <v>1.933465170745563E-2</v>
      </c>
      <c r="C163" s="4">
        <f>IFERROR(LN(Gold_tbl[[#This Row],[Close]]/Gold_tbl!B162),"")</f>
        <v>-1.0900891234091869E-2</v>
      </c>
      <c r="D163" s="4">
        <f>IFERROR(LN(AAPL_tbl[[#This Row],[Close]]/AAPL_tbl!B162),"")</f>
        <v>4.3577226867250411E-3</v>
      </c>
      <c r="E163" s="4">
        <f t="shared" si="16"/>
        <v>2.7473558246174533E-3</v>
      </c>
      <c r="F163">
        <f t="shared" ca="1" si="17"/>
        <v>4.3057426834767806E-2</v>
      </c>
      <c r="G163">
        <f t="shared" ca="1" si="17"/>
        <v>3.0864254728821185</v>
      </c>
      <c r="H163">
        <f t="shared" ca="1" si="17"/>
        <v>-0.39949181992253335</v>
      </c>
      <c r="I163">
        <f ca="1"/>
        <v>4.3057426834767806E-2</v>
      </c>
      <c r="J163">
        <f ca="1"/>
        <v>3.0844291564872175</v>
      </c>
      <c r="K163">
        <f ca="1"/>
        <v>-0.38370128971543171</v>
      </c>
      <c r="L163">
        <v>161</v>
      </c>
      <c r="M163">
        <f t="shared" ca="1" si="18"/>
        <v>49.233983312183945</v>
      </c>
      <c r="N163">
        <f t="shared" ca="1" si="19"/>
        <v>337.64692122430694</v>
      </c>
      <c r="O163">
        <f t="shared" ca="1" si="20"/>
        <v>236.3651858220029</v>
      </c>
      <c r="P163" s="4">
        <f t="shared" ca="1" si="21"/>
        <v>-5.9458781191188805E-3</v>
      </c>
      <c r="Q163" s="4">
        <f t="shared" ca="1" si="22"/>
        <v>1.6942150343143419E-2</v>
      </c>
      <c r="R163" s="4">
        <f t="shared" ca="1" si="23"/>
        <v>3.3638493081223304E-2</v>
      </c>
      <c r="S163" s="4" cm="1">
        <f t="array" aca="1" ref="S163" ca="1">_xlfn._xlws.SORT(SUMPRODUCT($V$2:$X$2,P163:R163))</f>
        <v>1.5084644625888695E-2</v>
      </c>
      <c r="T163" s="4">
        <f ca="1"/>
        <v>5.8436173524892884E-3</v>
      </c>
    </row>
    <row r="164" spans="1:20" x14ac:dyDescent="0.25">
      <c r="A164" s="1">
        <v>45775</v>
      </c>
      <c r="B164" s="4">
        <f>IFERROR(LN(BTC_tbl[[#This Row],[Close]]/BTC_tbl!B163),"")</f>
        <v>-7.3555913561302198E-3</v>
      </c>
      <c r="C164" s="4">
        <f>IFERROR(LN(Gold_tbl[[#This Row],[Close]]/Gold_tbl!B163),"")</f>
        <v>1.4141649814671602E-2</v>
      </c>
      <c r="D164" s="4">
        <f>IFERROR(LN(AAPL_tbl[[#This Row],[Close]]/AAPL_tbl!B163),"")</f>
        <v>4.1009069917952523E-3</v>
      </c>
      <c r="E164" s="4">
        <f t="shared" si="16"/>
        <v>4.6802546165681507E-3</v>
      </c>
      <c r="F164">
        <f t="shared" ca="1" si="17"/>
        <v>4.7396507624461466E-2</v>
      </c>
      <c r="G164">
        <f t="shared" ca="1" si="17"/>
        <v>2.0338707337278104</v>
      </c>
      <c r="H164">
        <f t="shared" ca="1" si="17"/>
        <v>2.2284231663453942</v>
      </c>
      <c r="I164">
        <f ca="1"/>
        <v>4.7396507624461466E-2</v>
      </c>
      <c r="J164">
        <f ca="1"/>
        <v>2.0335539803454217</v>
      </c>
      <c r="K164">
        <f ca="1"/>
        <v>2.1510137886477931</v>
      </c>
      <c r="L164">
        <v>162</v>
      </c>
      <c r="M164">
        <f t="shared" ca="1" si="18"/>
        <v>49.248025873663387</v>
      </c>
      <c r="N164">
        <f t="shared" ca="1" si="19"/>
        <v>333.82257495421584</v>
      </c>
      <c r="O164">
        <f t="shared" ca="1" si="20"/>
        <v>248.73236308049491</v>
      </c>
      <c r="P164" s="4">
        <f t="shared" ca="1" si="21"/>
        <v>2.8518024135983176E-4</v>
      </c>
      <c r="Q164" s="4">
        <f t="shared" ca="1" si="22"/>
        <v>-1.1391098612171253E-2</v>
      </c>
      <c r="R164" s="4">
        <f t="shared" ca="1" si="23"/>
        <v>5.0999464745560191E-2</v>
      </c>
      <c r="S164" s="4" cm="1">
        <f t="array" aca="1" ref="S164" ca="1">_xlfn._xlws.SORT(SUMPRODUCT($V$2:$X$2,P164:R164))</f>
        <v>1.0828954051207505E-2</v>
      </c>
      <c r="T164" s="4">
        <f ca="1"/>
        <v>5.854818985912503E-3</v>
      </c>
    </row>
    <row r="165" spans="1:20" x14ac:dyDescent="0.25">
      <c r="A165" s="1">
        <v>45776</v>
      </c>
      <c r="B165" s="4">
        <f>IFERROR(LN(BTC_tbl[[#This Row],[Close]]/BTC_tbl!B164),"")</f>
        <v>5.9361447019040574E-3</v>
      </c>
      <c r="C165" s="4">
        <f>IFERROR(LN(Gold_tbl[[#This Row],[Close]]/Gold_tbl!B164),"")</f>
        <v>-9.7866272960029366E-3</v>
      </c>
      <c r="D165" s="4">
        <f>IFERROR(LN(AAPL_tbl[[#This Row],[Close]]/AAPL_tbl!B164),"")</f>
        <v>5.0789239354215587E-3</v>
      </c>
      <c r="E165" s="4">
        <f t="shared" si="16"/>
        <v>-6.1013032720349039E-4</v>
      </c>
      <c r="F165">
        <f t="shared" ca="1" si="17"/>
        <v>0.57664928993681308</v>
      </c>
      <c r="G165">
        <f t="shared" ca="1" si="17"/>
        <v>-0.75542059874225931</v>
      </c>
      <c r="H165">
        <f t="shared" ca="1" si="17"/>
        <v>0.2003271084248299</v>
      </c>
      <c r="I165">
        <f ca="1"/>
        <v>0.57664928993681308</v>
      </c>
      <c r="J165">
        <f ca="1"/>
        <v>-0.72410257651468657</v>
      </c>
      <c r="K165">
        <f ca="1"/>
        <v>0.35151803352311772</v>
      </c>
      <c r="L165">
        <v>163</v>
      </c>
      <c r="M165">
        <f t="shared" ca="1" si="18"/>
        <v>50.020145135435179</v>
      </c>
      <c r="N165">
        <f t="shared" ca="1" si="19"/>
        <v>323.90722981377786</v>
      </c>
      <c r="O165">
        <f t="shared" ca="1" si="20"/>
        <v>239.95327490788912</v>
      </c>
      <c r="P165" s="4">
        <f t="shared" ca="1" si="21"/>
        <v>1.5556543962110861E-2</v>
      </c>
      <c r="Q165" s="4">
        <f t="shared" ca="1" si="22"/>
        <v>-3.015249206384861E-2</v>
      </c>
      <c r="R165" s="4">
        <f t="shared" ca="1" si="23"/>
        <v>-3.5933254832008092E-2</v>
      </c>
      <c r="S165" s="4" cm="1">
        <f t="array" aca="1" ref="S165" ca="1">_xlfn._xlws.SORT(SUMPRODUCT($V$2:$X$2,P165:R165))</f>
        <v>-1.8174010086508614E-2</v>
      </c>
      <c r="T165" s="4">
        <f ca="1"/>
        <v>6.0079138457526295E-3</v>
      </c>
    </row>
    <row r="166" spans="1:20" x14ac:dyDescent="0.25">
      <c r="A166" s="1">
        <v>45777</v>
      </c>
      <c r="B166" s="4">
        <f>IFERROR(LN(BTC_tbl[[#This Row],[Close]]/BTC_tbl!B165),"")</f>
        <v>-1.262673118915218E-2</v>
      </c>
      <c r="C166" s="4">
        <f>IFERROR(LN(Gold_tbl[[#This Row],[Close]]/Gold_tbl!B165),"")</f>
        <v>-7.5103250543289025E-3</v>
      </c>
      <c r="D166" s="4">
        <f>IFERROR(LN(AAPL_tbl[[#This Row],[Close]]/AAPL_tbl!B165),"")</f>
        <v>6.0890891684208118E-3</v>
      </c>
      <c r="E166" s="4">
        <f t="shared" si="16"/>
        <v>-4.9654226279509722E-3</v>
      </c>
      <c r="F166">
        <f t="shared" ca="1" si="17"/>
        <v>-2.6165721984165309</v>
      </c>
      <c r="G166">
        <f t="shared" ca="1" si="17"/>
        <v>1.4922699921127807</v>
      </c>
      <c r="H166">
        <f t="shared" ca="1" si="17"/>
        <v>1.2992587979711241</v>
      </c>
      <c r="I166">
        <f ca="1"/>
        <v>-2.6165721984165309</v>
      </c>
      <c r="J166">
        <f ca="1"/>
        <v>1.3528325879228742</v>
      </c>
      <c r="K166">
        <f ca="1"/>
        <v>0.53758582072283145</v>
      </c>
      <c r="L166">
        <v>164</v>
      </c>
      <c r="M166">
        <f t="shared" ca="1" si="18"/>
        <v>45.589803162511735</v>
      </c>
      <c r="N166">
        <f t="shared" ca="1" si="19"/>
        <v>331.44032189753108</v>
      </c>
      <c r="O166">
        <f t="shared" ca="1" si="20"/>
        <v>240.88895874831655</v>
      </c>
      <c r="P166" s="4">
        <f t="shared" ca="1" si="21"/>
        <v>-9.2741750335736228E-2</v>
      </c>
      <c r="Q166" s="4">
        <f t="shared" ca="1" si="22"/>
        <v>2.299062192027199E-2</v>
      </c>
      <c r="R166" s="4">
        <f t="shared" ca="1" si="23"/>
        <v>3.8918587260748185E-3</v>
      </c>
      <c r="S166" s="4" cm="1">
        <f t="array" aca="1" ref="S166" ca="1">_xlfn._xlws.SORT(SUMPRODUCT($V$2:$X$2,P166:R166))</f>
        <v>-1.7458718714789625E-2</v>
      </c>
      <c r="T166" s="4">
        <f ca="1"/>
        <v>6.1355513868416988E-3</v>
      </c>
    </row>
    <row r="167" spans="1:20" x14ac:dyDescent="0.25">
      <c r="A167" s="1">
        <v>45778</v>
      </c>
      <c r="B167" s="4">
        <f>IFERROR(LN(BTC_tbl[[#This Row],[Close]]/BTC_tbl!B166),"")</f>
        <v>2.5563522219871525E-2</v>
      </c>
      <c r="C167" s="4">
        <f>IFERROR(LN(Gold_tbl[[#This Row],[Close]]/Gold_tbl!B166),"")</f>
        <v>-2.0991073944109467E-2</v>
      </c>
      <c r="D167" s="4">
        <f>IFERROR(LN(AAPL_tbl[[#This Row],[Close]]/AAPL_tbl!B166),"")</f>
        <v>3.8513973679298731E-3</v>
      </c>
      <c r="E167" s="4">
        <f t="shared" si="16"/>
        <v>4.2804629869663195E-4</v>
      </c>
      <c r="F167">
        <f t="shared" ca="1" si="17"/>
        <v>0.52964605325632985</v>
      </c>
      <c r="G167">
        <f t="shared" ca="1" si="17"/>
        <v>0.79752519308089698</v>
      </c>
      <c r="H167">
        <f t="shared" ca="1" si="17"/>
        <v>9.1134303393930541E-2</v>
      </c>
      <c r="I167">
        <f ca="1"/>
        <v>0.52964605325632985</v>
      </c>
      <c r="J167">
        <f ca="1"/>
        <v>0.82423346603066416</v>
      </c>
      <c r="K167">
        <f ca="1"/>
        <v>0.22826466644105159</v>
      </c>
      <c r="L167">
        <v>165</v>
      </c>
      <c r="M167">
        <f t="shared" ca="1" si="18"/>
        <v>49.967672349670678</v>
      </c>
      <c r="N167">
        <f t="shared" ca="1" si="19"/>
        <v>329.57293079610218</v>
      </c>
      <c r="O167">
        <f t="shared" ca="1" si="20"/>
        <v>239.43733944152277</v>
      </c>
      <c r="P167" s="4">
        <f t="shared" ca="1" si="21"/>
        <v>9.1692166658416063E-2</v>
      </c>
      <c r="Q167" s="4">
        <f t="shared" ca="1" si="22"/>
        <v>-5.6501017540719718E-3</v>
      </c>
      <c r="R167" s="4">
        <f t="shared" ca="1" si="23"/>
        <v>-6.0443233347741709E-3</v>
      </c>
      <c r="S167" s="4" cm="1">
        <f t="array" aca="1" ref="S167" ca="1">_xlfn._xlws.SORT(SUMPRODUCT($V$2:$X$2,P167:R167))</f>
        <v>2.3434312295463781E-2</v>
      </c>
      <c r="T167" s="4">
        <f ca="1"/>
        <v>6.4866892650954008E-3</v>
      </c>
    </row>
    <row r="168" spans="1:20" x14ac:dyDescent="0.25">
      <c r="A168" s="1">
        <v>45779</v>
      </c>
      <c r="B168" s="4">
        <f>IFERROR(LN(BTC_tbl[[#This Row],[Close]]/BTC_tbl!B167),"")</f>
        <v>3.9650197718838478E-3</v>
      </c>
      <c r="C168" s="4">
        <f>IFERROR(LN(Gold_tbl[[#This Row],[Close]]/Gold_tbl!B167),"")</f>
        <v>1.7466079947414254E-3</v>
      </c>
      <c r="D168" s="4">
        <f>IFERROR(LN(AAPL_tbl[[#This Row],[Close]]/AAPL_tbl!B167),"")</f>
        <v>-3.8077545329833914E-2</v>
      </c>
      <c r="E168" s="4">
        <f t="shared" si="16"/>
        <v>-9.5351144694884489E-3</v>
      </c>
      <c r="F168">
        <f t="shared" ca="1" si="17"/>
        <v>0.4867620070147346</v>
      </c>
      <c r="G168">
        <f t="shared" ca="1" si="17"/>
        <v>-0.53076948467955609</v>
      </c>
      <c r="H168">
        <f t="shared" ca="1" si="17"/>
        <v>0.80535650268848036</v>
      </c>
      <c r="I168">
        <f ca="1"/>
        <v>0.4867620070147346</v>
      </c>
      <c r="J168">
        <f ca="1"/>
        <v>-0.50448071084501955</v>
      </c>
      <c r="K168">
        <f ca="1"/>
        <v>0.90886905721812006</v>
      </c>
      <c r="L168">
        <v>166</v>
      </c>
      <c r="M168">
        <f t="shared" ca="1" si="18"/>
        <v>49.913302813526705</v>
      </c>
      <c r="N168">
        <f t="shared" ca="1" si="19"/>
        <v>324.84641085811216</v>
      </c>
      <c r="O168">
        <f t="shared" ca="1" si="20"/>
        <v>242.76713629910526</v>
      </c>
      <c r="P168" s="4">
        <f t="shared" ca="1" si="21"/>
        <v>-1.0886866377748058E-3</v>
      </c>
      <c r="Q168" s="4">
        <f t="shared" ca="1" si="22"/>
        <v>-1.4445178571020702E-2</v>
      </c>
      <c r="R168" s="4">
        <f t="shared" ca="1" si="23"/>
        <v>1.3810945159864398E-2</v>
      </c>
      <c r="S168" s="4" cm="1">
        <f t="array" aca="1" ref="S168" ca="1">_xlfn._xlws.SORT(SUMPRODUCT($V$2:$X$2,P168:R168))</f>
        <v>-1.9613938717814045E-3</v>
      </c>
      <c r="T168" s="4">
        <f ca="1"/>
        <v>7.2420189447306984E-3</v>
      </c>
    </row>
    <row r="169" spans="1:20" x14ac:dyDescent="0.25">
      <c r="A169" s="1">
        <v>45782</v>
      </c>
      <c r="B169" s="4">
        <f>IFERROR(LN(BTC_tbl[[#This Row],[Close]]/BTC_tbl!B168),"")</f>
        <v>-2.8091071691525228E-2</v>
      </c>
      <c r="C169" s="4">
        <f>IFERROR(LN(Gold_tbl[[#This Row],[Close]]/Gold_tbl!B168),"")</f>
        <v>2.9430421535880165E-2</v>
      </c>
      <c r="D169" s="4">
        <f>IFERROR(LN(AAPL_tbl[[#This Row],[Close]]/AAPL_tbl!B168),"")</f>
        <v>-3.19639323274125E-2</v>
      </c>
      <c r="E169" s="4">
        <f t="shared" si="16"/>
        <v>-6.2443325913292512E-3</v>
      </c>
      <c r="F169">
        <f t="shared" ca="1" si="17"/>
        <v>-1.7010541596744171</v>
      </c>
      <c r="G169">
        <f t="shared" ca="1" si="17"/>
        <v>1.2991805546657138</v>
      </c>
      <c r="H169">
        <f t="shared" ca="1" si="17"/>
        <v>-1.1974666796873079</v>
      </c>
      <c r="I169">
        <f ca="1"/>
        <v>-1.7010541596744171</v>
      </c>
      <c r="J169">
        <f ca="1"/>
        <v>1.2080773646395977</v>
      </c>
      <c r="K169">
        <f ca="1"/>
        <v>-1.61759414268812</v>
      </c>
      <c r="L169">
        <v>167</v>
      </c>
      <c r="M169">
        <f t="shared" ca="1" si="18"/>
        <v>46.842745806620329</v>
      </c>
      <c r="N169">
        <f t="shared" ca="1" si="19"/>
        <v>331.07263123031584</v>
      </c>
      <c r="O169">
        <f t="shared" ca="1" si="20"/>
        <v>230.80851156685867</v>
      </c>
      <c r="P169" s="4">
        <f t="shared" ca="1" si="21"/>
        <v>-6.3491398688647921E-2</v>
      </c>
      <c r="Q169" s="4">
        <f t="shared" ca="1" si="22"/>
        <v>1.8985292352084428E-2</v>
      </c>
      <c r="R169" s="4">
        <f t="shared" ca="1" si="23"/>
        <v>-5.0514284562017842E-2</v>
      </c>
      <c r="S169" s="4" cm="1">
        <f t="array" aca="1" ref="S169" ca="1">_xlfn._xlws.SORT(SUMPRODUCT($V$2:$X$2,P169:R169))</f>
        <v>-2.6607588034365956E-2</v>
      </c>
      <c r="T169" s="4">
        <f ca="1"/>
        <v>7.6015079476830071E-3</v>
      </c>
    </row>
    <row r="170" spans="1:20" x14ac:dyDescent="0.25">
      <c r="A170" s="1">
        <v>45783</v>
      </c>
      <c r="B170" s="4">
        <f>IFERROR(LN(BTC_tbl[[#This Row],[Close]]/BTC_tbl!B169),"")</f>
        <v>6.6810079098729947E-3</v>
      </c>
      <c r="C170" s="4">
        <f>IFERROR(LN(Gold_tbl[[#This Row],[Close]]/Gold_tbl!B169),"")</f>
        <v>2.7638496834716759E-2</v>
      </c>
      <c r="D170" s="4">
        <f>IFERROR(LN(AAPL_tbl[[#This Row],[Close]]/AAPL_tbl!B169),"")</f>
        <v>-1.9124313830772783E-3</v>
      </c>
      <c r="E170" s="4">
        <f t="shared" si="16"/>
        <v>1.248597169192542E-2</v>
      </c>
      <c r="F170">
        <f t="shared" ca="1" si="17"/>
        <v>0.41419095198714656</v>
      </c>
      <c r="G170">
        <f t="shared" ca="1" si="17"/>
        <v>0.49151793239823549</v>
      </c>
      <c r="H170">
        <f t="shared" ca="1" si="17"/>
        <v>0.82507800366275774</v>
      </c>
      <c r="I170">
        <f ca="1"/>
        <v>0.41419095198714656</v>
      </c>
      <c r="J170">
        <f ca="1"/>
        <v>0.51258647282047598</v>
      </c>
      <c r="K170">
        <f ca="1"/>
        <v>0.90465296222237279</v>
      </c>
      <c r="L170">
        <v>168</v>
      </c>
      <c r="M170">
        <f t="shared" ca="1" si="18"/>
        <v>49.823866990219095</v>
      </c>
      <c r="N170">
        <f t="shared" ca="1" si="19"/>
        <v>328.60392845778858</v>
      </c>
      <c r="O170">
        <f t="shared" ca="1" si="20"/>
        <v>242.82421898557351</v>
      </c>
      <c r="P170" s="4">
        <f t="shared" ca="1" si="21"/>
        <v>6.1697968065835426E-2</v>
      </c>
      <c r="Q170" s="4">
        <f t="shared" ca="1" si="22"/>
        <v>-7.484620336720281E-3</v>
      </c>
      <c r="R170" s="4">
        <f t="shared" ca="1" si="23"/>
        <v>5.0749390422572926E-2</v>
      </c>
      <c r="S170" s="4" cm="1">
        <f t="array" aca="1" ref="S170" ca="1">_xlfn._xlws.SORT(SUMPRODUCT($V$2:$X$2,P170:R170))</f>
        <v>3.0740359411834395E-2</v>
      </c>
      <c r="T170" s="4">
        <f ca="1"/>
        <v>7.9143331533332549E-3</v>
      </c>
    </row>
    <row r="171" spans="1:20" x14ac:dyDescent="0.25">
      <c r="A171" s="1">
        <v>45784</v>
      </c>
      <c r="B171" s="4">
        <f>IFERROR(LN(BTC_tbl[[#This Row],[Close]]/BTC_tbl!B170),"")</f>
        <v>1.3229581092863615E-2</v>
      </c>
      <c r="C171" s="4">
        <f>IFERROR(LN(Gold_tbl[[#This Row],[Close]]/Gold_tbl!B170),"")</f>
        <v>-1.5106558138969686E-2</v>
      </c>
      <c r="D171" s="4">
        <f>IFERROR(LN(AAPL_tbl[[#This Row],[Close]]/AAPL_tbl!B170),"")</f>
        <v>-1.1450120029559962E-2</v>
      </c>
      <c r="E171" s="4">
        <f t="shared" si="16"/>
        <v>-5.5087849365967785E-3</v>
      </c>
      <c r="F171">
        <f t="shared" ca="1" si="17"/>
        <v>0.10676410947019456</v>
      </c>
      <c r="G171">
        <f t="shared" ca="1" si="17"/>
        <v>1.2003987284347943</v>
      </c>
      <c r="H171">
        <f t="shared" ca="1" si="17"/>
        <v>-1.287662417017156</v>
      </c>
      <c r="I171">
        <f ca="1"/>
        <v>0.10676410947019456</v>
      </c>
      <c r="J171">
        <f ca="1"/>
        <v>1.2043485556205766</v>
      </c>
      <c r="K171">
        <f ca="1"/>
        <v>-1.2149193113147032</v>
      </c>
      <c r="L171">
        <v>169</v>
      </c>
      <c r="M171">
        <f t="shared" ca="1" si="18"/>
        <v>49.388078588353736</v>
      </c>
      <c r="N171">
        <f t="shared" ca="1" si="19"/>
        <v>331.16528222849189</v>
      </c>
      <c r="O171">
        <f t="shared" ca="1" si="20"/>
        <v>232.7545968352</v>
      </c>
      <c r="P171" s="4">
        <f t="shared" ca="1" si="21"/>
        <v>-8.7850551073092517E-3</v>
      </c>
      <c r="Q171" s="4">
        <f t="shared" ca="1" si="22"/>
        <v>7.7644321593224475E-3</v>
      </c>
      <c r="R171" s="4">
        <f t="shared" ca="1" si="23"/>
        <v>-4.2353136856094487E-2</v>
      </c>
      <c r="S171" s="4" cm="1">
        <f t="array" aca="1" ref="S171" ca="1">_xlfn._xlws.SORT(SUMPRODUCT($V$2:$X$2,P171:R171))</f>
        <v>-1.2235684725292142E-2</v>
      </c>
      <c r="T171" s="4">
        <f ca="1"/>
        <v>8.1866045888360373E-3</v>
      </c>
    </row>
    <row r="172" spans="1:20" x14ac:dyDescent="0.25">
      <c r="A172" s="1">
        <v>45785</v>
      </c>
      <c r="B172" s="4">
        <f>IFERROR(LN(BTC_tbl[[#This Row],[Close]]/BTC_tbl!B171),"")</f>
        <v>5.2126085282020139E-2</v>
      </c>
      <c r="C172" s="4">
        <f>IFERROR(LN(Gold_tbl[[#This Row],[Close]]/Gold_tbl!B171),"")</f>
        <v>-1.9890804956844907E-2</v>
      </c>
      <c r="D172" s="4">
        <f>IFERROR(LN(AAPL_tbl[[#This Row],[Close]]/AAPL_tbl!B171),"")</f>
        <v>6.298593485377273E-3</v>
      </c>
      <c r="E172" s="4">
        <f t="shared" si="16"/>
        <v>9.5710816474812617E-3</v>
      </c>
      <c r="F172">
        <f t="shared" ca="1" si="17"/>
        <v>-1.3223712699929104</v>
      </c>
      <c r="G172">
        <f t="shared" ca="1" si="17"/>
        <v>2.178265151939486</v>
      </c>
      <c r="H172">
        <f t="shared" ca="1" si="17"/>
        <v>-6.7997273774729958E-2</v>
      </c>
      <c r="I172">
        <f ca="1"/>
        <v>-1.3223712699929104</v>
      </c>
      <c r="J172">
        <f ca="1"/>
        <v>2.1058316500786654</v>
      </c>
      <c r="K172">
        <f ca="1"/>
        <v>-0.43086586388289022</v>
      </c>
      <c r="L172">
        <v>170</v>
      </c>
      <c r="M172">
        <f t="shared" ca="1" si="18"/>
        <v>47.384257050888031</v>
      </c>
      <c r="N172">
        <f t="shared" ca="1" si="19"/>
        <v>334.51687741632367</v>
      </c>
      <c r="O172">
        <f t="shared" ca="1" si="20"/>
        <v>236.48162837535182</v>
      </c>
      <c r="P172" s="4">
        <f t="shared" ca="1" si="21"/>
        <v>-4.1419027142494673E-2</v>
      </c>
      <c r="Q172" s="4">
        <f t="shared" ca="1" si="22"/>
        <v>1.006974112229162E-2</v>
      </c>
      <c r="R172" s="4">
        <f t="shared" ca="1" si="23"/>
        <v>1.588585756681167E-2</v>
      </c>
      <c r="S172" s="4" cm="1">
        <f t="array" aca="1" ref="S172" ca="1">_xlfn._xlws.SORT(SUMPRODUCT($V$2:$X$2,P172:R172))</f>
        <v>-3.6320544237882528E-3</v>
      </c>
      <c r="T172" s="4">
        <f ca="1"/>
        <v>8.3816461996065773E-3</v>
      </c>
    </row>
    <row r="173" spans="1:20" x14ac:dyDescent="0.25">
      <c r="A173" s="1">
        <v>45786</v>
      </c>
      <c r="B173" s="4">
        <f>IFERROR(LN(BTC_tbl[[#This Row],[Close]]/BTC_tbl!B172),"")</f>
        <v>1.8976738927689508E-2</v>
      </c>
      <c r="C173" s="4">
        <f>IFERROR(LN(Gold_tbl[[#This Row],[Close]]/Gold_tbl!B172),"")</f>
        <v>7.2285136571197993E-3</v>
      </c>
      <c r="D173" s="4">
        <f>IFERROR(LN(AAPL_tbl[[#This Row],[Close]]/AAPL_tbl!B172),"")</f>
        <v>5.2522720610924155E-3</v>
      </c>
      <c r="E173" s="4">
        <f t="shared" si="16"/>
        <v>1.0160108759482497E-2</v>
      </c>
      <c r="F173">
        <f t="shared" ca="1" si="17"/>
        <v>0.22898667862259847</v>
      </c>
      <c r="G173">
        <f t="shared" ca="1" si="17"/>
        <v>-0.58389141849262349</v>
      </c>
      <c r="H173">
        <f t="shared" ca="1" si="17"/>
        <v>-0.43494072583177806</v>
      </c>
      <c r="I173">
        <f ca="1"/>
        <v>0.22898667862259847</v>
      </c>
      <c r="J173">
        <f ca="1"/>
        <v>-0.57106348053404155</v>
      </c>
      <c r="K173">
        <f ca="1"/>
        <v>-0.35471763926940991</v>
      </c>
      <c r="L173">
        <v>171</v>
      </c>
      <c r="M173">
        <f t="shared" ca="1" si="18"/>
        <v>49.579765138092334</v>
      </c>
      <c r="N173">
        <f t="shared" ca="1" si="19"/>
        <v>324.86918476794608</v>
      </c>
      <c r="O173">
        <f t="shared" ca="1" si="20"/>
        <v>236.88094871714972</v>
      </c>
      <c r="P173" s="4">
        <f t="shared" ca="1" si="21"/>
        <v>4.529274576098942E-2</v>
      </c>
      <c r="Q173" s="4">
        <f t="shared" ca="1" si="22"/>
        <v>-2.9264741054455368E-2</v>
      </c>
      <c r="R173" s="4">
        <f t="shared" ca="1" si="23"/>
        <v>1.6871652126519833E-3</v>
      </c>
      <c r="S173" s="4" cm="1">
        <f t="array" aca="1" ref="S173" ca="1">_xlfn._xlws.SORT(SUMPRODUCT($V$2:$X$2,P173:R173))</f>
        <v>2.3880768703102733E-3</v>
      </c>
      <c r="T173" s="4">
        <f ca="1"/>
        <v>8.5132424335090436E-3</v>
      </c>
    </row>
    <row r="174" spans="1:20" x14ac:dyDescent="0.25">
      <c r="A174" s="1">
        <v>45789</v>
      </c>
      <c r="B174" s="4">
        <f>IFERROR(LN(BTC_tbl[[#This Row],[Close]]/BTC_tbl!B173),"")</f>
        <v>-1.4087840301225818E-2</v>
      </c>
      <c r="C174" s="4">
        <f>IFERROR(LN(Gold_tbl[[#This Row],[Close]]/Gold_tbl!B173),"")</f>
        <v>-2.8595571863329464E-2</v>
      </c>
      <c r="D174" s="4">
        <f>IFERROR(LN(AAPL_tbl[[#This Row],[Close]]/AAPL_tbl!B173),"")</f>
        <v>5.9922155002815725E-2</v>
      </c>
      <c r="E174" s="4">
        <f t="shared" si="16"/>
        <v>2.312065665145184E-3</v>
      </c>
      <c r="F174">
        <f t="shared" ca="1" si="17"/>
        <v>-1.7544920813963336</v>
      </c>
      <c r="G174">
        <f t="shared" ca="1" si="17"/>
        <v>1.1116899455963949</v>
      </c>
      <c r="H174">
        <f t="shared" ca="1" si="17"/>
        <v>-0.32567391462397832</v>
      </c>
      <c r="I174">
        <f ca="1"/>
        <v>-1.7544920813963336</v>
      </c>
      <c r="J174">
        <f ca="1"/>
        <v>1.0180396762953552</v>
      </c>
      <c r="K174">
        <f ca="1"/>
        <v>-0.79213249651244699</v>
      </c>
      <c r="L174">
        <v>172</v>
      </c>
      <c r="M174">
        <f t="shared" ca="1" si="18"/>
        <v>46.807160730514433</v>
      </c>
      <c r="N174">
        <f t="shared" ca="1" si="19"/>
        <v>330.64683302612821</v>
      </c>
      <c r="O174">
        <f t="shared" ca="1" si="20"/>
        <v>234.84932708342743</v>
      </c>
      <c r="P174" s="4">
        <f t="shared" ca="1" si="21"/>
        <v>-5.7546591285137547E-2</v>
      </c>
      <c r="Q174" s="4">
        <f t="shared" ca="1" si="22"/>
        <v>1.7628243154922011E-2</v>
      </c>
      <c r="R174" s="4">
        <f t="shared" ca="1" si="23"/>
        <v>-8.6135416739342267E-3</v>
      </c>
      <c r="S174" s="4" cm="1">
        <f t="array" aca="1" ref="S174" ca="1">_xlfn._xlws.SORT(SUMPRODUCT($V$2:$X$2,P174:R174))</f>
        <v>-1.2796742625752724E-2</v>
      </c>
      <c r="T174" s="4">
        <f ca="1"/>
        <v>9.7716234470230662E-3</v>
      </c>
    </row>
    <row r="175" spans="1:20" x14ac:dyDescent="0.25">
      <c r="A175" s="1">
        <v>45790</v>
      </c>
      <c r="B175" s="4">
        <f>IFERROR(LN(BTC_tbl[[#This Row],[Close]]/BTC_tbl!B174),"")</f>
        <v>2.9272513839543105E-2</v>
      </c>
      <c r="C175" s="4">
        <f>IFERROR(LN(Gold_tbl[[#This Row],[Close]]/Gold_tbl!B174),"")</f>
        <v>4.2499854818069385E-3</v>
      </c>
      <c r="D175" s="4">
        <f>IFERROR(LN(AAPL_tbl[[#This Row],[Close]]/AAPL_tbl!B174),"")</f>
        <v>1.0101095986503919E-2</v>
      </c>
      <c r="E175" s="4">
        <f t="shared" si="16"/>
        <v>1.3512077140536882E-2</v>
      </c>
      <c r="F175">
        <f t="shared" ca="1" si="17"/>
        <v>-0.3785967931978968</v>
      </c>
      <c r="G175">
        <f t="shared" ca="1" si="17"/>
        <v>-1.2243805294151529</v>
      </c>
      <c r="H175">
        <f t="shared" ca="1" si="17"/>
        <v>0.14457650541589559</v>
      </c>
      <c r="I175">
        <f ca="1"/>
        <v>-0.3785967931978968</v>
      </c>
      <c r="J175">
        <f ca="1"/>
        <v>-1.2425694445206537</v>
      </c>
      <c r="K175">
        <f ca="1"/>
        <v>4.1011786024910457E-2</v>
      </c>
      <c r="L175">
        <v>173</v>
      </c>
      <c r="M175">
        <f t="shared" ca="1" si="18"/>
        <v>48.726556640278311</v>
      </c>
      <c r="N175">
        <f t="shared" ca="1" si="19"/>
        <v>322.58350120399302</v>
      </c>
      <c r="O175">
        <f t="shared" ca="1" si="20"/>
        <v>238.84495941813353</v>
      </c>
      <c r="P175" s="4">
        <f t="shared" ca="1" si="21"/>
        <v>4.0187994067774464E-2</v>
      </c>
      <c r="Q175" s="4">
        <f t="shared" ca="1" si="22"/>
        <v>-2.4688814865866649E-2</v>
      </c>
      <c r="R175" s="4">
        <f t="shared" ca="1" si="23"/>
        <v>1.68704889024834E-2</v>
      </c>
      <c r="S175" s="4" cm="1">
        <f t="array" aca="1" ref="S175" ca="1">_xlfn._xlws.SORT(SUMPRODUCT($V$2:$X$2,P175:R175))</f>
        <v>7.2420189447306984E-3</v>
      </c>
      <c r="T175" s="4">
        <f ca="1"/>
        <v>9.9027972441255371E-3</v>
      </c>
    </row>
    <row r="176" spans="1:20" x14ac:dyDescent="0.25">
      <c r="A176" s="1">
        <v>45791</v>
      </c>
      <c r="B176" s="4">
        <f>IFERROR(LN(BTC_tbl[[#This Row],[Close]]/BTC_tbl!B175),"")</f>
        <v>-1.4747610594296799E-2</v>
      </c>
      <c r="C176" s="4">
        <f>IFERROR(LN(Gold_tbl[[#This Row],[Close]]/Gold_tbl!B175),"")</f>
        <v>-2.126231765192332E-2</v>
      </c>
      <c r="D176" s="4">
        <f>IFERROR(LN(AAPL_tbl[[#This Row],[Close]]/AAPL_tbl!B175),"")</f>
        <v>-2.8218050046047607E-3</v>
      </c>
      <c r="E176" s="4">
        <f t="shared" si="16"/>
        <v>-1.3775751740439796E-2</v>
      </c>
      <c r="F176">
        <f t="shared" ca="1" si="17"/>
        <v>-1.7800296287946025</v>
      </c>
      <c r="G176">
        <f t="shared" ca="1" si="17"/>
        <v>2.1307735886555315</v>
      </c>
      <c r="H176">
        <f t="shared" ca="1" si="17"/>
        <v>-6.1987393159906437E-2</v>
      </c>
      <c r="I176">
        <f ca="1"/>
        <v>-1.7800296287946025</v>
      </c>
      <c r="J176">
        <f ca="1"/>
        <v>2.0343769281540949</v>
      </c>
      <c r="K176">
        <f ca="1"/>
        <v>-0.54874813612592321</v>
      </c>
      <c r="L176">
        <v>174</v>
      </c>
      <c r="M176">
        <f t="shared" ca="1" si="18"/>
        <v>46.787268154108688</v>
      </c>
      <c r="N176">
        <f t="shared" ca="1" si="19"/>
        <v>334.46876079560047</v>
      </c>
      <c r="O176">
        <f t="shared" ca="1" si="20"/>
        <v>236.07403379645791</v>
      </c>
      <c r="P176" s="4">
        <f t="shared" ca="1" si="21"/>
        <v>-4.0613074426559551E-2</v>
      </c>
      <c r="Q176" s="4">
        <f t="shared" ca="1" si="22"/>
        <v>3.6181463277286052E-2</v>
      </c>
      <c r="R176" s="4">
        <f t="shared" ca="1" si="23"/>
        <v>-1.1669177709063958E-2</v>
      </c>
      <c r="S176" s="4" cm="1">
        <f t="array" aca="1" ref="S176" ca="1">_xlfn._xlws.SORT(SUMPRODUCT($V$2:$X$2,P176:R176))</f>
        <v>-1.2120903297726296E-3</v>
      </c>
      <c r="T176" s="4">
        <f ca="1"/>
        <v>1.0518648028009833E-2</v>
      </c>
    </row>
    <row r="177" spans="1:20" x14ac:dyDescent="0.25">
      <c r="A177" s="1">
        <v>45792</v>
      </c>
      <c r="B177" s="4">
        <f>IFERROR(LN(BTC_tbl[[#This Row],[Close]]/BTC_tbl!B176),"")</f>
        <v>-1.5305567653917194E-3</v>
      </c>
      <c r="C177" s="4">
        <f>IFERROR(LN(Gold_tbl[[#This Row],[Close]]/Gold_tbl!B176),"")</f>
        <v>1.5837894506811799E-2</v>
      </c>
      <c r="D177" s="4">
        <f>IFERROR(LN(AAPL_tbl[[#This Row],[Close]]/AAPL_tbl!B176),"")</f>
        <v>-4.1531042752048983E-3</v>
      </c>
      <c r="E177" s="4">
        <f t="shared" si="16"/>
        <v>4.6300594905457348E-3</v>
      </c>
      <c r="F177">
        <f t="shared" ca="1" si="17"/>
        <v>-1.6824008830080017</v>
      </c>
      <c r="G177">
        <f t="shared" ca="1" si="17"/>
        <v>-1.3427770687922591</v>
      </c>
      <c r="H177">
        <f t="shared" ca="1" si="17"/>
        <v>-1.0502432828414201</v>
      </c>
      <c r="I177">
        <f ca="1"/>
        <v>-1.6824008830080017</v>
      </c>
      <c r="J177">
        <f ca="1"/>
        <v>-1.4292569515186409</v>
      </c>
      <c r="K177">
        <f ca="1"/>
        <v>-1.4616018360227836</v>
      </c>
      <c r="L177">
        <v>175</v>
      </c>
      <c r="M177">
        <f t="shared" ca="1" si="18"/>
        <v>46.927806231529672</v>
      </c>
      <c r="N177">
        <f t="shared" ca="1" si="19"/>
        <v>322.02548954570403</v>
      </c>
      <c r="O177">
        <f t="shared" ca="1" si="20"/>
        <v>231.82803779843948</v>
      </c>
      <c r="P177" s="4">
        <f t="shared" ca="1" si="21"/>
        <v>2.9992652450893846E-3</v>
      </c>
      <c r="Q177" s="4">
        <f t="shared" ca="1" si="22"/>
        <v>-3.7912781970266207E-2</v>
      </c>
      <c r="R177" s="4">
        <f t="shared" ca="1" si="23"/>
        <v>-1.8149577915033872E-2</v>
      </c>
      <c r="S177" s="4" cm="1">
        <f t="array" aca="1" ref="S177" ca="1">_xlfn._xlws.SORT(SUMPRODUCT($V$2:$X$2,P177:R177))</f>
        <v>-1.971020658908983E-2</v>
      </c>
      <c r="T177" s="4">
        <f ca="1"/>
        <v>1.0602963564452587E-2</v>
      </c>
    </row>
    <row r="178" spans="1:20" x14ac:dyDescent="0.25">
      <c r="A178" s="1">
        <v>45793</v>
      </c>
      <c r="B178" s="4">
        <f>IFERROR(LN(BTC_tbl[[#This Row],[Close]]/BTC_tbl!B177),"")</f>
        <v>9.7986630487020016E-3</v>
      </c>
      <c r="C178" s="4">
        <f>IFERROR(LN(Gold_tbl[[#This Row],[Close]]/Gold_tbl!B177),"")</f>
        <v>-1.2160668708450437E-2</v>
      </c>
      <c r="D178" s="4">
        <f>IFERROR(LN(AAPL_tbl[[#This Row],[Close]]/AAPL_tbl!B177),"")</f>
        <v>-8.9896152348143657E-4</v>
      </c>
      <c r="E178" s="4">
        <f t="shared" si="16"/>
        <v>-2.1943570258140055E-3</v>
      </c>
      <c r="F178">
        <f t="shared" ca="1" si="17"/>
        <v>0.57980170328000225</v>
      </c>
      <c r="G178">
        <f t="shared" ca="1" si="17"/>
        <v>0.3569096324068875</v>
      </c>
      <c r="H178">
        <f t="shared" ca="1" si="17"/>
        <v>1.2639386946200877</v>
      </c>
      <c r="I178">
        <f ca="1"/>
        <v>0.57980170328000225</v>
      </c>
      <c r="J178">
        <f ca="1"/>
        <v>0.38685897530673097</v>
      </c>
      <c r="K178">
        <f ca="1"/>
        <v>1.3724207463525757</v>
      </c>
      <c r="L178">
        <v>176</v>
      </c>
      <c r="M178">
        <f t="shared" ca="1" si="18"/>
        <v>50.128203753892592</v>
      </c>
      <c r="N178">
        <f t="shared" ca="1" si="19"/>
        <v>328.57145398293937</v>
      </c>
      <c r="O178">
        <f t="shared" ca="1" si="20"/>
        <v>245.42678045457617</v>
      </c>
      <c r="P178" s="4">
        <f t="shared" ca="1" si="21"/>
        <v>6.5973415706073152E-2</v>
      </c>
      <c r="Q178" s="4">
        <f t="shared" ca="1" si="22"/>
        <v>2.0123627710064717E-2</v>
      </c>
      <c r="R178" s="4">
        <f t="shared" ca="1" si="23"/>
        <v>5.7002775685745383E-2</v>
      </c>
      <c r="S178" s="4" cm="1">
        <f t="array" aca="1" ref="S178" ca="1">_xlfn._xlws.SORT(SUMPRODUCT($V$2:$X$2,P178:R178))</f>
        <v>4.4942308501571444E-2</v>
      </c>
      <c r="T178" s="4">
        <f ca="1"/>
        <v>1.0803567228088369E-2</v>
      </c>
    </row>
    <row r="179" spans="1:20" x14ac:dyDescent="0.25">
      <c r="A179" s="1">
        <v>45796</v>
      </c>
      <c r="B179" s="4">
        <f>IFERROR(LN(BTC_tbl[[#This Row],[Close]]/BTC_tbl!B178),"")</f>
        <v>1.3131175655006431E-2</v>
      </c>
      <c r="C179" s="4">
        <f>IFERROR(LN(Gold_tbl[[#This Row],[Close]]/Gold_tbl!B178),"")</f>
        <v>1.2798391723333755E-2</v>
      </c>
      <c r="D179" s="4">
        <f>IFERROR(LN(AAPL_tbl[[#This Row],[Close]]/AAPL_tbl!B178),"")</f>
        <v>-1.1808536414863721E-2</v>
      </c>
      <c r="E179" s="4">
        <f t="shared" si="16"/>
        <v>5.516148461376315E-3</v>
      </c>
      <c r="F179">
        <f t="shared" ca="1" si="17"/>
        <v>0.44191341494744268</v>
      </c>
      <c r="G179">
        <f t="shared" ca="1" si="17"/>
        <v>0.68308780059563123</v>
      </c>
      <c r="H179">
        <f t="shared" ca="1" si="17"/>
        <v>0.29912427669264036</v>
      </c>
      <c r="I179">
        <f ca="1"/>
        <v>0.44191341494744268</v>
      </c>
      <c r="J179">
        <f ca="1"/>
        <v>0.70534764256094906</v>
      </c>
      <c r="K179">
        <f ca="1"/>
        <v>0.40515509072955802</v>
      </c>
      <c r="L179">
        <v>177</v>
      </c>
      <c r="M179">
        <f t="shared" ca="1" si="18"/>
        <v>49.935448677203638</v>
      </c>
      <c r="N179">
        <f t="shared" ca="1" si="19"/>
        <v>329.77666150194545</v>
      </c>
      <c r="O179">
        <f t="shared" ca="1" si="20"/>
        <v>240.74967948983254</v>
      </c>
      <c r="P179" s="4">
        <f t="shared" ca="1" si="21"/>
        <v>-3.8526539942698289E-3</v>
      </c>
      <c r="Q179" s="4">
        <f t="shared" ca="1" si="22"/>
        <v>3.6613118105635646E-3</v>
      </c>
      <c r="R179" s="4">
        <f t="shared" ca="1" si="23"/>
        <v>-1.9240936750709533E-2</v>
      </c>
      <c r="S179" s="4" cm="1">
        <f t="array" aca="1" ref="S179" ca="1">_xlfn._xlws.SORT(SUMPRODUCT($V$2:$X$2,P179:R179))</f>
        <v>-5.4635524992683818E-3</v>
      </c>
      <c r="T179" s="4">
        <f ca="1"/>
        <v>1.0828954051207505E-2</v>
      </c>
    </row>
    <row r="180" spans="1:20" x14ac:dyDescent="0.25">
      <c r="A180" s="1">
        <v>45797</v>
      </c>
      <c r="B180" s="4">
        <f>IFERROR(LN(BTC_tbl[[#This Row],[Close]]/BTC_tbl!B179),"")</f>
        <v>1.5069795959359035E-2</v>
      </c>
      <c r="C180" s="4">
        <f>IFERROR(LN(Gold_tbl[[#This Row],[Close]]/Gold_tbl!B179),"")</f>
        <v>1.8451014619368301E-2</v>
      </c>
      <c r="D180" s="4">
        <f>IFERROR(LN(AAPL_tbl[[#This Row],[Close]]/AAPL_tbl!B179),"")</f>
        <v>-9.2388300304947473E-3</v>
      </c>
      <c r="E180" s="4">
        <f t="shared" si="16"/>
        <v>9.1296956264066056E-3</v>
      </c>
      <c r="F180">
        <f t="shared" ca="1" si="17"/>
        <v>0.91524470160998939</v>
      </c>
      <c r="G180">
        <f t="shared" ca="1" si="17"/>
        <v>1.2886592768413194</v>
      </c>
      <c r="H180">
        <f t="shared" ca="1" si="17"/>
        <v>0.26189373828092199</v>
      </c>
      <c r="I180">
        <f ca="1"/>
        <v>0.91524470160998939</v>
      </c>
      <c r="J180">
        <f ca="1"/>
        <v>1.3349354238644804</v>
      </c>
      <c r="K180">
        <f ca="1"/>
        <v>0.49527587515648575</v>
      </c>
      <c r="L180">
        <v>178</v>
      </c>
      <c r="M180">
        <f t="shared" ca="1" si="18"/>
        <v>50.635897397953109</v>
      </c>
      <c r="N180">
        <f t="shared" ca="1" si="19"/>
        <v>332.12009577385305</v>
      </c>
      <c r="O180">
        <f t="shared" ca="1" si="20"/>
        <v>241.22380087370163</v>
      </c>
      <c r="P180" s="4">
        <f t="shared" ca="1" si="21"/>
        <v>1.3929614626108994E-2</v>
      </c>
      <c r="Q180" s="4">
        <f t="shared" ca="1" si="22"/>
        <v>7.0809957531497011E-3</v>
      </c>
      <c r="R180" s="4">
        <f t="shared" ca="1" si="23"/>
        <v>1.9674175286347609E-3</v>
      </c>
      <c r="S180" s="4" cm="1">
        <f t="array" aca="1" ref="S180" ca="1">_xlfn._xlws.SORT(SUMPRODUCT($V$2:$X$2,P180:R180))</f>
        <v>7.6015079476830071E-3</v>
      </c>
      <c r="T180" s="4">
        <f ca="1"/>
        <v>1.1087486768028801E-2</v>
      </c>
    </row>
    <row r="181" spans="1:20" x14ac:dyDescent="0.25">
      <c r="A181" s="1">
        <v>45798</v>
      </c>
      <c r="B181" s="4">
        <f>IFERROR(LN(BTC_tbl[[#This Row],[Close]]/BTC_tbl!B180),"")</f>
        <v>1.4430868437338852E-2</v>
      </c>
      <c r="C181" s="4">
        <f>IFERROR(LN(Gold_tbl[[#This Row],[Close]]/Gold_tbl!B180),"")</f>
        <v>7.3515263812922163E-3</v>
      </c>
      <c r="D181" s="4">
        <f>IFERROR(LN(AAPL_tbl[[#This Row],[Close]]/AAPL_tbl!B180),"")</f>
        <v>-2.3329093219500632E-2</v>
      </c>
      <c r="E181" s="4">
        <f t="shared" si="16"/>
        <v>2.7114311786835196E-4</v>
      </c>
      <c r="F181">
        <f t="shared" ca="1" si="17"/>
        <v>2.4227972888155587</v>
      </c>
      <c r="G181">
        <f t="shared" ca="1" si="17"/>
        <v>0.22144841877732074</v>
      </c>
      <c r="H181">
        <f t="shared" ca="1" si="17"/>
        <v>0.56364494936762621</v>
      </c>
      <c r="I181">
        <f ca="1"/>
        <v>2.4227972888155587</v>
      </c>
      <c r="J181">
        <f ca="1"/>
        <v>0.34834830122068927</v>
      </c>
      <c r="K181">
        <f ca="1"/>
        <v>1.1974059824792869</v>
      </c>
      <c r="L181">
        <v>179</v>
      </c>
      <c r="M181">
        <f t="shared" ca="1" si="18"/>
        <v>52.91458828156231</v>
      </c>
      <c r="N181">
        <f t="shared" ca="1" si="19"/>
        <v>328.59047234112666</v>
      </c>
      <c r="O181">
        <f t="shared" ca="1" si="20"/>
        <v>244.68406079319757</v>
      </c>
      <c r="P181" s="4">
        <f t="shared" ca="1" si="21"/>
        <v>4.4018312258740332E-2</v>
      </c>
      <c r="Q181" s="4">
        <f t="shared" ca="1" si="22"/>
        <v>-1.0684427283585105E-2</v>
      </c>
      <c r="R181" s="4">
        <f t="shared" ca="1" si="23"/>
        <v>1.4242693672354128E-2</v>
      </c>
      <c r="S181" s="4" cm="1">
        <f t="array" aca="1" ref="S181" ca="1">_xlfn._xlws.SORT(SUMPRODUCT($V$2:$X$2,P181:R181))</f>
        <v>1.3204530865894295E-2</v>
      </c>
      <c r="T181" s="4">
        <f ca="1"/>
        <v>1.1232572106628041E-2</v>
      </c>
    </row>
    <row r="182" spans="1:20" x14ac:dyDescent="0.25">
      <c r="A182" s="1">
        <v>45799</v>
      </c>
      <c r="B182" s="4">
        <f>IFERROR(LN(BTC_tbl[[#This Row],[Close]]/BTC_tbl!B181),"")</f>
        <v>2.3395280048078775E-2</v>
      </c>
      <c r="C182" s="4">
        <f>IFERROR(LN(Gold_tbl[[#This Row],[Close]]/Gold_tbl!B181),"")</f>
        <v>-8.9009176487401774E-3</v>
      </c>
      <c r="D182" s="4">
        <f>IFERROR(LN(AAPL_tbl[[#This Row],[Close]]/AAPL_tbl!B181),"")</f>
        <v>-3.6187919030965495E-3</v>
      </c>
      <c r="E182" s="4">
        <f t="shared" si="16"/>
        <v>2.3725793839985956E-3</v>
      </c>
      <c r="F182">
        <f t="shared" ca="1" si="17"/>
        <v>-1.6729524405670422</v>
      </c>
      <c r="G182">
        <f t="shared" ca="1" si="17"/>
        <v>-5.2304820219164133E-2</v>
      </c>
      <c r="H182">
        <f t="shared" ca="1" si="17"/>
        <v>0.7302437627553483</v>
      </c>
      <c r="I182">
        <f ca="1"/>
        <v>-1.6729524405670422</v>
      </c>
      <c r="J182">
        <f ca="1"/>
        <v>-0.14006852283136825</v>
      </c>
      <c r="K182">
        <f ca="1"/>
        <v>0.25051266478654671</v>
      </c>
      <c r="L182">
        <v>180</v>
      </c>
      <c r="M182">
        <f t="shared" ca="1" si="18"/>
        <v>46.978027028949718</v>
      </c>
      <c r="N182">
        <f t="shared" ca="1" si="19"/>
        <v>326.88348852425497</v>
      </c>
      <c r="O182">
        <f t="shared" ca="1" si="20"/>
        <v>240.11921006802609</v>
      </c>
      <c r="P182" s="4">
        <f t="shared" ca="1" si="21"/>
        <v>-0.11899908939361635</v>
      </c>
      <c r="Q182" s="4">
        <f t="shared" ca="1" si="22"/>
        <v>-5.2084072827774967E-3</v>
      </c>
      <c r="R182" s="4">
        <f t="shared" ca="1" si="23"/>
        <v>-1.8832321939739279E-2</v>
      </c>
      <c r="S182" s="4" cm="1">
        <f t="array" aca="1" ref="S182" ca="1">_xlfn._xlws.SORT(SUMPRODUCT($V$2:$X$2,P182:R182))</f>
        <v>-4.3432786313117693E-2</v>
      </c>
      <c r="T182" s="4">
        <f ca="1"/>
        <v>1.127995178290031E-2</v>
      </c>
    </row>
    <row r="183" spans="1:20" x14ac:dyDescent="0.25">
      <c r="A183" s="1">
        <v>45800</v>
      </c>
      <c r="B183" s="4">
        <f>IFERROR(LN(BTC_tbl[[#This Row],[Close]]/BTC_tbl!B182),"")</f>
        <v>-2.2980083861919118E-2</v>
      </c>
      <c r="C183" s="4">
        <f>IFERROR(LN(Gold_tbl[[#This Row],[Close]]/Gold_tbl!B182),"")</f>
        <v>2.1669744577986667E-2</v>
      </c>
      <c r="D183" s="4">
        <f>IFERROR(LN(AAPL_tbl[[#This Row],[Close]]/AAPL_tbl!B182),"")</f>
        <v>-3.0711134574654807E-2</v>
      </c>
      <c r="E183" s="4">
        <f t="shared" si="16"/>
        <v>-7.4394676997775093E-3</v>
      </c>
      <c r="F183">
        <f t="shared" ca="1" si="17"/>
        <v>-2.160237805184924</v>
      </c>
      <c r="G183">
        <f t="shared" ca="1" si="17"/>
        <v>-0.10279318135712369</v>
      </c>
      <c r="H183">
        <f t="shared" ca="1" si="17"/>
        <v>-1.4195679959670733</v>
      </c>
      <c r="I183">
        <f ca="1"/>
        <v>-2.160237805184924</v>
      </c>
      <c r="J183">
        <f ca="1"/>
        <v>-0.2160714305012012</v>
      </c>
      <c r="K183">
        <f ca="1"/>
        <v>-1.9507656335987988</v>
      </c>
      <c r="L183">
        <v>181</v>
      </c>
      <c r="M183">
        <f t="shared" ca="1" si="18"/>
        <v>46.324097328238544</v>
      </c>
      <c r="N183">
        <f t="shared" ca="1" si="19"/>
        <v>326.66290219167018</v>
      </c>
      <c r="O183">
        <f t="shared" ca="1" si="20"/>
        <v>229.78487994232913</v>
      </c>
      <c r="P183" s="4">
        <f t="shared" ca="1" si="21"/>
        <v>-1.4017696018210488E-2</v>
      </c>
      <c r="Q183" s="4">
        <f t="shared" ca="1" si="22"/>
        <v>-6.7504417159925615E-4</v>
      </c>
      <c r="R183" s="4">
        <f t="shared" ca="1" si="23"/>
        <v>-4.3991941985519985E-2</v>
      </c>
      <c r="S183" s="4" cm="1">
        <f t="array" aca="1" ref="S183" ca="1">_xlfn._xlws.SORT(SUMPRODUCT($V$2:$X$2,P183:R183))</f>
        <v>-1.7672909069758845E-2</v>
      </c>
      <c r="T183" s="4">
        <f ca="1"/>
        <v>1.2227672750833068E-2</v>
      </c>
    </row>
    <row r="184" spans="1:20" x14ac:dyDescent="0.25">
      <c r="A184" s="1">
        <v>45804</v>
      </c>
      <c r="B184" s="4">
        <f>IFERROR(LN(BTC_tbl[[#This Row],[Close]]/BTC_tbl!B183),"")</f>
        <v>1.135085966868948E-2</v>
      </c>
      <c r="C184" s="4">
        <f>IFERROR(LN(Gold_tbl[[#This Row],[Close]]/Gold_tbl!B183),"")</f>
        <v>-1.7094433359300068E-2</v>
      </c>
      <c r="D184" s="4">
        <f>IFERROR(LN(AAPL_tbl[[#This Row],[Close]]/AAPL_tbl!B183),"")</f>
        <v>2.4983599431202347E-2</v>
      </c>
      <c r="E184" s="4">
        <f t="shared" si="16"/>
        <v>4.0625643862475195E-3</v>
      </c>
      <c r="F184">
        <f t="shared" ca="1" si="17"/>
        <v>-0.11321389904124424</v>
      </c>
      <c r="G184">
        <f t="shared" ca="1" si="17"/>
        <v>-1.5057120642410449</v>
      </c>
      <c r="H184">
        <f t="shared" ca="1" si="17"/>
        <v>-0.43829338058774253</v>
      </c>
      <c r="I184">
        <f ca="1"/>
        <v>-0.11321389904124424</v>
      </c>
      <c r="J184">
        <f ca="1"/>
        <v>-1.5095794215817999</v>
      </c>
      <c r="K184">
        <f ca="1"/>
        <v>-0.44732304906384457</v>
      </c>
      <c r="L184">
        <v>182</v>
      </c>
      <c r="M184">
        <f t="shared" ca="1" si="18"/>
        <v>49.174514359468247</v>
      </c>
      <c r="N184">
        <f t="shared" ca="1" si="19"/>
        <v>322.10274425449705</v>
      </c>
      <c r="O184">
        <f t="shared" ca="1" si="20"/>
        <v>236.85744287332943</v>
      </c>
      <c r="P184" s="4">
        <f t="shared" ca="1" si="21"/>
        <v>5.9713202113052075E-2</v>
      </c>
      <c r="Q184" s="4">
        <f t="shared" ca="1" si="22"/>
        <v>-1.4058182842630197E-2</v>
      </c>
      <c r="R184" s="4">
        <f t="shared" ca="1" si="23"/>
        <v>3.0314886639356619E-2</v>
      </c>
      <c r="S184" s="4" cm="1">
        <f t="array" aca="1" ref="S184" ca="1">_xlfn._xlws.SORT(SUMPRODUCT($V$2:$X$2,P184:R184))</f>
        <v>2.1385153488670525E-2</v>
      </c>
      <c r="T184" s="4">
        <f ca="1"/>
        <v>1.2289033126860957E-2</v>
      </c>
    </row>
    <row r="185" spans="1:20" x14ac:dyDescent="0.25">
      <c r="A185" s="1">
        <v>45805</v>
      </c>
      <c r="B185" s="4">
        <f>IFERROR(LN(BTC_tbl[[#This Row],[Close]]/BTC_tbl!B184),"")</f>
        <v>-2.7461679941387894E-2</v>
      </c>
      <c r="C185" s="4">
        <f>IFERROR(LN(Gold_tbl[[#This Row],[Close]]/Gold_tbl!B184),"")</f>
        <v>-2.2685811376483415E-3</v>
      </c>
      <c r="D185" s="4">
        <f>IFERROR(LN(AAPL_tbl[[#This Row],[Close]]/AAPL_tbl!B184),"")</f>
        <v>1.0483489465745394E-3</v>
      </c>
      <c r="E185" s="4">
        <f t="shared" si="16"/>
        <v>-8.8314317535033438E-3</v>
      </c>
      <c r="F185">
        <f t="shared" ca="1" si="17"/>
        <v>0.46987075665850442</v>
      </c>
      <c r="G185">
        <f t="shared" ca="1" si="17"/>
        <v>1.2717037279737557</v>
      </c>
      <c r="H185">
        <f t="shared" ca="1" si="17"/>
        <v>-0.62595030722236478</v>
      </c>
      <c r="I185">
        <f ca="1"/>
        <v>0.46987075665850442</v>
      </c>
      <c r="J185">
        <f ca="1"/>
        <v>1.2946195738886968</v>
      </c>
      <c r="K185">
        <f ca="1"/>
        <v>-0.47989405616591185</v>
      </c>
      <c r="L185">
        <v>183</v>
      </c>
      <c r="M185">
        <f t="shared" ca="1" si="18"/>
        <v>50.023763783309903</v>
      </c>
      <c r="N185">
        <f t="shared" ca="1" si="19"/>
        <v>332.23929420026553</v>
      </c>
      <c r="O185">
        <f t="shared" ca="1" si="20"/>
        <v>236.74059372237201</v>
      </c>
      <c r="P185" s="4">
        <f t="shared" ca="1" si="21"/>
        <v>1.7122679720967288E-2</v>
      </c>
      <c r="Q185" s="4">
        <f t="shared" ca="1" si="22"/>
        <v>3.0984898768687548E-2</v>
      </c>
      <c r="R185" s="4">
        <f t="shared" ca="1" si="23"/>
        <v>-4.9345286212916387E-4</v>
      </c>
      <c r="S185" s="4" cm="1">
        <f t="array" aca="1" ref="S185" ca="1">_xlfn._xlws.SORT(SUMPRODUCT($V$2:$X$2,P185:R185))</f>
        <v>1.7382727565126457E-2</v>
      </c>
      <c r="T185" s="4">
        <f ca="1"/>
        <v>1.2378224561817381E-2</v>
      </c>
    </row>
    <row r="186" spans="1:20" x14ac:dyDescent="0.25">
      <c r="A186" s="1">
        <v>45806</v>
      </c>
      <c r="B186" s="4">
        <f>IFERROR(LN(BTC_tbl[[#This Row],[Close]]/BTC_tbl!B185),"")</f>
        <v>-1.3591205176231988E-2</v>
      </c>
      <c r="C186" s="4">
        <f>IFERROR(LN(Gold_tbl[[#This Row],[Close]]/Gold_tbl!B185),"")</f>
        <v>5.9072732577813364E-3</v>
      </c>
      <c r="D186" s="4">
        <f>IFERROR(LN(AAPL_tbl[[#This Row],[Close]]/AAPL_tbl!B185),"")</f>
        <v>-2.3478293373554809E-3</v>
      </c>
      <c r="E186" s="4">
        <f t="shared" si="16"/>
        <v>-2.4188010509637054E-3</v>
      </c>
      <c r="F186">
        <f t="shared" ca="1" si="17"/>
        <v>-1.0059325352089858</v>
      </c>
      <c r="G186">
        <f t="shared" ca="1" si="17"/>
        <v>0.725816284939657</v>
      </c>
      <c r="H186">
        <f t="shared" ca="1" si="17"/>
        <v>-0.32609024268640463</v>
      </c>
      <c r="I186">
        <f ca="1"/>
        <v>-1.0059325352089858</v>
      </c>
      <c r="J186">
        <f ca="1"/>
        <v>0.67200022544965177</v>
      </c>
      <c r="K186">
        <f ca="1"/>
        <v>-0.58864161938649906</v>
      </c>
      <c r="L186">
        <v>184</v>
      </c>
      <c r="M186">
        <f t="shared" ca="1" si="18"/>
        <v>47.929032490225254</v>
      </c>
      <c r="N186">
        <f t="shared" ca="1" si="19"/>
        <v>330.02614478434288</v>
      </c>
      <c r="O186">
        <f t="shared" ca="1" si="20"/>
        <v>236.26254106734595</v>
      </c>
      <c r="P186" s="4">
        <f t="shared" ca="1" si="21"/>
        <v>-4.2776741110234891E-2</v>
      </c>
      <c r="Q186" s="4">
        <f t="shared" ca="1" si="22"/>
        <v>-6.683597011630126E-3</v>
      </c>
      <c r="R186" s="4">
        <f t="shared" ca="1" si="23"/>
        <v>-2.02135158368459E-3</v>
      </c>
      <c r="S186" s="4" cm="1">
        <f t="array" aca="1" ref="S186" ca="1">_xlfn._xlws.SORT(SUMPRODUCT($V$2:$X$2,P186:R186))</f>
        <v>-1.6112866612827893E-2</v>
      </c>
      <c r="T186" s="4">
        <f ca="1"/>
        <v>1.2733350629957493E-2</v>
      </c>
    </row>
    <row r="187" spans="1:20" x14ac:dyDescent="0.25">
      <c r="A187" s="1">
        <v>45807</v>
      </c>
      <c r="B187" s="4">
        <f>IFERROR(LN(BTC_tbl[[#This Row],[Close]]/BTC_tbl!B186),"")</f>
        <v>-1.031601669461581E-2</v>
      </c>
      <c r="C187" s="4">
        <f>IFERROR(LN(Gold_tbl[[#This Row],[Close]]/Gold_tbl!B186),"")</f>
        <v>-6.5987337486097591E-3</v>
      </c>
      <c r="D187" s="4">
        <f>IFERROR(LN(AAPL_tbl[[#This Row],[Close]]/AAPL_tbl!B186),"")</f>
        <v>4.4910255124638023E-3</v>
      </c>
      <c r="E187" s="4">
        <f t="shared" si="16"/>
        <v>-4.3869908540895061E-3</v>
      </c>
      <c r="F187">
        <f t="shared" ca="1" si="17"/>
        <v>0.25240024672173234</v>
      </c>
      <c r="G187">
        <f t="shared" ca="1" si="17"/>
        <v>-0.58679415036661997</v>
      </c>
      <c r="H187">
        <f t="shared" ca="1" si="17"/>
        <v>0.56358373668095385</v>
      </c>
      <c r="I187">
        <f ca="1"/>
        <v>0.25240024672173234</v>
      </c>
      <c r="J187">
        <f ca="1"/>
        <v>-0.57273291470981014</v>
      </c>
      <c r="K187">
        <f ca="1"/>
        <v>0.61289820889468372</v>
      </c>
      <c r="L187">
        <v>185</v>
      </c>
      <c r="M187">
        <f t="shared" ca="1" si="18"/>
        <v>49.724072107581591</v>
      </c>
      <c r="N187">
        <f t="shared" ca="1" si="19"/>
        <v>325.59355548360554</v>
      </c>
      <c r="O187">
        <f t="shared" ca="1" si="20"/>
        <v>242.0642461066941</v>
      </c>
      <c r="P187" s="4">
        <f t="shared" ca="1" si="21"/>
        <v>3.6767737008509917E-2</v>
      </c>
      <c r="Q187" s="4">
        <f t="shared" ca="1" si="22"/>
        <v>-1.3522036749746828E-2</v>
      </c>
      <c r="R187" s="4">
        <f t="shared" ca="1" si="23"/>
        <v>2.4259521854994678E-2</v>
      </c>
      <c r="S187" s="4" cm="1">
        <f t="array" aca="1" ref="S187" ca="1">_xlfn._xlws.SORT(SUMPRODUCT($V$2:$X$2,P187:R187))</f>
        <v>1.2899362959152645E-2</v>
      </c>
      <c r="T187" s="4">
        <f ca="1"/>
        <v>1.2882334015903583E-2</v>
      </c>
    </row>
    <row r="188" spans="1:20" x14ac:dyDescent="0.25">
      <c r="A188" s="1">
        <v>45810</v>
      </c>
      <c r="B188" s="4">
        <f>IFERROR(LN(BTC_tbl[[#This Row],[Close]]/BTC_tbl!B187),"")</f>
        <v>-4.3215212427088605E-4</v>
      </c>
      <c r="C188" s="4">
        <f>IFERROR(LN(Gold_tbl[[#This Row],[Close]]/Gold_tbl!B187),"")</f>
        <v>2.6233890229075019E-2</v>
      </c>
      <c r="D188" s="4">
        <f>IFERROR(LN(AAPL_tbl[[#This Row],[Close]]/AAPL_tbl!B187),"")</f>
        <v>4.2230841548747573E-3</v>
      </c>
      <c r="E188" s="4">
        <f t="shared" si="16"/>
        <v>1.163083570081117E-2</v>
      </c>
      <c r="F188">
        <f t="shared" ca="1" si="17"/>
        <v>4.9477254910928879E-2</v>
      </c>
      <c r="G188">
        <f t="shared" ca="1" si="17"/>
        <v>-0.16132223374892843</v>
      </c>
      <c r="H188">
        <f t="shared" ca="1" si="17"/>
        <v>1.3690642354717464</v>
      </c>
      <c r="I188">
        <f ca="1"/>
        <v>4.9477254910928879E-2</v>
      </c>
      <c r="J188">
        <f ca="1"/>
        <v>-0.15850199988469782</v>
      </c>
      <c r="K188">
        <f ca="1"/>
        <v>1.3319359928523626</v>
      </c>
      <c r="L188">
        <v>186</v>
      </c>
      <c r="M188">
        <f t="shared" ca="1" si="18"/>
        <v>49.43924041917554</v>
      </c>
      <c r="N188">
        <f t="shared" ca="1" si="19"/>
        <v>327.13194046269803</v>
      </c>
      <c r="O188">
        <f t="shared" ca="1" si="20"/>
        <v>245.61984308103979</v>
      </c>
      <c r="P188" s="4">
        <f t="shared" ca="1" si="21"/>
        <v>-5.7447147433156622E-3</v>
      </c>
      <c r="Q188" s="4">
        <f t="shared" ca="1" si="22"/>
        <v>4.7137359797733277E-3</v>
      </c>
      <c r="R188" s="4">
        <f t="shared" ca="1" si="23"/>
        <v>1.4581816610318286E-2</v>
      </c>
      <c r="S188" s="4" cm="1">
        <f t="array" aca="1" ref="S188" ca="1">_xlfn._xlws.SORT(SUMPRODUCT($V$2:$X$2,P188:R188))</f>
        <v>4.5366249520101178E-3</v>
      </c>
      <c r="T188" s="4">
        <f ca="1"/>
        <v>1.2899362959152645E-2</v>
      </c>
    </row>
    <row r="189" spans="1:20" x14ac:dyDescent="0.25">
      <c r="A189" s="1">
        <v>45811</v>
      </c>
      <c r="B189" s="4">
        <f>IFERROR(LN(BTC_tbl[[#This Row],[Close]]/BTC_tbl!B188),"")</f>
        <v>1.7566861336555096E-2</v>
      </c>
      <c r="C189" s="4">
        <f>IFERROR(LN(Gold_tbl[[#This Row],[Close]]/Gold_tbl!B188),"")</f>
        <v>-8.8949634137808001E-3</v>
      </c>
      <c r="D189" s="4">
        <f>IFERROR(LN(AAPL_tbl[[#This Row],[Close]]/AAPL_tbl!B188),"")</f>
        <v>7.7536996107045722E-3</v>
      </c>
      <c r="E189" s="4">
        <f t="shared" si="16"/>
        <v>4.0381829186655798E-3</v>
      </c>
      <c r="F189">
        <f t="shared" ca="1" si="17"/>
        <v>-1.4856304452847737</v>
      </c>
      <c r="G189">
        <f t="shared" ca="1" si="17"/>
        <v>0.14637779451259314</v>
      </c>
      <c r="H189">
        <f t="shared" ca="1" si="17"/>
        <v>-0.48354905449623559</v>
      </c>
      <c r="I189">
        <f ca="1"/>
        <v>-1.4856304452847737</v>
      </c>
      <c r="J189">
        <f ca="1"/>
        <v>6.8175115836501085E-2</v>
      </c>
      <c r="K189">
        <f ca="1"/>
        <v>-0.86800191017901196</v>
      </c>
      <c r="L189">
        <v>187</v>
      </c>
      <c r="M189">
        <f t="shared" ca="1" si="18"/>
        <v>47.287328324900187</v>
      </c>
      <c r="N189">
        <f t="shared" ca="1" si="19"/>
        <v>328.00067688829756</v>
      </c>
      <c r="O189">
        <f t="shared" ca="1" si="20"/>
        <v>235.05509420370723</v>
      </c>
      <c r="P189" s="4">
        <f t="shared" ca="1" si="21"/>
        <v>-4.4502089843172915E-2</v>
      </c>
      <c r="Q189" s="4">
        <f t="shared" ca="1" si="22"/>
        <v>2.6520948943378254E-3</v>
      </c>
      <c r="R189" s="4">
        <f t="shared" ca="1" si="23"/>
        <v>-4.3965057226585752E-2</v>
      </c>
      <c r="S189" s="4" cm="1">
        <f t="array" aca="1" ref="S189" ca="1">_xlfn._xlws.SORT(SUMPRODUCT($V$2:$X$2,P189:R189))</f>
        <v>-2.547930616319247E-2</v>
      </c>
      <c r="T189" s="4">
        <f ca="1"/>
        <v>1.3068463786596592E-2</v>
      </c>
    </row>
    <row r="190" spans="1:20" x14ac:dyDescent="0.25">
      <c r="A190" s="1">
        <v>45812</v>
      </c>
      <c r="B190" s="4">
        <f>IFERROR(LN(BTC_tbl[[#This Row],[Close]]/BTC_tbl!B189),"")</f>
        <v>-1.2393321019457724E-2</v>
      </c>
      <c r="C190" s="4">
        <f>IFERROR(LN(Gold_tbl[[#This Row],[Close]]/Gold_tbl!B189),"")</f>
        <v>6.4213447279387638E-3</v>
      </c>
      <c r="D190" s="4">
        <f>IFERROR(LN(AAPL_tbl[[#This Row],[Close]]/AAPL_tbl!B189),"")</f>
        <v>-2.2162583870203399E-3</v>
      </c>
      <c r="E190" s="4">
        <f t="shared" si="16"/>
        <v>-1.8143359307679131E-3</v>
      </c>
      <c r="F190">
        <f t="shared" ca="1" si="17"/>
        <v>-0.90694986782671405</v>
      </c>
      <c r="G190">
        <f t="shared" ca="1" si="17"/>
        <v>1.6639437038717846</v>
      </c>
      <c r="H190">
        <f t="shared" ca="1" si="17"/>
        <v>0.36000582624321248</v>
      </c>
      <c r="I190">
        <f ca="1"/>
        <v>-0.90694986782671405</v>
      </c>
      <c r="J190">
        <f ca="1"/>
        <v>1.6140306588821962</v>
      </c>
      <c r="K190">
        <f ca="1"/>
        <v>9.5367723274076777E-2</v>
      </c>
      <c r="L190">
        <v>188</v>
      </c>
      <c r="M190">
        <f t="shared" ca="1" si="18"/>
        <v>48.097822747218004</v>
      </c>
      <c r="N190">
        <f t="shared" ca="1" si="19"/>
        <v>333.67535390380391</v>
      </c>
      <c r="O190">
        <f t="shared" ca="1" si="20"/>
        <v>239.67944686162082</v>
      </c>
      <c r="P190" s="4">
        <f t="shared" ca="1" si="21"/>
        <v>1.6994551458191082E-2</v>
      </c>
      <c r="Q190" s="4">
        <f t="shared" ca="1" si="22"/>
        <v>1.7152853918076277E-2</v>
      </c>
      <c r="R190" s="4">
        <f t="shared" ca="1" si="23"/>
        <v>1.9482462419225532E-2</v>
      </c>
      <c r="S190" s="4" cm="1">
        <f t="array" aca="1" ref="S190" ca="1">_xlfn._xlws.SORT(SUMPRODUCT($V$2:$X$2,P190:R190))</f>
        <v>1.7804245730455494E-2</v>
      </c>
      <c r="T190" s="4">
        <f ca="1"/>
        <v>1.3204530865894295E-2</v>
      </c>
    </row>
    <row r="191" spans="1:20" x14ac:dyDescent="0.25">
      <c r="A191" s="1">
        <v>45813</v>
      </c>
      <c r="B191" s="4">
        <f>IFERROR(LN(BTC_tbl[[#This Row],[Close]]/BTC_tbl!B190),"")</f>
        <v>-2.9898571846615998E-2</v>
      </c>
      <c r="C191" s="4">
        <f>IFERROR(LN(Gold_tbl[[#This Row],[Close]]/Gold_tbl!B190),"")</f>
        <v>-5.0626488667461795E-3</v>
      </c>
      <c r="D191" s="4">
        <f>IFERROR(LN(AAPL_tbl[[#This Row],[Close]]/AAPL_tbl!B190),"")</f>
        <v>-1.085647049174078E-2</v>
      </c>
      <c r="E191" s="4">
        <f t="shared" si="16"/>
        <v>-1.4251572248205505E-2</v>
      </c>
      <c r="F191">
        <f t="shared" ca="1" si="17"/>
        <v>0.36861022242864611</v>
      </c>
      <c r="G191">
        <f t="shared" ca="1" si="17"/>
        <v>-0.34682899883219437</v>
      </c>
      <c r="H191">
        <f t="shared" ca="1" si="17"/>
        <v>-1.622879278487616</v>
      </c>
      <c r="I191">
        <f ca="1"/>
        <v>0.36861022242864611</v>
      </c>
      <c r="J191">
        <f ca="1"/>
        <v>-0.32699730789783826</v>
      </c>
      <c r="K191">
        <f ca="1"/>
        <v>-1.4613826919284556</v>
      </c>
      <c r="L191">
        <v>189</v>
      </c>
      <c r="M191">
        <f t="shared" ca="1" si="18"/>
        <v>49.924199427375775</v>
      </c>
      <c r="N191">
        <f t="shared" ca="1" si="19"/>
        <v>326.68376775379511</v>
      </c>
      <c r="O191">
        <f t="shared" ca="1" si="20"/>
        <v>232.34839836990326</v>
      </c>
      <c r="P191" s="4">
        <f t="shared" ca="1" si="21"/>
        <v>3.7268932710950081E-2</v>
      </c>
      <c r="Q191" s="4">
        <f t="shared" ca="1" si="22"/>
        <v>-2.1175894090924366E-2</v>
      </c>
      <c r="R191" s="4">
        <f t="shared" ca="1" si="23"/>
        <v>-3.1064430177432972E-2</v>
      </c>
      <c r="S191" s="4" cm="1">
        <f t="array" aca="1" ref="S191" ca="1">_xlfn._xlws.SORT(SUMPRODUCT($V$2:$X$2,P191:R191))</f>
        <v>-6.6090068763146135E-3</v>
      </c>
      <c r="T191" s="4">
        <f ca="1"/>
        <v>1.3534639067701E-2</v>
      </c>
    </row>
    <row r="192" spans="1:20" x14ac:dyDescent="0.25">
      <c r="A192" s="1">
        <v>45814</v>
      </c>
      <c r="B192" s="4">
        <f>IFERROR(LN(BTC_tbl[[#This Row],[Close]]/BTC_tbl!B191),"")</f>
        <v>2.2994553053124367E-2</v>
      </c>
      <c r="C192" s="4">
        <f>IFERROR(LN(Gold_tbl[[#This Row],[Close]]/Gold_tbl!B191),"")</f>
        <v>-1.3506901734372287E-2</v>
      </c>
      <c r="D192" s="4">
        <f>IFERROR(LN(AAPL_tbl[[#This Row],[Close]]/AAPL_tbl!B191),"")</f>
        <v>1.6265344375750522E-2</v>
      </c>
      <c r="E192" s="4">
        <f t="shared" si="16"/>
        <v>6.3752085349135503E-3</v>
      </c>
      <c r="F192">
        <f t="shared" ca="1" si="17"/>
        <v>1.2586972394271696</v>
      </c>
      <c r="G192">
        <f t="shared" ca="1" si="17"/>
        <v>-1.5190588108919545</v>
      </c>
      <c r="H192">
        <f t="shared" ca="1" si="17"/>
        <v>0.73306704160654257</v>
      </c>
      <c r="I192">
        <f ca="1"/>
        <v>1.2586972394271696</v>
      </c>
      <c r="J192">
        <f ca="1"/>
        <v>-1.4508776345712813</v>
      </c>
      <c r="K192">
        <f ca="1"/>
        <v>1.0515943998893142</v>
      </c>
      <c r="L192">
        <v>190</v>
      </c>
      <c r="M192">
        <f t="shared" ca="1" si="18"/>
        <v>51.242034009651256</v>
      </c>
      <c r="N192">
        <f t="shared" ca="1" si="19"/>
        <v>322.72450749547619</v>
      </c>
      <c r="O192">
        <f t="shared" ca="1" si="20"/>
        <v>244.39882534151613</v>
      </c>
      <c r="P192" s="4">
        <f t="shared" ca="1" si="21"/>
        <v>2.6054328311818083E-2</v>
      </c>
      <c r="Q192" s="4">
        <f t="shared" ca="1" si="22"/>
        <v>-1.2193590582494248E-2</v>
      </c>
      <c r="R192" s="4">
        <f t="shared" ca="1" si="23"/>
        <v>5.0563458662529634E-2</v>
      </c>
      <c r="S192" s="4" cm="1">
        <f t="array" aca="1" ref="S192" ca="1">_xlfn._xlws.SORT(SUMPRODUCT($V$2:$X$2,P192:R192))</f>
        <v>1.8107899859306616E-2</v>
      </c>
      <c r="T192" s="4">
        <f ca="1"/>
        <v>1.4424260286822763E-2</v>
      </c>
    </row>
    <row r="193" spans="1:20" x14ac:dyDescent="0.25">
      <c r="A193" s="1">
        <v>45817</v>
      </c>
      <c r="B193" s="4">
        <f>IFERROR(LN(BTC_tbl[[#This Row],[Close]]/BTC_tbl!B192),"")</f>
        <v>4.1142358872504184E-2</v>
      </c>
      <c r="C193" s="4">
        <f>IFERROR(LN(Gold_tbl[[#This Row],[Close]]/Gold_tbl!B192),"")</f>
        <v>4.7074294187185659E-3</v>
      </c>
      <c r="D193" s="4">
        <f>IFERROR(LN(AAPL_tbl[[#This Row],[Close]]/AAPL_tbl!B192),"")</f>
        <v>-1.2186548430503737E-2</v>
      </c>
      <c r="E193" s="4">
        <f t="shared" si="16"/>
        <v>1.0569714900087561E-2</v>
      </c>
      <c r="F193">
        <f t="shared" ca="1" si="17"/>
        <v>-1.2189119107812594</v>
      </c>
      <c r="G193">
        <f t="shared" ca="1" si="17"/>
        <v>-1.8948903717785608</v>
      </c>
      <c r="H193">
        <f t="shared" ca="1" si="17"/>
        <v>-4.6916552157595048E-2</v>
      </c>
      <c r="I193">
        <f ca="1"/>
        <v>-1.2189119107812594</v>
      </c>
      <c r="J193">
        <f ca="1"/>
        <v>-1.956273957594489</v>
      </c>
      <c r="K193">
        <f ca="1"/>
        <v>-0.36837142710007276</v>
      </c>
      <c r="L193">
        <v>191</v>
      </c>
      <c r="M193">
        <f t="shared" ca="1" si="18"/>
        <v>47.68599737636751</v>
      </c>
      <c r="N193">
        <f t="shared" ca="1" si="19"/>
        <v>320.9880807668909</v>
      </c>
      <c r="O193">
        <f t="shared" ca="1" si="20"/>
        <v>237.57432577596043</v>
      </c>
      <c r="P193" s="4">
        <f t="shared" ca="1" si="21"/>
        <v>-7.1922373232095563E-2</v>
      </c>
      <c r="Q193" s="4">
        <f t="shared" ca="1" si="22"/>
        <v>-5.3950504372019918E-3</v>
      </c>
      <c r="R193" s="4">
        <f t="shared" ca="1" si="23"/>
        <v>-2.8320895839465038E-2</v>
      </c>
      <c r="S193" s="4" cm="1">
        <f t="array" aca="1" ref="S193" ca="1">_xlfn._xlws.SORT(SUMPRODUCT($V$2:$X$2,P193:R193))</f>
        <v>-3.2231000896348977E-2</v>
      </c>
      <c r="T193" s="4">
        <f ca="1"/>
        <v>1.4794433573823566E-2</v>
      </c>
    </row>
    <row r="194" spans="1:20" x14ac:dyDescent="0.25">
      <c r="A194" s="1">
        <v>45818</v>
      </c>
      <c r="B194" s="4">
        <f>IFERROR(LN(BTC_tbl[[#This Row],[Close]]/BTC_tbl!B193),"")</f>
        <v>8.68851142231572E-3</v>
      </c>
      <c r="C194" s="4">
        <f>IFERROR(LN(Gold_tbl[[#This Row],[Close]]/Gold_tbl!B193),"")</f>
        <v>2.9347985797517162E-4</v>
      </c>
      <c r="D194" s="4">
        <f>IFERROR(LN(AAPL_tbl[[#This Row],[Close]]/AAPL_tbl!B193),"")</f>
        <v>6.0378288938655912E-3</v>
      </c>
      <c r="E194" s="4">
        <f t="shared" si="16"/>
        <v>4.5352940380444622E-3</v>
      </c>
      <c r="F194">
        <f t="shared" ca="1" si="17"/>
        <v>-0.95200878503249664</v>
      </c>
      <c r="G194">
        <f t="shared" ca="1" si="17"/>
        <v>-1.5015606293715391</v>
      </c>
      <c r="H194">
        <f t="shared" ca="1" si="17"/>
        <v>0.95682507524785987</v>
      </c>
      <c r="I194">
        <f ca="1"/>
        <v>-0.95200878503249664</v>
      </c>
      <c r="J194">
        <f ca="1"/>
        <v>-1.549473372930066</v>
      </c>
      <c r="K194">
        <f ca="1"/>
        <v>0.66876858436267206</v>
      </c>
      <c r="L194">
        <v>192</v>
      </c>
      <c r="M194">
        <f t="shared" ca="1" si="18"/>
        <v>48.065361351246658</v>
      </c>
      <c r="N194">
        <f t="shared" ca="1" si="19"/>
        <v>322.47836563843424</v>
      </c>
      <c r="O194">
        <f t="shared" ca="1" si="20"/>
        <v>242.60694531563092</v>
      </c>
      <c r="P194" s="4">
        <f t="shared" ca="1" si="21"/>
        <v>7.9239807126187268E-3</v>
      </c>
      <c r="Q194" s="4">
        <f t="shared" ca="1" si="22"/>
        <v>4.6320598206616324E-3</v>
      </c>
      <c r="R194" s="4">
        <f t="shared" ca="1" si="23"/>
        <v>2.0962099619865209E-2</v>
      </c>
      <c r="S194" s="4" cm="1">
        <f t="array" aca="1" ref="S194" ca="1">_xlfn._xlws.SORT(SUMPRODUCT($V$2:$X$2,P194:R194))</f>
        <v>1.0518648028009833E-2</v>
      </c>
      <c r="T194" s="4">
        <f ca="1"/>
        <v>1.4809287057979391E-2</v>
      </c>
    </row>
    <row r="195" spans="1:20" x14ac:dyDescent="0.25">
      <c r="A195" s="1">
        <v>45819</v>
      </c>
      <c r="B195" s="4">
        <f>IFERROR(LN(BTC_tbl[[#This Row],[Close]]/BTC_tbl!B194),"")</f>
        <v>-7.0277263198029573E-3</v>
      </c>
      <c r="C195" s="4">
        <f>IFERROR(LN(Gold_tbl[[#This Row],[Close]]/Gold_tbl!B194),"")</f>
        <v>5.3976849526569818E-3</v>
      </c>
      <c r="D195" s="4">
        <f>IFERROR(LN(AAPL_tbl[[#This Row],[Close]]/AAPL_tbl!B194),"")</f>
        <v>-1.9380354991362321E-2</v>
      </c>
      <c r="E195" s="4">
        <f t="shared" si="16"/>
        <v>-5.7633504122867902E-3</v>
      </c>
      <c r="F195">
        <f t="shared" ca="1" si="17"/>
        <v>-0.27769258009641257</v>
      </c>
      <c r="G195">
        <f t="shared" ca="1" si="17"/>
        <v>7.6814343589564807E-2</v>
      </c>
      <c r="H195">
        <f t="shared" ca="1" si="17"/>
        <v>-0.96330815378631984</v>
      </c>
      <c r="I195">
        <f ca="1"/>
        <v>-0.27769258009641257</v>
      </c>
      <c r="J195">
        <f ca="1"/>
        <v>6.2128566609959308E-2</v>
      </c>
      <c r="K195">
        <f ca="1"/>
        <v>-1.0027742311256946</v>
      </c>
      <c r="L195">
        <v>193</v>
      </c>
      <c r="M195">
        <f t="shared" ca="1" si="18"/>
        <v>49.025406671252263</v>
      </c>
      <c r="N195">
        <f t="shared" ca="1" si="19"/>
        <v>328.29467564946287</v>
      </c>
      <c r="O195">
        <f t="shared" ca="1" si="20"/>
        <v>234.6454766253606</v>
      </c>
      <c r="P195" s="4">
        <f t="shared" ca="1" si="21"/>
        <v>1.9776887769174491E-2</v>
      </c>
      <c r="Q195" s="4">
        <f t="shared" ca="1" si="22"/>
        <v>1.7875555739525189E-2</v>
      </c>
      <c r="R195" s="4">
        <f t="shared" ca="1" si="23"/>
        <v>-3.3366859830042554E-2</v>
      </c>
      <c r="S195" s="4" cm="1">
        <f t="array" aca="1" ref="S195" ca="1">_xlfn._xlws.SORT(SUMPRODUCT($V$2:$X$2,P195:R195))</f>
        <v>3.0732306775496567E-3</v>
      </c>
      <c r="T195" s="4">
        <f ca="1"/>
        <v>1.4856977947285376E-2</v>
      </c>
    </row>
    <row r="196" spans="1:20" x14ac:dyDescent="0.25">
      <c r="A196" s="1">
        <v>45820</v>
      </c>
      <c r="B196" s="4">
        <f>IFERROR(LN(BTC_tbl[[#This Row],[Close]]/BTC_tbl!B195),"")</f>
        <v>-1.9056172919643736E-2</v>
      </c>
      <c r="C196" s="4">
        <f>IFERROR(LN(Gold_tbl[[#This Row],[Close]]/Gold_tbl!B195),"")</f>
        <v>1.2343647388391289E-2</v>
      </c>
      <c r="D196" s="4">
        <f>IFERROR(LN(AAPL_tbl[[#This Row],[Close]]/AAPL_tbl!B195),"")</f>
        <v>2.1106596106382439E-3</v>
      </c>
      <c r="E196" s="4">
        <f t="shared" ref="E196:E251" si="24">SUMPRODUCT(B196:D196,$V$2:$X$2)</f>
        <v>-1.4619503734513155E-4</v>
      </c>
      <c r="F196">
        <f t="shared" ref="F196:H251" ca="1" si="25">_xlfn.NORM.S.INV(RAND())</f>
        <v>1.1308576421008552</v>
      </c>
      <c r="G196">
        <f t="shared" ca="1" si="25"/>
        <v>1.556575765538986</v>
      </c>
      <c r="H196">
        <f t="shared" ca="1" si="25"/>
        <v>-2.483322582573567</v>
      </c>
      <c r="I196">
        <f ca="1"/>
        <v>1.1308576421008552</v>
      </c>
      <c r="J196">
        <f ca="1"/>
        <v>1.613802818426231</v>
      </c>
      <c r="K196">
        <f ca="1"/>
        <v>-2.0901127280832297</v>
      </c>
      <c r="L196">
        <v>194</v>
      </c>
      <c r="M196">
        <f t="shared" ref="M196:M251" ca="1" si="26">$V$18*EXP(($V$16-(($V$17)^2/2))*L196/249+$V$17*I196)</f>
        <v>51.084273695063253</v>
      </c>
      <c r="N196">
        <f t="shared" ref="N196:N251" ca="1" si="27">$W$18*EXP(($W$16-(($W$17)^2/2))*L196/249+$W$17*J196)</f>
        <v>333.99580103329509</v>
      </c>
      <c r="O196">
        <f t="shared" ref="O196:O251" ca="1" si="28">$X$18*EXP(($X$16-(($X$17)^2/2))*L196/249+$X$17*K196)</f>
        <v>229.62016493521583</v>
      </c>
      <c r="P196" s="4">
        <f t="shared" ca="1" si="21"/>
        <v>4.1138027135927548E-2</v>
      </c>
      <c r="Q196" s="4">
        <f t="shared" ca="1" si="22"/>
        <v>1.7216814707582871E-2</v>
      </c>
      <c r="R196" s="4">
        <f t="shared" ca="1" si="23"/>
        <v>-2.1649277979513062E-2</v>
      </c>
      <c r="S196" s="4" cm="1">
        <f t="array" aca="1" ref="S196" ca="1">_xlfn._xlws.SORT(SUMPRODUCT($V$2:$X$2,P196:R196))</f>
        <v>1.2733350629957493E-2</v>
      </c>
      <c r="T196" s="4">
        <f ca="1"/>
        <v>1.4880661658891021E-2</v>
      </c>
    </row>
    <row r="197" spans="1:20" x14ac:dyDescent="0.25">
      <c r="A197" s="1">
        <v>45821</v>
      </c>
      <c r="B197" s="4">
        <f>IFERROR(LN(BTC_tbl[[#This Row],[Close]]/BTC_tbl!B196),"")</f>
        <v>-1.4695185113237627E-2</v>
      </c>
      <c r="C197" s="4">
        <f>IFERROR(LN(Gold_tbl[[#This Row],[Close]]/Gold_tbl!B196),"")</f>
        <v>1.3015506175636442E-2</v>
      </c>
      <c r="D197" s="4">
        <f>IFERROR(LN(AAPL_tbl[[#This Row],[Close]]/AAPL_tbl!B196),"")</f>
        <v>-1.3901399146029038E-2</v>
      </c>
      <c r="E197" s="4">
        <f t="shared" si="24"/>
        <v>-3.372772807525422E-3</v>
      </c>
      <c r="F197">
        <f t="shared" ca="1" si="25"/>
        <v>0.71072179810497826</v>
      </c>
      <c r="G197">
        <f t="shared" ca="1" si="25"/>
        <v>1.3246172613692739</v>
      </c>
      <c r="H197">
        <f t="shared" ca="1" si="25"/>
        <v>1.0647384160007225</v>
      </c>
      <c r="I197">
        <f ca="1"/>
        <v>0.71072179810497826</v>
      </c>
      <c r="J197">
        <f ca="1"/>
        <v>1.3601056464397054</v>
      </c>
      <c r="K197">
        <f ca="1"/>
        <v>1.2127017952375794</v>
      </c>
      <c r="L197">
        <v>195</v>
      </c>
      <c r="M197">
        <f t="shared" ca="1" si="26"/>
        <v>50.471690032288549</v>
      </c>
      <c r="N197">
        <f t="shared" ca="1" si="27"/>
        <v>333.11911026360173</v>
      </c>
      <c r="O197">
        <f t="shared" ca="1" si="28"/>
        <v>245.38587701705137</v>
      </c>
      <c r="P197" s="4">
        <f t="shared" ref="P197:P251" ca="1" si="29">LN(M197/M196)</f>
        <v>-1.2064108694964441E-2</v>
      </c>
      <c r="Q197" s="4">
        <f t="shared" ref="Q197:Q251" ca="1" si="30">LN(N197/N196)</f>
        <v>-2.6283066366192937E-3</v>
      </c>
      <c r="R197" s="4">
        <f t="shared" ref="R197:R251" ca="1" si="31">LN(O197/O196)</f>
        <v>6.6405492791142551E-2</v>
      </c>
      <c r="S197" s="4" cm="1">
        <f t="array" aca="1" ref="S197" ca="1">_xlfn._xlws.SORT(SUMPRODUCT($V$2:$X$2,P197:R197))</f>
        <v>1.5251092574205715E-2</v>
      </c>
      <c r="T197" s="4">
        <f ca="1"/>
        <v>1.5084644625888695E-2</v>
      </c>
    </row>
    <row r="198" spans="1:20" x14ac:dyDescent="0.25">
      <c r="A198" s="1">
        <v>45824</v>
      </c>
      <c r="B198" s="4">
        <f>IFERROR(LN(BTC_tbl[[#This Row],[Close]]/BTC_tbl!B197),"")</f>
        <v>3.2921310257479901E-2</v>
      </c>
      <c r="C198" s="4">
        <f>IFERROR(LN(Gold_tbl[[#This Row],[Close]]/Gold_tbl!B197),"")</f>
        <v>-1.4361703372433261E-2</v>
      </c>
      <c r="D198" s="4">
        <f>IFERROR(LN(AAPL_tbl[[#This Row],[Close]]/AAPL_tbl!B197),"")</f>
        <v>9.9780502172876224E-3</v>
      </c>
      <c r="E198" s="4">
        <f t="shared" si="24"/>
        <v>7.1251267934569519E-3</v>
      </c>
      <c r="F198">
        <f t="shared" ca="1" si="25"/>
        <v>0.25246050108870421</v>
      </c>
      <c r="G198">
        <f t="shared" ca="1" si="25"/>
        <v>-0.26541950887523824</v>
      </c>
      <c r="H198">
        <f t="shared" ca="1" si="25"/>
        <v>5.7682022176733076E-4</v>
      </c>
      <c r="I198">
        <f ca="1"/>
        <v>0.25246050108870421</v>
      </c>
      <c r="J198">
        <f ca="1"/>
        <v>-0.25179836868024108</v>
      </c>
      <c r="K198">
        <f ca="1"/>
        <v>6.9791979476353905E-2</v>
      </c>
      <c r="L198">
        <v>196</v>
      </c>
      <c r="M198">
        <f t="shared" ca="1" si="26"/>
        <v>49.81117166935487</v>
      </c>
      <c r="N198">
        <f t="shared" ca="1" si="27"/>
        <v>327.32122826760445</v>
      </c>
      <c r="O198">
        <f t="shared" ca="1" si="28"/>
        <v>239.86303890160394</v>
      </c>
      <c r="P198" s="4">
        <f t="shared" ca="1" si="29"/>
        <v>-1.3173296087871341E-2</v>
      </c>
      <c r="Q198" s="4">
        <f t="shared" ca="1" si="30"/>
        <v>-1.7558076354439071E-2</v>
      </c>
      <c r="R198" s="4">
        <f t="shared" ca="1" si="31"/>
        <v>-2.2763890549070451E-2</v>
      </c>
      <c r="S198" s="4" cm="1">
        <f t="array" aca="1" ref="S198" ca="1">_xlfn._xlws.SORT(SUMPRODUCT($V$2:$X$2,P198:R198))</f>
        <v>-1.7804386532858166E-2</v>
      </c>
      <c r="T198" s="4">
        <f ca="1"/>
        <v>1.5251092574205715E-2</v>
      </c>
    </row>
    <row r="199" spans="1:20" x14ac:dyDescent="0.25">
      <c r="A199" s="1">
        <v>45825</v>
      </c>
      <c r="B199" s="4">
        <f>IFERROR(LN(BTC_tbl[[#This Row],[Close]]/BTC_tbl!B198),"")</f>
        <v>-3.7221467389045061E-2</v>
      </c>
      <c r="C199" s="4">
        <f>IFERROR(LN(Gold_tbl[[#This Row],[Close]]/Gold_tbl!B198),"")</f>
        <v>5.130507391445788E-4</v>
      </c>
      <c r="D199" s="4">
        <f>IFERROR(LN(AAPL_tbl[[#This Row],[Close]]/AAPL_tbl!B198),"")</f>
        <v>-1.4109760550600002E-2</v>
      </c>
      <c r="E199" s="4">
        <f t="shared" si="24"/>
        <v>-1.5194148086235686E-2</v>
      </c>
      <c r="F199">
        <f t="shared" ca="1" si="25"/>
        <v>-1.107287886900223</v>
      </c>
      <c r="G199">
        <f t="shared" ca="1" si="25"/>
        <v>0.48595693448196631</v>
      </c>
      <c r="H199">
        <f t="shared" ca="1" si="25"/>
        <v>-1.2264800230829818</v>
      </c>
      <c r="I199">
        <f ca="1"/>
        <v>-1.107287886900223</v>
      </c>
      <c r="J199">
        <f ca="1"/>
        <v>0.42715019341558408</v>
      </c>
      <c r="K199">
        <f ca="1"/>
        <v>-1.4820269574533025</v>
      </c>
      <c r="L199">
        <v>197</v>
      </c>
      <c r="M199">
        <f t="shared" ca="1" si="26"/>
        <v>47.886754621838314</v>
      </c>
      <c r="N199">
        <f t="shared" ca="1" si="27"/>
        <v>329.82612467967147</v>
      </c>
      <c r="O199">
        <f t="shared" ca="1" si="28"/>
        <v>232.54937575969817</v>
      </c>
      <c r="P199" s="4">
        <f t="shared" ca="1" si="29"/>
        <v>-3.9400344869166597E-2</v>
      </c>
      <c r="Q199" s="4">
        <f t="shared" ca="1" si="30"/>
        <v>7.6235825425230615E-3</v>
      </c>
      <c r="R199" s="4">
        <f t="shared" ca="1" si="31"/>
        <v>-3.0965517864610666E-2</v>
      </c>
      <c r="S199" s="4" cm="1">
        <f t="array" aca="1" ref="S199" ca="1">_xlfn._xlws.SORT(SUMPRODUCT($V$2:$X$2,P199:R199))</f>
        <v>-1.8060325803123951E-2</v>
      </c>
      <c r="T199" s="4">
        <f ca="1"/>
        <v>1.5867725058021368E-2</v>
      </c>
    </row>
    <row r="200" spans="1:20" x14ac:dyDescent="0.25">
      <c r="A200" s="1">
        <v>45826</v>
      </c>
      <c r="B200" s="4">
        <f>IFERROR(LN(BTC_tbl[[#This Row],[Close]]/BTC_tbl!B199),"")</f>
        <v>-8.6561890857071843E-3</v>
      </c>
      <c r="C200" s="4">
        <f>IFERROR(LN(Gold_tbl[[#This Row],[Close]]/Gold_tbl!B199),"")</f>
        <v>-5.4002059874943319E-3</v>
      </c>
      <c r="D200" s="4">
        <f>IFERROR(LN(AAPL_tbl[[#This Row],[Close]]/AAPL_tbl!B199),"")</f>
        <v>4.7932374673270439E-3</v>
      </c>
      <c r="E200" s="4">
        <f t="shared" si="24"/>
        <v>-3.3189678805117754E-3</v>
      </c>
      <c r="F200">
        <f t="shared" ca="1" si="25"/>
        <v>-1.8106194688444204</v>
      </c>
      <c r="G200">
        <f t="shared" ca="1" si="25"/>
        <v>0.86283510363928828</v>
      </c>
      <c r="H200">
        <f t="shared" ca="1" si="25"/>
        <v>-0.47830032434644226</v>
      </c>
      <c r="I200">
        <f ca="1"/>
        <v>-1.8106194688444204</v>
      </c>
      <c r="J200">
        <f ca="1"/>
        <v>0.76658118592297142</v>
      </c>
      <c r="K200">
        <f ca="1"/>
        <v>-0.9533836129332518</v>
      </c>
      <c r="L200">
        <v>198</v>
      </c>
      <c r="M200">
        <f t="shared" ca="1" si="26"/>
        <v>46.924306138684322</v>
      </c>
      <c r="N200">
        <f t="shared" ca="1" si="27"/>
        <v>331.11214879225906</v>
      </c>
      <c r="O200">
        <f t="shared" ca="1" si="28"/>
        <v>235.06582536438174</v>
      </c>
      <c r="P200" s="4">
        <f t="shared" ca="1" si="29"/>
        <v>-2.0303148952115494E-2</v>
      </c>
      <c r="Q200" s="4">
        <f t="shared" ca="1" si="30"/>
        <v>3.891515402134308E-3</v>
      </c>
      <c r="R200" s="4">
        <f t="shared" ca="1" si="31"/>
        <v>1.0763011515541474E-2</v>
      </c>
      <c r="S200" s="4" cm="1">
        <f t="array" aca="1" ref="S200" ca="1">_xlfn._xlws.SORT(SUMPRODUCT($V$2:$X$2,P200:R200))</f>
        <v>-1.3054350701184833E-3</v>
      </c>
      <c r="T200" s="4">
        <f ca="1"/>
        <v>1.5938899730387104E-2</v>
      </c>
    </row>
    <row r="201" spans="1:20" x14ac:dyDescent="0.25">
      <c r="A201" s="1">
        <v>45828</v>
      </c>
      <c r="B201" s="4">
        <f>IFERROR(LN(BTC_tbl[[#This Row],[Close]]/BTC_tbl!B200),"")</f>
        <v>-5.8855755727420548E-3</v>
      </c>
      <c r="C201" s="4">
        <f>IFERROR(LN(Gold_tbl[[#This Row],[Close]]/Gold_tbl!B200),"")</f>
        <v>-4.190912229492145E-4</v>
      </c>
      <c r="D201" s="4">
        <f>IFERROR(LN(AAPL_tbl[[#This Row],[Close]]/AAPL_tbl!B200),"")</f>
        <v>2.2235434920592347E-2</v>
      </c>
      <c r="E201" s="4">
        <f t="shared" si="24"/>
        <v>4.7373213151754023E-3</v>
      </c>
      <c r="F201">
        <f t="shared" ca="1" si="25"/>
        <v>-1.0475162151337534</v>
      </c>
      <c r="G201">
        <f t="shared" ca="1" si="25"/>
        <v>-0.1630417087184621</v>
      </c>
      <c r="H201">
        <f t="shared" ca="1" si="25"/>
        <v>1.9144585920322132</v>
      </c>
      <c r="I201">
        <f ca="1"/>
        <v>-1.0475162151337534</v>
      </c>
      <c r="J201">
        <f ca="1"/>
        <v>-0.21781509077161942</v>
      </c>
      <c r="K201">
        <f ca="1"/>
        <v>1.5601628220346959</v>
      </c>
      <c r="L201">
        <v>199</v>
      </c>
      <c r="M201">
        <f t="shared" ca="1" si="26"/>
        <v>47.985350840091968</v>
      </c>
      <c r="N201">
        <f t="shared" ca="1" si="27"/>
        <v>327.60112668113868</v>
      </c>
      <c r="O201">
        <f t="shared" ca="1" si="28"/>
        <v>247.26001148398089</v>
      </c>
      <c r="P201" s="4">
        <f t="shared" ca="1" si="29"/>
        <v>2.2359977735383212E-2</v>
      </c>
      <c r="Q201" s="4">
        <f t="shared" ca="1" si="30"/>
        <v>-1.0660344924057453E-2</v>
      </c>
      <c r="R201" s="4">
        <f t="shared" ca="1" si="31"/>
        <v>5.0574878168944959E-2</v>
      </c>
      <c r="S201" s="4" cm="1">
        <f t="array" aca="1" ref="S201" ca="1">_xlfn._xlws.SORT(SUMPRODUCT($V$2:$X$2,P201:R201))</f>
        <v>1.7616318801675468E-2</v>
      </c>
      <c r="T201" s="4">
        <f ca="1"/>
        <v>1.632911957177581E-2</v>
      </c>
    </row>
    <row r="202" spans="1:20" x14ac:dyDescent="0.25">
      <c r="A202" s="1">
        <v>45831</v>
      </c>
      <c r="B202" s="4">
        <f>IFERROR(LN(BTC_tbl[[#This Row],[Close]]/BTC_tbl!B201),"")</f>
        <v>0</v>
      </c>
      <c r="C202" s="4">
        <f>IFERROR(LN(Gold_tbl[[#This Row],[Close]]/Gold_tbl!B201),"")</f>
        <v>3.0585494135067287E-3</v>
      </c>
      <c r="D202" s="4">
        <f>IFERROR(LN(AAPL_tbl[[#This Row],[Close]]/AAPL_tbl!B201),"")</f>
        <v>2.4844733276619658E-3</v>
      </c>
      <c r="E202" s="4">
        <f t="shared" si="24"/>
        <v>1.9687617637012813E-3</v>
      </c>
      <c r="F202">
        <f t="shared" ca="1" si="25"/>
        <v>1.8305632383413872</v>
      </c>
      <c r="G202">
        <f t="shared" ca="1" si="25"/>
        <v>-2.5095765621790944</v>
      </c>
      <c r="H202">
        <f t="shared" ca="1" si="25"/>
        <v>-1.1151364023889589</v>
      </c>
      <c r="I202">
        <f ca="1"/>
        <v>1.8305632383413872</v>
      </c>
      <c r="J202">
        <f ca="1"/>
        <v>-2.4100042431307869</v>
      </c>
      <c r="K202">
        <f ca="1"/>
        <v>-0.56946369682308295</v>
      </c>
      <c r="L202">
        <v>200</v>
      </c>
      <c r="M202">
        <f t="shared" ca="1" si="26"/>
        <v>52.184574985735367</v>
      </c>
      <c r="N202">
        <f t="shared" ca="1" si="27"/>
        <v>319.8525366898408</v>
      </c>
      <c r="O202">
        <f t="shared" ca="1" si="28"/>
        <v>236.95865224156677</v>
      </c>
      <c r="P202" s="4">
        <f t="shared" ca="1" si="29"/>
        <v>8.3891179366516216E-2</v>
      </c>
      <c r="Q202" s="4">
        <f t="shared" ca="1" si="30"/>
        <v>-2.393672443256856E-2</v>
      </c>
      <c r="R202" s="4">
        <f t="shared" ca="1" si="31"/>
        <v>-4.255479822482075E-2</v>
      </c>
      <c r="S202" s="4" cm="1">
        <f t="array" aca="1" ref="S202" ca="1">_xlfn._xlws.SORT(SUMPRODUCT($V$2:$X$2,P202:R202))</f>
        <v>2.8262245694812144E-3</v>
      </c>
      <c r="T202" s="4">
        <f ca="1"/>
        <v>1.6685704939939375E-2</v>
      </c>
    </row>
    <row r="203" spans="1:20" x14ac:dyDescent="0.25">
      <c r="A203" s="1">
        <v>45832</v>
      </c>
      <c r="B203" s="4">
        <f>IFERROR(LN(BTC_tbl[[#This Row],[Close]]/BTC_tbl!B202),"")</f>
        <v>2.3977820089796185E-2</v>
      </c>
      <c r="C203" s="4">
        <f>IFERROR(LN(Gold_tbl[[#This Row],[Close]]/Gold_tbl!B202),"")</f>
        <v>-1.5844289529663064E-2</v>
      </c>
      <c r="D203" s="4">
        <f>IFERROR(LN(AAPL_tbl[[#This Row],[Close]]/AAPL_tbl!B202),"")</f>
        <v>-5.9731387149650926E-3</v>
      </c>
      <c r="E203" s="4">
        <f t="shared" si="24"/>
        <v>-9.3631139941589814E-4</v>
      </c>
      <c r="F203">
        <f t="shared" ca="1" si="25"/>
        <v>-0.1842154030535107</v>
      </c>
      <c r="G203">
        <f t="shared" ca="1" si="25"/>
        <v>-0.25495600188085826</v>
      </c>
      <c r="H203">
        <f t="shared" ca="1" si="25"/>
        <v>-1.8512899061792614</v>
      </c>
      <c r="I203">
        <f ca="1"/>
        <v>-0.1842154030535107</v>
      </c>
      <c r="J203">
        <f ca="1"/>
        <v>-0.26427630327408663</v>
      </c>
      <c r="K203">
        <f ca="1"/>
        <v>-1.8311759686045206</v>
      </c>
      <c r="L203">
        <v>201</v>
      </c>
      <c r="M203">
        <f t="shared" ca="1" si="26"/>
        <v>49.221462161869788</v>
      </c>
      <c r="N203">
        <f t="shared" ca="1" si="27"/>
        <v>327.53891652006354</v>
      </c>
      <c r="O203">
        <f t="shared" ca="1" si="28"/>
        <v>231.07420935843808</v>
      </c>
      <c r="P203" s="4">
        <f t="shared" ca="1" si="29"/>
        <v>-5.8457201679802673E-2</v>
      </c>
      <c r="Q203" s="4">
        <f t="shared" ca="1" si="30"/>
        <v>2.3746810346541594E-2</v>
      </c>
      <c r="R203" s="4">
        <f t="shared" ca="1" si="31"/>
        <v>-2.5146751233773426E-2</v>
      </c>
      <c r="S203" s="4" cm="1">
        <f t="array" aca="1" ref="S203" ca="1">_xlfn._xlws.SORT(SUMPRODUCT($V$2:$X$2,P203:R203))</f>
        <v>-1.5582461735456191E-2</v>
      </c>
      <c r="T203" s="4">
        <f ca="1"/>
        <v>1.7193167884529792E-2</v>
      </c>
    </row>
    <row r="204" spans="1:20" x14ac:dyDescent="0.25">
      <c r="A204" s="1">
        <v>45833</v>
      </c>
      <c r="B204" s="4">
        <f>IFERROR(LN(BTC_tbl[[#This Row],[Close]]/BTC_tbl!B203),"")</f>
        <v>1.9656133213232292E-2</v>
      </c>
      <c r="C204" s="4">
        <f>IFERROR(LN(Gold_tbl[[#This Row],[Close]]/Gold_tbl!B203),"")</f>
        <v>3.0327263954628043E-3</v>
      </c>
      <c r="D204" s="4">
        <f>IFERROR(LN(AAPL_tbl[[#This Row],[Close]]/AAPL_tbl!B203),"")</f>
        <v>6.2708611406248112E-3</v>
      </c>
      <c r="E204" s="4">
        <f t="shared" si="24"/>
        <v>8.9911888643422529E-3</v>
      </c>
      <c r="F204">
        <f t="shared" ca="1" si="25"/>
        <v>0.18101671262978908</v>
      </c>
      <c r="G204">
        <f t="shared" ca="1" si="25"/>
        <v>0.28207900664864499</v>
      </c>
      <c r="H204">
        <f t="shared" ca="1" si="25"/>
        <v>0.22451222891359249</v>
      </c>
      <c r="I204">
        <f ca="1"/>
        <v>0.18101671262978908</v>
      </c>
      <c r="J204">
        <f ca="1"/>
        <v>0.29119395596392655</v>
      </c>
      <c r="K204">
        <f ca="1"/>
        <v>0.2641317210958527</v>
      </c>
      <c r="L204">
        <v>202</v>
      </c>
      <c r="M204">
        <f t="shared" ca="1" si="26"/>
        <v>49.755172420623872</v>
      </c>
      <c r="N204">
        <f t="shared" ca="1" si="27"/>
        <v>329.59780993039811</v>
      </c>
      <c r="O204">
        <f t="shared" ca="1" si="28"/>
        <v>241.03087444619891</v>
      </c>
      <c r="P204" s="4">
        <f t="shared" ca="1" si="29"/>
        <v>1.0784675271035707E-2</v>
      </c>
      <c r="Q204" s="4">
        <f t="shared" ca="1" si="30"/>
        <v>6.2662763000062432E-3</v>
      </c>
      <c r="R204" s="4">
        <f t="shared" ca="1" si="31"/>
        <v>4.218612345542283E-2</v>
      </c>
      <c r="S204" s="4" cm="1">
        <f t="array" aca="1" ref="S204" ca="1">_xlfn._xlws.SORT(SUMPRODUCT($V$2:$X$2,P204:R204))</f>
        <v>1.839775013794006E-2</v>
      </c>
      <c r="T204" s="4">
        <f ca="1"/>
        <v>1.7382727565126457E-2</v>
      </c>
    </row>
    <row r="205" spans="1:20" x14ac:dyDescent="0.25">
      <c r="A205" s="1">
        <v>45834</v>
      </c>
      <c r="B205" s="4">
        <f>IFERROR(LN(BTC_tbl[[#This Row],[Close]]/BTC_tbl!B204),"")</f>
        <v>-1.8854095875305763E-3</v>
      </c>
      <c r="C205" s="4">
        <f>IFERROR(LN(Gold_tbl[[#This Row],[Close]]/Gold_tbl!B204),"")</f>
        <v>-1.1076723725795081E-3</v>
      </c>
      <c r="D205" s="4">
        <f>IFERROR(LN(AAPL_tbl[[#This Row],[Close]]/AAPL_tbl!B204),"")</f>
        <v>-2.782195753321553E-3</v>
      </c>
      <c r="E205" s="4">
        <f t="shared" si="24"/>
        <v>-1.843350551287442E-3</v>
      </c>
      <c r="F205">
        <f t="shared" ca="1" si="25"/>
        <v>-0.17802589939778651</v>
      </c>
      <c r="G205">
        <f t="shared" ca="1" si="25"/>
        <v>-0.16110214593525696</v>
      </c>
      <c r="H205">
        <f t="shared" ca="1" si="25"/>
        <v>-0.11933904597029076</v>
      </c>
      <c r="I205">
        <f ca="1"/>
        <v>-0.17802589939778651</v>
      </c>
      <c r="J205">
        <f ca="1"/>
        <v>-0.1702269255970093</v>
      </c>
      <c r="K205">
        <f ca="1"/>
        <v>-0.16249512879465447</v>
      </c>
      <c r="L205">
        <v>203</v>
      </c>
      <c r="M205">
        <f t="shared" ca="1" si="26"/>
        <v>49.2459784726531</v>
      </c>
      <c r="N205">
        <f t="shared" ca="1" si="27"/>
        <v>327.98290648759291</v>
      </c>
      <c r="O205">
        <f t="shared" ca="1" si="28"/>
        <v>239.01537299706976</v>
      </c>
      <c r="P205" s="4">
        <f t="shared" ca="1" si="29"/>
        <v>-1.0286717547509634E-2</v>
      </c>
      <c r="Q205" s="4">
        <f t="shared" ca="1" si="30"/>
        <v>-4.911660725546353E-3</v>
      </c>
      <c r="R205" s="4">
        <f t="shared" ca="1" si="31"/>
        <v>-8.3971629941679699E-3</v>
      </c>
      <c r="S205" s="4" cm="1">
        <f t="array" aca="1" ref="S205" ca="1">_xlfn._xlws.SORT(SUMPRODUCT($V$2:$X$2,P205:R205))</f>
        <v>-7.5698284527218225E-3</v>
      </c>
      <c r="T205" s="4">
        <f ca="1"/>
        <v>1.7452364176303786E-2</v>
      </c>
    </row>
    <row r="206" spans="1:20" x14ac:dyDescent="0.25">
      <c r="A206" s="1">
        <v>45835</v>
      </c>
      <c r="B206" s="4">
        <f>IFERROR(LN(BTC_tbl[[#This Row],[Close]]/BTC_tbl!B205),"")</f>
        <v>-7.78869319994689E-3</v>
      </c>
      <c r="C206" s="4">
        <f>IFERROR(LN(Gold_tbl[[#This Row],[Close]]/Gold_tbl!B205),"")</f>
        <v>-1.8289983536260154E-2</v>
      </c>
      <c r="D206" s="4">
        <f>IFERROR(LN(AAPL_tbl[[#This Row],[Close]]/AAPL_tbl!B205),"")</f>
        <v>3.9793076529873232E-4</v>
      </c>
      <c r="E206" s="4">
        <f t="shared" si="24"/>
        <v>-9.533222144898509E-3</v>
      </c>
      <c r="F206">
        <f t="shared" ca="1" si="25"/>
        <v>-0.17626824547010775</v>
      </c>
      <c r="G206">
        <f t="shared" ca="1" si="25"/>
        <v>-0.32962122926405485</v>
      </c>
      <c r="H206">
        <f t="shared" ca="1" si="25"/>
        <v>0.87603831983141489</v>
      </c>
      <c r="I206">
        <f ca="1"/>
        <v>-0.17626824547010775</v>
      </c>
      <c r="J206">
        <f ca="1"/>
        <v>-0.33842129441129476</v>
      </c>
      <c r="K206">
        <f ca="1"/>
        <v>0.79680898958886337</v>
      </c>
      <c r="L206">
        <v>204</v>
      </c>
      <c r="M206">
        <f t="shared" ca="1" si="26"/>
        <v>49.25632508300442</v>
      </c>
      <c r="N206">
        <f t="shared" ca="1" si="27"/>
        <v>327.42959520918453</v>
      </c>
      <c r="O206">
        <f t="shared" ca="1" si="28"/>
        <v>243.69776538259907</v>
      </c>
      <c r="P206" s="4">
        <f t="shared" ca="1" si="29"/>
        <v>2.1007854671180749E-4</v>
      </c>
      <c r="Q206" s="4">
        <f t="shared" ca="1" si="30"/>
        <v>-1.6884371549982676E-3</v>
      </c>
      <c r="R206" s="4">
        <f t="shared" ca="1" si="31"/>
        <v>1.9400919020655393E-2</v>
      </c>
      <c r="S206" s="4" cm="1">
        <f t="array" aca="1" ref="S206" ca="1">_xlfn._xlws.SORT(SUMPRODUCT($V$2:$X$2,P206:R206))</f>
        <v>5.2079244082108523E-3</v>
      </c>
      <c r="T206" s="4">
        <f ca="1"/>
        <v>1.7616318801675468E-2</v>
      </c>
    </row>
    <row r="207" spans="1:20" x14ac:dyDescent="0.25">
      <c r="A207" s="1">
        <v>45838</v>
      </c>
      <c r="B207" s="4">
        <f>IFERROR(LN(BTC_tbl[[#This Row],[Close]]/BTC_tbl!B206),"")</f>
        <v>9.0460278165532954E-3</v>
      </c>
      <c r="C207" s="4">
        <f>IFERROR(LN(Gold_tbl[[#This Row],[Close]]/Gold_tbl!B206),"")</f>
        <v>1.1913349382197081E-2</v>
      </c>
      <c r="D207" s="4">
        <f>IFERROR(LN(AAPL_tbl[[#This Row],[Close]]/AAPL_tbl!B206),"")</f>
        <v>2.0136064953739752E-2</v>
      </c>
      <c r="E207" s="4">
        <f t="shared" si="24"/>
        <v>1.3519967583966747E-2</v>
      </c>
      <c r="F207">
        <f t="shared" ca="1" si="25"/>
        <v>0.21495719151924017</v>
      </c>
      <c r="G207">
        <f t="shared" ca="1" si="25"/>
        <v>0.29202570905278202</v>
      </c>
      <c r="H207">
        <f t="shared" ca="1" si="25"/>
        <v>0.10918197689923162</v>
      </c>
      <c r="I207">
        <f ca="1"/>
        <v>0.21495719151924017</v>
      </c>
      <c r="J207">
        <f ca="1"/>
        <v>0.30290893293504789</v>
      </c>
      <c r="K207">
        <f ca="1"/>
        <v>0.16225328205263551</v>
      </c>
      <c r="L207">
        <v>205</v>
      </c>
      <c r="M207">
        <f t="shared" ca="1" si="26"/>
        <v>49.828080414660732</v>
      </c>
      <c r="N207">
        <f t="shared" ca="1" si="27"/>
        <v>329.79891733824513</v>
      </c>
      <c r="O207">
        <f t="shared" ca="1" si="28"/>
        <v>240.65421947501798</v>
      </c>
      <c r="P207" s="4">
        <f t="shared" ca="1" si="29"/>
        <v>1.1540901414159029E-2</v>
      </c>
      <c r="Q207" s="4">
        <f t="shared" ca="1" si="30"/>
        <v>7.2100718332985848E-3</v>
      </c>
      <c r="R207" s="4">
        <f t="shared" ca="1" si="31"/>
        <v>-1.2567661792735428E-2</v>
      </c>
      <c r="S207" s="4" cm="1">
        <f t="array" aca="1" ref="S207" ca="1">_xlfn._xlws.SORT(SUMPRODUCT($V$2:$X$2,P207:R207))</f>
        <v>2.5760006197465147E-3</v>
      </c>
      <c r="T207" s="4">
        <f ca="1"/>
        <v>1.7804245730455494E-2</v>
      </c>
    </row>
    <row r="208" spans="1:20" x14ac:dyDescent="0.25">
      <c r="A208" s="1">
        <v>45839</v>
      </c>
      <c r="B208" s="4">
        <f>IFERROR(LN(BTC_tbl[[#This Row],[Close]]/BTC_tbl!B207),"")</f>
        <v>-2.3091800333455374E-2</v>
      </c>
      <c r="C208" s="4">
        <f>IFERROR(LN(Gold_tbl[[#This Row],[Close]]/Gold_tbl!B207),"")</f>
        <v>8.883431488477745E-3</v>
      </c>
      <c r="D208" s="4">
        <f>IFERROR(LN(AAPL_tbl[[#This Row],[Close]]/AAPL_tbl!B207),"")</f>
        <v>1.2833416646386379E-2</v>
      </c>
      <c r="E208" s="4">
        <f t="shared" si="24"/>
        <v>4.7585748927039991E-4</v>
      </c>
      <c r="F208">
        <f t="shared" ca="1" si="25"/>
        <v>-0.9348758169970478</v>
      </c>
      <c r="G208">
        <f t="shared" ca="1" si="25"/>
        <v>1.0976480249907299</v>
      </c>
      <c r="H208">
        <f t="shared" ca="1" si="25"/>
        <v>-1.4484187382636706E-2</v>
      </c>
      <c r="I208">
        <f ca="1"/>
        <v>-0.9348758169970478</v>
      </c>
      <c r="J208">
        <f ca="1"/>
        <v>1.0470498388547975</v>
      </c>
      <c r="K208">
        <f ca="1"/>
        <v>-0.27073155800386184</v>
      </c>
      <c r="L208">
        <v>206</v>
      </c>
      <c r="M208">
        <f t="shared" ca="1" si="26"/>
        <v>48.196453132652245</v>
      </c>
      <c r="N208">
        <f t="shared" ca="1" si="27"/>
        <v>332.56100648208843</v>
      </c>
      <c r="O208">
        <f t="shared" ca="1" si="28"/>
        <v>238.61143691044651</v>
      </c>
      <c r="P208" s="4">
        <f t="shared" ca="1" si="29"/>
        <v>-3.3293256977943615E-2</v>
      </c>
      <c r="Q208" s="4">
        <f t="shared" ca="1" si="30"/>
        <v>8.3401940701242263E-3</v>
      </c>
      <c r="R208" s="4">
        <f t="shared" ca="1" si="31"/>
        <v>-8.5246873342174918E-3</v>
      </c>
      <c r="S208" s="4" cm="1">
        <f t="array" aca="1" ref="S208" ca="1">_xlfn._xlws.SORT(SUMPRODUCT($V$2:$X$2,P208:R208))</f>
        <v>-9.2093056655986414E-3</v>
      </c>
      <c r="T208" s="4">
        <f ca="1"/>
        <v>1.8107899859306616E-2</v>
      </c>
    </row>
    <row r="209" spans="1:20" x14ac:dyDescent="0.25">
      <c r="A209" s="1">
        <v>45840</v>
      </c>
      <c r="B209" s="4">
        <f>IFERROR(LN(BTC_tbl[[#This Row],[Close]]/BTC_tbl!B208),"")</f>
        <v>4.1558971064627671E-2</v>
      </c>
      <c r="C209" s="4">
        <f>IFERROR(LN(Gold_tbl[[#This Row],[Close]]/Gold_tbl!B208),"")</f>
        <v>5.5123356182200257E-3</v>
      </c>
      <c r="D209" s="4">
        <f>IFERROR(LN(AAPL_tbl[[#This Row],[Close]]/AAPL_tbl!B208),"")</f>
        <v>2.1987275129697868E-2</v>
      </c>
      <c r="E209" s="4">
        <f t="shared" si="24"/>
        <v>2.1268808105585672E-2</v>
      </c>
      <c r="F209">
        <f t="shared" ca="1" si="25"/>
        <v>-0.57378409493189531</v>
      </c>
      <c r="G209">
        <f t="shared" ca="1" si="25"/>
        <v>0.39407064031964145</v>
      </c>
      <c r="H209">
        <f t="shared" ca="1" si="25"/>
        <v>-5.8923590786320354E-2</v>
      </c>
      <c r="I209">
        <f ca="1"/>
        <v>-0.57378409493189531</v>
      </c>
      <c r="J209">
        <f ca="1"/>
        <v>0.36340144619615233</v>
      </c>
      <c r="K209">
        <f ca="1"/>
        <v>-0.21335458616969388</v>
      </c>
      <c r="L209">
        <v>207</v>
      </c>
      <c r="M209">
        <f t="shared" ca="1" si="26"/>
        <v>48.713180987702756</v>
      </c>
      <c r="N209">
        <f t="shared" ca="1" si="27"/>
        <v>330.12417678283981</v>
      </c>
      <c r="O209">
        <f t="shared" ca="1" si="28"/>
        <v>238.92438134539853</v>
      </c>
      <c r="P209" s="4">
        <f t="shared" ca="1" si="29"/>
        <v>1.0664218409828979E-2</v>
      </c>
      <c r="Q209" s="4">
        <f t="shared" ca="1" si="30"/>
        <v>-7.3544444461750725E-3</v>
      </c>
      <c r="R209" s="4">
        <f t="shared" ca="1" si="31"/>
        <v>1.3106639032609904E-3</v>
      </c>
      <c r="S209" s="4" cm="1">
        <f t="array" aca="1" ref="S209" ca="1">_xlfn._xlws.SORT(SUMPRODUCT($V$2:$X$2,P209:R209))</f>
        <v>6.5068691545696147E-4</v>
      </c>
      <c r="T209" s="4">
        <f ca="1"/>
        <v>1.8154396467373109E-2</v>
      </c>
    </row>
    <row r="210" spans="1:20" x14ac:dyDescent="0.25">
      <c r="A210" s="1">
        <v>45841</v>
      </c>
      <c r="B210" s="4">
        <f>IFERROR(LN(BTC_tbl[[#This Row],[Close]]/BTC_tbl!B209),"")</f>
        <v>-4.7398337063087126E-3</v>
      </c>
      <c r="C210" s="4">
        <f>IFERROR(LN(Gold_tbl[[#This Row],[Close]]/Gold_tbl!B209),"")</f>
        <v>-6.8463415750504471E-3</v>
      </c>
      <c r="D210" s="4">
        <f>IFERROR(LN(AAPL_tbl[[#This Row],[Close]]/AAPL_tbl!B209),"")</f>
        <v>5.2114017332771934E-3</v>
      </c>
      <c r="E210" s="4">
        <f t="shared" si="24"/>
        <v>-2.5970662219296351E-3</v>
      </c>
      <c r="F210">
        <f t="shared" ca="1" si="25"/>
        <v>1.3126864042437205</v>
      </c>
      <c r="G210">
        <f t="shared" ca="1" si="25"/>
        <v>-0.49408608286082056</v>
      </c>
      <c r="H210">
        <f t="shared" ca="1" si="25"/>
        <v>1.0444869560710557</v>
      </c>
      <c r="I210">
        <f ca="1"/>
        <v>1.3126864042437205</v>
      </c>
      <c r="J210">
        <f ca="1"/>
        <v>-0.42448399024438899</v>
      </c>
      <c r="K210">
        <f ca="1"/>
        <v>1.3624291280467327</v>
      </c>
      <c r="L210">
        <v>208</v>
      </c>
      <c r="M210">
        <f t="shared" ca="1" si="26"/>
        <v>51.469626502517606</v>
      </c>
      <c r="N210">
        <f t="shared" ca="1" si="27"/>
        <v>327.32993288381834</v>
      </c>
      <c r="O210">
        <f t="shared" ca="1" si="28"/>
        <v>246.63585134603267</v>
      </c>
      <c r="P210" s="4">
        <f t="shared" ca="1" si="29"/>
        <v>5.5042206733615866E-2</v>
      </c>
      <c r="Q210" s="4">
        <f t="shared" ca="1" si="30"/>
        <v>-8.5002456675409843E-3</v>
      </c>
      <c r="R210" s="4">
        <f t="shared" ca="1" si="31"/>
        <v>3.1765856927173611E-2</v>
      </c>
      <c r="S210" s="4" cm="1">
        <f t="array" aca="1" ref="S210" ca="1">_xlfn._xlws.SORT(SUMPRODUCT($V$2:$X$2,P210:R210))</f>
        <v>2.2642320831220447E-2</v>
      </c>
      <c r="T210" s="4">
        <f ca="1"/>
        <v>1.8192625289992409E-2</v>
      </c>
    </row>
    <row r="211" spans="1:20" x14ac:dyDescent="0.25">
      <c r="A211" s="1">
        <v>45845</v>
      </c>
      <c r="B211" s="4">
        <f>IFERROR(LN(BTC_tbl[[#This Row],[Close]]/BTC_tbl!B210),"")</f>
        <v>-1.0799689597084874E-2</v>
      </c>
      <c r="C211" s="4">
        <f>IFERROR(LN(Gold_tbl[[#This Row],[Close]]/Gold_tbl!B210),"")</f>
        <v>7.4856393139259504E-4</v>
      </c>
      <c r="D211" s="4">
        <f>IFERROR(LN(AAPL_tbl[[#This Row],[Close]]/AAPL_tbl!B210),"")</f>
        <v>-1.7001590157273334E-2</v>
      </c>
      <c r="E211" s="4">
        <f t="shared" si="24"/>
        <v>-8.0409583537504239E-3</v>
      </c>
      <c r="F211">
        <f t="shared" ca="1" si="25"/>
        <v>-4.4638641533673029E-2</v>
      </c>
      <c r="G211">
        <f t="shared" ca="1" si="25"/>
        <v>-0.77885416396124074</v>
      </c>
      <c r="H211">
        <f t="shared" ca="1" si="25"/>
        <v>-0.27202862657822613</v>
      </c>
      <c r="I211">
        <f ca="1"/>
        <v>-4.4638641533673029E-2</v>
      </c>
      <c r="J211">
        <f ca="1"/>
        <v>-0.78012360650263501</v>
      </c>
      <c r="K211">
        <f ca="1"/>
        <v>-0.27124141682862646</v>
      </c>
      <c r="L211">
        <v>209</v>
      </c>
      <c r="M211">
        <f t="shared" ca="1" si="26"/>
        <v>49.48462497133692</v>
      </c>
      <c r="N211">
        <f t="shared" ca="1" si="27"/>
        <v>326.10510790300845</v>
      </c>
      <c r="O211">
        <f t="shared" ca="1" si="28"/>
        <v>238.72343824497133</v>
      </c>
      <c r="P211" s="4">
        <f t="shared" ca="1" si="29"/>
        <v>-3.9329842346133036E-2</v>
      </c>
      <c r="Q211" s="4">
        <f t="shared" ca="1" si="30"/>
        <v>-3.7488850118079313E-3</v>
      </c>
      <c r="R211" s="4">
        <f t="shared" ca="1" si="31"/>
        <v>-3.2607243003023388E-2</v>
      </c>
      <c r="S211" s="4" cm="1">
        <f t="array" aca="1" ref="S211" ca="1">_xlfn._xlws.SORT(SUMPRODUCT($V$2:$X$2,P211:R211))</f>
        <v>-2.3080679609470099E-2</v>
      </c>
      <c r="T211" s="4">
        <f ca="1"/>
        <v>1.839775013794006E-2</v>
      </c>
    </row>
    <row r="212" spans="1:20" x14ac:dyDescent="0.25">
      <c r="A212" s="1">
        <v>45846</v>
      </c>
      <c r="B212" s="4">
        <f>IFERROR(LN(BTC_tbl[[#This Row],[Close]]/BTC_tbl!B211),"")</f>
        <v>6.4523067020366177E-3</v>
      </c>
      <c r="C212" s="4">
        <f>IFERROR(LN(Gold_tbl[[#This Row],[Close]]/Gold_tbl!B211),"")</f>
        <v>-1.0498354888820265E-2</v>
      </c>
      <c r="D212" s="4">
        <f>IFERROR(LN(AAPL_tbl[[#This Row],[Close]]/AAPL_tbl!B211),"")</f>
        <v>2.8574150113462317E-4</v>
      </c>
      <c r="E212" s="4">
        <f t="shared" si="24"/>
        <v>-2.1779274945767338E-3</v>
      </c>
      <c r="F212">
        <f t="shared" ca="1" si="25"/>
        <v>0.31313571275938606</v>
      </c>
      <c r="G212">
        <f t="shared" ca="1" si="25"/>
        <v>1.7734155188649856</v>
      </c>
      <c r="H212">
        <f t="shared" ca="1" si="25"/>
        <v>-0.74198977625654994</v>
      </c>
      <c r="I212">
        <f ca="1"/>
        <v>0.31313571275938606</v>
      </c>
      <c r="J212">
        <f ca="1"/>
        <v>1.787410236955246</v>
      </c>
      <c r="K212">
        <f ca="1"/>
        <v>-0.63576353671338293</v>
      </c>
      <c r="L212">
        <v>210</v>
      </c>
      <c r="M212">
        <f t="shared" ca="1" si="26"/>
        <v>50.010336827134104</v>
      </c>
      <c r="N212">
        <f t="shared" ca="1" si="27"/>
        <v>335.49369351195224</v>
      </c>
      <c r="O212">
        <f t="shared" ca="1" si="28"/>
        <v>237.02229587718548</v>
      </c>
      <c r="P212" s="4">
        <f t="shared" ca="1" si="29"/>
        <v>1.0567705917020914E-2</v>
      </c>
      <c r="Q212" s="4">
        <f t="shared" ca="1" si="30"/>
        <v>2.8383412671305369E-2</v>
      </c>
      <c r="R212" s="4">
        <f t="shared" ca="1" si="31"/>
        <v>-7.1515076060368072E-3</v>
      </c>
      <c r="S212" s="4" cm="1">
        <f t="array" aca="1" ref="S212" ca="1">_xlfn._xlws.SORT(SUMPRODUCT($V$2:$X$2,P212:R212))</f>
        <v>1.2378224561817381E-2</v>
      </c>
      <c r="T212" s="4">
        <f ca="1"/>
        <v>1.8420909663818812E-2</v>
      </c>
    </row>
    <row r="213" spans="1:20" x14ac:dyDescent="0.25">
      <c r="A213" s="1">
        <v>45847</v>
      </c>
      <c r="B213" s="4">
        <f>IFERROR(LN(BTC_tbl[[#This Row],[Close]]/BTC_tbl!B212),"")</f>
        <v>2.8026790975927803E-2</v>
      </c>
      <c r="C213" s="4">
        <f>IFERROR(LN(Gold_tbl[[#This Row],[Close]]/Gold_tbl!B212),"")</f>
        <v>4.4613641771416796E-3</v>
      </c>
      <c r="D213" s="4">
        <f>IFERROR(LN(AAPL_tbl[[#This Row],[Close]]/AAPL_tbl!B212),"")</f>
        <v>5.3662719302117997E-3</v>
      </c>
      <c r="E213" s="4">
        <f t="shared" si="24"/>
        <v>1.1802464542698551E-2</v>
      </c>
      <c r="F213">
        <f t="shared" ca="1" si="25"/>
        <v>0.74454497209595638</v>
      </c>
      <c r="G213">
        <f t="shared" ca="1" si="25"/>
        <v>2.954625221791801</v>
      </c>
      <c r="H213">
        <f t="shared" ca="1" si="25"/>
        <v>-1.0021718326570435</v>
      </c>
      <c r="I213">
        <f ca="1"/>
        <v>0.74454497209595638</v>
      </c>
      <c r="J213">
        <f ca="1"/>
        <v>2.9896412376361328</v>
      </c>
      <c r="K213">
        <f ca="1"/>
        <v>-0.77362713203596833</v>
      </c>
      <c r="L213">
        <v>211</v>
      </c>
      <c r="M213">
        <f t="shared" ca="1" si="26"/>
        <v>50.650023453421895</v>
      </c>
      <c r="N213">
        <f t="shared" ca="1" si="27"/>
        <v>340.01128247080879</v>
      </c>
      <c r="O213">
        <f t="shared" ca="1" si="28"/>
        <v>236.40557556208154</v>
      </c>
      <c r="P213" s="4">
        <f t="shared" ca="1" si="29"/>
        <v>1.2709973139614677E-2</v>
      </c>
      <c r="Q213" s="4">
        <f t="shared" ca="1" si="30"/>
        <v>1.3375641844058024E-2</v>
      </c>
      <c r="R213" s="4">
        <f t="shared" ca="1" si="31"/>
        <v>-2.6053415996701175E-3</v>
      </c>
      <c r="S213" s="4" cm="1">
        <f t="array" aca="1" ref="S213" ca="1">_xlfn._xlws.SORT(SUMPRODUCT($V$2:$X$2,P213:R213))</f>
        <v>8.3816461996065773E-3</v>
      </c>
      <c r="T213" s="4">
        <f ca="1"/>
        <v>1.917710727244356E-2</v>
      </c>
    </row>
    <row r="214" spans="1:20" x14ac:dyDescent="0.25">
      <c r="A214" s="1">
        <v>45848</v>
      </c>
      <c r="B214" s="4">
        <f>IFERROR(LN(BTC_tbl[[#This Row],[Close]]/BTC_tbl!B213),"")</f>
        <v>1.4022665672001349E-2</v>
      </c>
      <c r="C214" s="4">
        <f>IFERROR(LN(Gold_tbl[[#This Row],[Close]]/Gold_tbl!B213),"")</f>
        <v>2.2232403063227177E-3</v>
      </c>
      <c r="D214" s="4">
        <f>IFERROR(LN(AAPL_tbl[[#This Row],[Close]]/AAPL_tbl!B213),"")</f>
        <v>5.9969486772448706E-3</v>
      </c>
      <c r="E214" s="4">
        <f t="shared" si="24"/>
        <v>6.8951804273029525E-3</v>
      </c>
      <c r="F214">
        <f t="shared" ca="1" si="25"/>
        <v>-0.30936837745090889</v>
      </c>
      <c r="G214">
        <f t="shared" ca="1" si="25"/>
        <v>-2.0772427572841159</v>
      </c>
      <c r="H214">
        <f t="shared" ca="1" si="25"/>
        <v>-0.51519006672418943</v>
      </c>
      <c r="I214">
        <f ca="1"/>
        <v>-0.30936837745090889</v>
      </c>
      <c r="J214">
        <f ca="1"/>
        <v>-2.0906206205122522</v>
      </c>
      <c r="K214">
        <f ca="1"/>
        <v>-0.57243308043763474</v>
      </c>
      <c r="L214">
        <v>212</v>
      </c>
      <c r="M214">
        <f t="shared" ca="1" si="26"/>
        <v>49.128388083464387</v>
      </c>
      <c r="N214">
        <f t="shared" ca="1" si="27"/>
        <v>321.59584436637334</v>
      </c>
      <c r="O214">
        <f t="shared" ca="1" si="28"/>
        <v>237.39943965307296</v>
      </c>
      <c r="P214" s="4">
        <f t="shared" ca="1" si="29"/>
        <v>-3.0502657312049018E-2</v>
      </c>
      <c r="Q214" s="4">
        <f t="shared" ca="1" si="30"/>
        <v>-5.5683185322338638E-2</v>
      </c>
      <c r="R214" s="4">
        <f t="shared" ca="1" si="31"/>
        <v>4.1952512816608575E-3</v>
      </c>
      <c r="S214" s="4" cm="1">
        <f t="array" aca="1" ref="S214" ca="1">_xlfn._xlws.SORT(SUMPRODUCT($V$2:$X$2,P214:R214))</f>
        <v>-3.0165495938051901E-2</v>
      </c>
      <c r="T214" s="4">
        <f ca="1"/>
        <v>2.0045317165774467E-2</v>
      </c>
    </row>
    <row r="215" spans="1:20" x14ac:dyDescent="0.25">
      <c r="A215" s="1">
        <v>45849</v>
      </c>
      <c r="B215" s="4">
        <f>IFERROR(LN(BTC_tbl[[#This Row],[Close]]/BTC_tbl!B214),"")</f>
        <v>4.1116361375082053E-2</v>
      </c>
      <c r="C215" s="4">
        <f>IFERROR(LN(Gold_tbl[[#This Row],[Close]]/Gold_tbl!B214),"")</f>
        <v>9.5557655005891959E-3</v>
      </c>
      <c r="D215" s="4">
        <f>IFERROR(LN(AAPL_tbl[[#This Row],[Close]]/AAPL_tbl!B214),"")</f>
        <v>-5.902229283378157E-3</v>
      </c>
      <c r="E215" s="4">
        <f t="shared" si="24"/>
        <v>1.4386545827746847E-2</v>
      </c>
      <c r="F215">
        <f t="shared" ca="1" si="25"/>
        <v>-1.0252453045683441</v>
      </c>
      <c r="G215">
        <f t="shared" ca="1" si="25"/>
        <v>-0.82212003601595141</v>
      </c>
      <c r="H215">
        <f t="shared" ca="1" si="25"/>
        <v>-0.41993971401967256</v>
      </c>
      <c r="I215">
        <f ca="1"/>
        <v>-1.0252453045683441</v>
      </c>
      <c r="J215">
        <f ca="1"/>
        <v>-0.87481507745930542</v>
      </c>
      <c r="K215">
        <f ca="1"/>
        <v>-0.67881652410250903</v>
      </c>
      <c r="L215">
        <v>213</v>
      </c>
      <c r="M215">
        <f t="shared" ca="1" si="26"/>
        <v>48.123417289266968</v>
      </c>
      <c r="N215">
        <f t="shared" ca="1" si="27"/>
        <v>325.97492860438786</v>
      </c>
      <c r="O215">
        <f t="shared" ca="1" si="28"/>
        <v>236.93129111086154</v>
      </c>
      <c r="P215" s="4">
        <f t="shared" ca="1" si="29"/>
        <v>-2.0668131859948164E-2</v>
      </c>
      <c r="Q215" s="4">
        <f t="shared" ca="1" si="30"/>
        <v>1.3524856812797342E-2</v>
      </c>
      <c r="R215" s="4">
        <f t="shared" ca="1" si="31"/>
        <v>-1.9739336452682253E-3</v>
      </c>
      <c r="S215" s="4" cm="1">
        <f t="array" aca="1" ref="S215" ca="1">_xlfn._xlws.SORT(SUMPRODUCT($V$2:$X$2,P215:R215))</f>
        <v>-1.3826769264459792E-3</v>
      </c>
      <c r="T215" s="4">
        <f ca="1"/>
        <v>2.042010628588695E-2</v>
      </c>
    </row>
    <row r="216" spans="1:20" x14ac:dyDescent="0.25">
      <c r="A216" s="1">
        <v>45852</v>
      </c>
      <c r="B216" s="4">
        <f>IFERROR(LN(BTC_tbl[[#This Row],[Close]]/BTC_tbl!B215),"")</f>
        <v>1.4405101252101486E-2</v>
      </c>
      <c r="C216" s="4">
        <f>IFERROR(LN(Gold_tbl[[#This Row],[Close]]/Gold_tbl!B215),"")</f>
        <v>-3.6619987451893855E-3</v>
      </c>
      <c r="D216" s="4">
        <f>IFERROR(LN(AAPL_tbl[[#This Row],[Close]]/AAPL_tbl!B215),"")</f>
        <v>-1.210172470759039E-2</v>
      </c>
      <c r="E216" s="4">
        <f t="shared" si="24"/>
        <v>-7.7378653472242546E-4</v>
      </c>
      <c r="F216">
        <f t="shared" ca="1" si="25"/>
        <v>0.90290802035524842</v>
      </c>
      <c r="G216">
        <f t="shared" ca="1" si="25"/>
        <v>0.16568389540438347</v>
      </c>
      <c r="H216">
        <f t="shared" ca="1" si="25"/>
        <v>0.82088643062494016</v>
      </c>
      <c r="I216">
        <f ca="1"/>
        <v>0.90290802035524842</v>
      </c>
      <c r="J216">
        <f ca="1"/>
        <v>0.21286119804609357</v>
      </c>
      <c r="K216">
        <f ca="1"/>
        <v>1.0339916553554758</v>
      </c>
      <c r="L216">
        <v>214</v>
      </c>
      <c r="M216">
        <f t="shared" ca="1" si="26"/>
        <v>50.908188947819909</v>
      </c>
      <c r="N216">
        <f t="shared" ca="1" si="27"/>
        <v>329.9486044436768</v>
      </c>
      <c r="O216">
        <f t="shared" ca="1" si="28"/>
        <v>245.25154318942842</v>
      </c>
      <c r="P216" s="4">
        <f t="shared" ca="1" si="29"/>
        <v>5.6254889106088758E-2</v>
      </c>
      <c r="Q216" s="4">
        <f t="shared" ca="1" si="30"/>
        <v>1.2116425933311749E-2</v>
      </c>
      <c r="R216" s="4">
        <f t="shared" ca="1" si="31"/>
        <v>3.4514202559110502E-2</v>
      </c>
      <c r="S216" s="4" cm="1">
        <f t="array" aca="1" ref="S216" ca="1">_xlfn._xlws.SORT(SUMPRODUCT($V$2:$X$2,P216:R216))</f>
        <v>3.2077297872884478E-2</v>
      </c>
      <c r="T216" s="4">
        <f ca="1"/>
        <v>2.1385153488670525E-2</v>
      </c>
    </row>
    <row r="217" spans="1:20" x14ac:dyDescent="0.25">
      <c r="A217" s="1">
        <v>45853</v>
      </c>
      <c r="B217" s="4">
        <f>IFERROR(LN(BTC_tbl[[#This Row],[Close]]/BTC_tbl!B216),"")</f>
        <v>-2.9214488171031641E-2</v>
      </c>
      <c r="C217" s="4">
        <f>IFERROR(LN(Gold_tbl[[#This Row],[Close]]/Gold_tbl!B216),"")</f>
        <v>-4.1643681875549107E-3</v>
      </c>
      <c r="D217" s="4">
        <f>IFERROR(LN(AAPL_tbl[[#This Row],[Close]]/AAPL_tbl!B216),"")</f>
        <v>2.3460140508832585E-3</v>
      </c>
      <c r="E217" s="4">
        <f t="shared" si="24"/>
        <v>-9.7262895110664781E-3</v>
      </c>
      <c r="F217">
        <f t="shared" ca="1" si="25"/>
        <v>2.6447709453670688E-2</v>
      </c>
      <c r="G217">
        <f t="shared" ca="1" si="25"/>
        <v>-0.49404334891186635</v>
      </c>
      <c r="H217">
        <f t="shared" ca="1" si="25"/>
        <v>-1.1464687680183272</v>
      </c>
      <c r="I217">
        <f ca="1"/>
        <v>2.6447709453670688E-2</v>
      </c>
      <c r="J217">
        <f ca="1"/>
        <v>-0.49197333783773894</v>
      </c>
      <c r="K217">
        <f ca="1"/>
        <v>-1.0948157694439822</v>
      </c>
      <c r="L217">
        <v>215</v>
      </c>
      <c r="M217">
        <f t="shared" ca="1" si="26"/>
        <v>49.634382756780418</v>
      </c>
      <c r="N217">
        <f t="shared" ca="1" si="27"/>
        <v>327.45464930153645</v>
      </c>
      <c r="O217">
        <f t="shared" ca="1" si="28"/>
        <v>235.03772222218464</v>
      </c>
      <c r="P217" s="4">
        <f t="shared" ca="1" si="29"/>
        <v>-2.5339999357715436E-2</v>
      </c>
      <c r="Q217" s="4">
        <f t="shared" ca="1" si="30"/>
        <v>-7.5873281495370433E-3</v>
      </c>
      <c r="R217" s="4">
        <f t="shared" ca="1" si="31"/>
        <v>-4.2538369380720774E-2</v>
      </c>
      <c r="S217" s="4" cm="1">
        <f t="array" aca="1" ref="S217" ca="1">_xlfn._xlws.SORT(SUMPRODUCT($V$2:$X$2,P217:R217))</f>
        <v>-2.3398441881345676E-2</v>
      </c>
      <c r="T217" s="4">
        <f ca="1"/>
        <v>2.263471330611988E-2</v>
      </c>
    </row>
    <row r="218" spans="1:20" x14ac:dyDescent="0.25">
      <c r="A218" s="1">
        <v>45854</v>
      </c>
      <c r="B218" s="4">
        <f>IFERROR(LN(BTC_tbl[[#This Row],[Close]]/BTC_tbl!B217),"")</f>
        <v>2.3931457015507401E-2</v>
      </c>
      <c r="C218" s="4">
        <f>IFERROR(LN(Gold_tbl[[#This Row],[Close]]/Gold_tbl!B217),"")</f>
        <v>4.97570092714555E-3</v>
      </c>
      <c r="D218" s="4">
        <f>IFERROR(LN(AAPL_tbl[[#This Row],[Close]]/AAPL_tbl!B217),"")</f>
        <v>5.0087160785759338E-3</v>
      </c>
      <c r="E218" s="4">
        <f t="shared" si="24"/>
        <v>1.067233229908322E-2</v>
      </c>
      <c r="F218">
        <f t="shared" ca="1" si="25"/>
        <v>1.2130019186967107</v>
      </c>
      <c r="G218">
        <f t="shared" ca="1" si="25"/>
        <v>-1.387533996288508</v>
      </c>
      <c r="H218">
        <f t="shared" ca="1" si="25"/>
        <v>2.5685824740755279</v>
      </c>
      <c r="I218">
        <f ca="1"/>
        <v>1.2130019186967107</v>
      </c>
      <c r="J218">
        <f ca="1"/>
        <v>-1.321933390708963</v>
      </c>
      <c r="K218">
        <f ca="1"/>
        <v>2.8058054919190192</v>
      </c>
      <c r="L218">
        <v>216</v>
      </c>
      <c r="M218">
        <f t="shared" ca="1" si="26"/>
        <v>51.385871984158221</v>
      </c>
      <c r="N218">
        <f t="shared" ca="1" si="27"/>
        <v>324.53287121761866</v>
      </c>
      <c r="O218">
        <f t="shared" ca="1" si="28"/>
        <v>254.20522781167938</v>
      </c>
      <c r="P218" s="4">
        <f t="shared" ca="1" si="29"/>
        <v>3.4679476237853328E-2</v>
      </c>
      <c r="Q218" s="4">
        <f t="shared" ca="1" si="30"/>
        <v>-8.9627410064884849E-3</v>
      </c>
      <c r="R218" s="4">
        <f t="shared" ca="1" si="31"/>
        <v>7.8395902929539671E-2</v>
      </c>
      <c r="S218" s="4" cm="1">
        <f t="array" aca="1" ref="S218" ca="1">_xlfn._xlws.SORT(SUMPRODUCT($V$2:$X$2,P218:R218))</f>
        <v>3.0337517347622505E-2</v>
      </c>
      <c r="T218" s="4">
        <f ca="1"/>
        <v>2.2642320831220447E-2</v>
      </c>
    </row>
    <row r="219" spans="1:20" x14ac:dyDescent="0.25">
      <c r="A219" s="1">
        <v>45855</v>
      </c>
      <c r="B219" s="4">
        <f>IFERROR(LN(BTC_tbl[[#This Row],[Close]]/BTC_tbl!B218),"")</f>
        <v>-2.462355633764787E-3</v>
      </c>
      <c r="C219" s="4">
        <f>IFERROR(LN(Gold_tbl[[#This Row],[Close]]/Gold_tbl!B218),"")</f>
        <v>-2.175855368464279E-3</v>
      </c>
      <c r="D219" s="4">
        <f>IFERROR(LN(AAPL_tbl[[#This Row],[Close]]/AAPL_tbl!B218),"")</f>
        <v>-6.6638109943707117E-4</v>
      </c>
      <c r="E219" s="4">
        <f t="shared" si="24"/>
        <v>-1.8089631673462692E-3</v>
      </c>
      <c r="F219">
        <f t="shared" ca="1" si="25"/>
        <v>1.0599997677402841</v>
      </c>
      <c r="G219">
        <f t="shared" ca="1" si="25"/>
        <v>0.51954703243329436</v>
      </c>
      <c r="H219">
        <f t="shared" ca="1" si="25"/>
        <v>0.941679978685936</v>
      </c>
      <c r="I219">
        <f ca="1"/>
        <v>1.0599997677402841</v>
      </c>
      <c r="J219">
        <f ca="1"/>
        <v>0.57448413123320474</v>
      </c>
      <c r="K219">
        <f ca="1"/>
        <v>1.1915503405363315</v>
      </c>
      <c r="L219">
        <v>217</v>
      </c>
      <c r="M219">
        <f t="shared" ca="1" si="26"/>
        <v>51.165777867247769</v>
      </c>
      <c r="N219">
        <f t="shared" ca="1" si="27"/>
        <v>331.42222052049931</v>
      </c>
      <c r="O219">
        <f t="shared" ca="1" si="28"/>
        <v>246.1458145340919</v>
      </c>
      <c r="P219" s="4">
        <f t="shared" ca="1" si="29"/>
        <v>-4.2923630220296875E-3</v>
      </c>
      <c r="Q219" s="4">
        <f t="shared" ca="1" si="30"/>
        <v>2.1006324133756461E-2</v>
      </c>
      <c r="R219" s="4">
        <f t="shared" ca="1" si="31"/>
        <v>-3.2217821947419581E-2</v>
      </c>
      <c r="S219" s="4" cm="1">
        <f t="array" aca="1" ref="S219" ca="1">_xlfn._xlws.SORT(SUMPRODUCT($V$2:$X$2,P219:R219))</f>
        <v>-2.5505258373321963E-3</v>
      </c>
      <c r="T219" s="4">
        <f ca="1"/>
        <v>2.2703642563542289E-2</v>
      </c>
    </row>
    <row r="220" spans="1:20" x14ac:dyDescent="0.25">
      <c r="A220" s="1">
        <v>45856</v>
      </c>
      <c r="B220" s="4">
        <f>IFERROR(LN(BTC_tbl[[#This Row],[Close]]/BTC_tbl!B219),"")</f>
        <v>-1.3940834960950981E-2</v>
      </c>
      <c r="C220" s="4">
        <f>IFERROR(LN(Gold_tbl[[#This Row],[Close]]/Gold_tbl!B219),"")</f>
        <v>2.5974883918191377E-3</v>
      </c>
      <c r="D220" s="4">
        <f>IFERROR(LN(AAPL_tbl[[#This Row],[Close]]/AAPL_tbl!B219),"")</f>
        <v>5.5080861005209316E-3</v>
      </c>
      <c r="E220" s="4">
        <f t="shared" si="24"/>
        <v>-1.4908293014013598E-3</v>
      </c>
      <c r="F220">
        <f t="shared" ca="1" si="25"/>
        <v>0.43200923318740708</v>
      </c>
      <c r="G220">
        <f t="shared" ca="1" si="25"/>
        <v>-0.72648799285607413</v>
      </c>
      <c r="H220">
        <f t="shared" ca="1" si="25"/>
        <v>-2.0785618618501E-3</v>
      </c>
      <c r="I220">
        <f ca="1"/>
        <v>0.43200923318740708</v>
      </c>
      <c r="J220">
        <f ca="1"/>
        <v>-0.70280398421504231</v>
      </c>
      <c r="K220">
        <f ca="1"/>
        <v>0.11742619415469718</v>
      </c>
      <c r="L220">
        <v>218</v>
      </c>
      <c r="M220">
        <f t="shared" ca="1" si="26"/>
        <v>50.247443135348234</v>
      </c>
      <c r="N220">
        <f t="shared" ca="1" si="27"/>
        <v>326.85389394110376</v>
      </c>
      <c r="O220">
        <f t="shared" ca="1" si="28"/>
        <v>240.93805542438793</v>
      </c>
      <c r="P220" s="4">
        <f t="shared" ca="1" si="29"/>
        <v>-1.8111244769622729E-2</v>
      </c>
      <c r="Q220" s="4">
        <f t="shared" ca="1" si="30"/>
        <v>-1.3879889669343023E-2</v>
      </c>
      <c r="R220" s="4">
        <f t="shared" ca="1" si="31"/>
        <v>-2.1384233320370313E-2</v>
      </c>
      <c r="S220" s="4" cm="1">
        <f t="array" aca="1" ref="S220" ca="1">_xlfn._xlws.SORT(SUMPRODUCT($V$2:$X$2,P220:R220))</f>
        <v>-1.7400599294735121E-2</v>
      </c>
      <c r="T220" s="4">
        <f ca="1"/>
        <v>2.2795580973248054E-2</v>
      </c>
    </row>
    <row r="221" spans="1:20" x14ac:dyDescent="0.25">
      <c r="A221" s="1">
        <v>45859</v>
      </c>
      <c r="B221" s="4">
        <f>IFERROR(LN(BTC_tbl[[#This Row],[Close]]/BTC_tbl!B220),"")</f>
        <v>-5.2058345660036696E-3</v>
      </c>
      <c r="C221" s="4">
        <f>IFERROR(LN(Gold_tbl[[#This Row],[Close]]/Gold_tbl!B220),"")</f>
        <v>1.5253224033584657E-2</v>
      </c>
      <c r="D221" s="4">
        <f>IFERROR(LN(AAPL_tbl[[#This Row],[Close]]/AAPL_tbl!B220),"")</f>
        <v>6.1370159097006195E-3</v>
      </c>
      <c r="E221" s="4">
        <f t="shared" si="24"/>
        <v>6.380644016542948E-3</v>
      </c>
      <c r="F221">
        <f t="shared" ca="1" si="25"/>
        <v>-0.84078654664001407</v>
      </c>
      <c r="G221">
        <f t="shared" ca="1" si="25"/>
        <v>-1.4704214382157101</v>
      </c>
      <c r="H221">
        <f t="shared" ca="1" si="25"/>
        <v>0.39402967787294363</v>
      </c>
      <c r="I221">
        <f ca="1"/>
        <v>-0.84078654664001407</v>
      </c>
      <c r="J221">
        <f ca="1"/>
        <v>-1.5125375749321106</v>
      </c>
      <c r="K221">
        <f ca="1"/>
        <v>0.15695654705458517</v>
      </c>
      <c r="L221">
        <v>219</v>
      </c>
      <c r="M221">
        <f t="shared" ca="1" si="26"/>
        <v>48.428526873553906</v>
      </c>
      <c r="N221">
        <f t="shared" ca="1" si="27"/>
        <v>324.00950674180865</v>
      </c>
      <c r="O221">
        <f t="shared" ca="1" si="28"/>
        <v>241.16770848474277</v>
      </c>
      <c r="P221" s="4">
        <f t="shared" ca="1" si="29"/>
        <v>-3.6870624456362841E-2</v>
      </c>
      <c r="Q221" s="4">
        <f t="shared" ca="1" si="30"/>
        <v>-8.7404063718971997E-3</v>
      </c>
      <c r="R221" s="4">
        <f t="shared" ca="1" si="31"/>
        <v>9.5270828485075857E-4</v>
      </c>
      <c r="S221" s="4" cm="1">
        <f t="array" aca="1" ref="S221" ca="1">_xlfn._xlws.SORT(SUMPRODUCT($V$2:$X$2,P221:R221))</f>
        <v>-1.4271537400212503E-2</v>
      </c>
      <c r="T221" s="4">
        <f ca="1"/>
        <v>2.3434312295463781E-2</v>
      </c>
    </row>
    <row r="222" spans="1:20" x14ac:dyDescent="0.25">
      <c r="A222" s="1">
        <v>45860</v>
      </c>
      <c r="B222" s="4">
        <f>IFERROR(LN(BTC_tbl[[#This Row],[Close]]/BTC_tbl!B221),"")</f>
        <v>2.2554472900616591E-2</v>
      </c>
      <c r="C222" s="4">
        <f>IFERROR(LN(Gold_tbl[[#This Row],[Close]]/Gold_tbl!B221),"")</f>
        <v>9.440179446058794E-3</v>
      </c>
      <c r="D222" s="4">
        <f>IFERROR(LN(AAPL_tbl[[#This Row],[Close]]/AAPL_tbl!B221),"")</f>
        <v>8.9955629085780031E-3</v>
      </c>
      <c r="E222" s="4">
        <f t="shared" si="24"/>
        <v>1.3241082521181896E-2</v>
      </c>
      <c r="F222">
        <f t="shared" ca="1" si="25"/>
        <v>-0.41055733210902279</v>
      </c>
      <c r="G222">
        <f t="shared" ca="1" si="25"/>
        <v>-1.6089987017424883</v>
      </c>
      <c r="H222">
        <f t="shared" ca="1" si="25"/>
        <v>-0.90446466213553522</v>
      </c>
      <c r="I222">
        <f ca="1"/>
        <v>-0.41055733210902279</v>
      </c>
      <c r="J222">
        <f ca="1"/>
        <v>-1.6283351684695513</v>
      </c>
      <c r="K222">
        <f ca="1"/>
        <v>-0.97619711164552914</v>
      </c>
      <c r="L222">
        <v>220</v>
      </c>
      <c r="M222">
        <f t="shared" ca="1" si="26"/>
        <v>49.046296584410008</v>
      </c>
      <c r="N222">
        <f t="shared" ca="1" si="27"/>
        <v>323.64925374705064</v>
      </c>
      <c r="O222">
        <f t="shared" ca="1" si="28"/>
        <v>235.78594229739272</v>
      </c>
      <c r="P222" s="4">
        <f t="shared" ca="1" si="29"/>
        <v>1.2675641985025722E-2</v>
      </c>
      <c r="Q222" s="4">
        <f t="shared" ca="1" si="30"/>
        <v>-1.1124779093249569E-3</v>
      </c>
      <c r="R222" s="4">
        <f t="shared" ca="1" si="31"/>
        <v>-2.2568208036490629E-2</v>
      </c>
      <c r="S222" s="4" cm="1">
        <f t="array" aca="1" ref="S222" ca="1">_xlfn._xlws.SORT(SUMPRODUCT($V$2:$X$2,P222:R222))</f>
        <v>-3.4127609791694546E-3</v>
      </c>
      <c r="T222" s="4">
        <f ca="1"/>
        <v>2.3821462916206657E-2</v>
      </c>
    </row>
    <row r="223" spans="1:20" x14ac:dyDescent="0.25">
      <c r="A223" s="1">
        <v>45861</v>
      </c>
      <c r="B223" s="4">
        <f>IFERROR(LN(BTC_tbl[[#This Row],[Close]]/BTC_tbl!B222),"")</f>
        <v>-7.9696816518318187E-3</v>
      </c>
      <c r="C223" s="4">
        <f>IFERROR(LN(Gold_tbl[[#This Row],[Close]]/Gold_tbl!B222),"")</f>
        <v>-1.247867469130497E-2</v>
      </c>
      <c r="D223" s="4">
        <f>IFERROR(LN(AAPL_tbl[[#This Row],[Close]]/AAPL_tbl!B222),"")</f>
        <v>-1.1667251352669031E-3</v>
      </c>
      <c r="E223" s="4">
        <f t="shared" si="24"/>
        <v>-7.7323919126516052E-3</v>
      </c>
      <c r="F223">
        <f t="shared" ca="1" si="25"/>
        <v>0.20613711782476143</v>
      </c>
      <c r="G223">
        <f t="shared" ca="1" si="25"/>
        <v>0.40210089075045008</v>
      </c>
      <c r="H223">
        <f t="shared" ca="1" si="25"/>
        <v>-1.2397593467695518</v>
      </c>
      <c r="I223">
        <f ca="1"/>
        <v>0.20613711782476143</v>
      </c>
      <c r="J223">
        <f ca="1"/>
        <v>0.41236920772717151</v>
      </c>
      <c r="K223">
        <f ca="1"/>
        <v>-1.1391307765439642</v>
      </c>
      <c r="L223">
        <v>221</v>
      </c>
      <c r="M223">
        <f t="shared" ca="1" si="26"/>
        <v>49.942141876186476</v>
      </c>
      <c r="N223">
        <f t="shared" ca="1" si="27"/>
        <v>331.04447858476919</v>
      </c>
      <c r="O223">
        <f t="shared" ca="1" si="28"/>
        <v>235.05421481513486</v>
      </c>
      <c r="P223" s="4">
        <f t="shared" ca="1" si="29"/>
        <v>1.8100492627810386E-2</v>
      </c>
      <c r="Q223" s="4">
        <f t="shared" ca="1" si="30"/>
        <v>2.2592363490147489E-2</v>
      </c>
      <c r="R223" s="4">
        <f t="shared" ca="1" si="31"/>
        <v>-3.1081803890037037E-3</v>
      </c>
      <c r="S223" s="4" cm="1">
        <f t="array" aca="1" ref="S223" ca="1">_xlfn._xlws.SORT(SUMPRODUCT($V$2:$X$2,P223:R223))</f>
        <v>1.3534639067701E-2</v>
      </c>
      <c r="T223" s="4">
        <f ca="1"/>
        <v>2.4356038274943224E-2</v>
      </c>
    </row>
    <row r="224" spans="1:20" x14ac:dyDescent="0.25">
      <c r="A224" s="1">
        <v>45862</v>
      </c>
      <c r="B224" s="4">
        <f>IFERROR(LN(BTC_tbl[[#This Row],[Close]]/BTC_tbl!B223),"")</f>
        <v>5.320172153368035E-3</v>
      </c>
      <c r="C224" s="4">
        <f>IFERROR(LN(Gold_tbl[[#This Row],[Close]]/Gold_tbl!B223),"")</f>
        <v>-6.1370583814530167E-3</v>
      </c>
      <c r="D224" s="4">
        <f>IFERROR(LN(AAPL_tbl[[#This Row],[Close]]/AAPL_tbl!B223),"")</f>
        <v>-1.8228137130991598E-3</v>
      </c>
      <c r="E224" s="4">
        <f t="shared" si="24"/>
        <v>-1.4056158205005443E-3</v>
      </c>
      <c r="F224">
        <f t="shared" ca="1" si="25"/>
        <v>0.82034260144686211</v>
      </c>
      <c r="G224">
        <f t="shared" ca="1" si="25"/>
        <v>-1.301889524992778</v>
      </c>
      <c r="H224">
        <f t="shared" ca="1" si="25"/>
        <v>-2.7360245905554859</v>
      </c>
      <c r="I224">
        <f ca="1"/>
        <v>0.82034260144686211</v>
      </c>
      <c r="J224">
        <f ca="1"/>
        <v>-1.2570230305571199</v>
      </c>
      <c r="K224">
        <f ca="1"/>
        <v>-2.40743649565455</v>
      </c>
      <c r="L224">
        <v>222</v>
      </c>
      <c r="M224">
        <f t="shared" ca="1" si="26"/>
        <v>50.850667732236175</v>
      </c>
      <c r="N224">
        <f t="shared" ca="1" si="27"/>
        <v>325.07721560687156</v>
      </c>
      <c r="O224">
        <f t="shared" ca="1" si="28"/>
        <v>229.18675395672861</v>
      </c>
      <c r="P224" s="4">
        <f t="shared" ca="1" si="29"/>
        <v>1.8028080896654714E-2</v>
      </c>
      <c r="Q224" s="4">
        <f t="shared" ca="1" si="30"/>
        <v>-1.8190002145174997E-2</v>
      </c>
      <c r="R224" s="4">
        <f t="shared" ca="1" si="31"/>
        <v>-2.5278998217073176E-2</v>
      </c>
      <c r="S224" s="4" cm="1">
        <f t="array" aca="1" ref="S224" ca="1">_xlfn._xlws.SORT(SUMPRODUCT($V$2:$X$2,P224:R224))</f>
        <v>-9.4512760541955385E-3</v>
      </c>
      <c r="T224" s="4">
        <f ca="1"/>
        <v>2.4687327571208301E-2</v>
      </c>
    </row>
    <row r="225" spans="1:20" x14ac:dyDescent="0.25">
      <c r="A225" s="1">
        <v>45863</v>
      </c>
      <c r="B225" s="4">
        <f>IFERROR(LN(BTC_tbl[[#This Row],[Close]]/BTC_tbl!B224),"")</f>
        <v>-1.9132016503766513E-2</v>
      </c>
      <c r="C225" s="4">
        <f>IFERROR(LN(Gold_tbl[[#This Row],[Close]]/Gold_tbl!B224),"")</f>
        <v>-9.2930550443187255E-3</v>
      </c>
      <c r="D225" s="4">
        <f>IFERROR(LN(AAPL_tbl[[#This Row],[Close]]/AAPL_tbl!B224),"")</f>
        <v>5.6121973225001546E-4</v>
      </c>
      <c r="E225" s="4">
        <f t="shared" si="24"/>
        <v>-9.288461049182439E-3</v>
      </c>
      <c r="F225">
        <f t="shared" ca="1" si="25"/>
        <v>1.174048908886653</v>
      </c>
      <c r="G225">
        <f t="shared" ca="1" si="25"/>
        <v>0.47057743204664937</v>
      </c>
      <c r="H225">
        <f t="shared" ca="1" si="25"/>
        <v>1.2261799808101435</v>
      </c>
      <c r="I225">
        <f ca="1"/>
        <v>1.174048908886653</v>
      </c>
      <c r="J225">
        <f ca="1"/>
        <v>0.5315700507654364</v>
      </c>
      <c r="K225">
        <f ca="1"/>
        <v>1.4964662192583944</v>
      </c>
      <c r="L225">
        <v>223</v>
      </c>
      <c r="M225">
        <f t="shared" ca="1" si="26"/>
        <v>51.384810214431944</v>
      </c>
      <c r="N225">
        <f t="shared" ca="1" si="27"/>
        <v>331.58488158226936</v>
      </c>
      <c r="O225">
        <f t="shared" ca="1" si="28"/>
        <v>247.89342373724162</v>
      </c>
      <c r="P225" s="4">
        <f t="shared" ca="1" si="29"/>
        <v>1.0449353847053764E-2</v>
      </c>
      <c r="Q225" s="4">
        <f t="shared" ca="1" si="30"/>
        <v>1.9821089295232193E-2</v>
      </c>
      <c r="R225" s="4">
        <f t="shared" ca="1" si="31"/>
        <v>7.8461720143381458E-2</v>
      </c>
      <c r="S225" s="4" cm="1">
        <f t="array" aca="1" ref="S225" ca="1">_xlfn._xlws.SORT(SUMPRODUCT($V$2:$X$2,P225:R225))</f>
        <v>3.4601757915223449E-2</v>
      </c>
      <c r="T225" s="4">
        <f ca="1"/>
        <v>2.5141828274494203E-2</v>
      </c>
    </row>
    <row r="226" spans="1:20" x14ac:dyDescent="0.25">
      <c r="A226" s="1">
        <v>45866</v>
      </c>
      <c r="B226" s="4">
        <f>IFERROR(LN(BTC_tbl[[#This Row],[Close]]/BTC_tbl!B225),"")</f>
        <v>1.075898947030641E-2</v>
      </c>
      <c r="C226" s="4">
        <f>IFERROR(LN(Gold_tbl[[#This Row],[Close]]/Gold_tbl!B225),"")</f>
        <v>-6.4946949136637563E-3</v>
      </c>
      <c r="D226" s="4">
        <f>IFERROR(LN(AAPL_tbl[[#This Row],[Close]]/AAPL_tbl!B225),"")</f>
        <v>7.9452251042439034E-4</v>
      </c>
      <c r="E226" s="4">
        <f t="shared" si="24"/>
        <v>8.6817562875373734E-4</v>
      </c>
      <c r="F226">
        <f t="shared" ca="1" si="25"/>
        <v>-0.19209130042184427</v>
      </c>
      <c r="G226">
        <f t="shared" ca="1" si="25"/>
        <v>0.53718874511636328</v>
      </c>
      <c r="H226">
        <f t="shared" ca="1" si="25"/>
        <v>-0.10451557929940437</v>
      </c>
      <c r="I226">
        <f ca="1"/>
        <v>-0.19209130042184427</v>
      </c>
      <c r="J226">
        <f ca="1"/>
        <v>0.52636235844571155</v>
      </c>
      <c r="K226">
        <f ca="1"/>
        <v>-0.15446599495628938</v>
      </c>
      <c r="L226">
        <v>224</v>
      </c>
      <c r="M226">
        <f t="shared" ca="1" si="26"/>
        <v>49.390411439440207</v>
      </c>
      <c r="N226">
        <f t="shared" ca="1" si="27"/>
        <v>331.61908818570623</v>
      </c>
      <c r="O226">
        <f t="shared" ca="1" si="28"/>
        <v>239.85760738663132</v>
      </c>
      <c r="P226" s="4">
        <f t="shared" ca="1" si="29"/>
        <v>-3.9586302728384419E-2</v>
      </c>
      <c r="Q226" s="4">
        <f t="shared" ca="1" si="30"/>
        <v>1.0315560529340635E-4</v>
      </c>
      <c r="R226" s="4">
        <f t="shared" ca="1" si="31"/>
        <v>-3.2953466091323998E-2</v>
      </c>
      <c r="S226" s="4" cm="1">
        <f t="array" aca="1" ref="S226" ca="1">_xlfn._xlws.SORT(SUMPRODUCT($V$2:$X$2,P226:R226))</f>
        <v>-2.1720668403795163E-2</v>
      </c>
      <c r="T226" s="4">
        <f ca="1"/>
        <v>2.6149893754101702E-2</v>
      </c>
    </row>
    <row r="227" spans="1:20" x14ac:dyDescent="0.25">
      <c r="A227" s="1">
        <v>45867</v>
      </c>
      <c r="B227" s="4">
        <f>IFERROR(LN(BTC_tbl[[#This Row],[Close]]/BTC_tbl!B226),"")</f>
        <v>-5.5571667398119518E-3</v>
      </c>
      <c r="C227" s="4">
        <f>IFERROR(LN(Gold_tbl[[#This Row],[Close]]/Gold_tbl!B226),"")</f>
        <v>2.7466256681052074E-3</v>
      </c>
      <c r="D227" s="4">
        <f>IFERROR(LN(AAPL_tbl[[#This Row],[Close]]/AAPL_tbl!B226),"")</f>
        <v>-1.3072696278811793E-2</v>
      </c>
      <c r="E227" s="4">
        <f t="shared" si="24"/>
        <v>-4.4903086383450402E-3</v>
      </c>
      <c r="F227">
        <f t="shared" ca="1" si="25"/>
        <v>2.320299430082108</v>
      </c>
      <c r="G227">
        <f t="shared" ca="1" si="25"/>
        <v>-2.0256414283721296</v>
      </c>
      <c r="H227">
        <f t="shared" ca="1" si="25"/>
        <v>0.34351690684750996</v>
      </c>
      <c r="I227">
        <f ca="1"/>
        <v>2.320299430082108</v>
      </c>
      <c r="J227">
        <f ca="1"/>
        <v>-1.9010237213882895</v>
      </c>
      <c r="K227">
        <f ca="1"/>
        <v>0.9655940161022345</v>
      </c>
      <c r="L227">
        <v>225</v>
      </c>
      <c r="M227">
        <f t="shared" ca="1" si="26"/>
        <v>53.144173117237962</v>
      </c>
      <c r="N227">
        <f t="shared" ca="1" si="27"/>
        <v>322.93947251789064</v>
      </c>
      <c r="O227">
        <f t="shared" ca="1" si="28"/>
        <v>245.34630408145168</v>
      </c>
      <c r="P227" s="4">
        <f t="shared" ca="1" si="29"/>
        <v>7.3252162932252188E-2</v>
      </c>
      <c r="Q227" s="4">
        <f t="shared" ca="1" si="30"/>
        <v>-2.652207141656435E-2</v>
      </c>
      <c r="R227" s="4">
        <f t="shared" ca="1" si="31"/>
        <v>2.2625253847743977E-2</v>
      </c>
      <c r="S227" s="4" cm="1">
        <f t="array" aca="1" ref="S227" ca="1">_xlfn._xlws.SORT(SUMPRODUCT($V$2:$X$2,P227:R227))</f>
        <v>1.8154396467373109E-2</v>
      </c>
      <c r="T227" s="4">
        <f ca="1"/>
        <v>2.6524814317425465E-2</v>
      </c>
    </row>
    <row r="228" spans="1:20" x14ac:dyDescent="0.25">
      <c r="A228" s="1">
        <v>45868</v>
      </c>
      <c r="B228" s="4">
        <f>IFERROR(LN(BTC_tbl[[#This Row],[Close]]/BTC_tbl!B227),"")</f>
        <v>-5.2018227304944931E-3</v>
      </c>
      <c r="C228" s="4">
        <f>IFERROR(LN(Gold_tbl[[#This Row],[Close]]/Gold_tbl!B227),"")</f>
        <v>-1.7424396306216585E-2</v>
      </c>
      <c r="D228" s="4">
        <f>IFERROR(LN(AAPL_tbl[[#This Row],[Close]]/AAPL_tbl!B227),"")</f>
        <v>-1.0563478509569259E-2</v>
      </c>
      <c r="E228" s="4">
        <f t="shared" si="24"/>
        <v>-1.1699348894505759E-2</v>
      </c>
      <c r="F228">
        <f t="shared" ca="1" si="25"/>
        <v>-0.90123913035052272</v>
      </c>
      <c r="G228">
        <f t="shared" ca="1" si="25"/>
        <v>-1.6129783963773243</v>
      </c>
      <c r="H228">
        <f t="shared" ca="1" si="25"/>
        <v>-0.22953934496301506</v>
      </c>
      <c r="I228">
        <f ca="1"/>
        <v>-0.90123913035052272</v>
      </c>
      <c r="J228">
        <f ca="1"/>
        <v>-1.6580718817807165</v>
      </c>
      <c r="K228">
        <f ca="1"/>
        <v>-0.45920781461533688</v>
      </c>
      <c r="L228">
        <v>226</v>
      </c>
      <c r="M228">
        <f t="shared" ca="1" si="26"/>
        <v>48.397244790745624</v>
      </c>
      <c r="N228">
        <f t="shared" ca="1" si="27"/>
        <v>323.85500657265339</v>
      </c>
      <c r="O228">
        <f t="shared" ca="1" si="28"/>
        <v>238.47221518672384</v>
      </c>
      <c r="P228" s="4">
        <f t="shared" ca="1" si="29"/>
        <v>-9.3565581578805415E-2</v>
      </c>
      <c r="Q228" s="4">
        <f t="shared" ca="1" si="30"/>
        <v>2.8309909741747893E-3</v>
      </c>
      <c r="R228" s="4">
        <f t="shared" ca="1" si="31"/>
        <v>-2.8417893187339862E-2</v>
      </c>
      <c r="S228" s="4" cm="1">
        <f t="array" aca="1" ref="S228" ca="1">_xlfn._xlws.SORT(SUMPRODUCT($V$2:$X$2,P228:R228))</f>
        <v>-3.546264604017367E-2</v>
      </c>
      <c r="T228" s="4">
        <f ca="1"/>
        <v>2.6583337708228946E-2</v>
      </c>
    </row>
    <row r="229" spans="1:20" x14ac:dyDescent="0.25">
      <c r="A229" s="1">
        <v>45869</v>
      </c>
      <c r="B229" s="4">
        <f>IFERROR(LN(BTC_tbl[[#This Row],[Close]]/BTC_tbl!B228),"")</f>
        <v>-1.3530493994265598E-3</v>
      </c>
      <c r="C229" s="4">
        <f>IFERROR(LN(Gold_tbl[[#This Row],[Close]]/Gold_tbl!B228),"")</f>
        <v>6.6234180408190971E-3</v>
      </c>
      <c r="D229" s="4">
        <f>IFERROR(LN(AAPL_tbl[[#This Row],[Close]]/AAPL_tbl!B228),"")</f>
        <v>-7.104825623744683E-3</v>
      </c>
      <c r="E229" s="4">
        <f t="shared" si="24"/>
        <v>1.1200470937626624E-4</v>
      </c>
      <c r="F229">
        <f t="shared" ca="1" si="25"/>
        <v>-1.738737321028101</v>
      </c>
      <c r="G229">
        <f t="shared" ca="1" si="25"/>
        <v>-0.64697926836828246</v>
      </c>
      <c r="H229">
        <f t="shared" ca="1" si="25"/>
        <v>-2.034663776442073</v>
      </c>
      <c r="I229">
        <f ca="1"/>
        <v>-1.738737321028101</v>
      </c>
      <c r="J229">
        <f ca="1"/>
        <v>-0.73737669652355842</v>
      </c>
      <c r="K229">
        <f ca="1"/>
        <v>-2.4269648542643378</v>
      </c>
      <c r="L229">
        <v>227</v>
      </c>
      <c r="M229">
        <f t="shared" ca="1" si="26"/>
        <v>47.239783841352953</v>
      </c>
      <c r="N229">
        <f t="shared" ca="1" si="27"/>
        <v>327.20170989956938</v>
      </c>
      <c r="O229">
        <f t="shared" ca="1" si="28"/>
        <v>229.28016358535152</v>
      </c>
      <c r="P229" s="4">
        <f t="shared" ca="1" si="29"/>
        <v>-2.420647072711157E-2</v>
      </c>
      <c r="Q229" s="4">
        <f t="shared" ca="1" si="30"/>
        <v>1.0280925518010227E-2</v>
      </c>
      <c r="R229" s="4">
        <f t="shared" ca="1" si="31"/>
        <v>-3.9308127819334092E-2</v>
      </c>
      <c r="S229" s="4" cm="1">
        <f t="array" aca="1" ref="S229" ca="1">_xlfn._xlws.SORT(SUMPRODUCT($V$2:$X$2,P229:R229))</f>
        <v>-1.4942009356729607E-2</v>
      </c>
      <c r="T229" s="4">
        <f ca="1"/>
        <v>2.6694314112946968E-2</v>
      </c>
    </row>
    <row r="230" spans="1:20" x14ac:dyDescent="0.25">
      <c r="A230" s="1">
        <v>45870</v>
      </c>
      <c r="B230" s="4">
        <f>IFERROR(LN(BTC_tbl[[#This Row],[Close]]/BTC_tbl!B229),"")</f>
        <v>-3.2435275753153962E-2</v>
      </c>
      <c r="C230" s="4">
        <f>IFERROR(LN(Gold_tbl[[#This Row],[Close]]/Gold_tbl!B229),"")</f>
        <v>2.0096417010864325E-2</v>
      </c>
      <c r="D230" s="4">
        <f>IFERROR(LN(AAPL_tbl[[#This Row],[Close]]/AAPL_tbl!B229),"")</f>
        <v>-2.5321513877215478E-2</v>
      </c>
      <c r="E230" s="4">
        <f t="shared" si="24"/>
        <v>-9.2884700847651012E-3</v>
      </c>
      <c r="F230">
        <f t="shared" ca="1" si="25"/>
        <v>-2.0171503999439371</v>
      </c>
      <c r="G230">
        <f t="shared" ca="1" si="25"/>
        <v>-1.7436329402652029</v>
      </c>
      <c r="H230">
        <f t="shared" ca="1" si="25"/>
        <v>2.0254192298061211</v>
      </c>
      <c r="I230">
        <f ca="1"/>
        <v>-2.0171503999439371</v>
      </c>
      <c r="J230">
        <f ca="1"/>
        <v>-1.8471354571987169</v>
      </c>
      <c r="K230">
        <f ca="1"/>
        <v>1.4101319118272464</v>
      </c>
      <c r="L230">
        <v>228</v>
      </c>
      <c r="M230">
        <f t="shared" ca="1" si="26"/>
        <v>46.866140352428779</v>
      </c>
      <c r="N230">
        <f t="shared" ca="1" si="27"/>
        <v>323.28635161377764</v>
      </c>
      <c r="O230">
        <f t="shared" ca="1" si="28"/>
        <v>247.66238017271928</v>
      </c>
      <c r="P230" s="4">
        <f t="shared" ca="1" si="29"/>
        <v>-7.9409549522260307E-3</v>
      </c>
      <c r="Q230" s="4">
        <f t="shared" ca="1" si="30"/>
        <v>-1.2038362585024375E-2</v>
      </c>
      <c r="R230" s="4">
        <f t="shared" ca="1" si="31"/>
        <v>7.7121770833548875E-2</v>
      </c>
      <c r="S230" s="4" cm="1">
        <f t="array" aca="1" ref="S230" ca="1">_xlfn._xlws.SORT(SUMPRODUCT($V$2:$X$2,P230:R230))</f>
        <v>1.5938899730387104E-2</v>
      </c>
      <c r="T230" s="4">
        <f ca="1"/>
        <v>2.6946293203759641E-2</v>
      </c>
    </row>
    <row r="231" spans="1:20" x14ac:dyDescent="0.25">
      <c r="A231" s="1">
        <v>45873</v>
      </c>
      <c r="B231" s="4">
        <f>IFERROR(LN(BTC_tbl[[#This Row],[Close]]/BTC_tbl!B230),"")</f>
        <v>1.5464225697581553E-2</v>
      </c>
      <c r="C231" s="4">
        <f>IFERROR(LN(Gold_tbl[[#This Row],[Close]]/Gold_tbl!B230),"")</f>
        <v>5.8062806262100253E-3</v>
      </c>
      <c r="D231" s="4">
        <f>IFERROR(LN(AAPL_tbl[[#This Row],[Close]]/AAPL_tbl!B230),"")</f>
        <v>4.7815140516196241E-3</v>
      </c>
      <c r="E231" s="4">
        <f t="shared" si="24"/>
        <v>8.3962341752443631E-3</v>
      </c>
      <c r="F231">
        <f t="shared" ca="1" si="25"/>
        <v>-0.89397172107857625</v>
      </c>
      <c r="G231">
        <f t="shared" ca="1" si="25"/>
        <v>1.5849324309255164</v>
      </c>
      <c r="H231">
        <f t="shared" ca="1" si="25"/>
        <v>-7.5824582179368855E-2</v>
      </c>
      <c r="I231">
        <f ca="1"/>
        <v>-0.89397172107857625</v>
      </c>
      <c r="J231">
        <f ca="1"/>
        <v>1.5358097610042516</v>
      </c>
      <c r="K231">
        <f ca="1"/>
        <v>-0.32041505799838699</v>
      </c>
      <c r="L231">
        <v>229</v>
      </c>
      <c r="M231">
        <f t="shared" ca="1" si="26"/>
        <v>48.430566157986135</v>
      </c>
      <c r="N231">
        <f t="shared" ca="1" si="27"/>
        <v>335.58829584596367</v>
      </c>
      <c r="O231">
        <f t="shared" ca="1" si="28"/>
        <v>239.25169679611039</v>
      </c>
      <c r="P231" s="4">
        <f t="shared" ca="1" si="29"/>
        <v>3.2835685967975536E-2</v>
      </c>
      <c r="Q231" s="4">
        <f t="shared" ca="1" si="30"/>
        <v>3.7346630690549838E-2</v>
      </c>
      <c r="R231" s="4">
        <f t="shared" ca="1" si="31"/>
        <v>-3.4550325932632776E-2</v>
      </c>
      <c r="S231" s="4" cm="1">
        <f t="array" aca="1" ref="S231" ca="1">_xlfn._xlws.SORT(SUMPRODUCT($V$2:$X$2,P231:R231))</f>
        <v>1.4424260286822763E-2</v>
      </c>
      <c r="T231" s="4">
        <f ca="1"/>
        <v>2.8050142005841314E-2</v>
      </c>
    </row>
    <row r="232" spans="1:20" x14ac:dyDescent="0.25">
      <c r="A232" s="1">
        <v>45874</v>
      </c>
      <c r="B232" s="4">
        <f>IFERROR(LN(BTC_tbl[[#This Row],[Close]]/BTC_tbl!B231),"")</f>
        <v>-1.0084119066626047E-2</v>
      </c>
      <c r="C232" s="4">
        <f>IFERROR(LN(Gold_tbl[[#This Row],[Close]]/Gold_tbl!B231),"")</f>
        <v>8.0376810795968693E-4</v>
      </c>
      <c r="D232" s="4">
        <f>IFERROR(LN(AAPL_tbl[[#This Row],[Close]]/AAPL_tbl!B231),"")</f>
        <v>-2.1168196547443788E-3</v>
      </c>
      <c r="E232" s="4">
        <f t="shared" si="24"/>
        <v>-3.3387743732272526E-3</v>
      </c>
      <c r="F232">
        <f t="shared" ca="1" si="25"/>
        <v>-7.3710484478000174E-2</v>
      </c>
      <c r="G232">
        <f t="shared" ca="1" si="25"/>
        <v>-1.0324996968937861</v>
      </c>
      <c r="H232">
        <f t="shared" ca="1" si="25"/>
        <v>1.1222129680048074</v>
      </c>
      <c r="I232">
        <f ca="1"/>
        <v>-7.3710484478000174E-2</v>
      </c>
      <c r="J232">
        <f ca="1"/>
        <v>-1.0349456696888757</v>
      </c>
      <c r="K232">
        <f ca="1"/>
        <v>1.0640007129587352</v>
      </c>
      <c r="L232">
        <v>230</v>
      </c>
      <c r="M232">
        <f t="shared" ca="1" si="26"/>
        <v>49.608095041245704</v>
      </c>
      <c r="N232">
        <f t="shared" ca="1" si="27"/>
        <v>326.2901686453306</v>
      </c>
      <c r="O232">
        <f t="shared" ca="1" si="28"/>
        <v>246.02758121177513</v>
      </c>
      <c r="P232" s="4">
        <f t="shared" ca="1" si="29"/>
        <v>2.4022880311033983E-2</v>
      </c>
      <c r="Q232" s="4">
        <f t="shared" ca="1" si="30"/>
        <v>-2.8098025332377357E-2</v>
      </c>
      <c r="R232" s="4">
        <f t="shared" ca="1" si="31"/>
        <v>2.7927525939912778E-2</v>
      </c>
      <c r="S232" s="4" cm="1">
        <f t="array" aca="1" ref="S232" ca="1">_xlfn._xlws.SORT(SUMPRODUCT($V$2:$X$2,P232:R232))</f>
        <v>4.3459117423330848E-3</v>
      </c>
      <c r="T232" s="4">
        <f ca="1"/>
        <v>2.8102157409952127E-2</v>
      </c>
    </row>
    <row r="233" spans="1:20" x14ac:dyDescent="0.25">
      <c r="A233" s="1">
        <v>45875</v>
      </c>
      <c r="B233" s="4">
        <f>IFERROR(LN(BTC_tbl[[#This Row],[Close]]/BTC_tbl!B232),"")</f>
        <v>1.479462826736753E-2</v>
      </c>
      <c r="C233" s="4">
        <f>IFERROR(LN(Gold_tbl[[#This Row],[Close]]/Gold_tbl!B232),"")</f>
        <v>-2.1233479650399323E-3</v>
      </c>
      <c r="D233" s="4">
        <f>IFERROR(LN(AAPL_tbl[[#This Row],[Close]]/AAPL_tbl!B232),"")</f>
        <v>4.9653373673299327E-2</v>
      </c>
      <c r="E233" s="4">
        <f t="shared" si="24"/>
        <v>1.8485061396184083E-2</v>
      </c>
      <c r="F233">
        <f t="shared" ca="1" si="25"/>
        <v>-0.20958224656856478</v>
      </c>
      <c r="G233">
        <f t="shared" ca="1" si="25"/>
        <v>-2.601069121301931E-2</v>
      </c>
      <c r="H233">
        <f t="shared" ca="1" si="25"/>
        <v>0.98171496846382578</v>
      </c>
      <c r="I233">
        <f ca="1"/>
        <v>-0.20958224656856478</v>
      </c>
      <c r="J233">
        <f ca="1"/>
        <v>-3.6978615457604801E-2</v>
      </c>
      <c r="K233">
        <f ca="1"/>
        <v>0.88846989934543197</v>
      </c>
      <c r="L233">
        <v>231</v>
      </c>
      <c r="M233">
        <f t="shared" ca="1" si="26"/>
        <v>49.420239159965426</v>
      </c>
      <c r="N233">
        <f t="shared" ca="1" si="27"/>
        <v>329.9421683673329</v>
      </c>
      <c r="O233">
        <f t="shared" ca="1" si="28"/>
        <v>245.20210841251114</v>
      </c>
      <c r="P233" s="4">
        <f t="shared" ca="1" si="29"/>
        <v>-3.7939870065255977E-3</v>
      </c>
      <c r="Q233" s="4">
        <f t="shared" ca="1" si="30"/>
        <v>1.1130318388677425E-2</v>
      </c>
      <c r="R233" s="4">
        <f t="shared" ca="1" si="31"/>
        <v>-3.3608456235247391E-3</v>
      </c>
      <c r="S233" s="4" cm="1">
        <f t="array" aca="1" ref="S233" ca="1">_xlfn._xlws.SORT(SUMPRODUCT($V$2:$X$2,P233:R233))</f>
        <v>2.3056775664558691E-3</v>
      </c>
      <c r="T233" s="4">
        <f ca="1"/>
        <v>2.8352420309657626E-2</v>
      </c>
    </row>
    <row r="234" spans="1:20" x14ac:dyDescent="0.25">
      <c r="A234" s="1">
        <v>45876</v>
      </c>
      <c r="B234" s="4">
        <f>IFERROR(LN(BTC_tbl[[#This Row],[Close]]/BTC_tbl!B233),"")</f>
        <v>1.9583757240761158E-2</v>
      </c>
      <c r="C234" s="4">
        <f>IFERROR(LN(Gold_tbl[[#This Row],[Close]]/Gold_tbl!B233),"")</f>
        <v>8.4026022742326734E-3</v>
      </c>
      <c r="D234" s="4">
        <f>IFERROR(LN(AAPL_tbl[[#This Row],[Close]]/AAPL_tbl!B233),"")</f>
        <v>3.1298714320261108E-2</v>
      </c>
      <c r="E234" s="4">
        <f t="shared" si="24"/>
        <v>1.862578237799975E-2</v>
      </c>
      <c r="F234">
        <f t="shared" ca="1" si="25"/>
        <v>-1.6676678906865536</v>
      </c>
      <c r="G234">
        <f t="shared" ca="1" si="25"/>
        <v>-3.8778536951434035E-3</v>
      </c>
      <c r="H234">
        <f t="shared" ca="1" si="25"/>
        <v>1.4807891344651796</v>
      </c>
      <c r="I234">
        <f ca="1"/>
        <v>-1.6676678906865536</v>
      </c>
      <c r="J234">
        <f ca="1"/>
        <v>-9.1430892340206488E-2</v>
      </c>
      <c r="K234">
        <f ca="1"/>
        <v>0.97431689785787989</v>
      </c>
      <c r="L234">
        <v>232</v>
      </c>
      <c r="M234">
        <f t="shared" ca="1" si="26"/>
        <v>47.375194075164721</v>
      </c>
      <c r="N234">
        <f t="shared" ca="1" si="27"/>
        <v>329.79763457780007</v>
      </c>
      <c r="O234">
        <f t="shared" ca="1" si="28"/>
        <v>245.66393880448604</v>
      </c>
      <c r="P234" s="4">
        <f t="shared" ca="1" si="29"/>
        <v>-4.2261279916758702E-2</v>
      </c>
      <c r="Q234" s="4">
        <f t="shared" ca="1" si="30"/>
        <v>-4.3815392431957459E-4</v>
      </c>
      <c r="R234" s="4">
        <f t="shared" ca="1" si="31"/>
        <v>1.881696771913141E-3</v>
      </c>
      <c r="S234" s="4" cm="1">
        <f t="array" aca="1" ref="S234" ca="1">_xlfn._xlws.SORT(SUMPRODUCT($V$2:$X$2,P234:R234))</f>
        <v>-1.2289136513181498E-2</v>
      </c>
      <c r="T234" s="4">
        <f ca="1"/>
        <v>2.841168107310597E-2</v>
      </c>
    </row>
    <row r="235" spans="1:20" x14ac:dyDescent="0.25">
      <c r="A235" s="1">
        <v>45877</v>
      </c>
      <c r="B235" s="4">
        <f>IFERROR(LN(BTC_tbl[[#This Row],[Close]]/BTC_tbl!B234),"")</f>
        <v>-1.0034819829327139E-2</v>
      </c>
      <c r="C235" s="4">
        <f>IFERROR(LN(Gold_tbl[[#This Row],[Close]]/Gold_tbl!B234),"")</f>
        <v>-2.2358145644660825E-4</v>
      </c>
      <c r="D235" s="4">
        <f>IFERROR(LN(AAPL_tbl[[#This Row],[Close]]/AAPL_tbl!B234),"")</f>
        <v>4.1485320351131408E-2</v>
      </c>
      <c r="E235" s="4">
        <f t="shared" si="24"/>
        <v>9.3457175739626377E-3</v>
      </c>
      <c r="F235">
        <f t="shared" ca="1" si="25"/>
        <v>-1.1106978704857455</v>
      </c>
      <c r="G235">
        <f t="shared" ca="1" si="25"/>
        <v>-1.4361904143212549</v>
      </c>
      <c r="H235">
        <f t="shared" ca="1" si="25"/>
        <v>-0.53270040042488576</v>
      </c>
      <c r="I235">
        <f ca="1"/>
        <v>-1.1106978704857455</v>
      </c>
      <c r="J235">
        <f ca="1"/>
        <v>-1.4925250514463837</v>
      </c>
      <c r="K235">
        <f ca="1"/>
        <v>-0.80835032381496263</v>
      </c>
      <c r="L235">
        <v>233</v>
      </c>
      <c r="M235">
        <f t="shared" ca="1" si="26"/>
        <v>48.156767760475368</v>
      </c>
      <c r="N235">
        <f t="shared" ca="1" si="27"/>
        <v>324.80936444175336</v>
      </c>
      <c r="O235">
        <f t="shared" ca="1" si="28"/>
        <v>237.07315875889472</v>
      </c>
      <c r="P235" s="4">
        <f t="shared" ca="1" si="29"/>
        <v>1.6362924172612713E-2</v>
      </c>
      <c r="Q235" s="4">
        <f t="shared" ca="1" si="30"/>
        <v>-1.5240798525627959E-2</v>
      </c>
      <c r="R235" s="4">
        <f t="shared" ca="1" si="31"/>
        <v>-3.55957192953964E-2</v>
      </c>
      <c r="S235" s="4" cm="1">
        <f t="array" aca="1" ref="S235" ca="1">_xlfn._xlws.SORT(SUMPRODUCT($V$2:$X$2,P235:R235))</f>
        <v>-1.186615794708629E-2</v>
      </c>
      <c r="T235" s="4">
        <f ca="1"/>
        <v>2.944756853363438E-2</v>
      </c>
    </row>
    <row r="236" spans="1:20" x14ac:dyDescent="0.25">
      <c r="A236" s="1">
        <v>45880</v>
      </c>
      <c r="B236" s="4">
        <f>IFERROR(LN(BTC_tbl[[#This Row],[Close]]/BTC_tbl!B235),"")</f>
        <v>2.2628002854153988E-2</v>
      </c>
      <c r="C236" s="4">
        <f>IFERROR(LN(Gold_tbl[[#This Row],[Close]]/Gold_tbl!B235),"")</f>
        <v>-1.4479017424243576E-2</v>
      </c>
      <c r="D236" s="4">
        <f>IFERROR(LN(AAPL_tbl[[#This Row],[Close]]/AAPL_tbl!B235),"")</f>
        <v>-9.506566239905357E-3</v>
      </c>
      <c r="E236" s="4">
        <f t="shared" si="24"/>
        <v>-1.855175985422842E-3</v>
      </c>
      <c r="F236">
        <f t="shared" ca="1" si="25"/>
        <v>0.26160609730835982</v>
      </c>
      <c r="G236">
        <f t="shared" ca="1" si="25"/>
        <v>-0.37415759391576825</v>
      </c>
      <c r="H236">
        <f t="shared" ca="1" si="25"/>
        <v>-0.68949861618956632</v>
      </c>
      <c r="I236">
        <f ca="1"/>
        <v>0.26160609730835982</v>
      </c>
      <c r="J236">
        <f ca="1"/>
        <v>-0.35990629994929996</v>
      </c>
      <c r="K236">
        <f ca="1"/>
        <v>-0.59168352425219606</v>
      </c>
      <c r="L236">
        <v>234</v>
      </c>
      <c r="M236">
        <f t="shared" ca="1" si="26"/>
        <v>50.126268677736363</v>
      </c>
      <c r="N236">
        <f t="shared" ca="1" si="27"/>
        <v>328.93129028180482</v>
      </c>
      <c r="O236">
        <f t="shared" ca="1" si="28"/>
        <v>238.14372396689873</v>
      </c>
      <c r="P236" s="4">
        <f t="shared" ca="1" si="29"/>
        <v>4.0083511445253218E-2</v>
      </c>
      <c r="Q236" s="4">
        <f t="shared" ca="1" si="30"/>
        <v>1.2610445544902279E-2</v>
      </c>
      <c r="R236" s="4">
        <f t="shared" ca="1" si="31"/>
        <v>4.5055933742731208E-3</v>
      </c>
      <c r="S236" s="4" cm="1">
        <f t="array" aca="1" ref="S236" ca="1">_xlfn._xlws.SORT(SUMPRODUCT($V$2:$X$2,P236:R236))</f>
        <v>1.8420909663818812E-2</v>
      </c>
      <c r="T236" s="4">
        <f ca="1"/>
        <v>2.9934373408523958E-2</v>
      </c>
    </row>
    <row r="237" spans="1:20" x14ac:dyDescent="0.25">
      <c r="A237" s="1">
        <v>45881</v>
      </c>
      <c r="B237" s="4">
        <f>IFERROR(LN(BTC_tbl[[#This Row],[Close]]/BTC_tbl!B236),"")</f>
        <v>5.2950199357388802E-3</v>
      </c>
      <c r="C237" s="4">
        <f>IFERROR(LN(Gold_tbl[[#This Row],[Close]]/Gold_tbl!B236),"")</f>
        <v>-9.0788242674538203E-4</v>
      </c>
      <c r="D237" s="4">
        <f>IFERROR(LN(AAPL_tbl[[#This Row],[Close]]/AAPL_tbl!B236),"")</f>
        <v>1.0813755968526953E-2</v>
      </c>
      <c r="E237" s="4">
        <f t="shared" si="24"/>
        <v>4.4694798005815968E-3</v>
      </c>
      <c r="F237">
        <f t="shared" ca="1" si="25"/>
        <v>-0.30788923128349205</v>
      </c>
      <c r="G237">
        <f t="shared" ca="1" si="25"/>
        <v>0.71066655111290211</v>
      </c>
      <c r="H237">
        <f t="shared" ca="1" si="25"/>
        <v>-0.43262055479760214</v>
      </c>
      <c r="I237">
        <f ca="1"/>
        <v>-0.30788923128349205</v>
      </c>
      <c r="J237">
        <f ca="1"/>
        <v>0.69352109783204141</v>
      </c>
      <c r="K237">
        <f ca="1"/>
        <v>-0.50226742781403166</v>
      </c>
      <c r="L237">
        <v>235</v>
      </c>
      <c r="M237">
        <f t="shared" ca="1" si="26"/>
        <v>49.310436746132652</v>
      </c>
      <c r="N237">
        <f t="shared" ca="1" si="27"/>
        <v>332.81568492348214</v>
      </c>
      <c r="O237">
        <f t="shared" ca="1" si="28"/>
        <v>238.60934073420654</v>
      </c>
      <c r="P237" s="4">
        <f t="shared" ca="1" si="29"/>
        <v>-1.6409438237311304E-2</v>
      </c>
      <c r="Q237" s="4">
        <f t="shared" ca="1" si="30"/>
        <v>1.1739953189046535E-2</v>
      </c>
      <c r="R237" s="4">
        <f t="shared" ca="1" si="31"/>
        <v>1.9532833654223596E-3</v>
      </c>
      <c r="S237" s="4" cm="1">
        <f t="array" aca="1" ref="S237" ca="1">_xlfn._xlws.SORT(SUMPRODUCT($V$2:$X$2,P237:R237))</f>
        <v>3.5913481405193035E-4</v>
      </c>
      <c r="T237" s="4">
        <f ca="1"/>
        <v>3.0205105183908468E-2</v>
      </c>
    </row>
    <row r="238" spans="1:20" x14ac:dyDescent="0.25">
      <c r="A238" s="1">
        <v>45882</v>
      </c>
      <c r="B238" s="4">
        <f>IFERROR(LN(BTC_tbl[[#This Row],[Close]]/BTC_tbl!B237),"")</f>
        <v>2.6429976922385651E-2</v>
      </c>
      <c r="C238" s="4">
        <f>IFERROR(LN(Gold_tbl[[#This Row],[Close]]/Gold_tbl!B237),"")</f>
        <v>3.0446353764805182E-3</v>
      </c>
      <c r="D238" s="4">
        <f>IFERROR(LN(AAPL_tbl[[#This Row],[Close]]/AAPL_tbl!B237),"")</f>
        <v>1.5897349787165019E-2</v>
      </c>
      <c r="E238" s="4">
        <f t="shared" si="24"/>
        <v>1.3916052163457409E-2</v>
      </c>
      <c r="F238">
        <f t="shared" ca="1" si="25"/>
        <v>-0.11085841923256924</v>
      </c>
      <c r="G238">
        <f t="shared" ca="1" si="25"/>
        <v>-0.12642293777001193</v>
      </c>
      <c r="H238">
        <f t="shared" ca="1" si="25"/>
        <v>-1.7787075527981753</v>
      </c>
      <c r="I238">
        <f ca="1"/>
        <v>-0.11085841923256924</v>
      </c>
      <c r="J238">
        <f ca="1"/>
        <v>-0.13206902182344973</v>
      </c>
      <c r="K238">
        <f ca="1"/>
        <v>-1.7419008917672463</v>
      </c>
      <c r="L238">
        <v>236</v>
      </c>
      <c r="M238">
        <f t="shared" ca="1" si="26"/>
        <v>49.601790717883539</v>
      </c>
      <c r="N238">
        <f t="shared" ca="1" si="27"/>
        <v>329.86191664165972</v>
      </c>
      <c r="O238">
        <f t="shared" ca="1" si="28"/>
        <v>232.7869710016262</v>
      </c>
      <c r="P238" s="4">
        <f t="shared" ca="1" si="29"/>
        <v>5.8911789141614119E-3</v>
      </c>
      <c r="Q238" s="4">
        <f t="shared" ca="1" si="30"/>
        <v>-8.9147055419911275E-3</v>
      </c>
      <c r="R238" s="4">
        <f t="shared" ca="1" si="31"/>
        <v>-2.47039091840261E-2</v>
      </c>
      <c r="S238" s="4" cm="1">
        <f t="array" aca="1" ref="S238" ca="1">_xlfn._xlws.SORT(SUMPRODUCT($V$2:$X$2,P238:R238))</f>
        <v>-9.2097012977558571E-3</v>
      </c>
      <c r="T238" s="4">
        <f ca="1"/>
        <v>3.0337517347622505E-2</v>
      </c>
    </row>
    <row r="239" spans="1:20" x14ac:dyDescent="0.25">
      <c r="A239" s="1">
        <v>45883</v>
      </c>
      <c r="B239" s="4">
        <f>IFERROR(LN(BTC_tbl[[#This Row],[Close]]/BTC_tbl!B238),"")</f>
        <v>-4.0676585058434793E-2</v>
      </c>
      <c r="C239" s="4">
        <f>IFERROR(LN(Gold_tbl[[#This Row],[Close]]/Gold_tbl!B238),"")</f>
        <v>-6.3589092706668373E-3</v>
      </c>
      <c r="D239" s="4">
        <f>IFERROR(LN(AAPL_tbl[[#This Row],[Close]]/AAPL_tbl!B238),"")</f>
        <v>-2.3599590451372499E-3</v>
      </c>
      <c r="E239" s="4">
        <f t="shared" si="24"/>
        <v>-1.5454526939338348E-2</v>
      </c>
      <c r="F239">
        <f t="shared" ca="1" si="25"/>
        <v>1.2764219710906659</v>
      </c>
      <c r="G239">
        <f t="shared" ca="1" si="25"/>
        <v>-0.55587397449298637</v>
      </c>
      <c r="H239">
        <f t="shared" ca="1" si="25"/>
        <v>0.87674278062689726</v>
      </c>
      <c r="I239">
        <f ca="1"/>
        <v>1.2764219710906659</v>
      </c>
      <c r="J239">
        <f ca="1"/>
        <v>-0.48809066970427217</v>
      </c>
      <c r="K239">
        <f ca="1"/>
        <v>1.1913463690619133</v>
      </c>
      <c r="L239">
        <v>237</v>
      </c>
      <c r="M239">
        <f t="shared" ca="1" si="26"/>
        <v>51.652890549793902</v>
      </c>
      <c r="N239">
        <f t="shared" ca="1" si="27"/>
        <v>328.626237281523</v>
      </c>
      <c r="O239">
        <f t="shared" ca="1" si="28"/>
        <v>246.93291637747336</v>
      </c>
      <c r="P239" s="4">
        <f t="shared" ca="1" si="29"/>
        <v>4.0519221915401957E-2</v>
      </c>
      <c r="Q239" s="4">
        <f t="shared" ca="1" si="30"/>
        <v>-3.7530844046902833E-3</v>
      </c>
      <c r="R239" s="4">
        <f t="shared" ca="1" si="31"/>
        <v>5.8992958323043847E-2</v>
      </c>
      <c r="S239" s="4" cm="1">
        <f t="array" aca="1" ref="S239" ca="1">_xlfn._xlws.SORT(SUMPRODUCT($V$2:$X$2,P239:R239))</f>
        <v>2.8352420309657626E-2</v>
      </c>
      <c r="T239" s="4">
        <f ca="1"/>
        <v>3.0740359411834395E-2</v>
      </c>
    </row>
    <row r="240" spans="1:20" x14ac:dyDescent="0.25">
      <c r="A240" s="1">
        <v>45884</v>
      </c>
      <c r="B240" s="4">
        <f>IFERROR(LN(BTC_tbl[[#This Row],[Close]]/BTC_tbl!B239),"")</f>
        <v>-8.6464175908666282E-3</v>
      </c>
      <c r="C240" s="4">
        <f>IFERROR(LN(Gold_tbl[[#This Row],[Close]]/Gold_tbl!B239),"")</f>
        <v>5.856706095698108E-4</v>
      </c>
      <c r="D240" s="4">
        <f>IFERROR(LN(AAPL_tbl[[#This Row],[Close]]/AAPL_tbl!B239),"")</f>
        <v>-5.1252346401009499E-3</v>
      </c>
      <c r="E240" s="4">
        <f t="shared" si="24"/>
        <v>-3.897227425462349E-3</v>
      </c>
      <c r="F240">
        <f t="shared" ca="1" si="25"/>
        <v>-0.38202625227065784</v>
      </c>
      <c r="G240">
        <f t="shared" ca="1" si="25"/>
        <v>0.3081189348092902</v>
      </c>
      <c r="H240">
        <f t="shared" ca="1" si="25"/>
        <v>-1.5248242736948108</v>
      </c>
      <c r="I240">
        <f ca="1"/>
        <v>-0.38202625227065784</v>
      </c>
      <c r="J240">
        <f ca="1"/>
        <v>0.28763624668728699</v>
      </c>
      <c r="K240">
        <f ca="1"/>
        <v>-1.5723781363348648</v>
      </c>
      <c r="L240">
        <v>238</v>
      </c>
      <c r="M240">
        <f t="shared" ca="1" si="26"/>
        <v>49.227662473105511</v>
      </c>
      <c r="N240">
        <f t="shared" ca="1" si="27"/>
        <v>331.49358033730084</v>
      </c>
      <c r="O240">
        <f t="shared" ca="1" si="28"/>
        <v>233.65451483457343</v>
      </c>
      <c r="P240" s="4">
        <f t="shared" ca="1" si="29"/>
        <v>-4.809044729184718E-2</v>
      </c>
      <c r="Q240" s="4">
        <f t="shared" ca="1" si="30"/>
        <v>8.6873958715526622E-3</v>
      </c>
      <c r="R240" s="4">
        <f t="shared" ca="1" si="31"/>
        <v>-5.5273114099670465E-2</v>
      </c>
      <c r="S240" s="4" cm="1">
        <f t="array" aca="1" ref="S240" ca="1">_xlfn._xlws.SORT(SUMPRODUCT($V$2:$X$2,P240:R240))</f>
        <v>-2.7534110068834231E-2</v>
      </c>
      <c r="T240" s="4">
        <f ca="1"/>
        <v>3.0865135422455427E-2</v>
      </c>
    </row>
    <row r="241" spans="1:20" x14ac:dyDescent="0.25">
      <c r="A241" s="1">
        <v>45887</v>
      </c>
      <c r="B241" s="4">
        <f>IFERROR(LN(BTC_tbl[[#This Row],[Close]]/BTC_tbl!B240),"")</f>
        <v>-6.0002115564701045E-3</v>
      </c>
      <c r="C241" s="4">
        <f>IFERROR(LN(Gold_tbl[[#This Row],[Close]]/Gold_tbl!B240),"")</f>
        <v>-1.5625511822085856E-3</v>
      </c>
      <c r="D241" s="4">
        <f>IFERROR(LN(AAPL_tbl[[#This Row],[Close]]/AAPL_tbl!B240),"")</f>
        <v>-3.0271602428172274E-3</v>
      </c>
      <c r="E241" s="4">
        <f t="shared" si="24"/>
        <v>-3.3332320126696338E-3</v>
      </c>
      <c r="F241">
        <f t="shared" ca="1" si="25"/>
        <v>0.26669679363376986</v>
      </c>
      <c r="G241">
        <f t="shared" ca="1" si="25"/>
        <v>1.4948758560957867</v>
      </c>
      <c r="H241">
        <f t="shared" ca="1" si="25"/>
        <v>1.0184722014796008</v>
      </c>
      <c r="I241">
        <f ca="1"/>
        <v>0.26669679363376986</v>
      </c>
      <c r="J241">
        <f ca="1"/>
        <v>1.5068165472576913</v>
      </c>
      <c r="K241">
        <f ca="1"/>
        <v>1.0474232678570872</v>
      </c>
      <c r="L241">
        <v>239</v>
      </c>
      <c r="M241">
        <f t="shared" ca="1" si="26"/>
        <v>50.173550956298783</v>
      </c>
      <c r="N241">
        <f t="shared" ca="1" si="27"/>
        <v>336.01990422792232</v>
      </c>
      <c r="O241">
        <f t="shared" ca="1" si="28"/>
        <v>246.29984153186203</v>
      </c>
      <c r="P241" s="4">
        <f t="shared" ca="1" si="29"/>
        <v>1.9032303584761639E-2</v>
      </c>
      <c r="Q241" s="4">
        <f t="shared" ca="1" si="30"/>
        <v>1.3561953042170456E-2</v>
      </c>
      <c r="R241" s="4">
        <f t="shared" ca="1" si="31"/>
        <v>5.2706069704876554E-2</v>
      </c>
      <c r="S241" s="4" cm="1">
        <f t="array" aca="1" ref="S241" ca="1">_xlfn._xlws.SORT(SUMPRODUCT($V$2:$X$2,P241:R241))</f>
        <v>2.6946293203759641E-2</v>
      </c>
      <c r="T241" s="4">
        <f ca="1"/>
        <v>3.2077297872884478E-2</v>
      </c>
    </row>
    <row r="242" spans="1:20" x14ac:dyDescent="0.25">
      <c r="A242" s="1">
        <v>45888</v>
      </c>
      <c r="B242" s="4">
        <f>IFERROR(LN(BTC_tbl[[#This Row],[Close]]/BTC_tbl!B241),"")</f>
        <v>-2.8353937235640361E-2</v>
      </c>
      <c r="C242" s="4">
        <f>IFERROR(LN(Gold_tbl[[#This Row],[Close]]/Gold_tbl!B241),"")</f>
        <v>-5.4882369635170392E-3</v>
      </c>
      <c r="D242" s="4">
        <f>IFERROR(LN(AAPL_tbl[[#This Row],[Close]]/AAPL_tbl!B241),"")</f>
        <v>-1.430274379700124E-3</v>
      </c>
      <c r="E242" s="4">
        <f t="shared" si="24"/>
        <v>-1.1130558270008962E-2</v>
      </c>
      <c r="F242">
        <f t="shared" ca="1" si="25"/>
        <v>0.52713934185242761</v>
      </c>
      <c r="G242">
        <f t="shared" ca="1" si="25"/>
        <v>-1.1361565420968367</v>
      </c>
      <c r="H242">
        <f t="shared" ca="1" si="25"/>
        <v>-1.7091155405720018</v>
      </c>
      <c r="I242">
        <f ca="1"/>
        <v>0.52713934185242761</v>
      </c>
      <c r="J242">
        <f ca="1"/>
        <v>-1.1069128313503975</v>
      </c>
      <c r="K242">
        <f ca="1"/>
        <v>-1.4987536560153214</v>
      </c>
      <c r="L242">
        <v>240</v>
      </c>
      <c r="M242">
        <f t="shared" ca="1" si="26"/>
        <v>50.563199899787982</v>
      </c>
      <c r="N242">
        <f t="shared" ca="1" si="27"/>
        <v>326.55552340227678</v>
      </c>
      <c r="O242">
        <f t="shared" ca="1" si="28"/>
        <v>234.0746244444268</v>
      </c>
      <c r="P242" s="4">
        <f t="shared" ca="1" si="29"/>
        <v>7.736022522497092E-3</v>
      </c>
      <c r="Q242" s="4">
        <f t="shared" ca="1" si="30"/>
        <v>-2.8570406361437494E-2</v>
      </c>
      <c r="R242" s="4">
        <f t="shared" ca="1" si="31"/>
        <v>-5.0909689331933142E-2</v>
      </c>
      <c r="S242" s="4" cm="1">
        <f t="array" aca="1" ref="S242" ca="1">_xlfn._xlws.SORT(SUMPRODUCT($V$2:$X$2,P242:R242))</f>
        <v>-2.4380262587405811E-2</v>
      </c>
      <c r="T242" s="4">
        <f ca="1"/>
        <v>3.3836067661644403E-2</v>
      </c>
    </row>
    <row r="243" spans="1:20" x14ac:dyDescent="0.25">
      <c r="A243" s="1">
        <v>45889</v>
      </c>
      <c r="B243" s="4">
        <f>IFERROR(LN(BTC_tbl[[#This Row],[Close]]/BTC_tbl!B242),"")</f>
        <v>1.0924728775124527E-2</v>
      </c>
      <c r="C243" s="4">
        <f>IFERROR(LN(Gold_tbl[[#This Row],[Close]]/Gold_tbl!B242),"")</f>
        <v>1.0071300681073148E-2</v>
      </c>
      <c r="D243" s="4">
        <f>IFERROR(LN(AAPL_tbl[[#This Row],[Close]]/AAPL_tbl!B242),"")</f>
        <v>-1.9931886170219938E-2</v>
      </c>
      <c r="E243" s="4">
        <f t="shared" si="24"/>
        <v>1.3263730539006353E-3</v>
      </c>
      <c r="F243">
        <f t="shared" ca="1" si="25"/>
        <v>1.2260134855273117</v>
      </c>
      <c r="G243">
        <f t="shared" ca="1" si="25"/>
        <v>-0.19749658192780475</v>
      </c>
      <c r="H243">
        <f t="shared" ca="1" si="25"/>
        <v>-0.70926511545678461</v>
      </c>
      <c r="I243">
        <f ca="1"/>
        <v>1.2260134855273117</v>
      </c>
      <c r="J243">
        <f ca="1"/>
        <v>-0.13285419406341481</v>
      </c>
      <c r="K243">
        <f ca="1"/>
        <v>-0.35037857216383067</v>
      </c>
      <c r="L243">
        <v>241</v>
      </c>
      <c r="M243">
        <f t="shared" ca="1" si="26"/>
        <v>51.609996853063237</v>
      </c>
      <c r="N243">
        <f t="shared" ca="1" si="27"/>
        <v>330.1237226611475</v>
      </c>
      <c r="O243">
        <f t="shared" ca="1" si="28"/>
        <v>239.56700573702409</v>
      </c>
      <c r="P243" s="4">
        <f t="shared" ca="1" si="29"/>
        <v>2.0491354192177541E-2</v>
      </c>
      <c r="Q243" s="4">
        <f t="shared" ca="1" si="30"/>
        <v>1.0867510730845105E-2</v>
      </c>
      <c r="R243" s="4">
        <f t="shared" ca="1" si="31"/>
        <v>2.3193178754374936E-2</v>
      </c>
      <c r="S243" s="4" cm="1">
        <f t="array" aca="1" ref="S243" ca="1">_xlfn._xlws.SORT(SUMPRODUCT($V$2:$X$2,P243:R243))</f>
        <v>1.7452364176303786E-2</v>
      </c>
      <c r="T243" s="4">
        <f ca="1"/>
        <v>3.4421094525776089E-2</v>
      </c>
    </row>
    <row r="244" spans="1:20" x14ac:dyDescent="0.25">
      <c r="A244" s="1">
        <v>45890</v>
      </c>
      <c r="B244" s="4">
        <f>IFERROR(LN(BTC_tbl[[#This Row],[Close]]/BTC_tbl!B243),"")</f>
        <v>-1.9146975036957416E-2</v>
      </c>
      <c r="C244" s="4">
        <f>IFERROR(LN(Gold_tbl[[#This Row],[Close]]/Gold_tbl!B243),"")</f>
        <v>-3.4760044745084919E-3</v>
      </c>
      <c r="D244" s="4">
        <f>IFERROR(LN(AAPL_tbl[[#This Row],[Close]]/AAPL_tbl!B243),"")</f>
        <v>-4.9233871157219602E-3</v>
      </c>
      <c r="E244" s="4">
        <f t="shared" si="24"/>
        <v>-8.6115104356072093E-3</v>
      </c>
      <c r="F244">
        <f t="shared" ca="1" si="25"/>
        <v>0.20146278637179554</v>
      </c>
      <c r="G244">
        <f t="shared" ca="1" si="25"/>
        <v>0.85680849883096977</v>
      </c>
      <c r="H244">
        <f t="shared" ca="1" si="25"/>
        <v>0.34855353711256193</v>
      </c>
      <c r="I244">
        <f ca="1"/>
        <v>0.20146278637179554</v>
      </c>
      <c r="J244">
        <f ca="1"/>
        <v>0.8662042372982367</v>
      </c>
      <c r="K244">
        <f ca="1"/>
        <v>0.38707297490161496</v>
      </c>
      <c r="L244">
        <v>242</v>
      </c>
      <c r="M244">
        <f t="shared" ca="1" si="26"/>
        <v>50.102303457252141</v>
      </c>
      <c r="N244">
        <f t="shared" ca="1" si="27"/>
        <v>333.82263414956964</v>
      </c>
      <c r="O244">
        <f t="shared" ca="1" si="28"/>
        <v>243.17571737410714</v>
      </c>
      <c r="P244" s="4">
        <f t="shared" ca="1" si="29"/>
        <v>-2.9648406960742332E-2</v>
      </c>
      <c r="Q244" s="4">
        <f t="shared" ca="1" si="30"/>
        <v>1.1142315095448899E-2</v>
      </c>
      <c r="R244" s="4">
        <f t="shared" ca="1" si="31"/>
        <v>1.4951147629531201E-2</v>
      </c>
      <c r="S244" s="4" cm="1">
        <f t="array" aca="1" ref="S244" ca="1">_xlfn._xlws.SORT(SUMPRODUCT($V$2:$X$2,P244:R244))</f>
        <v>4.7748238816221374E-5</v>
      </c>
      <c r="T244" s="4">
        <f ca="1"/>
        <v>3.4601757915223449E-2</v>
      </c>
    </row>
    <row r="245" spans="1:20" x14ac:dyDescent="0.25">
      <c r="A245" s="1">
        <v>45891</v>
      </c>
      <c r="B245" s="4">
        <f>IFERROR(LN(BTC_tbl[[#This Row],[Close]]/BTC_tbl!B244),"")</f>
        <v>4.045140632810975E-2</v>
      </c>
      <c r="C245" s="4">
        <f>IFERROR(LN(Gold_tbl[[#This Row],[Close]]/Gold_tbl!B244),"")</f>
        <v>1.0649590024490023E-2</v>
      </c>
      <c r="D245" s="4">
        <f>IFERROR(LN(AAPL_tbl[[#This Row],[Close]]/AAPL_tbl!B244),"")</f>
        <v>1.2636584004512057E-2</v>
      </c>
      <c r="E245" s="4">
        <f t="shared" si="24"/>
        <v>2.0186233109582549E-2</v>
      </c>
      <c r="F245">
        <f t="shared" ca="1" si="25"/>
        <v>0.98578495207646977</v>
      </c>
      <c r="G245">
        <f t="shared" ca="1" si="25"/>
        <v>-0.53141243334883215</v>
      </c>
      <c r="H245">
        <f t="shared" ca="1" si="25"/>
        <v>-0.43913916718357859</v>
      </c>
      <c r="I245">
        <f ca="1"/>
        <v>0.98578495207646977</v>
      </c>
      <c r="J245">
        <f ca="1"/>
        <v>-0.478922325680669</v>
      </c>
      <c r="K245">
        <f ca="1"/>
        <v>-0.15416738615535586</v>
      </c>
      <c r="L245">
        <v>243</v>
      </c>
      <c r="M245">
        <f t="shared" ca="1" si="26"/>
        <v>51.266846990315429</v>
      </c>
      <c r="N245">
        <f t="shared" ca="1" si="27"/>
        <v>328.97581208909497</v>
      </c>
      <c r="O245">
        <f t="shared" ca="1" si="28"/>
        <v>240.58856951834446</v>
      </c>
      <c r="P245" s="4">
        <f t="shared" ca="1" si="29"/>
        <v>2.297730153904674E-2</v>
      </c>
      <c r="Q245" s="4">
        <f t="shared" ca="1" si="30"/>
        <v>-1.4625587870443831E-2</v>
      </c>
      <c r="R245" s="4">
        <f t="shared" ca="1" si="31"/>
        <v>-1.0696004607744143E-2</v>
      </c>
      <c r="S245" s="4" cm="1">
        <f t="array" aca="1" ref="S245" ca="1">_xlfn._xlws.SORT(SUMPRODUCT($V$2:$X$2,P245:R245))</f>
        <v>-2.1658460687867536E-3</v>
      </c>
      <c r="T245" s="4">
        <f ca="1"/>
        <v>3.8959600931064708E-2</v>
      </c>
    </row>
    <row r="246" spans="1:20" x14ac:dyDescent="0.25">
      <c r="A246" s="1">
        <v>45894</v>
      </c>
      <c r="B246" s="4">
        <f>IFERROR(LN(BTC_tbl[[#This Row],[Close]]/BTC_tbl!B245),"")</f>
        <v>-5.2403336306318146E-2</v>
      </c>
      <c r="C246" s="4">
        <f>IFERROR(LN(Gold_tbl[[#This Row],[Close]]/Gold_tbl!B245),"")</f>
        <v>-2.4177571778237973E-3</v>
      </c>
      <c r="D246" s="4">
        <f>IFERROR(LN(AAPL_tbl[[#This Row],[Close]]/AAPL_tbl!B245),"")</f>
        <v>-2.6378279605502935E-3</v>
      </c>
      <c r="E246" s="4">
        <f t="shared" si="24"/>
        <v>-1.747945215119005E-2</v>
      </c>
      <c r="F246">
        <f t="shared" ca="1" si="25"/>
        <v>1.0906291149669387</v>
      </c>
      <c r="G246">
        <f t="shared" ca="1" si="25"/>
        <v>0.20888531707164826</v>
      </c>
      <c r="H246">
        <f t="shared" ca="1" si="25"/>
        <v>-0.21130106767393908</v>
      </c>
      <c r="I246">
        <f ca="1"/>
        <v>1.0906291149669387</v>
      </c>
      <c r="J246">
        <f ca="1"/>
        <v>0.26585904666997451</v>
      </c>
      <c r="K246">
        <f ca="1"/>
        <v>9.0957143478477526E-2</v>
      </c>
      <c r="L246">
        <v>244</v>
      </c>
      <c r="M246">
        <f t="shared" ca="1" si="26"/>
        <v>51.431636015902527</v>
      </c>
      <c r="N246">
        <f t="shared" ca="1" si="27"/>
        <v>331.7333431217163</v>
      </c>
      <c r="O246">
        <f t="shared" ca="1" si="28"/>
        <v>241.81299361737513</v>
      </c>
      <c r="P246" s="4">
        <f t="shared" ca="1" si="29"/>
        <v>3.2091840539725082E-3</v>
      </c>
      <c r="Q246" s="4">
        <f t="shared" ca="1" si="30"/>
        <v>8.3472342469377726E-3</v>
      </c>
      <c r="R246" s="4">
        <f t="shared" ca="1" si="31"/>
        <v>5.0763796057520386E-3</v>
      </c>
      <c r="S246" s="4" cm="1">
        <f t="array" aca="1" ref="S246" ca="1">_xlfn._xlws.SORT(SUMPRODUCT($V$2:$X$2,P246:R246))</f>
        <v>5.8245627966924734E-3</v>
      </c>
      <c r="T246" s="4">
        <f ca="1"/>
        <v>3.9021629066751905E-2</v>
      </c>
    </row>
    <row r="247" spans="1:20" x14ac:dyDescent="0.25">
      <c r="A247" s="1">
        <v>45895</v>
      </c>
      <c r="B247" s="4">
        <f>IFERROR(LN(BTC_tbl[[#This Row],[Close]]/BTC_tbl!B246),"")</f>
        <v>3.0521948610977919E-3</v>
      </c>
      <c r="C247" s="4">
        <f>IFERROR(LN(Gold_tbl[[#This Row],[Close]]/Gold_tbl!B246),"")</f>
        <v>7.2358052351817652E-3</v>
      </c>
      <c r="D247" s="4">
        <f>IFERROR(LN(AAPL_tbl[[#This Row],[Close]]/AAPL_tbl!B246),"")</f>
        <v>9.4201848936647913E-3</v>
      </c>
      <c r="E247" s="4">
        <f t="shared" si="24"/>
        <v>6.6360360205014804E-3</v>
      </c>
      <c r="F247">
        <f t="shared" ca="1" si="25"/>
        <v>1.4203177179651276</v>
      </c>
      <c r="G247">
        <f t="shared" ca="1" si="25"/>
        <v>0.34290300244647293</v>
      </c>
      <c r="H247">
        <f t="shared" ca="1" si="25"/>
        <v>-0.94567597486281563</v>
      </c>
      <c r="I247">
        <f ca="1"/>
        <v>1.4203177179651276</v>
      </c>
      <c r="J247">
        <f ca="1"/>
        <v>0.41700168970156165</v>
      </c>
      <c r="K247">
        <f ca="1"/>
        <v>-0.52727894291287314</v>
      </c>
      <c r="L247">
        <v>245</v>
      </c>
      <c r="M247">
        <f t="shared" ca="1" si="26"/>
        <v>51.935578437027736</v>
      </c>
      <c r="N247">
        <f t="shared" ca="1" si="27"/>
        <v>332.33824574620519</v>
      </c>
      <c r="O247">
        <f t="shared" ca="1" si="28"/>
        <v>238.87116311072435</v>
      </c>
      <c r="P247" s="4">
        <f t="shared" ca="1" si="29"/>
        <v>9.7506045113033984E-3</v>
      </c>
      <c r="Q247" s="4">
        <f t="shared" ca="1" si="30"/>
        <v>1.8217999442615407E-3</v>
      </c>
      <c r="R247" s="4">
        <f t="shared" ca="1" si="31"/>
        <v>-1.2240333680858969E-2</v>
      </c>
      <c r="S247" s="4" cm="1">
        <f t="array" aca="1" ref="S247" ca="1">_xlfn._xlws.SORT(SUMPRODUCT($V$2:$X$2,P247:R247))</f>
        <v>-1.8198773162054864E-5</v>
      </c>
      <c r="T247" s="4">
        <f ca="1"/>
        <v>4.0090202353290957E-2</v>
      </c>
    </row>
    <row r="248" spans="1:20" x14ac:dyDescent="0.25">
      <c r="A248" s="1">
        <v>45896</v>
      </c>
      <c r="B248" s="4">
        <f>IFERROR(LN(BTC_tbl[[#This Row],[Close]]/BTC_tbl!B247),"")</f>
        <v>9.1010841563493941E-3</v>
      </c>
      <c r="C248" s="4">
        <f>IFERROR(LN(Gold_tbl[[#This Row],[Close]]/Gold_tbl!B247),"")</f>
        <v>2.0166782871590475E-3</v>
      </c>
      <c r="D248" s="4">
        <f>IFERROR(LN(AAPL_tbl[[#This Row],[Close]]/AAPL_tbl!B247),"")</f>
        <v>5.1326776447566114E-3</v>
      </c>
      <c r="E248" s="4">
        <f t="shared" si="24"/>
        <v>5.0767998551954205E-3</v>
      </c>
      <c r="F248">
        <f t="shared" ca="1" si="25"/>
        <v>-1.5269850975413524</v>
      </c>
      <c r="G248">
        <f t="shared" ca="1" si="25"/>
        <v>0.18722101464871169</v>
      </c>
      <c r="H248">
        <f t="shared" ca="1" si="25"/>
        <v>-0.67462260143318087</v>
      </c>
      <c r="I248">
        <f ca="1"/>
        <v>-1.5269850975413524</v>
      </c>
      <c r="J248">
        <f ca="1"/>
        <v>0.10679073893296329</v>
      </c>
      <c r="K248">
        <f ca="1"/>
        <v>-1.0632789099756714</v>
      </c>
      <c r="L248">
        <v>246</v>
      </c>
      <c r="M248">
        <f t="shared" ca="1" si="26"/>
        <v>47.675462812099376</v>
      </c>
      <c r="N248">
        <f t="shared" ca="1" si="27"/>
        <v>331.26005835724663</v>
      </c>
      <c r="O248">
        <f t="shared" ca="1" si="28"/>
        <v>236.35465297196615</v>
      </c>
      <c r="P248" s="4">
        <f t="shared" ca="1" si="29"/>
        <v>-8.5587215241919923E-2</v>
      </c>
      <c r="Q248" s="4">
        <f t="shared" ca="1" si="30"/>
        <v>-3.2495210763532878E-3</v>
      </c>
      <c r="R248" s="4">
        <f t="shared" ca="1" si="31"/>
        <v>-1.0590896268746932E-2</v>
      </c>
      <c r="S248" s="4" cm="1">
        <f t="array" aca="1" ref="S248" ca="1">_xlfn._xlws.SORT(SUMPRODUCT($V$2:$X$2,P248:R248))</f>
        <v>-3.0153241883741369E-2</v>
      </c>
      <c r="T248" s="4">
        <f ca="1"/>
        <v>4.1176947926871495E-2</v>
      </c>
    </row>
    <row r="249" spans="1:20" x14ac:dyDescent="0.25">
      <c r="A249" s="1">
        <v>45897</v>
      </c>
      <c r="B249" s="4">
        <f>IFERROR(LN(BTC_tbl[[#This Row],[Close]]/BTC_tbl!B248),"")</f>
        <v>-1.8136025122147956E-3</v>
      </c>
      <c r="C249" s="4">
        <f>IFERROR(LN(Gold_tbl[[#This Row],[Close]]/Gold_tbl!B248),"")</f>
        <v>7.391628900451511E-3</v>
      </c>
      <c r="D249" s="4">
        <f>IFERROR(LN(AAPL_tbl[[#This Row],[Close]]/AAPL_tbl!B248),"")</f>
        <v>8.9407787029671757E-3</v>
      </c>
      <c r="E249" s="4">
        <f t="shared" si="24"/>
        <v>5.0948044174063184E-3</v>
      </c>
      <c r="F249">
        <f t="shared" ca="1" si="25"/>
        <v>1.4907497293654746</v>
      </c>
      <c r="G249">
        <f t="shared" ca="1" si="25"/>
        <v>0.8343500272318306</v>
      </c>
      <c r="H249">
        <f t="shared" ca="1" si="25"/>
        <v>0.40272856553064068</v>
      </c>
      <c r="I249">
        <f ca="1"/>
        <v>1.4907497293654746</v>
      </c>
      <c r="J249">
        <f ca="1"/>
        <v>0.91146880803462027</v>
      </c>
      <c r="K249">
        <f ca="1"/>
        <v>0.78816141514941618</v>
      </c>
      <c r="L249">
        <v>247</v>
      </c>
      <c r="M249">
        <f t="shared" ca="1" si="26"/>
        <v>52.058654048268004</v>
      </c>
      <c r="N249">
        <f t="shared" ca="1" si="27"/>
        <v>334.25673865733768</v>
      </c>
      <c r="O249">
        <f t="shared" ca="1" si="28"/>
        <v>245.33588671397291</v>
      </c>
      <c r="P249" s="4">
        <f t="shared" ca="1" si="29"/>
        <v>8.7954186289456143E-2</v>
      </c>
      <c r="Q249" s="4">
        <f t="shared" ca="1" si="30"/>
        <v>9.0056346178912991E-3</v>
      </c>
      <c r="R249" s="4">
        <f t="shared" ca="1" si="31"/>
        <v>3.7294793976260433E-2</v>
      </c>
      <c r="S249" s="4" cm="1">
        <f t="array" aca="1" ref="S249" ca="1">_xlfn._xlws.SORT(SUMPRODUCT($V$2:$X$2,P249:R249))</f>
        <v>4.1176947926871495E-2</v>
      </c>
      <c r="T249" s="4">
        <f ca="1"/>
        <v>4.3436825689967956E-2</v>
      </c>
    </row>
    <row r="250" spans="1:20" x14ac:dyDescent="0.25">
      <c r="A250" s="1">
        <v>45898</v>
      </c>
      <c r="B250" s="4">
        <f>IFERROR(LN(BTC_tbl[[#This Row],[Close]]/BTC_tbl!B249),"")</f>
        <v>-3.3845913435504485E-2</v>
      </c>
      <c r="C250" s="4">
        <f>IFERROR(LN(Gold_tbl[[#This Row],[Close]]/Gold_tbl!B249),"")</f>
        <v>9.6036119562027435E-3</v>
      </c>
      <c r="D250" s="4">
        <f>IFERROR(LN(AAPL_tbl[[#This Row],[Close]]/AAPL_tbl!B249),"")</f>
        <v>-1.8076183101439452E-3</v>
      </c>
      <c r="E250" s="4">
        <f t="shared" si="24"/>
        <v>-6.8546147412134311E-3</v>
      </c>
      <c r="F250">
        <f t="shared" ca="1" si="25"/>
        <v>0.65438693900474543</v>
      </c>
      <c r="G250">
        <f t="shared" ca="1" si="25"/>
        <v>0.44583511325748659</v>
      </c>
      <c r="H250">
        <f t="shared" ca="1" si="25"/>
        <v>0.15530978941970008</v>
      </c>
      <c r="I250">
        <f ca="1"/>
        <v>0.65438693900474543</v>
      </c>
      <c r="J250">
        <f ca="1"/>
        <v>0.47957779014610058</v>
      </c>
      <c r="K250">
        <f ca="1"/>
        <v>0.32502491840733438</v>
      </c>
      <c r="L250">
        <v>248</v>
      </c>
      <c r="M250">
        <f t="shared" ca="1" si="26"/>
        <v>50.815305925913499</v>
      </c>
      <c r="N250">
        <f t="shared" ca="1" si="27"/>
        <v>332.72699392771034</v>
      </c>
      <c r="O250">
        <f t="shared" ca="1" si="28"/>
        <v>243.10629813804894</v>
      </c>
      <c r="P250" s="4">
        <f t="shared" ca="1" si="29"/>
        <v>-2.4173438418835076E-2</v>
      </c>
      <c r="Q250" s="4">
        <f t="shared" ca="1" si="30"/>
        <v>-4.5870606348774601E-3</v>
      </c>
      <c r="R250" s="4">
        <f t="shared" ca="1" si="31"/>
        <v>-9.1294492196329208E-3</v>
      </c>
      <c r="S250" s="4" cm="1">
        <f t="array" aca="1" ref="S250" ca="1">_xlfn._xlws.SORT(SUMPRODUCT($V$2:$X$2,P250:R250))</f>
        <v>-1.1825690545491383E-2</v>
      </c>
      <c r="T250" s="4">
        <f ca="1"/>
        <v>4.4942308501571444E-2</v>
      </c>
    </row>
    <row r="251" spans="1:20" x14ac:dyDescent="0.25">
      <c r="B251" s="4" t="str">
        <f>IFERROR(LN(BTC_tbl[[#This Row],[Close]]/BTC_tbl!B250),"")</f>
        <v/>
      </c>
      <c r="C251" s="4" t="str">
        <f>IFERROR(LN(Gold_tbl[[#This Row],[Close]]/Gold_tbl!B250),"")</f>
        <v/>
      </c>
      <c r="D251" s="4" t="str">
        <f>IFERROR(LN(AAPL_tbl[[#This Row],[Close]]/AAPL_tbl!B250),"")</f>
        <v/>
      </c>
      <c r="E251" s="4">
        <f t="shared" si="24"/>
        <v>0</v>
      </c>
      <c r="F251">
        <f t="shared" ca="1" si="25"/>
        <v>0.77301599440149471</v>
      </c>
      <c r="G251">
        <f t="shared" ca="1" si="25"/>
        <v>-0.64046343934293815</v>
      </c>
      <c r="H251">
        <f t="shared" ca="1" si="25"/>
        <v>-0.87426337534361942</v>
      </c>
      <c r="I251">
        <f ca="1"/>
        <v>0.77301599440149471</v>
      </c>
      <c r="J251">
        <f ca="1"/>
        <v>-0.59899403523657913</v>
      </c>
      <c r="K251">
        <f ca="1"/>
        <v>-0.63024837779455023</v>
      </c>
      <c r="L251">
        <v>249</v>
      </c>
      <c r="M251">
        <f t="shared" ca="1" si="26"/>
        <v>50.999092384652805</v>
      </c>
      <c r="N251">
        <f t="shared" ca="1" si="27"/>
        <v>328.85823727061489</v>
      </c>
      <c r="O251">
        <f t="shared" ca="1" si="28"/>
        <v>238.53078668020319</v>
      </c>
      <c r="P251" s="4">
        <f t="shared" ca="1" si="29"/>
        <v>3.6102292290256586E-3</v>
      </c>
      <c r="Q251" s="4">
        <f t="shared" ca="1" si="30"/>
        <v>-1.1695547523772575E-2</v>
      </c>
      <c r="R251" s="4">
        <f t="shared" ca="1" si="31"/>
        <v>-1.9000401977787369E-2</v>
      </c>
      <c r="S251" s="4" cm="1">
        <f t="array" aca="1" ref="S251" ca="1">_xlfn._xlws.SORT(SUMPRODUCT($V$2:$X$2,P251:R251))</f>
        <v>-9.2952708341375416E-3</v>
      </c>
      <c r="T251" s="4">
        <f ca="1"/>
        <v>6.2173652538988523E-2</v>
      </c>
    </row>
  </sheetData>
  <mergeCells count="1"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6C12-73A3-4806-9FBE-8871162BDFFA}">
  <dimension ref="A1:M251"/>
  <sheetViews>
    <sheetView tabSelected="1" workbookViewId="0">
      <selection activeCell="O14" sqref="O14"/>
    </sheetView>
  </sheetViews>
  <sheetFormatPr defaultRowHeight="15" x14ac:dyDescent="0.25"/>
  <cols>
    <col min="1" max="1" width="10.7109375" style="1" bestFit="1" customWidth="1"/>
    <col min="2" max="2" width="10.7109375" customWidth="1"/>
    <col min="3" max="3" width="11.85546875" bestFit="1" customWidth="1"/>
    <col min="4" max="4" width="11.42578125" customWidth="1"/>
    <col min="5" max="5" width="14.85546875" customWidth="1"/>
    <col min="6" max="6" width="14" bestFit="1" customWidth="1"/>
    <col min="7" max="7" width="14" customWidth="1"/>
    <col min="8" max="8" width="11.140625" bestFit="1" customWidth="1"/>
    <col min="9" max="9" width="13.28515625" bestFit="1" customWidth="1"/>
    <col min="10" max="10" width="26" bestFit="1" customWidth="1"/>
    <col min="11" max="11" width="10.85546875" bestFit="1" customWidth="1"/>
    <col min="12" max="12" width="12" bestFit="1" customWidth="1"/>
    <col min="13" max="13" width="11.85546875" bestFit="1" customWidth="1"/>
  </cols>
  <sheetData>
    <row r="1" spans="1:13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10</v>
      </c>
      <c r="F1" s="6" t="s">
        <v>28</v>
      </c>
      <c r="G1" s="6" t="s">
        <v>29</v>
      </c>
      <c r="H1" s="6" t="s">
        <v>35</v>
      </c>
      <c r="I1" s="6" t="s">
        <v>68</v>
      </c>
      <c r="J1" s="6" t="s">
        <v>9</v>
      </c>
      <c r="K1" s="6" t="s">
        <v>6</v>
      </c>
      <c r="L1" s="6" t="s">
        <v>7</v>
      </c>
      <c r="M1" s="6" t="s">
        <v>8</v>
      </c>
    </row>
    <row r="2" spans="1:13" x14ac:dyDescent="0.25">
      <c r="A2" s="1" cm="1">
        <f t="array" ref="A2:A250">_xlfn._xlws.SORT(_xlfn.UNIQUE(_xlfn.VSTACK(AAPL_tbl[Date], Gold_tbl[Date], BTC_tbl[Date])))</f>
        <v>45538</v>
      </c>
      <c r="B2" s="4"/>
      <c r="J2" s="7" t="s">
        <v>5</v>
      </c>
      <c r="K2" s="2">
        <v>0.3</v>
      </c>
      <c r="L2" s="2">
        <v>0.4</v>
      </c>
      <c r="M2" s="2">
        <v>0.3</v>
      </c>
    </row>
    <row r="3" spans="1:13" x14ac:dyDescent="0.25">
      <c r="A3" s="1">
        <v>45539</v>
      </c>
      <c r="B3" s="4">
        <f>(BTC_tbl[[#This Row],[Close]]/BTC_tbl!B2-1)</f>
        <v>0</v>
      </c>
      <c r="C3" s="4">
        <f>Gold_tbl[[#This Row],[Close]]/Gold_tbl!B2-1</f>
        <v>6.0792913283247429E-4</v>
      </c>
      <c r="D3" s="4">
        <f>AAPL_tbl[[#This Row],[Close]]/AAPL_tbl!B2-1</f>
        <v>-8.6377541839121053E-3</v>
      </c>
      <c r="E3" s="18">
        <f>SUMPRODUCT(B3:D3,$K$2:$M$2)</f>
        <v>-2.3481546020406416E-3</v>
      </c>
      <c r="F3" s="19">
        <f>ABS(E3*1000000)</f>
        <v>2348.1546020406417</v>
      </c>
      <c r="G3" t="b">
        <f>F3&gt;$K$8</f>
        <v>0</v>
      </c>
      <c r="H3" t="b">
        <f>F3&gt;$K$9</f>
        <v>0</v>
      </c>
      <c r="I3" t="b">
        <f ca="1">F3&gt;$K$10</f>
        <v>0</v>
      </c>
      <c r="J3" s="7" t="s">
        <v>20</v>
      </c>
      <c r="K3" s="12">
        <v>30000</v>
      </c>
      <c r="L3" s="12">
        <v>40000</v>
      </c>
      <c r="M3" s="12">
        <v>30000</v>
      </c>
    </row>
    <row r="4" spans="1:13" x14ac:dyDescent="0.25">
      <c r="A4" s="1">
        <v>45540</v>
      </c>
      <c r="B4" s="4">
        <f>(BTC_tbl[[#This Row],[Close]]/BTC_tbl!B3-1)</f>
        <v>-3.495145631067953E-2</v>
      </c>
      <c r="C4" s="4">
        <f>Gold_tbl[[#This Row],[Close]]/Gold_tbl!B3-1</f>
        <v>8.3322484051555623E-3</v>
      </c>
      <c r="D4" s="4">
        <f>AAPL_tbl[[#This Row],[Close]]/AAPL_tbl!B3-1</f>
        <v>6.9431838809219659E-3</v>
      </c>
      <c r="E4" s="18">
        <f t="shared" ref="E4:E67" si="0">SUMPRODUCT(B4:D4,$K$2:$M$2)</f>
        <v>-5.069582366865044E-3</v>
      </c>
      <c r="F4" s="19">
        <f t="shared" ref="F4:F67" si="1">ABS(E4*1000000)</f>
        <v>5069.5823668650437</v>
      </c>
      <c r="G4" t="b">
        <f t="shared" ref="G4:G67" si="2">F4&gt;$K$8</f>
        <v>0</v>
      </c>
      <c r="H4" t="b">
        <f t="shared" ref="H4:H67" si="3">F4&gt;$K$9</f>
        <v>0</v>
      </c>
      <c r="I4" t="b">
        <f t="shared" ref="I4:I67" ca="1" si="4">F4&gt;$K$10</f>
        <v>0</v>
      </c>
    </row>
    <row r="5" spans="1:13" x14ac:dyDescent="0.25">
      <c r="A5" s="1">
        <v>45541</v>
      </c>
      <c r="B5" s="4">
        <f>(BTC_tbl[[#This Row],[Close]]/BTC_tbl!B4-1)</f>
        <v>-4.4265593561368277E-2</v>
      </c>
      <c r="C5" s="4">
        <f>Gold_tbl[[#This Row],[Close]]/Gold_tbl!B4-1</f>
        <v>-7.4026253496879413E-3</v>
      </c>
      <c r="D5" s="4">
        <f>AAPL_tbl[[#This Row],[Close]]/AAPL_tbl!B4-1</f>
        <v>-6.9854432376401654E-3</v>
      </c>
      <c r="E5" s="18">
        <f t="shared" si="0"/>
        <v>-1.8336361179577709E-2</v>
      </c>
      <c r="F5" s="19">
        <f t="shared" si="1"/>
        <v>18336.361179577711</v>
      </c>
      <c r="G5" t="b">
        <f t="shared" si="2"/>
        <v>0</v>
      </c>
      <c r="H5" t="b">
        <f t="shared" si="3"/>
        <v>0</v>
      </c>
      <c r="I5" t="b">
        <f t="shared" ca="1" si="4"/>
        <v>0</v>
      </c>
      <c r="J5" s="9" t="s">
        <v>17</v>
      </c>
      <c r="K5" s="17">
        <v>1000000</v>
      </c>
      <c r="L5" s="27">
        <v>0.05</v>
      </c>
    </row>
    <row r="6" spans="1:13" x14ac:dyDescent="0.25">
      <c r="A6" s="1">
        <v>45544</v>
      </c>
      <c r="B6" s="4">
        <f>(BTC_tbl[[#This Row],[Close]]/BTC_tbl!B5-1)</f>
        <v>6.7368421052631744E-2</v>
      </c>
      <c r="C6" s="4">
        <f>Gold_tbl[[#This Row],[Close]]/Gold_tbl!B5-1</f>
        <v>4.2058708754282303E-3</v>
      </c>
      <c r="D6" s="4">
        <f>AAPL_tbl[[#This Row],[Close]]/AAPL_tbl!B5-1</f>
        <v>3.6307524734491281E-4</v>
      </c>
      <c r="E6" s="18">
        <f t="shared" si="0"/>
        <v>2.2001797240164288E-2</v>
      </c>
      <c r="F6" s="19">
        <f t="shared" si="1"/>
        <v>22001.797240164287</v>
      </c>
      <c r="G6" t="b">
        <f t="shared" si="2"/>
        <v>0</v>
      </c>
      <c r="H6" t="b">
        <f t="shared" si="3"/>
        <v>0</v>
      </c>
      <c r="I6" t="b">
        <f t="shared" ca="1" si="4"/>
        <v>0</v>
      </c>
    </row>
    <row r="7" spans="1:13" x14ac:dyDescent="0.25">
      <c r="A7" s="1">
        <v>45545</v>
      </c>
      <c r="B7" s="4">
        <f>(BTC_tbl[[#This Row],[Close]]/BTC_tbl!B6-1)</f>
        <v>1.3806706114398271E-2</v>
      </c>
      <c r="C7" s="4">
        <f>Gold_tbl[[#This Row],[Close]]/Gold_tbl!B6-1</f>
        <v>4.4041450777203561E-3</v>
      </c>
      <c r="D7" s="4">
        <f>AAPL_tbl[[#This Row],[Close]]/AAPL_tbl!B6-1</f>
        <v>-3.584066781598727E-3</v>
      </c>
      <c r="E7" s="18">
        <f t="shared" si="0"/>
        <v>4.8284498309280055E-3</v>
      </c>
      <c r="F7" s="19">
        <f t="shared" si="1"/>
        <v>4828.4498309280052</v>
      </c>
      <c r="G7" t="b">
        <f t="shared" si="2"/>
        <v>0</v>
      </c>
      <c r="H7" t="b">
        <f t="shared" si="3"/>
        <v>0</v>
      </c>
      <c r="I7" t="b">
        <f t="shared" ca="1" si="4"/>
        <v>0</v>
      </c>
      <c r="J7" s="6" t="s">
        <v>32</v>
      </c>
      <c r="K7" s="9" t="s">
        <v>33</v>
      </c>
      <c r="L7" s="9" t="s">
        <v>34</v>
      </c>
    </row>
    <row r="8" spans="1:13" x14ac:dyDescent="0.25">
      <c r="A8" s="1">
        <v>45546</v>
      </c>
      <c r="B8" s="4">
        <f>(BTC_tbl[[#This Row],[Close]]/BTC_tbl!B7-1)</f>
        <v>-5.8365758754863606E-3</v>
      </c>
      <c r="C8" s="4">
        <f>Gold_tbl[[#This Row],[Close]]/Gold_tbl!B7-1</f>
        <v>-1.590576906542851E-3</v>
      </c>
      <c r="D8" s="4">
        <f>AAPL_tbl[[#This Row],[Close]]/AAPL_tbl!B7-1</f>
        <v>1.1564904612302529E-2</v>
      </c>
      <c r="E8" s="18">
        <f t="shared" si="0"/>
        <v>1.08226785842771E-3</v>
      </c>
      <c r="F8" s="19">
        <f t="shared" si="1"/>
        <v>1082.2678584277101</v>
      </c>
      <c r="G8" t="b">
        <f t="shared" si="2"/>
        <v>0</v>
      </c>
      <c r="H8" t="b">
        <f t="shared" si="3"/>
        <v>0</v>
      </c>
      <c r="I8" t="b">
        <f t="shared" ca="1" si="4"/>
        <v>0</v>
      </c>
      <c r="J8" s="9" t="s">
        <v>31</v>
      </c>
      <c r="K8" s="20">
        <f>Historical!J16</f>
        <v>36521.152052767116</v>
      </c>
      <c r="L8" s="20">
        <f>Historical!K16</f>
        <v>17303.278774088394</v>
      </c>
    </row>
    <row r="9" spans="1:13" x14ac:dyDescent="0.25">
      <c r="A9" s="1">
        <v>45547</v>
      </c>
      <c r="B9" s="4">
        <f>(BTC_tbl[[#This Row],[Close]]/BTC_tbl!B8-1)</f>
        <v>1.1741682974559797E-2</v>
      </c>
      <c r="C9" s="4">
        <f>Gold_tbl[[#This Row],[Close]]/Gold_tbl!B8-1</f>
        <v>1.756727664155E-2</v>
      </c>
      <c r="D9" s="4">
        <f>AAPL_tbl[[#This Row],[Close]]/AAPL_tbl!B8-1</f>
        <v>4.9511635234278373E-4</v>
      </c>
      <c r="E9" s="18">
        <f t="shared" si="0"/>
        <v>1.0697950454690774E-2</v>
      </c>
      <c r="F9" s="19">
        <f t="shared" si="1"/>
        <v>10697.950454690774</v>
      </c>
      <c r="G9" t="b">
        <f t="shared" si="2"/>
        <v>0</v>
      </c>
      <c r="H9" t="b">
        <f t="shared" si="3"/>
        <v>0</v>
      </c>
      <c r="I9" t="b">
        <f t="shared" ca="1" si="4"/>
        <v>0</v>
      </c>
      <c r="J9" s="9" t="s">
        <v>30</v>
      </c>
      <c r="K9" s="20">
        <f>Parametric!J21</f>
        <v>28452.007407749647</v>
      </c>
      <c r="L9" s="20">
        <f>Parametric!K21</f>
        <v>19668.415529344838</v>
      </c>
    </row>
    <row r="10" spans="1:13" x14ac:dyDescent="0.25">
      <c r="A10" s="1">
        <v>45548</v>
      </c>
      <c r="B10" s="4">
        <f>(BTC_tbl[[#This Row],[Close]]/BTC_tbl!B9-1)</f>
        <v>2.5145067698259194E-2</v>
      </c>
      <c r="C10" s="4">
        <f>Gold_tbl[[#This Row],[Close]]/Gold_tbl!B9-1</f>
        <v>9.9437227605465583E-3</v>
      </c>
      <c r="D10" s="4">
        <f>AAPL_tbl[[#This Row],[Close]]/AAPL_tbl!B9-1</f>
        <v>-1.2146841821126797E-3</v>
      </c>
      <c r="E10" s="18">
        <f t="shared" si="0"/>
        <v>1.1156604159062578E-2</v>
      </c>
      <c r="F10" s="19">
        <f t="shared" si="1"/>
        <v>11156.604159062577</v>
      </c>
      <c r="G10" t="b">
        <f t="shared" si="2"/>
        <v>0</v>
      </c>
      <c r="H10" t="b">
        <f t="shared" si="3"/>
        <v>0</v>
      </c>
      <c r="I10" t="b">
        <f t="shared" ca="1" si="4"/>
        <v>0</v>
      </c>
      <c r="J10" s="9" t="s">
        <v>69</v>
      </c>
      <c r="K10" s="20">
        <f ca="1">Monte_Carlo!V26</f>
        <v>39713.476108513583</v>
      </c>
      <c r="L10" s="20">
        <f ca="1">Monte_Carlo!W26</f>
        <v>28842.544560871393</v>
      </c>
    </row>
    <row r="11" spans="1:13" x14ac:dyDescent="0.25">
      <c r="A11" s="1">
        <v>45551</v>
      </c>
      <c r="B11" s="4">
        <f>(BTC_tbl[[#This Row],[Close]]/BTC_tbl!B10-1)</f>
        <v>-3.0188679245283012E-2</v>
      </c>
      <c r="C11" s="4">
        <f>Gold_tbl[[#This Row],[Close]]/Gold_tbl!B10-1</f>
        <v>-8.3794201441333982E-5</v>
      </c>
      <c r="D11" s="4">
        <f>AAPL_tbl[[#This Row],[Close]]/AAPL_tbl!B10-1</f>
        <v>-2.7791540921580093E-2</v>
      </c>
      <c r="E11" s="18">
        <f t="shared" si="0"/>
        <v>-1.7427583730635465E-2</v>
      </c>
      <c r="F11" s="19">
        <f t="shared" si="1"/>
        <v>17427.583730635466</v>
      </c>
      <c r="G11" t="b">
        <f t="shared" si="2"/>
        <v>0</v>
      </c>
      <c r="H11" t="b">
        <f t="shared" si="3"/>
        <v>0</v>
      </c>
      <c r="I11" t="b">
        <f t="shared" ca="1" si="4"/>
        <v>0</v>
      </c>
      <c r="J11" s="25"/>
    </row>
    <row r="12" spans="1:13" x14ac:dyDescent="0.25">
      <c r="A12" s="1">
        <v>45552</v>
      </c>
      <c r="B12" s="4">
        <f>(BTC_tbl[[#This Row],[Close]]/BTC_tbl!B11-1)</f>
        <v>3.5019455252918386E-2</v>
      </c>
      <c r="C12" s="4">
        <f>Gold_tbl[[#This Row],[Close]]/Gold_tbl!B11-1</f>
        <v>-5.5308807508589464E-3</v>
      </c>
      <c r="D12" s="4">
        <f>AAPL_tbl[[#This Row],[Close]]/AAPL_tbl!B11-1</f>
        <v>2.1775389177167703E-3</v>
      </c>
      <c r="E12" s="18">
        <f t="shared" si="0"/>
        <v>8.9467459508469679E-3</v>
      </c>
      <c r="F12" s="19">
        <f t="shared" si="1"/>
        <v>8946.7459508469674</v>
      </c>
      <c r="G12" t="b">
        <f t="shared" si="2"/>
        <v>0</v>
      </c>
      <c r="H12" t="b">
        <f t="shared" si="3"/>
        <v>0</v>
      </c>
      <c r="I12" t="b">
        <f t="shared" ca="1" si="4"/>
        <v>0</v>
      </c>
      <c r="J12" s="6" t="s">
        <v>36</v>
      </c>
      <c r="K12" s="9" t="s">
        <v>37</v>
      </c>
      <c r="L12" s="9" t="s">
        <v>38</v>
      </c>
      <c r="M12" s="9" t="s">
        <v>67</v>
      </c>
    </row>
    <row r="13" spans="1:13" x14ac:dyDescent="0.25">
      <c r="A13" s="1">
        <v>45553</v>
      </c>
      <c r="B13" s="4">
        <f>(BTC_tbl[[#This Row],[Close]]/BTC_tbl!B12-1)</f>
        <v>1.879699248120259E-3</v>
      </c>
      <c r="C13" s="4">
        <f>Gold_tbl[[#This Row],[Close]]/Gold_tbl!B12-1</f>
        <v>-7.7104575714166401E-3</v>
      </c>
      <c r="D13" s="4">
        <f>AAPL_tbl[[#This Row],[Close]]/AAPL_tbl!B12-1</f>
        <v>1.7983449678701691E-2</v>
      </c>
      <c r="E13" s="18">
        <f t="shared" si="0"/>
        <v>2.8747616494799282E-3</v>
      </c>
      <c r="F13" s="19">
        <f t="shared" si="1"/>
        <v>2874.7616494799281</v>
      </c>
      <c r="G13" t="b">
        <f t="shared" si="2"/>
        <v>0</v>
      </c>
      <c r="H13" t="b">
        <f t="shared" si="3"/>
        <v>0</v>
      </c>
      <c r="I13" t="b">
        <f t="shared" ca="1" si="4"/>
        <v>0</v>
      </c>
      <c r="J13" s="9" t="s">
        <v>39</v>
      </c>
      <c r="K13" s="2">
        <v>0.01</v>
      </c>
      <c r="L13" s="2">
        <v>0.01</v>
      </c>
      <c r="M13" s="2">
        <v>0.01</v>
      </c>
    </row>
    <row r="14" spans="1:13" x14ac:dyDescent="0.25">
      <c r="A14" s="1">
        <v>45554</v>
      </c>
      <c r="B14" s="4">
        <f>(BTC_tbl[[#This Row],[Close]]/BTC_tbl!B13-1)</f>
        <v>5.2532833020638048E-2</v>
      </c>
      <c r="C14" s="4">
        <f>Gold_tbl[[#This Row],[Close]]/Gold_tbl!B13-1</f>
        <v>1.5540741369793221E-2</v>
      </c>
      <c r="D14" s="4">
        <f>AAPL_tbl[[#This Row],[Close]]/AAPL_tbl!B13-1</f>
        <v>3.7102633969118948E-2</v>
      </c>
      <c r="E14" s="18">
        <f t="shared" si="0"/>
        <v>3.3106936644844383E-2</v>
      </c>
      <c r="F14" s="19">
        <f t="shared" si="1"/>
        <v>33106.936644844383</v>
      </c>
      <c r="G14" t="b">
        <f t="shared" si="2"/>
        <v>0</v>
      </c>
      <c r="H14" t="b">
        <f t="shared" si="3"/>
        <v>1</v>
      </c>
      <c r="I14" t="b">
        <f t="shared" ca="1" si="4"/>
        <v>0</v>
      </c>
      <c r="J14" s="9" t="s">
        <v>40</v>
      </c>
      <c r="K14">
        <f>COUNTIF(G3:G252, TRUE)</f>
        <v>4</v>
      </c>
      <c r="L14">
        <f>COUNTIF(H3:H252, TRUE)</f>
        <v>7</v>
      </c>
      <c r="M14">
        <f ca="1">COUNTIF(I3:I251, TRUE)</f>
        <v>4</v>
      </c>
    </row>
    <row r="15" spans="1:13" x14ac:dyDescent="0.25">
      <c r="A15" s="1">
        <v>45555</v>
      </c>
      <c r="B15" s="4">
        <f>(BTC_tbl[[#This Row],[Close]]/BTC_tbl!B14-1)</f>
        <v>-5.3475935828877219E-3</v>
      </c>
      <c r="C15" s="4">
        <f>Gold_tbl[[#This Row],[Close]]/Gold_tbl!B14-1</f>
        <v>1.2710624242170843E-2</v>
      </c>
      <c r="D15" s="4">
        <f>AAPL_tbl[[#This Row],[Close]]/AAPL_tbl!B14-1</f>
        <v>-2.9338354424837121E-3</v>
      </c>
      <c r="E15" s="18">
        <f t="shared" si="0"/>
        <v>2.5998209892569074E-3</v>
      </c>
      <c r="F15" s="19">
        <f t="shared" si="1"/>
        <v>2599.8209892569075</v>
      </c>
      <c r="G15" t="b">
        <f t="shared" si="2"/>
        <v>0</v>
      </c>
      <c r="H15" t="b">
        <f t="shared" si="3"/>
        <v>0</v>
      </c>
      <c r="I15" t="b">
        <f t="shared" ca="1" si="4"/>
        <v>0</v>
      </c>
      <c r="J15" s="9" t="s">
        <v>41</v>
      </c>
      <c r="K15">
        <f>COUNT(F3:F251)</f>
        <v>248</v>
      </c>
      <c r="L15">
        <f>COUNT(F3:F251)</f>
        <v>248</v>
      </c>
      <c r="M15">
        <f>COUNT(F3:F251)</f>
        <v>248</v>
      </c>
    </row>
    <row r="16" spans="1:13" x14ac:dyDescent="0.25">
      <c r="A16" s="1">
        <v>45558</v>
      </c>
      <c r="B16" s="4">
        <f>(BTC_tbl[[#This Row],[Close]]/BTC_tbl!B15-1)</f>
        <v>5.3763440860215006E-3</v>
      </c>
      <c r="C16" s="4">
        <f>Gold_tbl[[#This Row],[Close]]/Gold_tbl!B15-1</f>
        <v>1.9404648858427631E-3</v>
      </c>
      <c r="D16" s="4">
        <f>AAPL_tbl[[#This Row],[Close]]/AAPL_tbl!B15-1</f>
        <v>-7.5977162933684728E-3</v>
      </c>
      <c r="E16" s="18">
        <f t="shared" si="0"/>
        <v>1.0977429213301394E-4</v>
      </c>
      <c r="F16" s="19">
        <f t="shared" si="1"/>
        <v>109.77429213301394</v>
      </c>
      <c r="G16" t="b">
        <f t="shared" si="2"/>
        <v>0</v>
      </c>
      <c r="H16" t="b">
        <f t="shared" si="3"/>
        <v>0</v>
      </c>
      <c r="I16" t="b">
        <f t="shared" ca="1" si="4"/>
        <v>0</v>
      </c>
      <c r="J16" s="9" t="s">
        <v>42</v>
      </c>
      <c r="K16" s="4">
        <f>K14/K15</f>
        <v>1.6129032258064516E-2</v>
      </c>
      <c r="L16" s="4">
        <f>L14/L15</f>
        <v>2.8225806451612902E-2</v>
      </c>
      <c r="M16" s="23">
        <f ca="1">M14/M15</f>
        <v>1.6129032258064516E-2</v>
      </c>
    </row>
    <row r="17" spans="1:13" x14ac:dyDescent="0.25">
      <c r="A17" s="1">
        <v>45559</v>
      </c>
      <c r="B17" s="4">
        <f>(BTC_tbl[[#This Row],[Close]]/BTC_tbl!B16-1)</f>
        <v>1.7825311942958999E-2</v>
      </c>
      <c r="C17" s="4">
        <f>Gold_tbl[[#This Row],[Close]]/Gold_tbl!B16-1</f>
        <v>1.3969012691610327E-2</v>
      </c>
      <c r="D17" s="4">
        <f>AAPL_tbl[[#This Row],[Close]]/AAPL_tbl!B16-1</f>
        <v>3.9828295791477508E-3</v>
      </c>
      <c r="E17" s="18">
        <f t="shared" si="0"/>
        <v>1.2130047533276156E-2</v>
      </c>
      <c r="F17" s="19">
        <f t="shared" si="1"/>
        <v>12130.047533276156</v>
      </c>
      <c r="G17" t="b">
        <f t="shared" si="2"/>
        <v>0</v>
      </c>
      <c r="H17" t="b">
        <f t="shared" si="3"/>
        <v>0</v>
      </c>
      <c r="I17" t="b">
        <f t="shared" ca="1" si="4"/>
        <v>0</v>
      </c>
      <c r="J17" s="9" t="s">
        <v>43</v>
      </c>
      <c r="K17">
        <f>-2*LN(((K13^K14)*(1-K13)^(K15-K14))/((K14/K15)^K14*(1-(K14/K15))^(K15-K14)))</f>
        <v>0.79371611862394453</v>
      </c>
      <c r="L17">
        <f>-2*LN(((L13^L14)*(1-L13)^(L15-L14))/((L14/L15)^L14*(1-(L14/L15))^(L15-L14)))</f>
        <v>5.5708504166599262</v>
      </c>
      <c r="M17">
        <f ca="1">-2*LN(((M13^M14)*(1-M13)^(M15-M14))/((M14/M15)^M14*(1-(M14/M15))^(M15-M14)))</f>
        <v>0.79371611862394453</v>
      </c>
    </row>
    <row r="18" spans="1:13" x14ac:dyDescent="0.25">
      <c r="A18" s="1">
        <v>45560</v>
      </c>
      <c r="B18" s="4">
        <f>(BTC_tbl[[#This Row],[Close]]/BTC_tbl!B17-1)</f>
        <v>-1.9264448336252182E-2</v>
      </c>
      <c r="C18" s="4">
        <f>Gold_tbl[[#This Row],[Close]]/Gold_tbl!B17-1</f>
        <v>-1.3817206485959854E-3</v>
      </c>
      <c r="D18" s="4">
        <f>AAPL_tbl[[#This Row],[Close]]/AAPL_tbl!B17-1</f>
        <v>-4.4078106404549233E-3</v>
      </c>
      <c r="E18" s="18">
        <f t="shared" si="0"/>
        <v>-7.6543659524505262E-3</v>
      </c>
      <c r="F18" s="19">
        <f t="shared" si="1"/>
        <v>7654.3659524505265</v>
      </c>
      <c r="G18" t="b">
        <f t="shared" si="2"/>
        <v>0</v>
      </c>
      <c r="H18" t="b">
        <f t="shared" si="3"/>
        <v>0</v>
      </c>
      <c r="I18" t="b">
        <f t="shared" ca="1" si="4"/>
        <v>0</v>
      </c>
      <c r="J18" s="9" t="s">
        <v>44</v>
      </c>
      <c r="K18" s="4">
        <f>_xlfn.CHISQ.DIST.RT(K17,1)</f>
        <v>0.37297881292914348</v>
      </c>
      <c r="L18" s="4">
        <f>_xlfn.CHISQ.DIST.RT(L17,1)</f>
        <v>1.826188930023832E-2</v>
      </c>
      <c r="M18" s="23">
        <f ca="1">_xlfn.CHISQ.DIST.RT(M17,1)</f>
        <v>0.37297881292914348</v>
      </c>
    </row>
    <row r="19" spans="1:13" x14ac:dyDescent="0.25">
      <c r="A19" s="1">
        <v>45561</v>
      </c>
      <c r="B19" s="4">
        <f>(BTC_tbl[[#This Row],[Close]]/BTC_tbl!B18-1)</f>
        <v>2.4999999999999911E-2</v>
      </c>
      <c r="C19" s="4">
        <f>Gold_tbl[[#This Row],[Close]]/Gold_tbl!B18-1</f>
        <v>5.0868839783502207E-3</v>
      </c>
      <c r="D19" s="4">
        <f>AAPL_tbl[[#This Row],[Close]]/AAPL_tbl!B18-1</f>
        <v>5.091424270598166E-3</v>
      </c>
      <c r="E19" s="18">
        <f t="shared" si="0"/>
        <v>1.1062180872519509E-2</v>
      </c>
      <c r="F19" s="19">
        <f t="shared" si="1"/>
        <v>11062.18087251951</v>
      </c>
      <c r="G19" t="b">
        <f t="shared" si="2"/>
        <v>0</v>
      </c>
      <c r="H19" t="b">
        <f t="shared" si="3"/>
        <v>0</v>
      </c>
      <c r="I19" t="b">
        <f t="shared" ca="1" si="4"/>
        <v>0</v>
      </c>
      <c r="J19" s="9" t="s">
        <v>45</v>
      </c>
      <c r="K19" s="9" t="str">
        <f>IF(K18 &gt; $L$5, "Reliable", "Not Reliable")</f>
        <v>Reliable</v>
      </c>
      <c r="L19" s="9" t="str">
        <f>IF(L18 &gt; $L$5, "Reliable", "Not Reliable")</f>
        <v>Not Reliable</v>
      </c>
      <c r="M19" s="9" t="str">
        <f ca="1">IF(M18 &gt; $L$5, "Reliable", "Not Reliable")</f>
        <v>Reliable</v>
      </c>
    </row>
    <row r="20" spans="1:13" x14ac:dyDescent="0.25">
      <c r="A20" s="1">
        <v>45562</v>
      </c>
      <c r="B20" s="4">
        <f>(BTC_tbl[[#This Row],[Close]]/BTC_tbl!B19-1)</f>
        <v>1.3937282229965264E-2</v>
      </c>
      <c r="C20" s="4">
        <f>Gold_tbl[[#This Row],[Close]]/Gold_tbl!B19-1</f>
        <v>-7.9358652522470985E-3</v>
      </c>
      <c r="D20" s="4">
        <f>AAPL_tbl[[#This Row],[Close]]/AAPL_tbl!B19-1</f>
        <v>1.1893225266494944E-3</v>
      </c>
      <c r="E20" s="18">
        <f t="shared" si="0"/>
        <v>1.363635326085588E-3</v>
      </c>
      <c r="F20" s="19">
        <f t="shared" si="1"/>
        <v>1363.6353260855881</v>
      </c>
      <c r="G20" t="b">
        <f t="shared" si="2"/>
        <v>0</v>
      </c>
      <c r="H20" t="b">
        <f t="shared" si="3"/>
        <v>0</v>
      </c>
      <c r="I20" t="b">
        <f t="shared" ca="1" si="4"/>
        <v>0</v>
      </c>
    </row>
    <row r="21" spans="1:13" x14ac:dyDescent="0.25">
      <c r="A21" s="1">
        <v>45565</v>
      </c>
      <c r="B21" s="4">
        <f>(BTC_tbl[[#This Row],[Close]]/BTC_tbl!B20-1)</f>
        <v>-3.2646048109965742E-2</v>
      </c>
      <c r="C21" s="4">
        <f>Gold_tbl[[#This Row],[Close]]/Gold_tbl!B20-1</f>
        <v>-7.999346992082268E-3</v>
      </c>
      <c r="D21" s="4">
        <f>AAPL_tbl[[#This Row],[Close]]/AAPL_tbl!B20-1</f>
        <v>2.2878261252144982E-2</v>
      </c>
      <c r="E21" s="18">
        <f t="shared" si="0"/>
        <v>-6.1300748541791347E-3</v>
      </c>
      <c r="F21" s="19">
        <f t="shared" si="1"/>
        <v>6130.0748541791345</v>
      </c>
      <c r="G21" t="b">
        <f t="shared" si="2"/>
        <v>0</v>
      </c>
      <c r="H21" t="b">
        <f t="shared" si="3"/>
        <v>0</v>
      </c>
      <c r="I21" t="b">
        <f t="shared" ca="1" si="4"/>
        <v>0</v>
      </c>
    </row>
    <row r="22" spans="1:13" x14ac:dyDescent="0.25">
      <c r="A22" s="1">
        <v>45566</v>
      </c>
      <c r="B22" s="4">
        <f>(BTC_tbl[[#This Row],[Close]]/BTC_tbl!B21-1)</f>
        <v>-2.6642984014209614E-2</v>
      </c>
      <c r="C22" s="4">
        <f>Gold_tbl[[#This Row],[Close]]/Gold_tbl!B21-1</f>
        <v>1.0491236731671183E-2</v>
      </c>
      <c r="D22" s="4">
        <f>AAPL_tbl[[#This Row],[Close]]/AAPL_tbl!B21-1</f>
        <v>-2.9162544625575326E-2</v>
      </c>
      <c r="E22" s="18">
        <f t="shared" si="0"/>
        <v>-1.2545163899267008E-2</v>
      </c>
      <c r="F22" s="19">
        <f t="shared" si="1"/>
        <v>12545.163899267009</v>
      </c>
      <c r="G22" t="b">
        <f t="shared" si="2"/>
        <v>0</v>
      </c>
      <c r="H22" t="b">
        <f t="shared" si="3"/>
        <v>0</v>
      </c>
      <c r="I22" t="b">
        <f t="shared" ca="1" si="4"/>
        <v>0</v>
      </c>
    </row>
    <row r="23" spans="1:13" x14ac:dyDescent="0.25">
      <c r="A23" s="1">
        <v>45567</v>
      </c>
      <c r="B23" s="4">
        <f>(BTC_tbl[[#This Row],[Close]]/BTC_tbl!B22-1)</f>
        <v>-2.5547445255474477E-2</v>
      </c>
      <c r="C23" s="4">
        <f>Gold_tbl[[#This Row],[Close]]/Gold_tbl!B22-1</f>
        <v>2.0357477301402582E-4</v>
      </c>
      <c r="D23" s="4">
        <f>AAPL_tbl[[#This Row],[Close]]/AAPL_tbl!B22-1</f>
        <v>2.5253644056533187E-3</v>
      </c>
      <c r="E23" s="18">
        <f t="shared" si="0"/>
        <v>-6.825194345740737E-3</v>
      </c>
      <c r="F23" s="19">
        <f t="shared" si="1"/>
        <v>6825.1943457407369</v>
      </c>
      <c r="G23" t="b">
        <f t="shared" si="2"/>
        <v>0</v>
      </c>
      <c r="H23" t="b">
        <f t="shared" si="3"/>
        <v>0</v>
      </c>
      <c r="I23" t="b">
        <f t="shared" ca="1" si="4"/>
        <v>0</v>
      </c>
    </row>
    <row r="24" spans="1:13" x14ac:dyDescent="0.25">
      <c r="A24" s="1">
        <v>45568</v>
      </c>
      <c r="B24" s="4">
        <f>(BTC_tbl[[#This Row],[Close]]/BTC_tbl!B23-1)</f>
        <v>1.3108614232209881E-2</v>
      </c>
      <c r="C24" s="4">
        <f>Gold_tbl[[#This Row],[Close]]/Gold_tbl!B23-1</f>
        <v>-6.9201335178692425E-4</v>
      </c>
      <c r="D24" s="4">
        <f>AAPL_tbl[[#This Row],[Close]]/AAPL_tbl!B23-1</f>
        <v>-4.9054269047198451E-3</v>
      </c>
      <c r="E24" s="18">
        <f t="shared" si="0"/>
        <v>2.1841508575322411E-3</v>
      </c>
      <c r="F24" s="19">
        <f t="shared" si="1"/>
        <v>2184.1508575322409</v>
      </c>
      <c r="G24" t="b">
        <f t="shared" si="2"/>
        <v>0</v>
      </c>
      <c r="H24" t="b">
        <f t="shared" si="3"/>
        <v>0</v>
      </c>
      <c r="I24" t="b">
        <f t="shared" ca="1" si="4"/>
        <v>0</v>
      </c>
    </row>
    <row r="25" spans="1:13" x14ac:dyDescent="0.25">
      <c r="A25" s="1">
        <v>45569</v>
      </c>
      <c r="B25" s="4">
        <f>(BTC_tbl[[#This Row],[Close]]/BTC_tbl!B24-1)</f>
        <v>2.4029574861367697E-2</v>
      </c>
      <c r="C25" s="4">
        <f>Gold_tbl[[#This Row],[Close]]/Gold_tbl!B24-1</f>
        <v>-1.9960079840319889E-3</v>
      </c>
      <c r="D25" s="4">
        <f>AAPL_tbl[[#This Row],[Close]]/AAPL_tbl!B24-1</f>
        <v>5.0184305191633971E-3</v>
      </c>
      <c r="E25" s="18">
        <f t="shared" si="0"/>
        <v>7.9159984205465321E-3</v>
      </c>
      <c r="F25" s="19">
        <f t="shared" si="1"/>
        <v>7915.9984205465325</v>
      </c>
      <c r="G25" t="b">
        <f t="shared" si="2"/>
        <v>0</v>
      </c>
      <c r="H25" t="b">
        <f t="shared" si="3"/>
        <v>0</v>
      </c>
      <c r="I25" t="b">
        <f t="shared" ca="1" si="4"/>
        <v>0</v>
      </c>
    </row>
    <row r="26" spans="1:13" x14ac:dyDescent="0.25">
      <c r="A26" s="1">
        <v>45572</v>
      </c>
      <c r="B26" s="4">
        <f>(BTC_tbl[[#This Row],[Close]]/BTC_tbl!B25-1)</f>
        <v>1.4440433212996373E-2</v>
      </c>
      <c r="C26" s="4">
        <f>Gold_tbl[[#This Row],[Close]]/Gold_tbl!B25-1</f>
        <v>-3.3877551020408125E-3</v>
      </c>
      <c r="D26" s="4">
        <f>AAPL_tbl[[#This Row],[Close]]/AAPL_tbl!B25-1</f>
        <v>-2.253645603181631E-2</v>
      </c>
      <c r="E26" s="18">
        <f t="shared" si="0"/>
        <v>-3.7839088864623058E-3</v>
      </c>
      <c r="F26" s="19">
        <f t="shared" si="1"/>
        <v>3783.9088864623059</v>
      </c>
      <c r="G26" t="b">
        <f t="shared" si="2"/>
        <v>0</v>
      </c>
      <c r="H26" t="b">
        <f t="shared" si="3"/>
        <v>0</v>
      </c>
      <c r="I26" t="b">
        <f t="shared" ca="1" si="4"/>
        <v>0</v>
      </c>
    </row>
    <row r="27" spans="1:13" x14ac:dyDescent="0.25">
      <c r="A27" s="1">
        <v>45573</v>
      </c>
      <c r="B27" s="4">
        <f>(BTC_tbl[[#This Row],[Close]]/BTC_tbl!B26-1)</f>
        <v>-1.7793594306049876E-2</v>
      </c>
      <c r="C27" s="4">
        <f>Gold_tbl[[#This Row],[Close]]/Gold_tbl!B26-1</f>
        <v>-7.3719130114263676E-3</v>
      </c>
      <c r="D27" s="4">
        <f>AAPL_tbl[[#This Row],[Close]]/AAPL_tbl!B26-1</f>
        <v>1.839963833634739E-2</v>
      </c>
      <c r="E27" s="18">
        <f t="shared" si="0"/>
        <v>-2.7669519954812921E-3</v>
      </c>
      <c r="F27" s="19">
        <f t="shared" si="1"/>
        <v>2766.9519954812922</v>
      </c>
      <c r="G27" t="b">
        <f t="shared" si="2"/>
        <v>0</v>
      </c>
      <c r="H27" t="b">
        <f t="shared" si="3"/>
        <v>0</v>
      </c>
      <c r="I27" t="b">
        <f t="shared" ca="1" si="4"/>
        <v>0</v>
      </c>
    </row>
    <row r="28" spans="1:13" x14ac:dyDescent="0.25">
      <c r="A28" s="1">
        <v>45574</v>
      </c>
      <c r="B28" s="4">
        <f>(BTC_tbl[[#This Row],[Close]]/BTC_tbl!B27-1)</f>
        <v>-2.1739130434782705E-2</v>
      </c>
      <c r="C28" s="4">
        <f>Gold_tbl[[#This Row],[Close]]/Gold_tbl!B27-1</f>
        <v>-5.4462185914098127E-3</v>
      </c>
      <c r="D28" s="4">
        <f>AAPL_tbl[[#This Row],[Close]]/AAPL_tbl!B27-1</f>
        <v>1.6735472987969846E-2</v>
      </c>
      <c r="E28" s="18">
        <f t="shared" si="0"/>
        <v>-3.6795846706077825E-3</v>
      </c>
      <c r="F28" s="19">
        <f t="shared" si="1"/>
        <v>3679.5846706077823</v>
      </c>
      <c r="G28" t="b">
        <f t="shared" si="2"/>
        <v>0</v>
      </c>
      <c r="H28" t="b">
        <f t="shared" si="3"/>
        <v>0</v>
      </c>
      <c r="I28" t="b">
        <f t="shared" ca="1" si="4"/>
        <v>0</v>
      </c>
    </row>
    <row r="29" spans="1:13" x14ac:dyDescent="0.25">
      <c r="A29" s="1">
        <v>45575</v>
      </c>
      <c r="B29" s="4">
        <f>(BTC_tbl[[#This Row],[Close]]/BTC_tbl!B28-1)</f>
        <v>-2.0370370370370372E-2</v>
      </c>
      <c r="C29" s="4">
        <f>Gold_tbl[[#This Row],[Close]]/Gold_tbl!B28-1</f>
        <v>7.3428749222153034E-3</v>
      </c>
      <c r="D29" s="4">
        <f>AAPL_tbl[[#This Row],[Close]]/AAPL_tbl!B28-1</f>
        <v>-2.1830247991617702E-3</v>
      </c>
      <c r="E29" s="18">
        <f t="shared" si="0"/>
        <v>-3.8288685819735211E-3</v>
      </c>
      <c r="F29" s="19">
        <f t="shared" si="1"/>
        <v>3828.868581973521</v>
      </c>
      <c r="G29" t="b">
        <f t="shared" si="2"/>
        <v>0</v>
      </c>
      <c r="H29" t="b">
        <f t="shared" si="3"/>
        <v>0</v>
      </c>
      <c r="I29" t="b">
        <f t="shared" ca="1" si="4"/>
        <v>0</v>
      </c>
    </row>
    <row r="30" spans="1:13" x14ac:dyDescent="0.25">
      <c r="A30" s="1">
        <v>45576</v>
      </c>
      <c r="B30" s="4">
        <f>(BTC_tbl[[#This Row],[Close]]/BTC_tbl!B29-1)</f>
        <v>6.0491493383743045E-2</v>
      </c>
      <c r="C30" s="4">
        <f>Gold_tbl[[#This Row],[Close]]/Gold_tbl!B29-1</f>
        <v>1.0913433819289997E-2</v>
      </c>
      <c r="D30" s="4">
        <f>AAPL_tbl[[#This Row],[Close]]/AAPL_tbl!B29-1</f>
        <v>-6.5196464513870289E-3</v>
      </c>
      <c r="E30" s="18">
        <f t="shared" si="0"/>
        <v>2.0556927607422802E-2</v>
      </c>
      <c r="F30" s="19">
        <f t="shared" si="1"/>
        <v>20556.927607422804</v>
      </c>
      <c r="G30" t="b">
        <f t="shared" si="2"/>
        <v>0</v>
      </c>
      <c r="H30" t="b">
        <f t="shared" si="3"/>
        <v>0</v>
      </c>
      <c r="I30" t="b">
        <f t="shared" ca="1" si="4"/>
        <v>0</v>
      </c>
    </row>
    <row r="31" spans="1:13" x14ac:dyDescent="0.25">
      <c r="A31" s="1">
        <v>45579</v>
      </c>
      <c r="B31" s="4">
        <f>(BTC_tbl[[#This Row],[Close]]/BTC_tbl!B30-1)</f>
        <v>4.2780748663101553E-2</v>
      </c>
      <c r="C31" s="4">
        <f>Gold_tbl[[#This Row],[Close]]/Gold_tbl!B30-1</f>
        <v>-1.6295270297795872E-3</v>
      </c>
      <c r="D31" s="4">
        <f>AAPL_tbl[[#This Row],[Close]]/AAPL_tbl!B30-1</f>
        <v>1.647214269984576E-2</v>
      </c>
      <c r="E31" s="18">
        <f t="shared" si="0"/>
        <v>1.7124056596972359E-2</v>
      </c>
      <c r="F31" s="19">
        <f t="shared" si="1"/>
        <v>17124.056596972358</v>
      </c>
      <c r="G31" t="b">
        <f t="shared" si="2"/>
        <v>0</v>
      </c>
      <c r="H31" t="b">
        <f t="shared" si="3"/>
        <v>0</v>
      </c>
      <c r="I31" t="b">
        <f t="shared" ca="1" si="4"/>
        <v>0</v>
      </c>
    </row>
    <row r="32" spans="1:13" x14ac:dyDescent="0.25">
      <c r="A32" s="1">
        <v>45580</v>
      </c>
      <c r="B32" s="4">
        <f>(BTC_tbl[[#This Row],[Close]]/BTC_tbl!B31-1)</f>
        <v>1.538461538461533E-2</v>
      </c>
      <c r="C32" s="4">
        <f>Gold_tbl[[#This Row],[Close]]/Gold_tbl!B31-1</f>
        <v>3.4683967845920982E-3</v>
      </c>
      <c r="D32" s="4">
        <f>AAPL_tbl[[#This Row],[Close]]/AAPL_tbl!B31-1</f>
        <v>1.1049005589496952E-2</v>
      </c>
      <c r="E32" s="18">
        <f t="shared" si="0"/>
        <v>9.3174450060705231E-3</v>
      </c>
      <c r="F32" s="19">
        <f t="shared" si="1"/>
        <v>9317.445006070524</v>
      </c>
      <c r="G32" t="b">
        <f t="shared" si="2"/>
        <v>0</v>
      </c>
      <c r="H32" t="b">
        <f t="shared" si="3"/>
        <v>0</v>
      </c>
      <c r="I32" t="b">
        <f t="shared" ca="1" si="4"/>
        <v>0</v>
      </c>
    </row>
    <row r="33" spans="1:9" x14ac:dyDescent="0.25">
      <c r="A33" s="1">
        <v>45581</v>
      </c>
      <c r="B33" s="4">
        <f>(BTC_tbl[[#This Row],[Close]]/BTC_tbl!B32-1)</f>
        <v>1.1784511784511897E-2</v>
      </c>
      <c r="C33" s="4">
        <f>Gold_tbl[[#This Row],[Close]]/Gold_tbl!B32-1</f>
        <v>5.0016265452179631E-3</v>
      </c>
      <c r="D33" s="4">
        <f>AAPL_tbl[[#This Row],[Close]]/AAPL_tbl!B32-1</f>
        <v>-8.8711751092825919E-3</v>
      </c>
      <c r="E33" s="18">
        <f t="shared" si="0"/>
        <v>2.8746516206559765E-3</v>
      </c>
      <c r="F33" s="19">
        <f t="shared" si="1"/>
        <v>2874.6516206559763</v>
      </c>
      <c r="G33" t="b">
        <f t="shared" si="2"/>
        <v>0</v>
      </c>
      <c r="H33" t="b">
        <f t="shared" si="3"/>
        <v>0</v>
      </c>
      <c r="I33" t="b">
        <f t="shared" ca="1" si="4"/>
        <v>0</v>
      </c>
    </row>
    <row r="34" spans="1:9" x14ac:dyDescent="0.25">
      <c r="A34" s="1">
        <v>45582</v>
      </c>
      <c r="B34" s="4">
        <f>(BTC_tbl[[#This Row],[Close]]/BTC_tbl!B33-1)</f>
        <v>-1.4975041597337757E-2</v>
      </c>
      <c r="C34" s="4">
        <f>Gold_tbl[[#This Row],[Close]]/Gold_tbl!B33-1</f>
        <v>5.9882662350798643E-3</v>
      </c>
      <c r="D34" s="4">
        <f>AAPL_tbl[[#This Row],[Close]]/AAPL_tbl!B33-1</f>
        <v>1.5998616335883842E-3</v>
      </c>
      <c r="E34" s="18">
        <f t="shared" si="0"/>
        <v>-1.6172474950928656E-3</v>
      </c>
      <c r="F34" s="19">
        <f t="shared" si="1"/>
        <v>1617.2474950928656</v>
      </c>
      <c r="G34" t="b">
        <f t="shared" si="2"/>
        <v>0</v>
      </c>
      <c r="H34" t="b">
        <f t="shared" si="3"/>
        <v>0</v>
      </c>
      <c r="I34" t="b">
        <f t="shared" ca="1" si="4"/>
        <v>0</v>
      </c>
    </row>
    <row r="35" spans="1:9" x14ac:dyDescent="0.25">
      <c r="A35" s="1">
        <v>45583</v>
      </c>
      <c r="B35" s="4">
        <f>(BTC_tbl[[#This Row],[Close]]/BTC_tbl!B34-1)</f>
        <v>2.7027027027026973E-2</v>
      </c>
      <c r="C35" s="4">
        <f>Gold_tbl[[#This Row],[Close]]/Gold_tbl!B34-1</f>
        <v>1.061818766842304E-2</v>
      </c>
      <c r="D35" s="4">
        <f>AAPL_tbl[[#This Row],[Close]]/AAPL_tbl!B34-1</f>
        <v>1.2260404075289166E-2</v>
      </c>
      <c r="E35" s="18">
        <f t="shared" si="0"/>
        <v>1.6033504398064058E-2</v>
      </c>
      <c r="F35" s="19">
        <f t="shared" si="1"/>
        <v>16033.504398064058</v>
      </c>
      <c r="G35" t="b">
        <f t="shared" si="2"/>
        <v>0</v>
      </c>
      <c r="H35" t="b">
        <f t="shared" si="3"/>
        <v>0</v>
      </c>
      <c r="I35" t="b">
        <f t="shared" ca="1" si="4"/>
        <v>0</v>
      </c>
    </row>
    <row r="36" spans="1:9" x14ac:dyDescent="0.25">
      <c r="A36" s="1">
        <v>45586</v>
      </c>
      <c r="B36" s="4">
        <f>(BTC_tbl[[#This Row],[Close]]/BTC_tbl!B35-1)</f>
        <v>-1.1513157894736725E-2</v>
      </c>
      <c r="C36" s="4">
        <f>Gold_tbl[[#This Row],[Close]]/Gold_tbl!B35-1</f>
        <v>-1.9898913519322825E-4</v>
      </c>
      <c r="D36" s="4">
        <f>AAPL_tbl[[#This Row],[Close]]/AAPL_tbl!B35-1</f>
        <v>6.3118389628114002E-3</v>
      </c>
      <c r="E36" s="18">
        <f t="shared" si="0"/>
        <v>-1.6399913336548888E-3</v>
      </c>
      <c r="F36" s="19">
        <f t="shared" si="1"/>
        <v>1639.9913336548889</v>
      </c>
      <c r="G36" t="b">
        <f t="shared" si="2"/>
        <v>0</v>
      </c>
      <c r="H36" t="b">
        <f t="shared" si="3"/>
        <v>0</v>
      </c>
      <c r="I36" t="b">
        <f t="shared" ca="1" si="4"/>
        <v>0</v>
      </c>
    </row>
    <row r="37" spans="1:9" x14ac:dyDescent="0.25">
      <c r="A37" s="1">
        <v>45587</v>
      </c>
      <c r="B37" s="4">
        <f>(BTC_tbl[[#This Row],[Close]]/BTC_tbl!B36-1)</f>
        <v>-4.99168053244603E-3</v>
      </c>
      <c r="C37" s="4">
        <f>Gold_tbl[[#This Row],[Close]]/Gold_tbl!B36-1</f>
        <v>1.078735769445105E-2</v>
      </c>
      <c r="D37" s="4">
        <f>AAPL_tbl[[#This Row],[Close]]/AAPL_tbl!B36-1</f>
        <v>-2.6275639938972972E-3</v>
      </c>
      <c r="E37" s="18">
        <f t="shared" si="0"/>
        <v>2.0291697198774219E-3</v>
      </c>
      <c r="F37" s="19">
        <f t="shared" si="1"/>
        <v>2029.169719877422</v>
      </c>
      <c r="G37" t="b">
        <f t="shared" si="2"/>
        <v>0</v>
      </c>
      <c r="H37" t="b">
        <f t="shared" si="3"/>
        <v>0</v>
      </c>
      <c r="I37" t="b">
        <f t="shared" ca="1" si="4"/>
        <v>0</v>
      </c>
    </row>
    <row r="38" spans="1:9" x14ac:dyDescent="0.25">
      <c r="A38" s="1">
        <v>45588</v>
      </c>
      <c r="B38" s="4">
        <f>(BTC_tbl[[#This Row],[Close]]/BTC_tbl!B37-1)</f>
        <v>-1.6722408026755842E-2</v>
      </c>
      <c r="C38" s="4">
        <f>Gold_tbl[[#This Row],[Close]]/Gold_tbl!B37-1</f>
        <v>-1.2050565116370704E-2</v>
      </c>
      <c r="D38" s="4">
        <f>AAPL_tbl[[#This Row],[Close]]/AAPL_tbl!B37-1</f>
        <v>-2.162828248491544E-2</v>
      </c>
      <c r="E38" s="18">
        <f t="shared" si="0"/>
        <v>-1.6325433200049668E-2</v>
      </c>
      <c r="F38" s="19">
        <f t="shared" si="1"/>
        <v>16325.433200049669</v>
      </c>
      <c r="G38" t="b">
        <f t="shared" si="2"/>
        <v>0</v>
      </c>
      <c r="H38" t="b">
        <f t="shared" si="3"/>
        <v>0</v>
      </c>
      <c r="I38" t="b">
        <f t="shared" ca="1" si="4"/>
        <v>0</v>
      </c>
    </row>
    <row r="39" spans="1:9" x14ac:dyDescent="0.25">
      <c r="A39" s="1">
        <v>45589</v>
      </c>
      <c r="B39" s="4">
        <f>(BTC_tbl[[#This Row],[Close]]/BTC_tbl!B38-1)</f>
        <v>3.0612244897959329E-2</v>
      </c>
      <c r="C39" s="4">
        <f>Gold_tbl[[#This Row],[Close]]/Gold_tbl!B38-1</f>
        <v>7.6932275680632323E-3</v>
      </c>
      <c r="D39" s="4">
        <f>AAPL_tbl[[#This Row],[Close]]/AAPL_tbl!B38-1</f>
        <v>-8.2519001085779031E-4</v>
      </c>
      <c r="E39" s="18">
        <f t="shared" si="0"/>
        <v>1.2013407493355752E-2</v>
      </c>
      <c r="F39" s="19">
        <f t="shared" si="1"/>
        <v>12013.407493355753</v>
      </c>
      <c r="G39" t="b">
        <f t="shared" si="2"/>
        <v>0</v>
      </c>
      <c r="H39" t="b">
        <f t="shared" si="3"/>
        <v>0</v>
      </c>
      <c r="I39" t="b">
        <f t="shared" ca="1" si="4"/>
        <v>0</v>
      </c>
    </row>
    <row r="40" spans="1:9" x14ac:dyDescent="0.25">
      <c r="A40" s="1">
        <v>45590</v>
      </c>
      <c r="B40" s="4">
        <f>(BTC_tbl[[#This Row],[Close]]/BTC_tbl!B39-1)</f>
        <v>-2.3102310231023049E-2</v>
      </c>
      <c r="C40" s="4">
        <f>Gold_tbl[[#This Row],[Close]]/Gold_tbl!B39-1</f>
        <v>2.0569620253163556E-3</v>
      </c>
      <c r="D40" s="4">
        <f>AAPL_tbl[[#This Row],[Close]]/AAPL_tbl!B39-1</f>
        <v>3.6512214204991178E-3</v>
      </c>
      <c r="E40" s="18">
        <f t="shared" si="0"/>
        <v>-5.0125418330306364E-3</v>
      </c>
      <c r="F40" s="19">
        <f t="shared" si="1"/>
        <v>5012.5418330306366</v>
      </c>
      <c r="G40" t="b">
        <f t="shared" si="2"/>
        <v>0</v>
      </c>
      <c r="H40" t="b">
        <f t="shared" si="3"/>
        <v>0</v>
      </c>
      <c r="I40" t="b">
        <f t="shared" ca="1" si="4"/>
        <v>0</v>
      </c>
    </row>
    <row r="41" spans="1:9" x14ac:dyDescent="0.25">
      <c r="A41" s="1">
        <v>45593</v>
      </c>
      <c r="B41" s="4">
        <f>(BTC_tbl[[#This Row],[Close]]/BTC_tbl!B40-1)</f>
        <v>4.2229729729729826E-2</v>
      </c>
      <c r="C41" s="4">
        <f>Gold_tbl[[#This Row],[Close]]/Gold_tbl!B40-1</f>
        <v>3.9475761882235005E-5</v>
      </c>
      <c r="D41" s="4">
        <f>AAPL_tbl[[#This Row],[Close]]/AAPL_tbl!B40-1</f>
        <v>8.6184495452577004E-3</v>
      </c>
      <c r="E41" s="18">
        <f t="shared" si="0"/>
        <v>1.5270244087249151E-2</v>
      </c>
      <c r="F41" s="19">
        <f t="shared" si="1"/>
        <v>15270.244087249152</v>
      </c>
      <c r="G41" t="b">
        <f t="shared" si="2"/>
        <v>0</v>
      </c>
      <c r="H41" t="b">
        <f t="shared" si="3"/>
        <v>0</v>
      </c>
      <c r="I41" t="b">
        <f t="shared" ca="1" si="4"/>
        <v>0</v>
      </c>
    </row>
    <row r="42" spans="1:9" x14ac:dyDescent="0.25">
      <c r="A42" s="1">
        <v>45594</v>
      </c>
      <c r="B42" s="4">
        <f>(BTC_tbl[[#This Row],[Close]]/BTC_tbl!B41-1)</f>
        <v>4.3760129659643487E-2</v>
      </c>
      <c r="C42" s="4">
        <f>Gold_tbl[[#This Row],[Close]]/Gold_tbl!B41-1</f>
        <v>1.0894880195791989E-2</v>
      </c>
      <c r="D42" s="4">
        <f>AAPL_tbl[[#This Row],[Close]]/AAPL_tbl!B41-1</f>
        <v>1.1593456138090374E-3</v>
      </c>
      <c r="E42" s="18">
        <f t="shared" si="0"/>
        <v>1.7833794660352554E-2</v>
      </c>
      <c r="F42" s="19">
        <f t="shared" si="1"/>
        <v>17833.794660352552</v>
      </c>
      <c r="G42" t="b">
        <f t="shared" si="2"/>
        <v>0</v>
      </c>
      <c r="H42" t="b">
        <f t="shared" si="3"/>
        <v>0</v>
      </c>
      <c r="I42" t="b">
        <f t="shared" ca="1" si="4"/>
        <v>0</v>
      </c>
    </row>
    <row r="43" spans="1:9" x14ac:dyDescent="0.25">
      <c r="A43" s="1">
        <v>45595</v>
      </c>
      <c r="B43" s="4">
        <f>(BTC_tbl[[#This Row],[Close]]/BTC_tbl!B42-1)</f>
        <v>-1.0869565217391353E-2</v>
      </c>
      <c r="C43" s="4">
        <f>Gold_tbl[[#This Row],[Close]]/Gold_tbl!B42-1</f>
        <v>5.5058768401734515E-3</v>
      </c>
      <c r="D43" s="4">
        <f>AAPL_tbl[[#This Row],[Close]]/AAPL_tbl!B42-1</f>
        <v>-1.526848516040491E-2</v>
      </c>
      <c r="E43" s="18">
        <f t="shared" si="0"/>
        <v>-5.6390643772694978E-3</v>
      </c>
      <c r="F43" s="19">
        <f t="shared" si="1"/>
        <v>5639.0643772694975</v>
      </c>
      <c r="G43" t="b">
        <f t="shared" si="2"/>
        <v>0</v>
      </c>
      <c r="H43" t="b">
        <f t="shared" si="3"/>
        <v>0</v>
      </c>
      <c r="I43" t="b">
        <f t="shared" ca="1" si="4"/>
        <v>0</v>
      </c>
    </row>
    <row r="44" spans="1:9" x14ac:dyDescent="0.25">
      <c r="A44" s="1">
        <v>45596</v>
      </c>
      <c r="B44" s="4">
        <f>(BTC_tbl[[#This Row],[Close]]/BTC_tbl!B43-1)</f>
        <v>-2.5117739403453743E-2</v>
      </c>
      <c r="C44" s="4">
        <f>Gold_tbl[[#This Row],[Close]]/Gold_tbl!B43-1</f>
        <v>-1.5495145631068019E-2</v>
      </c>
      <c r="D44" s="4">
        <f>AAPL_tbl[[#This Row],[Close]]/AAPL_tbl!B43-1</f>
        <v>-1.8249128919860635E-2</v>
      </c>
      <c r="E44" s="18">
        <f t="shared" si="0"/>
        <v>-1.9208118749421521E-2</v>
      </c>
      <c r="F44" s="19">
        <f t="shared" si="1"/>
        <v>19208.118749421523</v>
      </c>
      <c r="G44" t="b">
        <f t="shared" si="2"/>
        <v>0</v>
      </c>
      <c r="H44" t="b">
        <f t="shared" si="3"/>
        <v>0</v>
      </c>
      <c r="I44" t="b">
        <f t="shared" ca="1" si="4"/>
        <v>0</v>
      </c>
    </row>
    <row r="45" spans="1:9" x14ac:dyDescent="0.25">
      <c r="A45" s="1">
        <v>45597</v>
      </c>
      <c r="B45" s="4">
        <f>(BTC_tbl[[#This Row],[Close]]/BTC_tbl!B44-1)</f>
        <v>-1.1272141706924366E-2</v>
      </c>
      <c r="C45" s="4">
        <f>Gold_tbl[[#This Row],[Close]]/Gold_tbl!B44-1</f>
        <v>-4.1024022720996811E-3</v>
      </c>
      <c r="D45" s="4">
        <f>AAPL_tbl[[#This Row],[Close]]/AAPL_tbl!B44-1</f>
        <v>-1.326471762565995E-2</v>
      </c>
      <c r="E45" s="18">
        <f t="shared" si="0"/>
        <v>-9.0020187086151671E-3</v>
      </c>
      <c r="F45" s="19">
        <f t="shared" si="1"/>
        <v>9002.0187086151673</v>
      </c>
      <c r="G45" t="b">
        <f t="shared" si="2"/>
        <v>0</v>
      </c>
      <c r="H45" t="b">
        <f t="shared" si="3"/>
        <v>0</v>
      </c>
      <c r="I45" t="b">
        <f t="shared" ca="1" si="4"/>
        <v>0</v>
      </c>
    </row>
    <row r="46" spans="1:9" x14ac:dyDescent="0.25">
      <c r="A46" s="1">
        <v>45600</v>
      </c>
      <c r="B46" s="4">
        <f>(BTC_tbl[[#This Row],[Close]]/BTC_tbl!B45-1)</f>
        <v>-2.7687296416938012E-2</v>
      </c>
      <c r="C46" s="4">
        <f>Gold_tbl[[#This Row],[Close]]/Gold_tbl!B45-1</f>
        <v>1.4259119895434491E-3</v>
      </c>
      <c r="D46" s="4">
        <f>AAPL_tbl[[#This Row],[Close]]/AAPL_tbl!B45-1</f>
        <v>-4.046398705152332E-3</v>
      </c>
      <c r="E46" s="18">
        <f t="shared" si="0"/>
        <v>-8.9497437408097239E-3</v>
      </c>
      <c r="F46" s="19">
        <f t="shared" si="1"/>
        <v>8949.743740809723</v>
      </c>
      <c r="G46" t="b">
        <f t="shared" si="2"/>
        <v>0</v>
      </c>
      <c r="H46" t="b">
        <f t="shared" si="3"/>
        <v>0</v>
      </c>
      <c r="I46" t="b">
        <f t="shared" ca="1" si="4"/>
        <v>0</v>
      </c>
    </row>
    <row r="47" spans="1:9" x14ac:dyDescent="0.25">
      <c r="A47" s="1">
        <v>45601</v>
      </c>
      <c r="B47" s="4">
        <f>(BTC_tbl[[#This Row],[Close]]/BTC_tbl!B46-1)</f>
        <v>3.1825795644891075E-2</v>
      </c>
      <c r="C47" s="4">
        <f>Gold_tbl[[#This Row],[Close]]/Gold_tbl!B46-1</f>
        <v>2.2544792943874903E-3</v>
      </c>
      <c r="D47" s="4">
        <f>AAPL_tbl[[#This Row],[Close]]/AAPL_tbl!B46-1</f>
        <v>6.50054171180936E-3</v>
      </c>
      <c r="E47" s="18">
        <f t="shared" si="0"/>
        <v>1.2399692924765126E-2</v>
      </c>
      <c r="F47" s="19">
        <f t="shared" si="1"/>
        <v>12399.692924765126</v>
      </c>
      <c r="G47" t="b">
        <f t="shared" si="2"/>
        <v>0</v>
      </c>
      <c r="H47" t="b">
        <f t="shared" si="3"/>
        <v>0</v>
      </c>
      <c r="I47" t="b">
        <f t="shared" ca="1" si="4"/>
        <v>0</v>
      </c>
    </row>
    <row r="48" spans="1:9" x14ac:dyDescent="0.25">
      <c r="A48" s="1">
        <v>45602</v>
      </c>
      <c r="B48" s="4">
        <f>(BTC_tbl[[#This Row],[Close]]/BTC_tbl!B47-1)</f>
        <v>9.740259740259738E-2</v>
      </c>
      <c r="C48" s="4">
        <f>Gold_tbl[[#This Row],[Close]]/Gold_tbl!B47-1</f>
        <v>-3.0386740331491802E-2</v>
      </c>
      <c r="D48" s="4">
        <f>AAPL_tbl[[#This Row],[Close]]/AAPL_tbl!B47-1</f>
        <v>-3.2741298887694059E-3</v>
      </c>
      <c r="E48" s="18">
        <f t="shared" si="0"/>
        <v>1.6083844121551671E-2</v>
      </c>
      <c r="F48" s="19">
        <f t="shared" si="1"/>
        <v>16083.844121551672</v>
      </c>
      <c r="G48" t="b">
        <f t="shared" si="2"/>
        <v>0</v>
      </c>
      <c r="H48" t="b">
        <f t="shared" si="3"/>
        <v>0</v>
      </c>
      <c r="I48" t="b">
        <f t="shared" ca="1" si="4"/>
        <v>0</v>
      </c>
    </row>
    <row r="49" spans="1:9" x14ac:dyDescent="0.25">
      <c r="A49" s="1">
        <v>45603</v>
      </c>
      <c r="B49" s="4">
        <f>(BTC_tbl[[#This Row],[Close]]/BTC_tbl!B48-1)</f>
        <v>5.9171597633136397E-3</v>
      </c>
      <c r="C49" s="4">
        <f>Gold_tbl[[#This Row],[Close]]/Gold_tbl!B48-1</f>
        <v>1.6076516076516167E-2</v>
      </c>
      <c r="D49" s="4">
        <f>AAPL_tbl[[#This Row],[Close]]/AAPL_tbl!B48-1</f>
        <v>2.1374251901183472E-2</v>
      </c>
      <c r="E49" s="18">
        <f t="shared" si="0"/>
        <v>1.46180299299556E-2</v>
      </c>
      <c r="F49" s="19">
        <f t="shared" si="1"/>
        <v>14618.029929955599</v>
      </c>
      <c r="G49" t="b">
        <f t="shared" si="2"/>
        <v>0</v>
      </c>
      <c r="H49" t="b">
        <f t="shared" si="3"/>
        <v>0</v>
      </c>
      <c r="I49" t="b">
        <f t="shared" ca="1" si="4"/>
        <v>0</v>
      </c>
    </row>
    <row r="50" spans="1:9" x14ac:dyDescent="0.25">
      <c r="A50" s="1">
        <v>45604</v>
      </c>
      <c r="B50" s="4">
        <f>(BTC_tbl[[#This Row],[Close]]/BTC_tbl!B49-1)</f>
        <v>0</v>
      </c>
      <c r="C50" s="4">
        <f>Gold_tbl[[#This Row],[Close]]/Gold_tbl!B49-1</f>
        <v>-6.76947726817545E-3</v>
      </c>
      <c r="D50" s="4">
        <f>AAPL_tbl[[#This Row],[Close]]/AAPL_tbl!B49-1</f>
        <v>-1.1895321173670537E-3</v>
      </c>
      <c r="E50" s="18">
        <f t="shared" si="0"/>
        <v>-3.0646505424802963E-3</v>
      </c>
      <c r="F50" s="19">
        <f t="shared" si="1"/>
        <v>3064.6505424802963</v>
      </c>
      <c r="G50" t="b">
        <f t="shared" si="2"/>
        <v>0</v>
      </c>
      <c r="H50" t="b">
        <f t="shared" si="3"/>
        <v>0</v>
      </c>
      <c r="I50" t="b">
        <f t="shared" ca="1" si="4"/>
        <v>0</v>
      </c>
    </row>
    <row r="51" spans="1:9" x14ac:dyDescent="0.25">
      <c r="A51" s="1">
        <v>45607</v>
      </c>
      <c r="B51" s="4">
        <f>(BTC_tbl[[#This Row],[Close]]/BTC_tbl!B50-1)</f>
        <v>0.1367647058823529</v>
      </c>
      <c r="C51" s="4">
        <f>Gold_tbl[[#This Row],[Close]]/Gold_tbl!B50-1</f>
        <v>-2.3471527665752667E-2</v>
      </c>
      <c r="D51" s="4">
        <f>AAPL_tbl[[#This Row],[Close]]/AAPL_tbl!B50-1</f>
        <v>-1.2041815535265399E-2</v>
      </c>
      <c r="E51" s="18">
        <f t="shared" si="0"/>
        <v>2.8028256037825182E-2</v>
      </c>
      <c r="F51" s="19">
        <f t="shared" si="1"/>
        <v>28028.25603782518</v>
      </c>
      <c r="G51" t="b">
        <f t="shared" si="2"/>
        <v>0</v>
      </c>
      <c r="H51" t="b">
        <f t="shared" si="3"/>
        <v>0</v>
      </c>
      <c r="I51" t="b">
        <f t="shared" ca="1" si="4"/>
        <v>0</v>
      </c>
    </row>
    <row r="52" spans="1:9" x14ac:dyDescent="0.25">
      <c r="A52" s="1">
        <v>45608</v>
      </c>
      <c r="B52" s="4">
        <f>(BTC_tbl[[#This Row],[Close]]/BTC_tbl!B51-1)</f>
        <v>2.9754204398447559E-2</v>
      </c>
      <c r="C52" s="4">
        <f>Gold_tbl[[#This Row],[Close]]/Gold_tbl!B51-1</f>
        <v>-8.6313702816551707E-3</v>
      </c>
      <c r="D52" s="4">
        <f>AAPL_tbl[[#This Row],[Close]]/AAPL_tbl!B51-1</f>
        <v>0</v>
      </c>
      <c r="E52" s="18">
        <f t="shared" si="0"/>
        <v>5.473713206872198E-3</v>
      </c>
      <c r="F52" s="19">
        <f t="shared" si="1"/>
        <v>5473.7132068721976</v>
      </c>
      <c r="G52" t="b">
        <f t="shared" si="2"/>
        <v>0</v>
      </c>
      <c r="H52" t="b">
        <f t="shared" si="3"/>
        <v>0</v>
      </c>
      <c r="I52" t="b">
        <f t="shared" ca="1" si="4"/>
        <v>0</v>
      </c>
    </row>
    <row r="53" spans="1:9" x14ac:dyDescent="0.25">
      <c r="A53" s="1">
        <v>45609</v>
      </c>
      <c r="B53" s="4">
        <f>(BTC_tbl[[#This Row],[Close]]/BTC_tbl!B52-1)</f>
        <v>1.2562814070353756E-3</v>
      </c>
      <c r="C53" s="4">
        <f>Gold_tbl[[#This Row],[Close]]/Gold_tbl!B52-1</f>
        <v>-1.0081233076442486E-2</v>
      </c>
      <c r="D53" s="4">
        <f>AAPL_tbl[[#This Row],[Close]]/AAPL_tbl!B52-1</f>
        <v>3.9735690686668601E-3</v>
      </c>
      <c r="E53" s="18">
        <f t="shared" si="0"/>
        <v>-2.463538087866324E-3</v>
      </c>
      <c r="F53" s="19">
        <f t="shared" si="1"/>
        <v>2463.5380878663241</v>
      </c>
      <c r="G53" t="b">
        <f t="shared" si="2"/>
        <v>0</v>
      </c>
      <c r="H53" t="b">
        <f t="shared" si="3"/>
        <v>0</v>
      </c>
      <c r="I53" t="b">
        <f t="shared" ca="1" si="4"/>
        <v>0</v>
      </c>
    </row>
    <row r="54" spans="1:9" x14ac:dyDescent="0.25">
      <c r="A54" s="1">
        <v>45610</v>
      </c>
      <c r="B54" s="4">
        <f>(BTC_tbl[[#This Row],[Close]]/BTC_tbl!B53-1)</f>
        <v>-2.5094102885821812E-2</v>
      </c>
      <c r="C54" s="4">
        <f>Gold_tbl[[#This Row],[Close]]/Gold_tbl!B53-1</f>
        <v>-2.6090981778394973E-3</v>
      </c>
      <c r="D54" s="4">
        <f>AAPL_tbl[[#This Row],[Close]]/AAPL_tbl!B53-1</f>
        <v>1.37857428736603E-2</v>
      </c>
      <c r="E54" s="18">
        <f t="shared" si="0"/>
        <v>-4.4361472747842532E-3</v>
      </c>
      <c r="F54" s="19">
        <f t="shared" si="1"/>
        <v>4436.1472747842536</v>
      </c>
      <c r="G54" t="b">
        <f t="shared" si="2"/>
        <v>0</v>
      </c>
      <c r="H54" t="b">
        <f t="shared" si="3"/>
        <v>0</v>
      </c>
      <c r="I54" t="b">
        <f t="shared" ca="1" si="4"/>
        <v>0</v>
      </c>
    </row>
    <row r="55" spans="1:9" x14ac:dyDescent="0.25">
      <c r="A55" s="1">
        <v>45611</v>
      </c>
      <c r="B55" s="4">
        <f>(BTC_tbl[[#This Row],[Close]]/BTC_tbl!B54-1)</f>
        <v>4.5045045045045029E-2</v>
      </c>
      <c r="C55" s="4">
        <f>Gold_tbl[[#This Row],[Close]]/Gold_tbl!B54-1</f>
        <v>-1.7720771275473446E-3</v>
      </c>
      <c r="D55" s="4">
        <f>AAPL_tbl[[#This Row],[Close]]/AAPL_tbl!B54-1</f>
        <v>-1.4124665526165758E-2</v>
      </c>
      <c r="E55" s="18">
        <f t="shared" si="0"/>
        <v>8.5672830046448437E-3</v>
      </c>
      <c r="F55" s="19">
        <f t="shared" si="1"/>
        <v>8567.2830046448435</v>
      </c>
      <c r="G55" t="b">
        <f t="shared" si="2"/>
        <v>0</v>
      </c>
      <c r="H55" t="b">
        <f t="shared" si="3"/>
        <v>0</v>
      </c>
      <c r="I55" t="b">
        <f t="shared" ca="1" si="4"/>
        <v>0</v>
      </c>
    </row>
    <row r="56" spans="1:9" x14ac:dyDescent="0.25">
      <c r="A56" s="1">
        <v>45614</v>
      </c>
      <c r="B56" s="4">
        <f>(BTC_tbl[[#This Row],[Close]]/BTC_tbl!B55-1)</f>
        <v>1.2315270935960854E-3</v>
      </c>
      <c r="C56" s="4">
        <f>Gold_tbl[[#This Row],[Close]]/Gold_tbl!B55-1</f>
        <v>1.9020245995181595E-2</v>
      </c>
      <c r="D56" s="4">
        <f>AAPL_tbl[[#This Row],[Close]]/AAPL_tbl!B55-1</f>
        <v>1.3437152391546192E-2</v>
      </c>
      <c r="E56" s="18">
        <f t="shared" si="0"/>
        <v>1.200870224361532E-2</v>
      </c>
      <c r="F56" s="19">
        <f t="shared" si="1"/>
        <v>12008.70224361532</v>
      </c>
      <c r="G56" t="b">
        <f t="shared" si="2"/>
        <v>0</v>
      </c>
      <c r="H56" t="b">
        <f t="shared" si="3"/>
        <v>0</v>
      </c>
      <c r="I56" t="b">
        <f t="shared" ca="1" si="4"/>
        <v>0</v>
      </c>
    </row>
    <row r="57" spans="1:9" x14ac:dyDescent="0.25">
      <c r="A57" s="1">
        <v>45615</v>
      </c>
      <c r="B57" s="4">
        <f>(BTC_tbl[[#This Row],[Close]]/BTC_tbl!B56-1)</f>
        <v>1.1070110701107083E-2</v>
      </c>
      <c r="C57" s="4">
        <f>Gold_tbl[[#This Row],[Close]]/Gold_tbl!B56-1</f>
        <v>8.959309801318982E-3</v>
      </c>
      <c r="D57" s="4">
        <f>AAPL_tbl[[#This Row],[Close]]/AAPL_tbl!B56-1</f>
        <v>1.1415023927645596E-3</v>
      </c>
      <c r="E57" s="18">
        <f t="shared" si="0"/>
        <v>7.2472078486890863E-3</v>
      </c>
      <c r="F57" s="19">
        <f t="shared" si="1"/>
        <v>7247.2078486890859</v>
      </c>
      <c r="G57" t="b">
        <f t="shared" si="2"/>
        <v>0</v>
      </c>
      <c r="H57" t="b">
        <f t="shared" si="3"/>
        <v>0</v>
      </c>
      <c r="I57" t="b">
        <f t="shared" ca="1" si="4"/>
        <v>0</v>
      </c>
    </row>
    <row r="58" spans="1:9" x14ac:dyDescent="0.25">
      <c r="A58" s="1">
        <v>45616</v>
      </c>
      <c r="B58" s="4">
        <f>(BTC_tbl[[#This Row],[Close]]/BTC_tbl!B57-1)</f>
        <v>1.8004866180048706E-2</v>
      </c>
      <c r="C58" s="4">
        <f>Gold_tbl[[#This Row],[Close]]/Gold_tbl!B57-1</f>
        <v>5.6320657759507675E-3</v>
      </c>
      <c r="D58" s="4">
        <f>AAPL_tbl[[#This Row],[Close]]/AAPL_tbl!B57-1</f>
        <v>3.1574792790423079E-3</v>
      </c>
      <c r="E58" s="18">
        <f t="shared" si="0"/>
        <v>8.6015299481076116E-3</v>
      </c>
      <c r="F58" s="19">
        <f t="shared" si="1"/>
        <v>8601.5299481076108</v>
      </c>
      <c r="G58" t="b">
        <f t="shared" si="2"/>
        <v>0</v>
      </c>
      <c r="H58" t="b">
        <f t="shared" si="3"/>
        <v>0</v>
      </c>
      <c r="I58" t="b">
        <f t="shared" ca="1" si="4"/>
        <v>0</v>
      </c>
    </row>
    <row r="59" spans="1:9" x14ac:dyDescent="0.25">
      <c r="A59" s="1">
        <v>45617</v>
      </c>
      <c r="B59" s="4">
        <f>(BTC_tbl[[#This Row],[Close]]/BTC_tbl!B58-1)</f>
        <v>4.2065009560229294E-2</v>
      </c>
      <c r="C59" s="4">
        <f>Gold_tbl[[#This Row],[Close]]/Gold_tbl!B58-1</f>
        <v>8.3394652931076951E-3</v>
      </c>
      <c r="D59" s="4">
        <f>AAPL_tbl[[#This Row],[Close]]/AAPL_tbl!B58-1</f>
        <v>-2.0983606557376522E-3</v>
      </c>
      <c r="E59" s="18">
        <f t="shared" si="0"/>
        <v>1.5325780788590568E-2</v>
      </c>
      <c r="F59" s="19">
        <f t="shared" si="1"/>
        <v>15325.780788590568</v>
      </c>
      <c r="G59" t="b">
        <f t="shared" si="2"/>
        <v>0</v>
      </c>
      <c r="H59" t="b">
        <f t="shared" si="3"/>
        <v>0</v>
      </c>
      <c r="I59" t="b">
        <f t="shared" ca="1" si="4"/>
        <v>0</v>
      </c>
    </row>
    <row r="60" spans="1:9" x14ac:dyDescent="0.25">
      <c r="A60" s="1">
        <v>45618</v>
      </c>
      <c r="B60" s="4">
        <f>(BTC_tbl[[#This Row],[Close]]/BTC_tbl!B59-1)</f>
        <v>1.0321100917431103E-2</v>
      </c>
      <c r="C60" s="4">
        <f>Gold_tbl[[#This Row],[Close]]/Gold_tbl!B59-1</f>
        <v>1.2892240330819815E-2</v>
      </c>
      <c r="D60" s="4">
        <f>AAPL_tbl[[#This Row],[Close]]/AAPL_tbl!B59-1</f>
        <v>5.9140491523195227E-3</v>
      </c>
      <c r="E60" s="18">
        <f t="shared" si="0"/>
        <v>1.0027441153253115E-2</v>
      </c>
      <c r="F60" s="19">
        <f t="shared" si="1"/>
        <v>10027.441153253114</v>
      </c>
      <c r="G60" t="b">
        <f t="shared" si="2"/>
        <v>0</v>
      </c>
      <c r="H60" t="b">
        <f t="shared" si="3"/>
        <v>0</v>
      </c>
      <c r="I60" t="b">
        <f t="shared" ca="1" si="4"/>
        <v>0</v>
      </c>
    </row>
    <row r="61" spans="1:9" x14ac:dyDescent="0.25">
      <c r="A61" s="1">
        <v>45621</v>
      </c>
      <c r="B61" s="4">
        <f>(BTC_tbl[[#This Row],[Close]]/BTC_tbl!B60-1)</f>
        <v>-4.290578887627694E-2</v>
      </c>
      <c r="C61" s="4">
        <f>Gold_tbl[[#This Row],[Close]]/Gold_tbl!B60-1</f>
        <v>-2.9458853666346485E-2</v>
      </c>
      <c r="D61" s="4">
        <f>AAPL_tbl[[#This Row],[Close]]/AAPL_tbl!B60-1</f>
        <v>1.3021513805417717E-2</v>
      </c>
      <c r="E61" s="18">
        <f t="shared" si="0"/>
        <v>-2.0748823987796362E-2</v>
      </c>
      <c r="F61" s="19">
        <f t="shared" si="1"/>
        <v>20748.823987796361</v>
      </c>
      <c r="G61" t="b">
        <f t="shared" si="2"/>
        <v>0</v>
      </c>
      <c r="H61" t="b">
        <f t="shared" si="3"/>
        <v>0</v>
      </c>
      <c r="I61" t="b">
        <f t="shared" ca="1" si="4"/>
        <v>0</v>
      </c>
    </row>
    <row r="62" spans="1:9" x14ac:dyDescent="0.25">
      <c r="A62" s="1">
        <v>45622</v>
      </c>
      <c r="B62" s="4">
        <f>(BTC_tbl[[#This Row],[Close]]/BTC_tbl!B61-1)</f>
        <v>-4.3643263757115691E-2</v>
      </c>
      <c r="C62" s="4">
        <f>Gold_tbl[[#This Row],[Close]]/Gold_tbl!B61-1</f>
        <v>1.9383041900362663E-3</v>
      </c>
      <c r="D62" s="4">
        <f>AAPL_tbl[[#This Row],[Close]]/AAPL_tbl!B61-1</f>
        <v>9.4149004771935108E-3</v>
      </c>
      <c r="E62" s="18">
        <f t="shared" si="0"/>
        <v>-9.4931873079621455E-3</v>
      </c>
      <c r="F62" s="19">
        <f t="shared" si="1"/>
        <v>9493.1873079621455</v>
      </c>
      <c r="G62" t="b">
        <f t="shared" si="2"/>
        <v>0</v>
      </c>
      <c r="H62" t="b">
        <f t="shared" si="3"/>
        <v>0</v>
      </c>
      <c r="I62" t="b">
        <f t="shared" ca="1" si="4"/>
        <v>0</v>
      </c>
    </row>
    <row r="63" spans="1:9" x14ac:dyDescent="0.25">
      <c r="A63" s="1">
        <v>45623</v>
      </c>
      <c r="B63" s="4">
        <f>(BTC_tbl[[#This Row],[Close]]/BTC_tbl!B62-1)</f>
        <v>6.4732142857142794E-2</v>
      </c>
      <c r="C63" s="4">
        <f>Gold_tbl[[#This Row],[Close]]/Gold_tbl!B62-1</f>
        <v>2.2226795636963725E-3</v>
      </c>
      <c r="D63" s="4">
        <f>AAPL_tbl[[#This Row],[Close]]/AAPL_tbl!B62-1</f>
        <v>-5.5366269165257886E-4</v>
      </c>
      <c r="E63" s="18">
        <f t="shared" si="0"/>
        <v>2.014261587512561E-2</v>
      </c>
      <c r="F63" s="19">
        <f t="shared" si="1"/>
        <v>20142.615875125612</v>
      </c>
      <c r="G63" t="b">
        <f t="shared" si="2"/>
        <v>0</v>
      </c>
      <c r="H63" t="b">
        <f t="shared" si="3"/>
        <v>0</v>
      </c>
      <c r="I63" t="b">
        <f t="shared" ca="1" si="4"/>
        <v>0</v>
      </c>
    </row>
    <row r="64" spans="1:9" x14ac:dyDescent="0.25">
      <c r="A64" s="1">
        <v>45625</v>
      </c>
      <c r="B64" s="4">
        <f>(BTC_tbl[[#This Row],[Close]]/BTC_tbl!B63-1)</f>
        <v>3.7269974376894499E-3</v>
      </c>
      <c r="C64" s="4">
        <f>Gold_tbl[[#This Row],[Close]]/Gold_tbl!B63-1</f>
        <v>8.6245841718346483E-3</v>
      </c>
      <c r="D64" s="4">
        <f>AAPL_tbl[[#This Row],[Close]]/AAPL_tbl!B63-1</f>
        <v>1.0227127455575857E-2</v>
      </c>
      <c r="E64" s="18">
        <f t="shared" si="0"/>
        <v>7.6360711367134508E-3</v>
      </c>
      <c r="F64" s="19">
        <f t="shared" si="1"/>
        <v>7636.0711367134509</v>
      </c>
      <c r="G64" t="b">
        <f t="shared" si="2"/>
        <v>0</v>
      </c>
      <c r="H64" t="b">
        <f t="shared" si="3"/>
        <v>0</v>
      </c>
      <c r="I64" t="b">
        <f t="shared" ca="1" si="4"/>
        <v>0</v>
      </c>
    </row>
    <row r="65" spans="1:9" x14ac:dyDescent="0.25">
      <c r="A65" s="1">
        <v>45628</v>
      </c>
      <c r="B65" s="4">
        <f>(BTC_tbl[[#This Row],[Close]]/BTC_tbl!B64-1)</f>
        <v>-1.4620561615223959E-2</v>
      </c>
      <c r="C65" s="4">
        <f>Gold_tbl[[#This Row],[Close]]/Gold_tbl!B64-1</f>
        <v>-8.7544281118938638E-3</v>
      </c>
      <c r="D65" s="4">
        <f>AAPL_tbl[[#This Row],[Close]]/AAPL_tbl!B64-1</f>
        <v>9.5330493103302771E-3</v>
      </c>
      <c r="E65" s="18">
        <f t="shared" si="0"/>
        <v>-5.0280249362256498E-3</v>
      </c>
      <c r="F65" s="19">
        <f t="shared" si="1"/>
        <v>5028.02493622565</v>
      </c>
      <c r="G65" t="b">
        <f t="shared" si="2"/>
        <v>0</v>
      </c>
      <c r="H65" t="b">
        <f t="shared" si="3"/>
        <v>0</v>
      </c>
      <c r="I65" t="b">
        <f t="shared" ca="1" si="4"/>
        <v>0</v>
      </c>
    </row>
    <row r="66" spans="1:9" x14ac:dyDescent="0.25">
      <c r="A66" s="1">
        <v>45629</v>
      </c>
      <c r="B66" s="4">
        <f>(BTC_tbl[[#This Row],[Close]]/BTC_tbl!B65-1)</f>
        <v>-9.4206311822886413E-4</v>
      </c>
      <c r="C66" s="4">
        <f>Gold_tbl[[#This Row],[Close]]/Gold_tbl!B65-1</f>
        <v>2.0128162997041787E-3</v>
      </c>
      <c r="D66" s="4">
        <f>AAPL_tbl[[#This Row],[Close]]/AAPL_tbl!B65-1</f>
        <v>1.2743910082313015E-2</v>
      </c>
      <c r="E66" s="18">
        <f t="shared" si="0"/>
        <v>4.3456806091069161E-3</v>
      </c>
      <c r="F66" s="19">
        <f t="shared" si="1"/>
        <v>4345.6806091069166</v>
      </c>
      <c r="G66" t="b">
        <f t="shared" si="2"/>
        <v>0</v>
      </c>
      <c r="H66" t="b">
        <f t="shared" si="3"/>
        <v>0</v>
      </c>
      <c r="I66" t="b">
        <f t="shared" ca="1" si="4"/>
        <v>0</v>
      </c>
    </row>
    <row r="67" spans="1:9" x14ac:dyDescent="0.25">
      <c r="A67" s="1">
        <v>45630</v>
      </c>
      <c r="B67" s="4">
        <f>(BTC_tbl[[#This Row],[Close]]/BTC_tbl!B66-1)</f>
        <v>3.5832154644035663E-2</v>
      </c>
      <c r="C67" s="4">
        <f>Gold_tbl[[#This Row],[Close]]/Gold_tbl!B66-1</f>
        <v>3.0336571967366499E-3</v>
      </c>
      <c r="D67" s="4">
        <f>AAPL_tbl[[#This Row],[Close]]/AAPL_tbl!B66-1</f>
        <v>1.4852710619688292E-3</v>
      </c>
      <c r="E67" s="18">
        <f t="shared" si="0"/>
        <v>1.2408690590496008E-2</v>
      </c>
      <c r="F67" s="19">
        <f t="shared" si="1"/>
        <v>12408.690590496008</v>
      </c>
      <c r="G67" t="b">
        <f t="shared" si="2"/>
        <v>0</v>
      </c>
      <c r="H67" t="b">
        <f t="shared" si="3"/>
        <v>0</v>
      </c>
      <c r="I67" t="b">
        <f t="shared" ca="1" si="4"/>
        <v>0</v>
      </c>
    </row>
    <row r="68" spans="1:9" x14ac:dyDescent="0.25">
      <c r="A68" s="1">
        <v>45631</v>
      </c>
      <c r="B68" s="4">
        <f>(BTC_tbl[[#This Row],[Close]]/BTC_tbl!B67-1)</f>
        <v>0</v>
      </c>
      <c r="C68" s="4">
        <f>Gold_tbl[[#This Row],[Close]]/Gold_tbl!B67-1</f>
        <v>-7.3977193771200822E-3</v>
      </c>
      <c r="D68" s="4">
        <f>AAPL_tbl[[#This Row],[Close]]/AAPL_tbl!B67-1</f>
        <v>1.2358902529463478E-4</v>
      </c>
      <c r="E68" s="18">
        <f t="shared" ref="E68:E131" si="5">SUMPRODUCT(B68:D68,$K$2:$M$2)</f>
        <v>-2.9220110432596428E-3</v>
      </c>
      <c r="F68" s="19">
        <f t="shared" ref="F68:F131" si="6">ABS(E68*1000000)</f>
        <v>2922.011043259643</v>
      </c>
      <c r="G68" t="b">
        <f t="shared" ref="G68:G131" si="7">F68&gt;$K$8</f>
        <v>0</v>
      </c>
      <c r="H68" t="b">
        <f t="shared" ref="H68:H131" si="8">F68&gt;$K$9</f>
        <v>0</v>
      </c>
      <c r="I68" t="b">
        <f t="shared" ref="I68:I131" ca="1" si="9">F68&gt;$K$10</f>
        <v>0</v>
      </c>
    </row>
    <row r="69" spans="1:9" x14ac:dyDescent="0.25">
      <c r="A69" s="1">
        <v>45632</v>
      </c>
      <c r="B69" s="4">
        <f>(BTC_tbl[[#This Row],[Close]]/BTC_tbl!B68-1)</f>
        <v>2.6399635867091487E-2</v>
      </c>
      <c r="C69" s="4">
        <f>Gold_tbl[[#This Row],[Close]]/Gold_tbl!B68-1</f>
        <v>3.7058387548372096E-4</v>
      </c>
      <c r="D69" s="4">
        <f>AAPL_tbl[[#This Row],[Close]]/AAPL_tbl!B68-1</f>
        <v>-8.238250195659047E-4</v>
      </c>
      <c r="E69" s="18">
        <f t="shared" si="5"/>
        <v>7.820976804451164E-3</v>
      </c>
      <c r="F69" s="19">
        <f t="shared" si="6"/>
        <v>7820.9768044511638</v>
      </c>
      <c r="G69" t="b">
        <f t="shared" si="7"/>
        <v>0</v>
      </c>
      <c r="H69" t="b">
        <f t="shared" si="8"/>
        <v>0</v>
      </c>
      <c r="I69" t="b">
        <f t="shared" ca="1" si="9"/>
        <v>0</v>
      </c>
    </row>
    <row r="70" spans="1:9" x14ac:dyDescent="0.25">
      <c r="A70" s="1">
        <v>45635</v>
      </c>
      <c r="B70" s="4">
        <f>(BTC_tbl[[#This Row],[Close]]/BTC_tbl!B69-1)</f>
        <v>-5.4767184035476646E-2</v>
      </c>
      <c r="C70" s="4">
        <f>Gold_tbl[[#This Row],[Close]]/Gold_tbl!B69-1</f>
        <v>9.9197365713110663E-3</v>
      </c>
      <c r="D70" s="4">
        <f>AAPL_tbl[[#This Row],[Close]]/AAPL_tbl!B69-1</f>
        <v>1.6119058416127263E-2</v>
      </c>
      <c r="E70" s="18">
        <f t="shared" si="5"/>
        <v>-7.6265430572803891E-3</v>
      </c>
      <c r="F70" s="19">
        <f t="shared" si="6"/>
        <v>7626.5430572803889</v>
      </c>
      <c r="G70" t="b">
        <f t="shared" si="7"/>
        <v>0</v>
      </c>
      <c r="H70" t="b">
        <f t="shared" si="8"/>
        <v>0</v>
      </c>
      <c r="I70" t="b">
        <f t="shared" ca="1" si="9"/>
        <v>0</v>
      </c>
    </row>
    <row r="71" spans="1:9" x14ac:dyDescent="0.25">
      <c r="A71" s="1">
        <v>45636</v>
      </c>
      <c r="B71" s="4">
        <f>(BTC_tbl[[#This Row],[Close]]/BTC_tbl!B70-1)</f>
        <v>2.8149190710766714E-3</v>
      </c>
      <c r="C71" s="4">
        <f>Gold_tbl[[#This Row],[Close]]/Gold_tbl!B70-1</f>
        <v>1.3164329964134192E-2</v>
      </c>
      <c r="D71" s="4">
        <f>AAPL_tbl[[#This Row],[Close]]/AAPL_tbl!B70-1</f>
        <v>4.1382667964946496E-3</v>
      </c>
      <c r="E71" s="18">
        <f t="shared" si="5"/>
        <v>7.3516877459250726E-3</v>
      </c>
      <c r="F71" s="19">
        <f t="shared" si="6"/>
        <v>7351.6877459250727</v>
      </c>
      <c r="G71" t="b">
        <f t="shared" si="7"/>
        <v>0</v>
      </c>
      <c r="H71" t="b">
        <f t="shared" si="8"/>
        <v>0</v>
      </c>
      <c r="I71" t="b">
        <f t="shared" ca="1" si="9"/>
        <v>0</v>
      </c>
    </row>
    <row r="72" spans="1:9" x14ac:dyDescent="0.25">
      <c r="A72" s="1">
        <v>45637</v>
      </c>
      <c r="B72" s="4">
        <f>(BTC_tbl[[#This Row],[Close]]/BTC_tbl!B71-1)</f>
        <v>5.1228070175438623E-2</v>
      </c>
      <c r="C72" s="4">
        <f>Gold_tbl[[#This Row],[Close]]/Gold_tbl!B71-1</f>
        <v>9.5337704654250288E-3</v>
      </c>
      <c r="D72" s="4">
        <f>AAPL_tbl[[#This Row],[Close]]/AAPL_tbl!B71-1</f>
        <v>-5.1717171717171606E-3</v>
      </c>
      <c r="E72" s="18">
        <f t="shared" si="5"/>
        <v>1.7630414087286449E-2</v>
      </c>
      <c r="F72" s="19">
        <f t="shared" si="6"/>
        <v>17630.414087286448</v>
      </c>
      <c r="G72" t="b">
        <f t="shared" si="7"/>
        <v>0</v>
      </c>
      <c r="H72" t="b">
        <f t="shared" si="8"/>
        <v>0</v>
      </c>
      <c r="I72" t="b">
        <f t="shared" ca="1" si="9"/>
        <v>0</v>
      </c>
    </row>
    <row r="73" spans="1:9" x14ac:dyDescent="0.25">
      <c r="A73" s="1">
        <v>45638</v>
      </c>
      <c r="B73" s="4">
        <f>(BTC_tbl[[#This Row],[Close]]/BTC_tbl!B72-1)</f>
        <v>-1.3351134846461776E-2</v>
      </c>
      <c r="C73" s="4">
        <f>Gold_tbl[[#This Row],[Close]]/Gold_tbl!B72-1</f>
        <v>-1.4663691424928293E-2</v>
      </c>
      <c r="D73" s="4">
        <f>AAPL_tbl[[#This Row],[Close]]/AAPL_tbl!B72-1</f>
        <v>5.9702704898059178E-3</v>
      </c>
      <c r="E73" s="18">
        <f t="shared" si="5"/>
        <v>-8.0797358769680756E-3</v>
      </c>
      <c r="F73" s="19">
        <f t="shared" si="6"/>
        <v>8079.7358769680759</v>
      </c>
      <c r="G73" t="b">
        <f t="shared" si="7"/>
        <v>0</v>
      </c>
      <c r="H73" t="b">
        <f t="shared" si="8"/>
        <v>0</v>
      </c>
      <c r="I73" t="b">
        <f t="shared" ca="1" si="9"/>
        <v>0</v>
      </c>
    </row>
    <row r="74" spans="1:9" x14ac:dyDescent="0.25">
      <c r="A74" s="1">
        <v>45639</v>
      </c>
      <c r="B74" s="4">
        <f>(BTC_tbl[[#This Row],[Close]]/BTC_tbl!B73-1)</f>
        <v>1.7365809652683639E-2</v>
      </c>
      <c r="C74" s="4">
        <f>Gold_tbl[[#This Row],[Close]]/Gold_tbl!B73-1</f>
        <v>-1.2091556130702119E-2</v>
      </c>
      <c r="D74" s="4">
        <f>AAPL_tbl[[#This Row],[Close]]/AAPL_tbl!B73-1</f>
        <v>6.8634179821547292E-4</v>
      </c>
      <c r="E74" s="18">
        <f t="shared" si="5"/>
        <v>5.7902298298888549E-4</v>
      </c>
      <c r="F74" s="19">
        <f t="shared" si="6"/>
        <v>579.02298298888547</v>
      </c>
      <c r="G74" t="b">
        <f t="shared" si="7"/>
        <v>0</v>
      </c>
      <c r="H74" t="b">
        <f t="shared" si="8"/>
        <v>0</v>
      </c>
      <c r="I74" t="b">
        <f t="shared" ca="1" si="9"/>
        <v>0</v>
      </c>
    </row>
    <row r="75" spans="1:9" x14ac:dyDescent="0.25">
      <c r="A75" s="1">
        <v>45642</v>
      </c>
      <c r="B75" s="4">
        <f>(BTC_tbl[[#This Row],[Close]]/BTC_tbl!B74-1)</f>
        <v>4.056750166260259E-2</v>
      </c>
      <c r="C75" s="4">
        <f>Gold_tbl[[#This Row],[Close]]/Gold_tbl!B74-1</f>
        <v>2.4151623070940431E-3</v>
      </c>
      <c r="D75" s="4">
        <f>AAPL_tbl[[#This Row],[Close]]/AAPL_tbl!B74-1</f>
        <v>1.1700153312353745E-2</v>
      </c>
      <c r="E75" s="18">
        <f t="shared" si="5"/>
        <v>1.6646361415324516E-2</v>
      </c>
      <c r="F75" s="19">
        <f t="shared" si="6"/>
        <v>16646.361415324518</v>
      </c>
      <c r="G75" t="b">
        <f t="shared" si="7"/>
        <v>0</v>
      </c>
      <c r="H75" t="b">
        <f t="shared" si="8"/>
        <v>0</v>
      </c>
      <c r="I75" t="b">
        <f t="shared" ca="1" si="9"/>
        <v>0</v>
      </c>
    </row>
    <row r="76" spans="1:9" x14ac:dyDescent="0.25">
      <c r="A76" s="1">
        <v>45643</v>
      </c>
      <c r="B76" s="4">
        <f>(BTC_tbl[[#This Row],[Close]]/BTC_tbl!B75-1)</f>
        <v>7.669365146996121E-3</v>
      </c>
      <c r="C76" s="4">
        <f>Gold_tbl[[#This Row],[Close]]/Gold_tbl!B75-1</f>
        <v>-3.8386148317542945E-3</v>
      </c>
      <c r="D76" s="4">
        <f>AAPL_tbl[[#This Row],[Close]]/AAPL_tbl!B75-1</f>
        <v>9.7304195246450398E-3</v>
      </c>
      <c r="E76" s="18">
        <f t="shared" si="5"/>
        <v>3.6844894687906304E-3</v>
      </c>
      <c r="F76" s="19">
        <f t="shared" si="6"/>
        <v>3684.4894687906303</v>
      </c>
      <c r="G76" t="b">
        <f t="shared" si="7"/>
        <v>0</v>
      </c>
      <c r="H76" t="b">
        <f t="shared" si="8"/>
        <v>0</v>
      </c>
      <c r="I76" t="b">
        <f t="shared" ca="1" si="9"/>
        <v>0</v>
      </c>
    </row>
    <row r="77" spans="1:9" x14ac:dyDescent="0.25">
      <c r="A77" s="1">
        <v>45644</v>
      </c>
      <c r="B77" s="4">
        <f>(BTC_tbl[[#This Row],[Close]]/BTC_tbl!B76-1)</f>
        <v>-5.708245243128951E-2</v>
      </c>
      <c r="C77" s="4">
        <f>Gold_tbl[[#This Row],[Close]]/Gold_tbl!B76-1</f>
        <v>-1.9185045502992604E-2</v>
      </c>
      <c r="D77" s="4">
        <f>AAPL_tbl[[#This Row],[Close]]/AAPL_tbl!B76-1</f>
        <v>-2.1406003159557652E-2</v>
      </c>
      <c r="E77" s="18">
        <f t="shared" si="5"/>
        <v>-3.1220554878451191E-2</v>
      </c>
      <c r="F77" s="19">
        <f t="shared" si="6"/>
        <v>31220.554878451192</v>
      </c>
      <c r="G77" t="b">
        <f t="shared" si="7"/>
        <v>0</v>
      </c>
      <c r="H77" t="b">
        <f t="shared" si="8"/>
        <v>1</v>
      </c>
      <c r="I77" t="b">
        <f t="shared" ca="1" si="9"/>
        <v>0</v>
      </c>
    </row>
    <row r="78" spans="1:9" x14ac:dyDescent="0.25">
      <c r="A78" s="1">
        <v>45645</v>
      </c>
      <c r="B78" s="4">
        <f>(BTC_tbl[[#This Row],[Close]]/BTC_tbl!B77-1)</f>
        <v>-4.3273542600896886E-2</v>
      </c>
      <c r="C78" s="4">
        <f>Gold_tbl[[#This Row],[Close]]/Gold_tbl!B77-1</f>
        <v>1.4210482320489159E-3</v>
      </c>
      <c r="D78" s="4">
        <f>AAPL_tbl[[#This Row],[Close]]/AAPL_tbl!B77-1</f>
        <v>7.0223585438695668E-3</v>
      </c>
      <c r="E78" s="18">
        <f t="shared" si="5"/>
        <v>-1.030693592428863E-2</v>
      </c>
      <c r="F78" s="19">
        <f t="shared" si="6"/>
        <v>10306.935924288629</v>
      </c>
      <c r="G78" t="b">
        <f t="shared" si="7"/>
        <v>0</v>
      </c>
      <c r="H78" t="b">
        <f t="shared" si="8"/>
        <v>0</v>
      </c>
      <c r="I78" t="b">
        <f t="shared" ca="1" si="9"/>
        <v>0</v>
      </c>
    </row>
    <row r="79" spans="1:9" x14ac:dyDescent="0.25">
      <c r="A79" s="1">
        <v>45646</v>
      </c>
      <c r="B79" s="4">
        <f>(BTC_tbl[[#This Row],[Close]]/BTC_tbl!B78-1)</f>
        <v>9.3742676353403276E-4</v>
      </c>
      <c r="C79" s="4">
        <f>Gold_tbl[[#This Row],[Close]]/Gold_tbl!B78-1</f>
        <v>1.0434056761268851E-2</v>
      </c>
      <c r="D79" s="4">
        <f>AAPL_tbl[[#This Row],[Close]]/AAPL_tbl!B78-1</f>
        <v>1.8796088489900553E-2</v>
      </c>
      <c r="E79" s="18">
        <f t="shared" si="5"/>
        <v>1.0093677280537915E-2</v>
      </c>
      <c r="F79" s="19">
        <f t="shared" si="6"/>
        <v>10093.677280537915</v>
      </c>
      <c r="G79" t="b">
        <f t="shared" si="7"/>
        <v>0</v>
      </c>
      <c r="H79" t="b">
        <f t="shared" si="8"/>
        <v>0</v>
      </c>
      <c r="I79" t="b">
        <f t="shared" ca="1" si="9"/>
        <v>0</v>
      </c>
    </row>
    <row r="80" spans="1:9" x14ac:dyDescent="0.25">
      <c r="A80" s="1">
        <v>45649</v>
      </c>
      <c r="B80" s="4">
        <f>(BTC_tbl[[#This Row],[Close]]/BTC_tbl!B79-1)</f>
        <v>-3.5120580660266909E-2</v>
      </c>
      <c r="C80" s="4">
        <f>Gold_tbl[[#This Row],[Close]]/Gold_tbl!B79-1</f>
        <v>-4.708798017348137E-3</v>
      </c>
      <c r="D80" s="4">
        <f>AAPL_tbl[[#This Row],[Close]]/AAPL_tbl!B79-1</f>
        <v>3.0683293340152407E-3</v>
      </c>
      <c r="E80" s="18">
        <f t="shared" si="5"/>
        <v>-1.1499194604814755E-2</v>
      </c>
      <c r="F80" s="19">
        <f t="shared" si="6"/>
        <v>11499.194604814755</v>
      </c>
      <c r="G80" t="b">
        <f t="shared" si="7"/>
        <v>0</v>
      </c>
      <c r="H80" t="b">
        <f t="shared" si="8"/>
        <v>0</v>
      </c>
      <c r="I80" t="b">
        <f t="shared" ca="1" si="9"/>
        <v>0</v>
      </c>
    </row>
    <row r="81" spans="1:9" x14ac:dyDescent="0.25">
      <c r="A81" s="1">
        <v>45650</v>
      </c>
      <c r="B81" s="4">
        <f>(BTC_tbl[[#This Row],[Close]]/BTC_tbl!B80-1)</f>
        <v>6.4062120844455173E-2</v>
      </c>
      <c r="C81" s="4">
        <f>Gold_tbl[[#This Row],[Close]]/Gold_tbl!B80-1</f>
        <v>1.9920318725099584E-3</v>
      </c>
      <c r="D81" s="4">
        <f>AAPL_tbl[[#This Row],[Close]]/AAPL_tbl!B80-1</f>
        <v>1.1490646692027262E-2</v>
      </c>
      <c r="E81" s="18">
        <f t="shared" si="5"/>
        <v>2.3462643009948714E-2</v>
      </c>
      <c r="F81" s="19">
        <f t="shared" si="6"/>
        <v>23462.643009948715</v>
      </c>
      <c r="G81" t="b">
        <f t="shared" si="7"/>
        <v>0</v>
      </c>
      <c r="H81" t="b">
        <f t="shared" si="8"/>
        <v>0</v>
      </c>
      <c r="I81" t="b">
        <f t="shared" ca="1" si="9"/>
        <v>0</v>
      </c>
    </row>
    <row r="82" spans="1:9" x14ac:dyDescent="0.25">
      <c r="A82" s="1">
        <v>45652</v>
      </c>
      <c r="B82" s="4">
        <f>(BTC_tbl[[#This Row],[Close]]/BTC_tbl!B81-1)</f>
        <v>-3.4663625997719549E-2</v>
      </c>
      <c r="C82" s="4">
        <f>Gold_tbl[[#This Row],[Close]]/Gold_tbl!B81-1</f>
        <v>6.7511597084162212E-3</v>
      </c>
      <c r="D82" s="4">
        <f>AAPL_tbl[[#This Row],[Close]]/AAPL_tbl!B81-1</f>
        <v>3.1792803970223105E-3</v>
      </c>
      <c r="E82" s="18">
        <f t="shared" si="5"/>
        <v>-6.7448397968426829E-3</v>
      </c>
      <c r="F82" s="19">
        <f t="shared" si="6"/>
        <v>6744.8397968426825</v>
      </c>
      <c r="G82" t="b">
        <f t="shared" si="7"/>
        <v>0</v>
      </c>
      <c r="H82" t="b">
        <f t="shared" si="8"/>
        <v>0</v>
      </c>
      <c r="I82" t="b">
        <f t="shared" ca="1" si="9"/>
        <v>0</v>
      </c>
    </row>
    <row r="83" spans="1:9" x14ac:dyDescent="0.25">
      <c r="A83" s="1">
        <v>45653</v>
      </c>
      <c r="B83" s="4">
        <f>(BTC_tbl[[#This Row],[Close]]/BTC_tbl!B82-1)</f>
        <v>-1.2048192771084265E-2</v>
      </c>
      <c r="C83" s="4">
        <f>Gold_tbl[[#This Row],[Close]]/Gold_tbl!B82-1</f>
        <v>-6.8704488418973586E-3</v>
      </c>
      <c r="D83" s="4">
        <f>AAPL_tbl[[#This Row],[Close]]/AAPL_tbl!B82-1</f>
        <v>-1.325655097781564E-2</v>
      </c>
      <c r="E83" s="18">
        <f t="shared" si="5"/>
        <v>-1.0339602661428915E-2</v>
      </c>
      <c r="F83" s="19">
        <f t="shared" si="6"/>
        <v>10339.602661428915</v>
      </c>
      <c r="G83" t="b">
        <f t="shared" si="7"/>
        <v>0</v>
      </c>
      <c r="H83" t="b">
        <f t="shared" si="8"/>
        <v>0</v>
      </c>
      <c r="I83" t="b">
        <f t="shared" ca="1" si="9"/>
        <v>0</v>
      </c>
    </row>
    <row r="84" spans="1:9" x14ac:dyDescent="0.25">
      <c r="A84" s="1">
        <v>45656</v>
      </c>
      <c r="B84" s="4">
        <f>(BTC_tbl[[#This Row],[Close]]/BTC_tbl!B83-1)</f>
        <v>-1.6738402678144748E-3</v>
      </c>
      <c r="C84" s="4">
        <f>Gold_tbl[[#This Row],[Close]]/Gold_tbl!B83-1</f>
        <v>-3.1897265948633846E-3</v>
      </c>
      <c r="D84" s="4">
        <f>AAPL_tbl[[#This Row],[Close]]/AAPL_tbl!B83-1</f>
        <v>-1.3277975794132701E-2</v>
      </c>
      <c r="E84" s="18">
        <f t="shared" si="5"/>
        <v>-5.7614354565295066E-3</v>
      </c>
      <c r="F84" s="19">
        <f t="shared" si="6"/>
        <v>5761.4354565295062</v>
      </c>
      <c r="G84" t="b">
        <f t="shared" si="7"/>
        <v>0</v>
      </c>
      <c r="H84" t="b">
        <f t="shared" si="8"/>
        <v>0</v>
      </c>
      <c r="I84" t="b">
        <f t="shared" ca="1" si="9"/>
        <v>0</v>
      </c>
    </row>
    <row r="85" spans="1:9" x14ac:dyDescent="0.25">
      <c r="A85" s="1">
        <v>45657</v>
      </c>
      <c r="B85" s="4">
        <f>(BTC_tbl[[#This Row],[Close]]/BTC_tbl!B84-1)</f>
        <v>2.8742514970059307E-3</v>
      </c>
      <c r="C85" s="4">
        <f>Gold_tbl[[#This Row],[Close]]/Gold_tbl!B84-1</f>
        <v>6.2336367036528451E-3</v>
      </c>
      <c r="D85" s="4">
        <f>AAPL_tbl[[#This Row],[Close]]/AAPL_tbl!B84-1</f>
        <v>-7.0657351540172053E-3</v>
      </c>
      <c r="E85" s="18">
        <f t="shared" si="5"/>
        <v>1.2360095843577559E-3</v>
      </c>
      <c r="F85" s="19">
        <f t="shared" si="6"/>
        <v>1236.009584357756</v>
      </c>
      <c r="G85" t="b">
        <f t="shared" si="7"/>
        <v>0</v>
      </c>
      <c r="H85" t="b">
        <f t="shared" si="8"/>
        <v>0</v>
      </c>
      <c r="I85" t="b">
        <f t="shared" ca="1" si="9"/>
        <v>0</v>
      </c>
    </row>
    <row r="86" spans="1:9" x14ac:dyDescent="0.25">
      <c r="A86" s="1">
        <v>45659</v>
      </c>
      <c r="B86" s="4">
        <f>(BTC_tbl[[#This Row],[Close]]/BTC_tbl!B85-1)</f>
        <v>3.0809648913302956E-2</v>
      </c>
      <c r="C86" s="4">
        <f>Gold_tbl[[#This Row],[Close]]/Gold_tbl!B85-1</f>
        <v>1.3587742122000535E-2</v>
      </c>
      <c r="D86" s="4">
        <f>AAPL_tbl[[#This Row],[Close]]/AAPL_tbl!B85-1</f>
        <v>-2.6225313824258301E-2</v>
      </c>
      <c r="E86" s="18">
        <f t="shared" si="5"/>
        <v>6.8103973755136125E-3</v>
      </c>
      <c r="F86" s="19">
        <f t="shared" si="6"/>
        <v>6810.3973755136121</v>
      </c>
      <c r="G86" t="b">
        <f t="shared" si="7"/>
        <v>0</v>
      </c>
      <c r="H86" t="b">
        <f t="shared" si="8"/>
        <v>0</v>
      </c>
      <c r="I86" t="b">
        <f t="shared" ca="1" si="9"/>
        <v>0</v>
      </c>
    </row>
    <row r="87" spans="1:9" x14ac:dyDescent="0.25">
      <c r="A87" s="1">
        <v>45660</v>
      </c>
      <c r="B87" s="4">
        <f>(BTC_tbl[[#This Row],[Close]]/BTC_tbl!B86-1)</f>
        <v>1.0194624652456019E-2</v>
      </c>
      <c r="C87" s="4">
        <f>Gold_tbl[[#This Row],[Close]]/Gold_tbl!B86-1</f>
        <v>-7.8640697579658303E-3</v>
      </c>
      <c r="D87" s="4">
        <f>AAPL_tbl[[#This Row],[Close]]/AAPL_tbl!B86-1</f>
        <v>-2.0116594137450372E-3</v>
      </c>
      <c r="E87" s="18">
        <f t="shared" si="5"/>
        <v>-6.9073833157303768E-4</v>
      </c>
      <c r="F87" s="19">
        <f t="shared" si="6"/>
        <v>690.73833157303773</v>
      </c>
      <c r="G87" t="b">
        <f t="shared" si="7"/>
        <v>0</v>
      </c>
      <c r="H87" t="b">
        <f t="shared" si="8"/>
        <v>0</v>
      </c>
      <c r="I87" t="b">
        <f t="shared" ca="1" si="9"/>
        <v>0</v>
      </c>
    </row>
    <row r="88" spans="1:9" x14ac:dyDescent="0.25">
      <c r="A88" s="1">
        <v>45663</v>
      </c>
      <c r="B88" s="4">
        <f>(BTC_tbl[[#This Row],[Close]]/BTC_tbl!B87-1)</f>
        <v>3.9908256880734072E-2</v>
      </c>
      <c r="C88" s="4">
        <f>Gold_tbl[[#This Row],[Close]]/Gold_tbl!B87-1</f>
        <v>-1.2320834531193148E-3</v>
      </c>
      <c r="D88" s="4">
        <f>AAPL_tbl[[#This Row],[Close]]/AAPL_tbl!B87-1</f>
        <v>6.7464724998971271E-3</v>
      </c>
      <c r="E88" s="18">
        <f t="shared" si="5"/>
        <v>1.3503585432941634E-2</v>
      </c>
      <c r="F88" s="19">
        <f t="shared" si="6"/>
        <v>13503.585432941634</v>
      </c>
      <c r="G88" t="b">
        <f t="shared" si="7"/>
        <v>0</v>
      </c>
      <c r="H88" t="b">
        <f t="shared" si="8"/>
        <v>0</v>
      </c>
      <c r="I88" t="b">
        <f t="shared" ca="1" si="9"/>
        <v>0</v>
      </c>
    </row>
    <row r="89" spans="1:9" x14ac:dyDescent="0.25">
      <c r="A89" s="1">
        <v>45664</v>
      </c>
      <c r="B89" s="4">
        <f>(BTC_tbl[[#This Row],[Close]]/BTC_tbl!B88-1)</f>
        <v>-5.7344508160564689E-2</v>
      </c>
      <c r="C89" s="4">
        <f>Gold_tbl[[#This Row],[Close]]/Gold_tbl!B88-1</f>
        <v>5.6334553229984152E-3</v>
      </c>
      <c r="D89" s="4">
        <f>AAPL_tbl[[#This Row],[Close]]/AAPL_tbl!B88-1</f>
        <v>-1.1400318718587821E-2</v>
      </c>
      <c r="E89" s="18">
        <f t="shared" si="5"/>
        <v>-1.8370065934546386E-2</v>
      </c>
      <c r="F89" s="19">
        <f t="shared" si="6"/>
        <v>18370.065934546386</v>
      </c>
      <c r="G89" t="b">
        <f t="shared" si="7"/>
        <v>0</v>
      </c>
      <c r="H89" t="b">
        <f t="shared" si="8"/>
        <v>0</v>
      </c>
      <c r="I89" t="b">
        <f t="shared" ca="1" si="9"/>
        <v>0</v>
      </c>
    </row>
    <row r="90" spans="1:9" x14ac:dyDescent="0.25">
      <c r="A90" s="1">
        <v>45665</v>
      </c>
      <c r="B90" s="4">
        <f>(BTC_tbl[[#This Row],[Close]]/BTC_tbl!B89-1)</f>
        <v>-2.6438933083762328E-2</v>
      </c>
      <c r="C90" s="4">
        <f>Gold_tbl[[#This Row],[Close]]/Gold_tbl!B89-1</f>
        <v>5.3156689564932691E-3</v>
      </c>
      <c r="D90" s="4">
        <f>AAPL_tbl[[#This Row],[Close]]/AAPL_tbl!B89-1</f>
        <v>2.0252955278168283E-3</v>
      </c>
      <c r="E90" s="18">
        <f t="shared" si="5"/>
        <v>-5.1978236841863411E-3</v>
      </c>
      <c r="F90" s="19">
        <f t="shared" si="6"/>
        <v>5197.8236841863409</v>
      </c>
      <c r="G90" t="b">
        <f t="shared" si="7"/>
        <v>0</v>
      </c>
      <c r="H90" t="b">
        <f t="shared" si="8"/>
        <v>0</v>
      </c>
      <c r="I90" t="b">
        <f t="shared" ca="1" si="9"/>
        <v>0</v>
      </c>
    </row>
    <row r="91" spans="1:9" x14ac:dyDescent="0.25">
      <c r="A91" s="1">
        <v>45667</v>
      </c>
      <c r="B91" s="4">
        <f>(BTC_tbl[[#This Row],[Close]]/BTC_tbl!B90-1)</f>
        <v>9.1324200913243114E-3</v>
      </c>
      <c r="C91" s="4">
        <f>Gold_tbl[[#This Row],[Close]]/Gold_tbl!B90-1</f>
        <v>9.5582852029609811E-3</v>
      </c>
      <c r="D91" s="4">
        <f>AAPL_tbl[[#This Row],[Close]]/AAPL_tbl!B90-1</f>
        <v>-2.4089427876087921E-2</v>
      </c>
      <c r="E91" s="18">
        <f t="shared" si="5"/>
        <v>-6.6378825424468976E-4</v>
      </c>
      <c r="F91" s="19">
        <f t="shared" si="6"/>
        <v>663.78825424468971</v>
      </c>
      <c r="G91" t="b">
        <f t="shared" si="7"/>
        <v>0</v>
      </c>
      <c r="H91" t="b">
        <f t="shared" si="8"/>
        <v>0</v>
      </c>
      <c r="I91" t="b">
        <f t="shared" ca="1" si="9"/>
        <v>0</v>
      </c>
    </row>
    <row r="92" spans="1:9" x14ac:dyDescent="0.25">
      <c r="A92" s="1">
        <v>45670</v>
      </c>
      <c r="B92" s="4">
        <f>(BTC_tbl[[#This Row],[Close]]/BTC_tbl!B91-1)</f>
        <v>-1.1907597046915908E-2</v>
      </c>
      <c r="C92" s="4">
        <f>Gold_tbl[[#This Row],[Close]]/Gold_tbl!B91-1</f>
        <v>-9.9512509568510099E-3</v>
      </c>
      <c r="D92" s="4">
        <f>AAPL_tbl[[#This Row],[Close]]/AAPL_tbl!B91-1</f>
        <v>-1.035546726404335E-2</v>
      </c>
      <c r="E92" s="18">
        <f t="shared" si="5"/>
        <v>-1.0659419676028181E-2</v>
      </c>
      <c r="F92" s="19">
        <f t="shared" si="6"/>
        <v>10659.419676028181</v>
      </c>
      <c r="G92" t="b">
        <f t="shared" si="7"/>
        <v>0</v>
      </c>
      <c r="H92" t="b">
        <f t="shared" si="8"/>
        <v>0</v>
      </c>
      <c r="I92" t="b">
        <f t="shared" ca="1" si="9"/>
        <v>0</v>
      </c>
    </row>
    <row r="93" spans="1:9" x14ac:dyDescent="0.25">
      <c r="A93" s="1">
        <v>45671</v>
      </c>
      <c r="B93" s="4">
        <f>(BTC_tbl[[#This Row],[Close]]/BTC_tbl!B92-1)</f>
        <v>3.0850807423475457E-2</v>
      </c>
      <c r="C93" s="4">
        <f>Gold_tbl[[#This Row],[Close]]/Gold_tbl!B92-1</f>
        <v>5.2494506388864881E-3</v>
      </c>
      <c r="D93" s="4">
        <f>AAPL_tbl[[#This Row],[Close]]/AAPL_tbl!B92-1</f>
        <v>-4.7834628854530603E-3</v>
      </c>
      <c r="E93" s="18">
        <f t="shared" si="5"/>
        <v>9.9199836169613139E-3</v>
      </c>
      <c r="F93" s="19">
        <f t="shared" si="6"/>
        <v>9919.9836169613136</v>
      </c>
      <c r="G93" t="b">
        <f t="shared" si="7"/>
        <v>0</v>
      </c>
      <c r="H93" t="b">
        <f t="shared" si="8"/>
        <v>0</v>
      </c>
      <c r="I93" t="b">
        <f t="shared" ca="1" si="9"/>
        <v>0</v>
      </c>
    </row>
    <row r="94" spans="1:9" x14ac:dyDescent="0.25">
      <c r="A94" s="1">
        <v>45672</v>
      </c>
      <c r="B94" s="4">
        <f>(BTC_tbl[[#This Row],[Close]]/BTC_tbl!B93-1)</f>
        <v>3.2265606733691721E-2</v>
      </c>
      <c r="C94" s="4">
        <f>Gold_tbl[[#This Row],[Close]]/Gold_tbl!B93-1</f>
        <v>7.4889689511394852E-3</v>
      </c>
      <c r="D94" s="4">
        <f>AAPL_tbl[[#This Row],[Close]]/AAPL_tbl!B93-1</f>
        <v>1.9697880010299595E-2</v>
      </c>
      <c r="E94" s="18">
        <f t="shared" si="5"/>
        <v>1.858463360365319E-2</v>
      </c>
      <c r="F94" s="19">
        <f t="shared" si="6"/>
        <v>18584.63360365319</v>
      </c>
      <c r="G94" t="b">
        <f t="shared" si="7"/>
        <v>0</v>
      </c>
      <c r="H94" t="b">
        <f t="shared" si="8"/>
        <v>0</v>
      </c>
      <c r="I94" t="b">
        <f t="shared" ca="1" si="9"/>
        <v>0</v>
      </c>
    </row>
    <row r="95" spans="1:9" x14ac:dyDescent="0.25">
      <c r="A95" s="1">
        <v>45673</v>
      </c>
      <c r="B95" s="4">
        <f>(BTC_tbl[[#This Row],[Close]]/BTC_tbl!B94-1)</f>
        <v>8.1540203850509752E-3</v>
      </c>
      <c r="C95" s="4">
        <f>Gold_tbl[[#This Row],[Close]]/Gold_tbl!B94-1</f>
        <v>6.9109611057538434E-3</v>
      </c>
      <c r="D95" s="4">
        <f>AAPL_tbl[[#This Row],[Close]]/AAPL_tbl!B94-1</f>
        <v>-4.0402339968856671E-2</v>
      </c>
      <c r="E95" s="18">
        <f t="shared" si="5"/>
        <v>-6.91011143284017E-3</v>
      </c>
      <c r="F95" s="19">
        <f t="shared" si="6"/>
        <v>6910.11143284017</v>
      </c>
      <c r="G95" t="b">
        <f t="shared" si="7"/>
        <v>0</v>
      </c>
      <c r="H95" t="b">
        <f t="shared" si="8"/>
        <v>0</v>
      </c>
      <c r="I95" t="b">
        <f t="shared" ca="1" si="9"/>
        <v>0</v>
      </c>
    </row>
    <row r="96" spans="1:9" x14ac:dyDescent="0.25">
      <c r="A96" s="1">
        <v>45674</v>
      </c>
      <c r="B96" s="4">
        <f>(BTC_tbl[[#This Row],[Close]]/BTC_tbl!B95-1)</f>
        <v>4.3136373848573495E-2</v>
      </c>
      <c r="C96" s="4">
        <f>Gold_tbl[[#This Row],[Close]]/Gold_tbl!B95-1</f>
        <v>-5.3072625698323828E-3</v>
      </c>
      <c r="D96" s="4">
        <f>AAPL_tbl[[#This Row],[Close]]/AAPL_tbl!B95-1</f>
        <v>7.5435287925968986E-3</v>
      </c>
      <c r="E96" s="18">
        <f t="shared" si="5"/>
        <v>1.3081065764418165E-2</v>
      </c>
      <c r="F96" s="19">
        <f t="shared" si="6"/>
        <v>13081.065764418165</v>
      </c>
      <c r="G96" t="b">
        <f t="shared" si="7"/>
        <v>0</v>
      </c>
      <c r="H96" t="b">
        <f t="shared" si="8"/>
        <v>0</v>
      </c>
      <c r="I96" t="b">
        <f t="shared" ca="1" si="9"/>
        <v>0</v>
      </c>
    </row>
    <row r="97" spans="1:9" x14ac:dyDescent="0.25">
      <c r="A97" s="1">
        <v>45678</v>
      </c>
      <c r="B97" s="4">
        <f>(BTC_tbl[[#This Row],[Close]]/BTC_tbl!B96-1)</f>
        <v>1.3999569244023125E-2</v>
      </c>
      <c r="C97" s="4">
        <f>Gold_tbl[[#This Row],[Close]]/Gold_tbl!B96-1</f>
        <v>1.5485216833152737E-2</v>
      </c>
      <c r="D97" s="4">
        <f>AAPL_tbl[[#This Row],[Close]]/AAPL_tbl!B96-1</f>
        <v>-3.1907021285857207E-2</v>
      </c>
      <c r="E97" s="18">
        <f t="shared" si="5"/>
        <v>8.2185112071087203E-4</v>
      </c>
      <c r="F97" s="19">
        <f t="shared" si="6"/>
        <v>821.85112071087201</v>
      </c>
      <c r="G97" t="b">
        <f t="shared" si="7"/>
        <v>0</v>
      </c>
      <c r="H97" t="b">
        <f t="shared" si="8"/>
        <v>0</v>
      </c>
      <c r="I97" t="b">
        <f t="shared" ca="1" si="9"/>
        <v>0</v>
      </c>
    </row>
    <row r="98" spans="1:9" x14ac:dyDescent="0.25">
      <c r="A98" s="1">
        <v>45679</v>
      </c>
      <c r="B98" s="4">
        <f>(BTC_tbl[[#This Row],[Close]]/BTC_tbl!B97-1)</f>
        <v>-1.7417162276975318E-2</v>
      </c>
      <c r="C98" s="4">
        <f>Gold_tbl[[#This Row],[Close]]/Gold_tbl!B97-1</f>
        <v>5.1357010231896094E-3</v>
      </c>
      <c r="D98" s="4">
        <f>AAPL_tbl[[#This Row],[Close]]/AAPL_tbl!B97-1</f>
        <v>5.3057553956834536E-3</v>
      </c>
      <c r="E98" s="18">
        <f t="shared" si="5"/>
        <v>-1.5791416551117151E-3</v>
      </c>
      <c r="F98" s="19">
        <f t="shared" si="6"/>
        <v>1579.1416551117152</v>
      </c>
      <c r="G98" t="b">
        <f t="shared" si="7"/>
        <v>0</v>
      </c>
      <c r="H98" t="b">
        <f t="shared" si="8"/>
        <v>0</v>
      </c>
      <c r="I98" t="b">
        <f t="shared" ca="1" si="9"/>
        <v>0</v>
      </c>
    </row>
    <row r="99" spans="1:9" x14ac:dyDescent="0.25">
      <c r="A99" s="1">
        <v>45680</v>
      </c>
      <c r="B99" s="4">
        <f>(BTC_tbl[[#This Row],[Close]]/BTC_tbl!B98-1)</f>
        <v>-9.7276264591438233E-3</v>
      </c>
      <c r="C99" s="4">
        <f>Gold_tbl[[#This Row],[Close]]/Gold_tbl!B98-1</f>
        <v>-1.4149274849664106E-3</v>
      </c>
      <c r="D99" s="4">
        <f>AAPL_tbl[[#This Row],[Close]]/AAPL_tbl!B98-1</f>
        <v>-7.6035423562048621E-4</v>
      </c>
      <c r="E99" s="18">
        <f t="shared" si="5"/>
        <v>-3.7123652024158571E-3</v>
      </c>
      <c r="F99" s="19">
        <f t="shared" si="6"/>
        <v>3712.3652024158573</v>
      </c>
      <c r="G99" t="b">
        <f t="shared" si="7"/>
        <v>0</v>
      </c>
      <c r="H99" t="b">
        <f t="shared" si="8"/>
        <v>0</v>
      </c>
      <c r="I99" t="b">
        <f t="shared" ca="1" si="9"/>
        <v>0</v>
      </c>
    </row>
    <row r="100" spans="1:9" x14ac:dyDescent="0.25">
      <c r="A100" s="1">
        <v>45681</v>
      </c>
      <c r="B100" s="4">
        <f>(BTC_tbl[[#This Row],[Close]]/BTC_tbl!B99-1)</f>
        <v>1.5280506439641961E-2</v>
      </c>
      <c r="C100" s="4">
        <f>Gold_tbl[[#This Row],[Close]]/Gold_tbl!B99-1</f>
        <v>6.2187586098318981E-3</v>
      </c>
      <c r="D100" s="4">
        <f>AAPL_tbl[[#This Row],[Close]]/AAPL_tbl!B99-1</f>
        <v>-3.8941855780851853E-3</v>
      </c>
      <c r="E100" s="18">
        <f t="shared" si="5"/>
        <v>5.9033997023997921E-3</v>
      </c>
      <c r="F100" s="19">
        <f t="shared" si="6"/>
        <v>5903.3997023997917</v>
      </c>
      <c r="G100" t="b">
        <f t="shared" si="7"/>
        <v>0</v>
      </c>
      <c r="H100" t="b">
        <f t="shared" si="8"/>
        <v>0</v>
      </c>
      <c r="I100" t="b">
        <f t="shared" ca="1" si="9"/>
        <v>0</v>
      </c>
    </row>
    <row r="101" spans="1:9" x14ac:dyDescent="0.25">
      <c r="A101" s="1">
        <v>45684</v>
      </c>
      <c r="B101" s="4">
        <f>(BTC_tbl[[#This Row],[Close]]/BTC_tbl!B100-1)</f>
        <v>-3.4186196516878042E-2</v>
      </c>
      <c r="C101" s="4">
        <f>Gold_tbl[[#This Row],[Close]]/Gold_tbl!B100-1</f>
        <v>-1.0404850381380726E-2</v>
      </c>
      <c r="D101" s="4">
        <f>AAPL_tbl[[#This Row],[Close]]/AAPL_tbl!B100-1</f>
        <v>3.1769569515592844E-2</v>
      </c>
      <c r="E101" s="18">
        <f t="shared" si="5"/>
        <v>-4.8869282529378499E-3</v>
      </c>
      <c r="F101" s="19">
        <f t="shared" si="6"/>
        <v>4886.9282529378497</v>
      </c>
      <c r="G101" t="b">
        <f t="shared" si="7"/>
        <v>0</v>
      </c>
      <c r="H101" t="b">
        <f t="shared" si="8"/>
        <v>0</v>
      </c>
      <c r="I101" t="b">
        <f t="shared" ca="1" si="9"/>
        <v>0</v>
      </c>
    </row>
    <row r="102" spans="1:9" x14ac:dyDescent="0.25">
      <c r="A102" s="1">
        <v>45685</v>
      </c>
      <c r="B102" s="4">
        <f>(BTC_tbl[[#This Row],[Close]]/BTC_tbl!B101-1)</f>
        <v>-1.1130899376670111E-3</v>
      </c>
      <c r="C102" s="4">
        <f>Gold_tbl[[#This Row],[Close]]/Gold_tbl!B101-1</f>
        <v>8.6564686351238151E-3</v>
      </c>
      <c r="D102" s="4">
        <f>AAPL_tbl[[#This Row],[Close]]/AAPL_tbl!B101-1</f>
        <v>3.6540220373677101E-2</v>
      </c>
      <c r="E102" s="18">
        <f t="shared" si="5"/>
        <v>1.4090726584852553E-2</v>
      </c>
      <c r="F102" s="19">
        <f t="shared" si="6"/>
        <v>14090.726584852553</v>
      </c>
      <c r="G102" t="b">
        <f t="shared" si="7"/>
        <v>0</v>
      </c>
      <c r="H102" t="b">
        <f t="shared" si="8"/>
        <v>0</v>
      </c>
      <c r="I102" t="b">
        <f t="shared" ca="1" si="9"/>
        <v>0</v>
      </c>
    </row>
    <row r="103" spans="1:9" x14ac:dyDescent="0.25">
      <c r="A103" s="1">
        <v>45686</v>
      </c>
      <c r="B103" s="4">
        <f>(BTC_tbl[[#This Row],[Close]]/BTC_tbl!B102-1)</f>
        <v>3.0309783819924219E-2</v>
      </c>
      <c r="C103" s="4">
        <f>Gold_tbl[[#This Row],[Close]]/Gold_tbl!B102-1</f>
        <v>-3.8404263657026982E-3</v>
      </c>
      <c r="D103" s="4">
        <f>AAPL_tbl[[#This Row],[Close]]/AAPL_tbl!B102-1</f>
        <v>4.6218487394957819E-3</v>
      </c>
      <c r="E103" s="18">
        <f t="shared" si="5"/>
        <v>8.9433192215449195E-3</v>
      </c>
      <c r="F103" s="19">
        <f t="shared" si="6"/>
        <v>8943.3192215449199</v>
      </c>
      <c r="G103" t="b">
        <f t="shared" si="7"/>
        <v>0</v>
      </c>
      <c r="H103" t="b">
        <f t="shared" si="8"/>
        <v>0</v>
      </c>
      <c r="I103" t="b">
        <f t="shared" ca="1" si="9"/>
        <v>0</v>
      </c>
    </row>
    <row r="104" spans="1:9" x14ac:dyDescent="0.25">
      <c r="A104" s="1">
        <v>45687</v>
      </c>
      <c r="B104" s="4">
        <f>(BTC_tbl[[#This Row],[Close]]/BTC_tbl!B103-1)</f>
        <v>6.7056024226692656E-3</v>
      </c>
      <c r="C104" s="4">
        <f>Gold_tbl[[#This Row],[Close]]/Gold_tbl!B103-1</f>
        <v>1.5145554681353257E-2</v>
      </c>
      <c r="D104" s="4">
        <f>AAPL_tbl[[#This Row],[Close]]/AAPL_tbl!B103-1</f>
        <v>-7.4027603513173723E-3</v>
      </c>
      <c r="E104" s="18">
        <f t="shared" si="5"/>
        <v>5.8490744939468722E-3</v>
      </c>
      <c r="F104" s="19">
        <f t="shared" si="6"/>
        <v>5849.0744939468723</v>
      </c>
      <c r="G104" t="b">
        <f t="shared" si="7"/>
        <v>0</v>
      </c>
      <c r="H104" t="b">
        <f t="shared" si="8"/>
        <v>0</v>
      </c>
      <c r="I104" t="b">
        <f t="shared" ca="1" si="9"/>
        <v>0</v>
      </c>
    </row>
    <row r="105" spans="1:9" x14ac:dyDescent="0.25">
      <c r="A105" s="1">
        <v>45688</v>
      </c>
      <c r="B105" s="4">
        <f>(BTC_tbl[[#This Row],[Close]]/BTC_tbl!B104-1)</f>
        <v>-3.2874946282767548E-2</v>
      </c>
      <c r="C105" s="4">
        <f>Gold_tbl[[#This Row],[Close]]/Gold_tbl!B104-1</f>
        <v>1.9763611703158546E-3</v>
      </c>
      <c r="D105" s="4">
        <f>AAPL_tbl[[#This Row],[Close]]/AAPL_tbl!B104-1</f>
        <v>-6.6995322968019799E-3</v>
      </c>
      <c r="E105" s="18">
        <f t="shared" si="5"/>
        <v>-1.1081799105744517E-2</v>
      </c>
      <c r="F105" s="19">
        <f t="shared" si="6"/>
        <v>11081.799105744518</v>
      </c>
      <c r="G105" t="b">
        <f t="shared" si="7"/>
        <v>0</v>
      </c>
      <c r="H105" t="b">
        <f t="shared" si="8"/>
        <v>0</v>
      </c>
      <c r="I105" t="b">
        <f t="shared" ca="1" si="9"/>
        <v>0</v>
      </c>
    </row>
    <row r="106" spans="1:9" x14ac:dyDescent="0.25">
      <c r="A106" s="1">
        <v>45691</v>
      </c>
      <c r="B106" s="4">
        <f>(BTC_tbl[[#This Row],[Close]]/BTC_tbl!B105-1)</f>
        <v>-3.3325927571650205E-3</v>
      </c>
      <c r="C106" s="4">
        <f>Gold_tbl[[#This Row],[Close]]/Gold_tbl!B105-1</f>
        <v>5.3372524752475226E-3</v>
      </c>
      <c r="D106" s="4">
        <f>AAPL_tbl[[#This Row],[Close]]/AAPL_tbl!B105-1</f>
        <v>-3.3850852634258133E-2</v>
      </c>
      <c r="E106" s="18">
        <f t="shared" si="5"/>
        <v>-9.0201326273279363E-3</v>
      </c>
      <c r="F106" s="19">
        <f t="shared" si="6"/>
        <v>9020.1326273279356</v>
      </c>
      <c r="G106" t="b">
        <f t="shared" si="7"/>
        <v>0</v>
      </c>
      <c r="H106" t="b">
        <f t="shared" si="8"/>
        <v>0</v>
      </c>
      <c r="I106" t="b">
        <f t="shared" ca="1" si="9"/>
        <v>0</v>
      </c>
    </row>
    <row r="107" spans="1:9" x14ac:dyDescent="0.25">
      <c r="A107" s="1">
        <v>45692</v>
      </c>
      <c r="B107" s="4">
        <f>(BTC_tbl[[#This Row],[Close]]/BTC_tbl!B106-1)</f>
        <v>-2.4297815425769032E-2</v>
      </c>
      <c r="C107" s="4">
        <f>Gold_tbl[[#This Row],[Close]]/Gold_tbl!B106-1</f>
        <v>9.8484265599754206E-3</v>
      </c>
      <c r="D107" s="4">
        <f>AAPL_tbl[[#This Row],[Close]]/AAPL_tbl!B106-1</f>
        <v>2.0987003863716103E-2</v>
      </c>
      <c r="E107" s="18">
        <f t="shared" si="5"/>
        <v>2.9461271553742905E-3</v>
      </c>
      <c r="F107" s="19">
        <f t="shared" si="6"/>
        <v>2946.1271553742904</v>
      </c>
      <c r="G107" t="b">
        <f t="shared" si="7"/>
        <v>0</v>
      </c>
      <c r="H107" t="b">
        <f t="shared" si="8"/>
        <v>0</v>
      </c>
      <c r="I107" t="b">
        <f t="shared" ca="1" si="9"/>
        <v>0</v>
      </c>
    </row>
    <row r="108" spans="1:9" x14ac:dyDescent="0.25">
      <c r="A108" s="1">
        <v>45693</v>
      </c>
      <c r="B108" s="4">
        <f>(BTC_tbl[[#This Row],[Close]]/BTC_tbl!B107-1)</f>
        <v>-1.4393420150788261E-2</v>
      </c>
      <c r="C108" s="4">
        <f>Gold_tbl[[#This Row],[Close]]/Gold_tbl!B107-1</f>
        <v>6.2095238095238869E-3</v>
      </c>
      <c r="D108" s="4">
        <f>AAPL_tbl[[#This Row],[Close]]/AAPL_tbl!B107-1</f>
        <v>-1.3761073363721676E-3</v>
      </c>
      <c r="E108" s="18">
        <f t="shared" si="5"/>
        <v>-2.2470487223385733E-3</v>
      </c>
      <c r="F108" s="19">
        <f t="shared" si="6"/>
        <v>2247.048722338573</v>
      </c>
      <c r="G108" t="b">
        <f t="shared" si="7"/>
        <v>0</v>
      </c>
      <c r="H108" t="b">
        <f t="shared" si="8"/>
        <v>0</v>
      </c>
      <c r="I108" t="b">
        <f t="shared" ca="1" si="9"/>
        <v>0</v>
      </c>
    </row>
    <row r="109" spans="1:9" x14ac:dyDescent="0.25">
      <c r="A109" s="1">
        <v>45694</v>
      </c>
      <c r="B109" s="4">
        <f>(BTC_tbl[[#This Row],[Close]]/BTC_tbl!B108-1)</f>
        <v>-4.1724617524339092E-3</v>
      </c>
      <c r="C109" s="4">
        <f>Gold_tbl[[#This Row],[Close]]/Gold_tbl!B108-1</f>
        <v>-2.650210123802621E-3</v>
      </c>
      <c r="D109" s="4">
        <f>AAPL_tbl[[#This Row],[Close]]/AAPL_tbl!B108-1</f>
        <v>3.1866333649126499E-3</v>
      </c>
      <c r="E109" s="18">
        <f t="shared" si="5"/>
        <v>-1.3558325657774266E-3</v>
      </c>
      <c r="F109" s="19">
        <f t="shared" si="6"/>
        <v>1355.8325657774267</v>
      </c>
      <c r="G109" t="b">
        <f t="shared" si="7"/>
        <v>0</v>
      </c>
      <c r="H109" t="b">
        <f t="shared" si="8"/>
        <v>0</v>
      </c>
      <c r="I109" t="b">
        <f t="shared" ca="1" si="9"/>
        <v>0</v>
      </c>
    </row>
    <row r="110" spans="1:9" x14ac:dyDescent="0.25">
      <c r="A110" s="1">
        <v>45695</v>
      </c>
      <c r="B110" s="4">
        <f>(BTC_tbl[[#This Row],[Close]]/BTC_tbl!B109-1)</f>
        <v>-1.2569832402234637E-2</v>
      </c>
      <c r="C110" s="4">
        <f>Gold_tbl[[#This Row],[Close]]/Gold_tbl!B109-1</f>
        <v>1.784155183540026E-3</v>
      </c>
      <c r="D110" s="4">
        <f>AAPL_tbl[[#This Row],[Close]]/AAPL_tbl!B109-1</f>
        <v>-2.3952609890109944E-2</v>
      </c>
      <c r="E110" s="18">
        <f t="shared" si="5"/>
        <v>-1.0243070614287364E-2</v>
      </c>
      <c r="F110" s="19">
        <f t="shared" si="6"/>
        <v>10243.070614287364</v>
      </c>
      <c r="G110" t="b">
        <f t="shared" si="7"/>
        <v>0</v>
      </c>
      <c r="H110" t="b">
        <f t="shared" si="8"/>
        <v>0</v>
      </c>
      <c r="I110" t="b">
        <f t="shared" ca="1" si="9"/>
        <v>0</v>
      </c>
    </row>
    <row r="111" spans="1:9" x14ac:dyDescent="0.25">
      <c r="A111" s="1">
        <v>45698</v>
      </c>
      <c r="B111" s="4">
        <f>(BTC_tbl[[#This Row],[Close]]/BTC_tbl!B110-1)</f>
        <v>1.7916077322017943E-2</v>
      </c>
      <c r="C111" s="4">
        <f>Gold_tbl[[#This Row],[Close]]/Gold_tbl!B110-1</f>
        <v>1.6938234179613598E-2</v>
      </c>
      <c r="D111" s="4">
        <f>AAPL_tbl[[#This Row],[Close]]/AAPL_tbl!B110-1</f>
        <v>1.1874395285424999E-3</v>
      </c>
      <c r="E111" s="18">
        <f t="shared" si="5"/>
        <v>1.2506348727013573E-2</v>
      </c>
      <c r="F111" s="19">
        <f t="shared" si="6"/>
        <v>12506.348727013574</v>
      </c>
      <c r="G111" t="b">
        <f t="shared" si="7"/>
        <v>0</v>
      </c>
      <c r="H111" t="b">
        <f t="shared" si="8"/>
        <v>0</v>
      </c>
      <c r="I111" t="b">
        <f t="shared" ca="1" si="9"/>
        <v>0</v>
      </c>
    </row>
    <row r="112" spans="1:9" x14ac:dyDescent="0.25">
      <c r="A112" s="1">
        <v>45699</v>
      </c>
      <c r="B112" s="4">
        <f>(BTC_tbl[[#This Row],[Close]]/BTC_tbl!B111-1)</f>
        <v>-2.2000926354794004E-2</v>
      </c>
      <c r="C112" s="4">
        <f>Gold_tbl[[#This Row],[Close]]/Gold_tbl!B111-1</f>
        <v>-3.6516749264076109E-3</v>
      </c>
      <c r="D112" s="4">
        <f>AAPL_tbl[[#This Row],[Close]]/AAPL_tbl!B111-1</f>
        <v>2.1831759279595797E-2</v>
      </c>
      <c r="E112" s="18">
        <f t="shared" si="5"/>
        <v>-1.5114200931225057E-3</v>
      </c>
      <c r="F112" s="19">
        <f t="shared" si="6"/>
        <v>1511.4200931225057</v>
      </c>
      <c r="G112" t="b">
        <f t="shared" si="7"/>
        <v>0</v>
      </c>
      <c r="H112" t="b">
        <f t="shared" si="8"/>
        <v>0</v>
      </c>
      <c r="I112" t="b">
        <f t="shared" ca="1" si="9"/>
        <v>0</v>
      </c>
    </row>
    <row r="113" spans="1:9" x14ac:dyDescent="0.25">
      <c r="A113" s="1">
        <v>45700</v>
      </c>
      <c r="B113" s="4">
        <f>(BTC_tbl[[#This Row],[Close]]/BTC_tbl!B112-1)</f>
        <v>1.799668482121719E-2</v>
      </c>
      <c r="C113" s="4">
        <f>Gold_tbl[[#This Row],[Close]]/Gold_tbl!B112-1</f>
        <v>1.047159579640411E-3</v>
      </c>
      <c r="D113" s="4">
        <f>AAPL_tbl[[#This Row],[Close]]/AAPL_tbl!B112-1</f>
        <v>1.8270140142722102E-2</v>
      </c>
      <c r="E113" s="18">
        <f t="shared" si="5"/>
        <v>1.1298911321037951E-2</v>
      </c>
      <c r="F113" s="19">
        <f t="shared" si="6"/>
        <v>11298.911321037951</v>
      </c>
      <c r="G113" t="b">
        <f t="shared" si="7"/>
        <v>0</v>
      </c>
      <c r="H113" t="b">
        <f t="shared" si="8"/>
        <v>0</v>
      </c>
      <c r="I113" t="b">
        <f t="shared" ca="1" si="9"/>
        <v>0</v>
      </c>
    </row>
    <row r="114" spans="1:9" x14ac:dyDescent="0.25">
      <c r="A114" s="1">
        <v>45701</v>
      </c>
      <c r="B114" s="4">
        <f>(BTC_tbl[[#This Row],[Close]]/BTC_tbl!B113-1)</f>
        <v>-7.6762037683183459E-3</v>
      </c>
      <c r="C114" s="4">
        <f>Gold_tbl[[#This Row],[Close]]/Gold_tbl!B113-1</f>
        <v>9.8628908730900022E-3</v>
      </c>
      <c r="D114" s="4">
        <f>AAPL_tbl[[#This Row],[Close]]/AAPL_tbl!B113-1</f>
        <v>1.9673238485245159E-2</v>
      </c>
      <c r="E114" s="18">
        <f t="shared" si="5"/>
        <v>7.5442667643140452E-3</v>
      </c>
      <c r="F114" s="19">
        <f t="shared" si="6"/>
        <v>7544.2667643140448</v>
      </c>
      <c r="G114" t="b">
        <f t="shared" si="7"/>
        <v>0</v>
      </c>
      <c r="H114" t="b">
        <f t="shared" si="8"/>
        <v>0</v>
      </c>
      <c r="I114" t="b">
        <f t="shared" ca="1" si="9"/>
        <v>0</v>
      </c>
    </row>
    <row r="115" spans="1:9" x14ac:dyDescent="0.25">
      <c r="A115" s="1">
        <v>45702</v>
      </c>
      <c r="B115" s="4">
        <f>(BTC_tbl[[#This Row],[Close]]/BTC_tbl!B114-1)</f>
        <v>1.0548523206751037E-2</v>
      </c>
      <c r="C115" s="4">
        <f>Gold_tbl[[#This Row],[Close]]/Gold_tbl!B114-1</f>
        <v>-1.4871813843365E-2</v>
      </c>
      <c r="D115" s="4">
        <f>AAPL_tbl[[#This Row],[Close]]/AAPL_tbl!B114-1</f>
        <v>1.2710636359872352E-2</v>
      </c>
      <c r="E115" s="18">
        <f t="shared" si="5"/>
        <v>1.029022332641016E-3</v>
      </c>
      <c r="F115" s="19">
        <f t="shared" si="6"/>
        <v>1029.022332641016</v>
      </c>
      <c r="G115" t="b">
        <f t="shared" si="7"/>
        <v>0</v>
      </c>
      <c r="H115" t="b">
        <f t="shared" si="8"/>
        <v>0</v>
      </c>
      <c r="I115" t="b">
        <f t="shared" ca="1" si="9"/>
        <v>0</v>
      </c>
    </row>
    <row r="116" spans="1:9" x14ac:dyDescent="0.25">
      <c r="A116" s="1">
        <v>45706</v>
      </c>
      <c r="B116" s="4">
        <f>(BTC_tbl[[#This Row],[Close]]/BTC_tbl!B115-1)</f>
        <v>-3.2243099048944623E-2</v>
      </c>
      <c r="C116" s="4">
        <f>Gold_tbl[[#This Row],[Close]]/Gold_tbl!B115-1</f>
        <v>1.6560892260317539E-2</v>
      </c>
      <c r="D116" s="4">
        <f>AAPL_tbl[[#This Row],[Close]]/AAPL_tbl!B115-1</f>
        <v>-5.3147996729352442E-4</v>
      </c>
      <c r="E116" s="18">
        <f t="shared" si="5"/>
        <v>-3.2080168007444288E-3</v>
      </c>
      <c r="F116" s="19">
        <f t="shared" si="6"/>
        <v>3208.016800744429</v>
      </c>
      <c r="G116" t="b">
        <f t="shared" si="7"/>
        <v>0</v>
      </c>
      <c r="H116" t="b">
        <f t="shared" si="8"/>
        <v>0</v>
      </c>
      <c r="I116" t="b">
        <f t="shared" ca="1" si="9"/>
        <v>0</v>
      </c>
    </row>
    <row r="117" spans="1:9" x14ac:dyDescent="0.25">
      <c r="A117" s="1">
        <v>45707</v>
      </c>
      <c r="B117" s="4">
        <f>(BTC_tbl[[#This Row],[Close]]/BTC_tbl!B116-1)</f>
        <v>2.1812080536912859E-2</v>
      </c>
      <c r="C117" s="4">
        <f>Gold_tbl[[#This Row],[Close]]/Gold_tbl!B116-1</f>
        <v>5.5411895086820984E-4</v>
      </c>
      <c r="D117" s="4">
        <f>AAPL_tbl[[#This Row],[Close]]/AAPL_tbl!B116-1</f>
        <v>1.636192579866691E-3</v>
      </c>
      <c r="E117" s="18">
        <f t="shared" si="5"/>
        <v>7.2561295153811493E-3</v>
      </c>
      <c r="F117" s="19">
        <f t="shared" si="6"/>
        <v>7256.1295153811488</v>
      </c>
      <c r="G117" t="b">
        <f t="shared" si="7"/>
        <v>0</v>
      </c>
      <c r="H117" t="b">
        <f t="shared" si="8"/>
        <v>0</v>
      </c>
      <c r="I117" t="b">
        <f t="shared" ca="1" si="9"/>
        <v>0</v>
      </c>
    </row>
    <row r="118" spans="1:9" x14ac:dyDescent="0.25">
      <c r="A118" s="1">
        <v>45708</v>
      </c>
      <c r="B118" s="4">
        <f>(BTC_tbl[[#This Row],[Close]]/BTC_tbl!B117-1)</f>
        <v>2.4161388693408226E-2</v>
      </c>
      <c r="C118" s="4">
        <f>Gold_tbl[[#This Row],[Close]]/Gold_tbl!B117-1</f>
        <v>5.168912682296245E-4</v>
      </c>
      <c r="D118" s="4">
        <f>AAPL_tbl[[#This Row],[Close]]/AAPL_tbl!B117-1</f>
        <v>3.9204475844325515E-3</v>
      </c>
      <c r="E118" s="18">
        <f t="shared" si="5"/>
        <v>8.6313073906440826E-3</v>
      </c>
      <c r="F118" s="19">
        <f t="shared" si="6"/>
        <v>8631.3073906440823</v>
      </c>
      <c r="G118" t="b">
        <f t="shared" si="7"/>
        <v>0</v>
      </c>
      <c r="H118" t="b">
        <f t="shared" si="8"/>
        <v>0</v>
      </c>
      <c r="I118" t="b">
        <f t="shared" ca="1" si="9"/>
        <v>0</v>
      </c>
    </row>
    <row r="119" spans="1:9" x14ac:dyDescent="0.25">
      <c r="A119" s="1">
        <v>45709</v>
      </c>
      <c r="B119" s="4">
        <f>(BTC_tbl[[#This Row],[Close]]/BTC_tbl!B118-1)</f>
        <v>-3.7562986715528934E-2</v>
      </c>
      <c r="C119" s="4">
        <f>Gold_tbl[[#This Row],[Close]]/Gold_tbl!B118-1</f>
        <v>-9.2254326727925218E-4</v>
      </c>
      <c r="D119" s="4">
        <f>AAPL_tbl[[#This Row],[Close]]/AAPL_tbl!B118-1</f>
        <v>-1.1389984948948495E-3</v>
      </c>
      <c r="E119" s="18">
        <f t="shared" si="5"/>
        <v>-1.1979612870038835E-2</v>
      </c>
      <c r="F119" s="19">
        <f t="shared" si="6"/>
        <v>11979.612870038834</v>
      </c>
      <c r="G119" t="b">
        <f t="shared" si="7"/>
        <v>0</v>
      </c>
      <c r="H119" t="b">
        <f t="shared" si="8"/>
        <v>0</v>
      </c>
      <c r="I119" t="b">
        <f t="shared" ca="1" si="9"/>
        <v>0</v>
      </c>
    </row>
    <row r="120" spans="1:9" x14ac:dyDescent="0.25">
      <c r="A120" s="1">
        <v>45712</v>
      </c>
      <c r="B120" s="4">
        <f>(BTC_tbl[[#This Row],[Close]]/BTC_tbl!B119-1)</f>
        <v>-9.0433127082342191E-3</v>
      </c>
      <c r="C120" s="4">
        <f>Gold_tbl[[#This Row],[Close]]/Gold_tbl!B119-1</f>
        <v>5.4295634187779829E-3</v>
      </c>
      <c r="D120" s="4">
        <f>AAPL_tbl[[#This Row],[Close]]/AAPL_tbl!B119-1</f>
        <v>6.597434331093277E-3</v>
      </c>
      <c r="E120" s="18">
        <f t="shared" si="5"/>
        <v>1.4380618543689111E-3</v>
      </c>
      <c r="F120" s="19">
        <f t="shared" si="6"/>
        <v>1438.0618543689111</v>
      </c>
      <c r="G120" t="b">
        <f t="shared" si="7"/>
        <v>0</v>
      </c>
      <c r="H120" t="b">
        <f t="shared" si="8"/>
        <v>0</v>
      </c>
      <c r="I120" t="b">
        <f t="shared" ca="1" si="9"/>
        <v>0</v>
      </c>
    </row>
    <row r="121" spans="1:9" x14ac:dyDescent="0.25">
      <c r="A121" s="1">
        <v>45713</v>
      </c>
      <c r="B121" s="4">
        <f>(BTC_tbl[[#This Row],[Close]]/BTC_tbl!B120-1)</f>
        <v>-6.243996157540832E-2</v>
      </c>
      <c r="C121" s="4">
        <f>Gold_tbl[[#This Row],[Close]]/Gold_tbl!B120-1</f>
        <v>-1.318834723191642E-2</v>
      </c>
      <c r="D121" s="4">
        <f>AAPL_tbl[[#This Row],[Close]]/AAPL_tbl!B120-1</f>
        <v>-5.2595379698183731E-4</v>
      </c>
      <c r="E121" s="18">
        <f t="shared" si="5"/>
        <v>-2.4165113504483613E-2</v>
      </c>
      <c r="F121" s="19">
        <f t="shared" si="6"/>
        <v>24165.113504483612</v>
      </c>
      <c r="G121" t="b">
        <f t="shared" si="7"/>
        <v>0</v>
      </c>
      <c r="H121" t="b">
        <f t="shared" si="8"/>
        <v>0</v>
      </c>
      <c r="I121" t="b">
        <f t="shared" ca="1" si="9"/>
        <v>0</v>
      </c>
    </row>
    <row r="122" spans="1:9" x14ac:dyDescent="0.25">
      <c r="A122" s="1">
        <v>45714</v>
      </c>
      <c r="B122" s="4">
        <f>(BTC_tbl[[#This Row],[Close]]/BTC_tbl!B121-1)</f>
        <v>-4.4057377049180335E-2</v>
      </c>
      <c r="C122" s="4">
        <f>Gold_tbl[[#This Row],[Close]]/Gold_tbl!B121-1</f>
        <v>1.5263197081378799E-3</v>
      </c>
      <c r="D122" s="4">
        <f>AAPL_tbl[[#This Row],[Close]]/AAPL_tbl!B121-1</f>
        <v>-2.7040155440414382E-2</v>
      </c>
      <c r="E122" s="18">
        <f t="shared" si="5"/>
        <v>-2.071873186362326E-2</v>
      </c>
      <c r="F122" s="19">
        <f t="shared" si="6"/>
        <v>20718.731863623259</v>
      </c>
      <c r="G122" t="b">
        <f t="shared" si="7"/>
        <v>0</v>
      </c>
      <c r="H122" t="b">
        <f t="shared" si="8"/>
        <v>0</v>
      </c>
      <c r="I122" t="b">
        <f t="shared" ca="1" si="9"/>
        <v>0</v>
      </c>
    </row>
    <row r="123" spans="1:9" x14ac:dyDescent="0.25">
      <c r="A123" s="1">
        <v>45715</v>
      </c>
      <c r="B123" s="4">
        <f>(BTC_tbl[[#This Row],[Close]]/BTC_tbl!B122-1)</f>
        <v>-1.0450160771704242E-2</v>
      </c>
      <c r="C123" s="4">
        <f>Gold_tbl[[#This Row],[Close]]/Gold_tbl!B122-1</f>
        <v>-1.5239936066609561E-2</v>
      </c>
      <c r="D123" s="4">
        <f>AAPL_tbl[[#This Row],[Close]]/AAPL_tbl!B122-1</f>
        <v>-1.273090364453322E-2</v>
      </c>
      <c r="E123" s="18">
        <f t="shared" si="5"/>
        <v>-1.3050293751515065E-2</v>
      </c>
      <c r="F123" s="19">
        <f t="shared" si="6"/>
        <v>13050.293751515064</v>
      </c>
      <c r="G123" t="b">
        <f t="shared" si="7"/>
        <v>0</v>
      </c>
      <c r="H123" t="b">
        <f t="shared" si="8"/>
        <v>0</v>
      </c>
      <c r="I123" t="b">
        <f t="shared" ca="1" si="9"/>
        <v>0</v>
      </c>
    </row>
    <row r="124" spans="1:9" x14ac:dyDescent="0.25">
      <c r="A124" s="1">
        <v>45716</v>
      </c>
      <c r="B124" s="4">
        <f>(BTC_tbl[[#This Row],[Close]]/BTC_tbl!B123-1)</f>
        <v>1.083130246412134E-2</v>
      </c>
      <c r="C124" s="4">
        <f>Gold_tbl[[#This Row],[Close]]/Gold_tbl!B123-1</f>
        <v>-6.2658060619786848E-3</v>
      </c>
      <c r="D124" s="4">
        <f>AAPL_tbl[[#This Row],[Close]]/AAPL_tbl!B123-1</f>
        <v>1.913190054782965E-2</v>
      </c>
      <c r="E124" s="18">
        <f t="shared" si="5"/>
        <v>6.4826384787938229E-3</v>
      </c>
      <c r="F124" s="19">
        <f t="shared" si="6"/>
        <v>6482.6384787938232</v>
      </c>
      <c r="G124" t="b">
        <f t="shared" si="7"/>
        <v>0</v>
      </c>
      <c r="H124" t="b">
        <f t="shared" si="8"/>
        <v>0</v>
      </c>
      <c r="I124" t="b">
        <f t="shared" ca="1" si="9"/>
        <v>0</v>
      </c>
    </row>
    <row r="125" spans="1:9" x14ac:dyDescent="0.25">
      <c r="A125" s="1">
        <v>45719</v>
      </c>
      <c r="B125" s="4">
        <f>(BTC_tbl[[#This Row],[Close]]/BTC_tbl!B124-1)</f>
        <v>2.0626841682293229E-2</v>
      </c>
      <c r="C125" s="4">
        <f>Gold_tbl[[#This Row],[Close]]/Gold_tbl!B124-1</f>
        <v>1.3180385155923791E-2</v>
      </c>
      <c r="D125" s="4">
        <f>AAPL_tbl[[#This Row],[Close]]/AAPL_tbl!B124-1</f>
        <v>-1.5754217664571635E-2</v>
      </c>
      <c r="E125" s="18">
        <f t="shared" si="5"/>
        <v>6.7339412676859943E-3</v>
      </c>
      <c r="F125" s="19">
        <f t="shared" si="6"/>
        <v>6733.9412676859947</v>
      </c>
      <c r="G125" t="b">
        <f t="shared" si="7"/>
        <v>0</v>
      </c>
      <c r="H125" t="b">
        <f t="shared" si="8"/>
        <v>0</v>
      </c>
      <c r="I125" t="b">
        <f t="shared" ca="1" si="9"/>
        <v>0</v>
      </c>
    </row>
    <row r="126" spans="1:9" x14ac:dyDescent="0.25">
      <c r="A126" s="1">
        <v>45720</v>
      </c>
      <c r="B126" s="4">
        <f>(BTC_tbl[[#This Row],[Close]]/BTC_tbl!B125-1)</f>
        <v>1.049868766404205E-2</v>
      </c>
      <c r="C126" s="4">
        <f>Gold_tbl[[#This Row],[Close]]/Gold_tbl!B125-1</f>
        <v>8.6976081577565534E-3</v>
      </c>
      <c r="D126" s="4">
        <f>AAPL_tbl[[#This Row],[Close]]/AAPL_tbl!B125-1</f>
        <v>-8.8224173423517849E-3</v>
      </c>
      <c r="E126" s="18">
        <f t="shared" si="5"/>
        <v>3.9819243596097009E-3</v>
      </c>
      <c r="F126" s="19">
        <f t="shared" si="6"/>
        <v>3981.9243596097008</v>
      </c>
      <c r="G126" t="b">
        <f t="shared" si="7"/>
        <v>0</v>
      </c>
      <c r="H126" t="b">
        <f t="shared" si="8"/>
        <v>0</v>
      </c>
      <c r="I126" t="b">
        <f t="shared" ca="1" si="9"/>
        <v>0</v>
      </c>
    </row>
    <row r="127" spans="1:9" x14ac:dyDescent="0.25">
      <c r="A127" s="1">
        <v>45721</v>
      </c>
      <c r="B127" s="4">
        <f>(BTC_tbl[[#This Row],[Close]]/BTC_tbl!B126-1)</f>
        <v>4.1038961038960986E-2</v>
      </c>
      <c r="C127" s="4">
        <f>Gold_tbl[[#This Row],[Close]]/Gold_tbl!B126-1</f>
        <v>2.0813201516389768E-3</v>
      </c>
      <c r="D127" s="4">
        <f>AAPL_tbl[[#This Row],[Close]]/AAPL_tbl!B126-1</f>
        <v>-8.053236129360597E-4</v>
      </c>
      <c r="E127" s="18">
        <f t="shared" si="5"/>
        <v>1.2902619288463068E-2</v>
      </c>
      <c r="F127" s="19">
        <f t="shared" si="6"/>
        <v>12902.619288463069</v>
      </c>
      <c r="G127" t="b">
        <f t="shared" si="7"/>
        <v>0</v>
      </c>
      <c r="H127" t="b">
        <f t="shared" si="8"/>
        <v>0</v>
      </c>
      <c r="I127" t="b">
        <f t="shared" ca="1" si="9"/>
        <v>0</v>
      </c>
    </row>
    <row r="128" spans="1:9" x14ac:dyDescent="0.25">
      <c r="A128" s="1">
        <v>45722</v>
      </c>
      <c r="B128" s="4">
        <f>(BTC_tbl[[#This Row],[Close]]/BTC_tbl!B127-1)</f>
        <v>-1.5469061876247414E-2</v>
      </c>
      <c r="C128" s="4">
        <f>Gold_tbl[[#This Row],[Close]]/Gold_tbl!B127-1</f>
        <v>-5.0812254283807423E-3</v>
      </c>
      <c r="D128" s="4">
        <f>AAPL_tbl[[#This Row],[Close]]/AAPL_tbl!B127-1</f>
        <v>-1.7392042080257575E-3</v>
      </c>
      <c r="E128" s="18">
        <f t="shared" si="5"/>
        <v>-7.1949699966342489E-3</v>
      </c>
      <c r="F128" s="19">
        <f t="shared" si="6"/>
        <v>7194.9699966342487</v>
      </c>
      <c r="G128" t="b">
        <f t="shared" si="7"/>
        <v>0</v>
      </c>
      <c r="H128" t="b">
        <f t="shared" si="8"/>
        <v>0</v>
      </c>
      <c r="I128" t="b">
        <f t="shared" ca="1" si="9"/>
        <v>0</v>
      </c>
    </row>
    <row r="129" spans="1:9" x14ac:dyDescent="0.25">
      <c r="A129" s="1">
        <v>45723</v>
      </c>
      <c r="B129" s="4">
        <f>(BTC_tbl[[#This Row],[Close]]/BTC_tbl!B128-1)</f>
        <v>-2.331474911302589E-2</v>
      </c>
      <c r="C129" s="4">
        <f>Gold_tbl[[#This Row],[Close]]/Gold_tbl!B128-1</f>
        <v>5.2190121155626379E-4</v>
      </c>
      <c r="D129" s="4">
        <f>AAPL_tbl[[#This Row],[Close]]/AAPL_tbl!B128-1</f>
        <v>1.589257638210162E-2</v>
      </c>
      <c r="E129" s="18">
        <f t="shared" si="5"/>
        <v>-2.0178913346547752E-3</v>
      </c>
      <c r="F129" s="19">
        <f t="shared" si="6"/>
        <v>2017.8913346547752</v>
      </c>
      <c r="G129" t="b">
        <f t="shared" si="7"/>
        <v>0</v>
      </c>
      <c r="H129" t="b">
        <f t="shared" si="8"/>
        <v>0</v>
      </c>
      <c r="I129" t="b">
        <f t="shared" ca="1" si="9"/>
        <v>0</v>
      </c>
    </row>
    <row r="130" spans="1:9" x14ac:dyDescent="0.25">
      <c r="A130" s="1">
        <v>45726</v>
      </c>
      <c r="B130" s="4">
        <f>(BTC_tbl[[#This Row],[Close]]/BTC_tbl!B129-1)</f>
        <v>-9.2112091333679258E-2</v>
      </c>
      <c r="C130" s="4">
        <f>Gold_tbl[[#This Row],[Close]]/Gold_tbl!B129-1</f>
        <v>-8.755914899958861E-3</v>
      </c>
      <c r="D130" s="4">
        <f>AAPL_tbl[[#This Row],[Close]]/AAPL_tbl!B129-1</f>
        <v>-4.8479524825364995E-2</v>
      </c>
      <c r="E130" s="18">
        <f t="shared" si="5"/>
        <v>-4.567985080769682E-2</v>
      </c>
      <c r="F130" s="19">
        <f t="shared" si="6"/>
        <v>45679.850807696821</v>
      </c>
      <c r="G130" t="b">
        <f t="shared" si="7"/>
        <v>1</v>
      </c>
      <c r="H130" t="b">
        <f t="shared" si="8"/>
        <v>1</v>
      </c>
      <c r="I130" t="b">
        <f t="shared" ca="1" si="9"/>
        <v>1</v>
      </c>
    </row>
    <row r="131" spans="1:9" x14ac:dyDescent="0.25">
      <c r="A131" s="1">
        <v>45727</v>
      </c>
      <c r="B131" s="4">
        <f>(BTC_tbl[[#This Row],[Close]]/BTC_tbl!B130-1)</f>
        <v>5.2300657330665912E-2</v>
      </c>
      <c r="C131" s="4">
        <f>Gold_tbl[[#This Row],[Close]]/Gold_tbl!B130-1</f>
        <v>1.1727559765448925E-2</v>
      </c>
      <c r="D131" s="4">
        <f>AAPL_tbl[[#This Row],[Close]]/AAPL_tbl!B130-1</f>
        <v>-2.9189379286091E-2</v>
      </c>
      <c r="E131" s="18">
        <f t="shared" si="5"/>
        <v>1.1624407319552046E-2</v>
      </c>
      <c r="F131" s="19">
        <f t="shared" si="6"/>
        <v>11624.407319552047</v>
      </c>
      <c r="G131" t="b">
        <f t="shared" si="7"/>
        <v>0</v>
      </c>
      <c r="H131" t="b">
        <f t="shared" si="8"/>
        <v>0</v>
      </c>
      <c r="I131" t="b">
        <f t="shared" ca="1" si="9"/>
        <v>0</v>
      </c>
    </row>
    <row r="132" spans="1:9" x14ac:dyDescent="0.25">
      <c r="A132" s="1">
        <v>45728</v>
      </c>
      <c r="B132" s="4">
        <f>(BTC_tbl[[#This Row],[Close]]/BTC_tbl!B131-1)</f>
        <v>-1.9011406844106071E-3</v>
      </c>
      <c r="C132" s="4">
        <f>Gold_tbl[[#This Row],[Close]]/Gold_tbl!B131-1</f>
        <v>4.3468568880962177E-3</v>
      </c>
      <c r="D132" s="4">
        <f>AAPL_tbl[[#This Row],[Close]]/AAPL_tbl!B131-1</f>
        <v>-1.7478717623618967E-2</v>
      </c>
      <c r="E132" s="18">
        <f t="shared" ref="E132:E195" si="10">SUMPRODUCT(B132:D132,$K$2:$M$2)</f>
        <v>-4.0752147371703844E-3</v>
      </c>
      <c r="F132" s="19">
        <f t="shared" ref="F132:F195" si="11">ABS(E132*1000000)</f>
        <v>4075.2147371703845</v>
      </c>
      <c r="G132" t="b">
        <f t="shared" ref="G132:G195" si="12">F132&gt;$K$8</f>
        <v>0</v>
      </c>
      <c r="H132" t="b">
        <f t="shared" ref="H132:H195" si="13">F132&gt;$K$9</f>
        <v>0</v>
      </c>
      <c r="I132" t="b">
        <f t="shared" ref="I132:I195" ca="1" si="14">F132&gt;$K$10</f>
        <v>0</v>
      </c>
    </row>
    <row r="133" spans="1:9" x14ac:dyDescent="0.25">
      <c r="A133" s="1">
        <v>45729</v>
      </c>
      <c r="B133" s="4">
        <f>(BTC_tbl[[#This Row],[Close]]/BTC_tbl!B132-1)</f>
        <v>-3.4013605442176909E-2</v>
      </c>
      <c r="C133" s="4">
        <f>Gold_tbl[[#This Row],[Close]]/Gold_tbl!B132-1</f>
        <v>1.7756075907224611E-2</v>
      </c>
      <c r="D133" s="4">
        <f>AAPL_tbl[[#This Row],[Close]]/AAPL_tbl!B132-1</f>
        <v>-3.364365379297618E-2</v>
      </c>
      <c r="E133" s="18">
        <f t="shared" si="10"/>
        <v>-1.3194747407656082E-2</v>
      </c>
      <c r="F133" s="19">
        <f t="shared" si="11"/>
        <v>13194.747407656083</v>
      </c>
      <c r="G133" t="b">
        <f t="shared" si="12"/>
        <v>0</v>
      </c>
      <c r="H133" t="b">
        <f t="shared" si="13"/>
        <v>0</v>
      </c>
      <c r="I133" t="b">
        <f t="shared" ca="1" si="14"/>
        <v>0</v>
      </c>
    </row>
    <row r="134" spans="1:9" x14ac:dyDescent="0.25">
      <c r="A134" s="1">
        <v>45730</v>
      </c>
      <c r="B134" s="4">
        <f>(BTC_tbl[[#This Row],[Close]]/BTC_tbl!B133-1)</f>
        <v>5.7464788732394245E-2</v>
      </c>
      <c r="C134" s="4">
        <f>Gold_tbl[[#This Row],[Close]]/Gold_tbl!B133-1</f>
        <v>3.9981099843711121E-4</v>
      </c>
      <c r="D134" s="4">
        <f>AAPL_tbl[[#This Row],[Close]]/AAPL_tbl!B133-1</f>
        <v>1.8170545593285015E-2</v>
      </c>
      <c r="E134" s="18">
        <f t="shared" si="10"/>
        <v>2.2850524697078621E-2</v>
      </c>
      <c r="F134" s="19">
        <f t="shared" si="11"/>
        <v>22850.524697078621</v>
      </c>
      <c r="G134" t="b">
        <f t="shared" si="12"/>
        <v>0</v>
      </c>
      <c r="H134" t="b">
        <f t="shared" si="13"/>
        <v>0</v>
      </c>
      <c r="I134" t="b">
        <f t="shared" ca="1" si="14"/>
        <v>0</v>
      </c>
    </row>
    <row r="135" spans="1:9" x14ac:dyDescent="0.25">
      <c r="A135" s="1">
        <v>45733</v>
      </c>
      <c r="B135" s="4">
        <f>(BTC_tbl[[#This Row],[Close]]/BTC_tbl!B134-1)</f>
        <v>-2.3974427277569932E-3</v>
      </c>
      <c r="C135" s="4">
        <f>Gold_tbl[[#This Row],[Close]]/Gold_tbl!B134-1</f>
        <v>5.4134573463160418E-3</v>
      </c>
      <c r="D135" s="4">
        <f>AAPL_tbl[[#This Row],[Close]]/AAPL_tbl!B134-1</f>
        <v>2.3888706730994524E-3</v>
      </c>
      <c r="E135" s="18">
        <f t="shared" si="10"/>
        <v>2.1628113221291547E-3</v>
      </c>
      <c r="F135" s="19">
        <f t="shared" si="11"/>
        <v>2162.8113221291546</v>
      </c>
      <c r="G135" t="b">
        <f t="shared" si="12"/>
        <v>0</v>
      </c>
      <c r="H135" t="b">
        <f t="shared" si="13"/>
        <v>0</v>
      </c>
      <c r="I135" t="b">
        <f t="shared" ca="1" si="14"/>
        <v>0</v>
      </c>
    </row>
    <row r="136" spans="1:9" x14ac:dyDescent="0.25">
      <c r="A136" s="1">
        <v>45734</v>
      </c>
      <c r="B136" s="4">
        <f>(BTC_tbl[[#This Row],[Close]]/BTC_tbl!B135-1)</f>
        <v>-2.7236315086782481E-2</v>
      </c>
      <c r="C136" s="4">
        <f>Gold_tbl[[#This Row],[Close]]/Gold_tbl!B135-1</f>
        <v>1.1672026885411579E-2</v>
      </c>
      <c r="D136" s="4">
        <f>AAPL_tbl[[#This Row],[Close]]/AAPL_tbl!B135-1</f>
        <v>-6.1214953271028216E-3</v>
      </c>
      <c r="E136" s="18">
        <f t="shared" si="10"/>
        <v>-5.3385323700009578E-3</v>
      </c>
      <c r="F136" s="19">
        <f t="shared" si="11"/>
        <v>5338.5323700009576</v>
      </c>
      <c r="G136" t="b">
        <f t="shared" si="12"/>
        <v>0</v>
      </c>
      <c r="H136" t="b">
        <f t="shared" si="13"/>
        <v>0</v>
      </c>
      <c r="I136" t="b">
        <f t="shared" ca="1" si="14"/>
        <v>0</v>
      </c>
    </row>
    <row r="137" spans="1:9" x14ac:dyDescent="0.25">
      <c r="A137" s="1">
        <v>45735</v>
      </c>
      <c r="B137" s="4">
        <f>(BTC_tbl[[#This Row],[Close]]/BTC_tbl!B136-1)</f>
        <v>4.0076859730991066E-2</v>
      </c>
      <c r="C137" s="4">
        <f>Gold_tbl[[#This Row],[Close]]/Gold_tbl!B136-1</f>
        <v>4.1077296756679704E-3</v>
      </c>
      <c r="D137" s="4">
        <f>AAPL_tbl[[#This Row],[Close]]/AAPL_tbl!B136-1</f>
        <v>1.1989280173021921E-2</v>
      </c>
      <c r="E137" s="18">
        <f t="shared" si="10"/>
        <v>1.7262933841471081E-2</v>
      </c>
      <c r="F137" s="19">
        <f t="shared" si="11"/>
        <v>17262.93384147108</v>
      </c>
      <c r="G137" t="b">
        <f t="shared" si="12"/>
        <v>0</v>
      </c>
      <c r="H137" t="b">
        <f t="shared" si="13"/>
        <v>0</v>
      </c>
      <c r="I137" t="b">
        <f t="shared" ca="1" si="14"/>
        <v>0</v>
      </c>
    </row>
    <row r="138" spans="1:9" x14ac:dyDescent="0.25">
      <c r="A138" s="1">
        <v>45736</v>
      </c>
      <c r="B138" s="4">
        <f>(BTC_tbl[[#This Row],[Close]]/BTC_tbl!B137-1)</f>
        <v>-1.5307468989179118E-2</v>
      </c>
      <c r="C138" s="4">
        <f>Gold_tbl[[#This Row],[Close]]/Gold_tbl!B137-1</f>
        <v>-1.2806374728754344E-3</v>
      </c>
      <c r="D138" s="4">
        <f>AAPL_tbl[[#This Row],[Close]]/AAPL_tbl!B137-1</f>
        <v>-5.2964133060769969E-3</v>
      </c>
      <c r="E138" s="18">
        <f t="shared" si="10"/>
        <v>-6.6934196777270081E-3</v>
      </c>
      <c r="F138" s="19">
        <f t="shared" si="11"/>
        <v>6693.4196777270081</v>
      </c>
      <c r="G138" t="b">
        <f t="shared" si="12"/>
        <v>0</v>
      </c>
      <c r="H138" t="b">
        <f t="shared" si="13"/>
        <v>0</v>
      </c>
      <c r="I138" t="b">
        <f t="shared" ca="1" si="14"/>
        <v>0</v>
      </c>
    </row>
    <row r="139" spans="1:9" x14ac:dyDescent="0.25">
      <c r="A139" s="1">
        <v>45737</v>
      </c>
      <c r="B139" s="4">
        <f>(BTC_tbl[[#This Row],[Close]]/BTC_tbl!B138-1)</f>
        <v>-3.2162958992228985E-3</v>
      </c>
      <c r="C139" s="4">
        <f>Gold_tbl[[#This Row],[Close]]/Gold_tbl!B138-1</f>
        <v>-8.049866429207464E-3</v>
      </c>
      <c r="D139" s="4">
        <f>AAPL_tbl[[#This Row],[Close]]/AAPL_tbl!B138-1</f>
        <v>1.9476879962634364E-2</v>
      </c>
      <c r="E139" s="18">
        <f t="shared" si="10"/>
        <v>1.6582286473404541E-3</v>
      </c>
      <c r="F139" s="19">
        <f t="shared" si="11"/>
        <v>1658.228647340454</v>
      </c>
      <c r="G139" t="b">
        <f t="shared" si="12"/>
        <v>0</v>
      </c>
      <c r="H139" t="b">
        <f t="shared" si="13"/>
        <v>0</v>
      </c>
      <c r="I139" t="b">
        <f t="shared" ca="1" si="14"/>
        <v>0</v>
      </c>
    </row>
    <row r="140" spans="1:9" x14ac:dyDescent="0.25">
      <c r="A140" s="1">
        <v>45740</v>
      </c>
      <c r="B140" s="4">
        <f>(BTC_tbl[[#This Row],[Close]]/BTC_tbl!B139-1)</f>
        <v>5.2164560365689727E-2</v>
      </c>
      <c r="C140" s="4">
        <f>Gold_tbl[[#This Row],[Close]]/Gold_tbl!B139-1</f>
        <v>-4.452583575711877E-3</v>
      </c>
      <c r="D140" s="4">
        <f>AAPL_tbl[[#This Row],[Close]]/AAPL_tbl!B139-1</f>
        <v>1.1270444861868123E-2</v>
      </c>
      <c r="E140" s="18">
        <f t="shared" si="10"/>
        <v>1.7249468137982605E-2</v>
      </c>
      <c r="F140" s="19">
        <f t="shared" si="11"/>
        <v>17249.468137982603</v>
      </c>
      <c r="G140" t="b">
        <f t="shared" si="12"/>
        <v>0</v>
      </c>
      <c r="H140" t="b">
        <f t="shared" si="13"/>
        <v>0</v>
      </c>
      <c r="I140" t="b">
        <f t="shared" ca="1" si="14"/>
        <v>0</v>
      </c>
    </row>
    <row r="141" spans="1:9" x14ac:dyDescent="0.25">
      <c r="A141" s="1">
        <v>45741</v>
      </c>
      <c r="B141" s="4">
        <f>(BTC_tbl[[#This Row],[Close]]/BTC_tbl!B140-1)</f>
        <v>-1.2777919754665135E-3</v>
      </c>
      <c r="C141" s="4">
        <f>Gold_tbl[[#This Row],[Close]]/Gold_tbl!B140-1</f>
        <v>4.4003606853022514E-3</v>
      </c>
      <c r="D141" s="4">
        <f>AAPL_tbl[[#This Row],[Close]]/AAPL_tbl!B140-1</f>
        <v>1.3681873782449117E-2</v>
      </c>
      <c r="E141" s="18">
        <f t="shared" si="10"/>
        <v>5.4813688162156813E-3</v>
      </c>
      <c r="F141" s="19">
        <f t="shared" si="11"/>
        <v>5481.3688162156814</v>
      </c>
      <c r="G141" t="b">
        <f t="shared" si="12"/>
        <v>0</v>
      </c>
      <c r="H141" t="b">
        <f t="shared" si="13"/>
        <v>0</v>
      </c>
      <c r="I141" t="b">
        <f t="shared" ca="1" si="14"/>
        <v>0</v>
      </c>
    </row>
    <row r="142" spans="1:9" x14ac:dyDescent="0.25">
      <c r="A142" s="1">
        <v>45742</v>
      </c>
      <c r="B142" s="4">
        <f>(BTC_tbl[[#This Row],[Close]]/BTC_tbl!B141-1)</f>
        <v>-1.8679631525076679E-2</v>
      </c>
      <c r="C142" s="4">
        <f>Gold_tbl[[#This Row],[Close]]/Gold_tbl!B141-1</f>
        <v>-8.2594175315120477E-4</v>
      </c>
      <c r="D142" s="4">
        <f>AAPL_tbl[[#This Row],[Close]]/AAPL_tbl!B141-1</f>
        <v>-9.921787709497254E-3</v>
      </c>
      <c r="E142" s="18">
        <f t="shared" si="10"/>
        <v>-8.9108024716326624E-3</v>
      </c>
      <c r="F142" s="19">
        <f t="shared" si="11"/>
        <v>8910.8024716326618</v>
      </c>
      <c r="G142" t="b">
        <f t="shared" si="12"/>
        <v>0</v>
      </c>
      <c r="H142" t="b">
        <f t="shared" si="13"/>
        <v>0</v>
      </c>
      <c r="I142" t="b">
        <f t="shared" ca="1" si="14"/>
        <v>0</v>
      </c>
    </row>
    <row r="143" spans="1:9" x14ac:dyDescent="0.25">
      <c r="A143" s="1">
        <v>45743</v>
      </c>
      <c r="B143" s="4">
        <f>(BTC_tbl[[#This Row],[Close]]/BTC_tbl!B142-1)</f>
        <v>5.4758800521512718E-3</v>
      </c>
      <c r="C143" s="4">
        <f>Gold_tbl[[#This Row],[Close]]/Gold_tbl!B142-1</f>
        <v>1.3405692926969692E-2</v>
      </c>
      <c r="D143" s="4">
        <f>AAPL_tbl[[#This Row],[Close]]/AAPL_tbl!B142-1</f>
        <v>1.047262221820966E-2</v>
      </c>
      <c r="E143" s="18">
        <f t="shared" si="10"/>
        <v>1.0146827851896157E-2</v>
      </c>
      <c r="F143" s="19">
        <f t="shared" si="11"/>
        <v>10146.827851896156</v>
      </c>
      <c r="G143" t="b">
        <f t="shared" si="12"/>
        <v>0</v>
      </c>
      <c r="H143" t="b">
        <f t="shared" si="13"/>
        <v>0</v>
      </c>
      <c r="I143" t="b">
        <f t="shared" ca="1" si="14"/>
        <v>0</v>
      </c>
    </row>
    <row r="144" spans="1:9" x14ac:dyDescent="0.25">
      <c r="A144" s="1">
        <v>45744</v>
      </c>
      <c r="B144" s="4">
        <f>(BTC_tbl[[#This Row],[Close]]/BTC_tbl!B143-1)</f>
        <v>-3.8641078838174359E-2</v>
      </c>
      <c r="C144" s="4">
        <f>Gold_tbl[[#This Row],[Close]]/Gold_tbl!B143-1</f>
        <v>7.4121360428414107E-3</v>
      </c>
      <c r="D144" s="4">
        <f>AAPL_tbl[[#This Row],[Close]]/AAPL_tbl!B143-1</f>
        <v>-2.6580299307571997E-2</v>
      </c>
      <c r="E144" s="18">
        <f t="shared" si="10"/>
        <v>-1.6601559026587342E-2</v>
      </c>
      <c r="F144" s="19">
        <f t="shared" si="11"/>
        <v>16601.559026587343</v>
      </c>
      <c r="G144" t="b">
        <f t="shared" si="12"/>
        <v>0</v>
      </c>
      <c r="H144" t="b">
        <f t="shared" si="13"/>
        <v>0</v>
      </c>
      <c r="I144" t="b">
        <f t="shared" ca="1" si="14"/>
        <v>0</v>
      </c>
    </row>
    <row r="145" spans="1:9" x14ac:dyDescent="0.25">
      <c r="A145" s="1">
        <v>45747</v>
      </c>
      <c r="B145" s="4">
        <f>(BTC_tbl[[#This Row],[Close]]/BTC_tbl!B144-1)</f>
        <v>-1.5646074993255987E-2</v>
      </c>
      <c r="C145" s="4">
        <f>Gold_tbl[[#This Row],[Close]]/Gold_tbl!B144-1</f>
        <v>1.4363162712103028E-2</v>
      </c>
      <c r="D145" s="4">
        <f>AAPL_tbl[[#This Row],[Close]]/AAPL_tbl!B144-1</f>
        <v>1.9412574575493391E-2</v>
      </c>
      <c r="E145" s="18">
        <f t="shared" si="10"/>
        <v>6.8752149595124323E-3</v>
      </c>
      <c r="F145" s="19">
        <f t="shared" si="11"/>
        <v>6875.214959512432</v>
      </c>
      <c r="G145" t="b">
        <f t="shared" si="12"/>
        <v>0</v>
      </c>
      <c r="H145" t="b">
        <f t="shared" si="13"/>
        <v>0</v>
      </c>
      <c r="I145" t="b">
        <f t="shared" ca="1" si="14"/>
        <v>0</v>
      </c>
    </row>
    <row r="146" spans="1:9" x14ac:dyDescent="0.25">
      <c r="A146" s="1">
        <v>45748</v>
      </c>
      <c r="B146" s="4">
        <f>(BTC_tbl[[#This Row],[Close]]/BTC_tbl!B145-1)</f>
        <v>3.1789531378459746E-2</v>
      </c>
      <c r="C146" s="4">
        <f>Gold_tbl[[#This Row],[Close]]/Gold_tbl!B145-1</f>
        <v>-1.9782050392169737E-3</v>
      </c>
      <c r="D146" s="4">
        <f>AAPL_tbl[[#This Row],[Close]]/AAPL_tbl!B145-1</f>
        <v>4.7719803718542231E-3</v>
      </c>
      <c r="E146" s="18">
        <f t="shared" si="10"/>
        <v>1.01771715094074E-2</v>
      </c>
      <c r="F146" s="19">
        <f t="shared" si="11"/>
        <v>10177.171509407401</v>
      </c>
      <c r="G146" t="b">
        <f t="shared" si="12"/>
        <v>0</v>
      </c>
      <c r="H146" t="b">
        <f t="shared" si="13"/>
        <v>0</v>
      </c>
      <c r="I146" t="b">
        <f t="shared" ca="1" si="14"/>
        <v>0</v>
      </c>
    </row>
    <row r="147" spans="1:9" x14ac:dyDescent="0.25">
      <c r="A147" s="1">
        <v>45749</v>
      </c>
      <c r="B147" s="4">
        <f>(BTC_tbl[[#This Row],[Close]]/BTC_tbl!B146-1)</f>
        <v>2.3373173970783645E-2</v>
      </c>
      <c r="C147" s="4">
        <f>Gold_tbl[[#This Row],[Close]]/Gold_tbl!B146-1</f>
        <v>2.0516743749348088E-3</v>
      </c>
      <c r="D147" s="4">
        <f>AAPL_tbl[[#This Row],[Close]]/AAPL_tbl!B146-1</f>
        <v>3.1363412339262542E-3</v>
      </c>
      <c r="E147" s="18">
        <f t="shared" si="10"/>
        <v>8.7735243113868933E-3</v>
      </c>
      <c r="F147" s="19">
        <f t="shared" si="11"/>
        <v>8773.5243113868928</v>
      </c>
      <c r="G147" t="b">
        <f t="shared" si="12"/>
        <v>0</v>
      </c>
      <c r="H147" t="b">
        <f t="shared" si="13"/>
        <v>0</v>
      </c>
      <c r="I147" t="b">
        <f t="shared" ca="1" si="14"/>
        <v>0</v>
      </c>
    </row>
    <row r="148" spans="1:9" x14ac:dyDescent="0.25">
      <c r="A148" s="1">
        <v>45750</v>
      </c>
      <c r="B148" s="4">
        <f>(BTC_tbl[[#This Row],[Close]]/BTC_tbl!B147-1)</f>
        <v>-5.7617440955099908E-2</v>
      </c>
      <c r="C148" s="4">
        <f>Gold_tbl[[#This Row],[Close]]/Gold_tbl!B147-1</f>
        <v>-6.0383120488617381E-3</v>
      </c>
      <c r="D148" s="4">
        <f>AAPL_tbl[[#This Row],[Close]]/AAPL_tbl!B147-1</f>
        <v>-9.2456116843092517E-2</v>
      </c>
      <c r="E148" s="18">
        <f t="shared" si="10"/>
        <v>-4.7437392159002417E-2</v>
      </c>
      <c r="F148" s="19">
        <f t="shared" si="11"/>
        <v>47437.392159002418</v>
      </c>
      <c r="G148" t="b">
        <f t="shared" si="12"/>
        <v>1</v>
      </c>
      <c r="H148" t="b">
        <f t="shared" si="13"/>
        <v>1</v>
      </c>
      <c r="I148" t="b">
        <f t="shared" ca="1" si="14"/>
        <v>1</v>
      </c>
    </row>
    <row r="149" spans="1:9" x14ac:dyDescent="0.25">
      <c r="A149" s="1">
        <v>45751</v>
      </c>
      <c r="B149" s="4">
        <f>(BTC_tbl[[#This Row],[Close]]/BTC_tbl!B148-1)</f>
        <v>2.478656017626002E-2</v>
      </c>
      <c r="C149" s="4">
        <f>Gold_tbl[[#This Row],[Close]]/Gold_tbl!B148-1</f>
        <v>-2.3392221213602404E-2</v>
      </c>
      <c r="D149" s="4">
        <f>AAPL_tbl[[#This Row],[Close]]/AAPL_tbl!B148-1</f>
        <v>-7.2887445248289828E-2</v>
      </c>
      <c r="E149" s="18">
        <f t="shared" si="10"/>
        <v>-2.3787154007049904E-2</v>
      </c>
      <c r="F149" s="19">
        <f t="shared" si="11"/>
        <v>23787.154007049903</v>
      </c>
      <c r="G149" t="b">
        <f t="shared" si="12"/>
        <v>0</v>
      </c>
      <c r="H149" t="b">
        <f t="shared" si="13"/>
        <v>0</v>
      </c>
      <c r="I149" t="b">
        <f t="shared" ca="1" si="14"/>
        <v>0</v>
      </c>
    </row>
    <row r="150" spans="1:9" x14ac:dyDescent="0.25">
      <c r="A150" s="1">
        <v>45754</v>
      </c>
      <c r="B150" s="4">
        <f>(BTC_tbl[[#This Row],[Close]]/BTC_tbl!B149-1)</f>
        <v>-7.2023649556570812E-2</v>
      </c>
      <c r="C150" s="4">
        <f>Gold_tbl[[#This Row],[Close]]/Gold_tbl!B149-1</f>
        <v>-2.1485771485771687E-2</v>
      </c>
      <c r="D150" s="4">
        <f>AAPL_tbl[[#This Row],[Close]]/AAPL_tbl!B149-1</f>
        <v>-3.673426053721196E-2</v>
      </c>
      <c r="E150" s="18">
        <f t="shared" si="10"/>
        <v>-4.122168162244351E-2</v>
      </c>
      <c r="F150" s="19">
        <f t="shared" si="11"/>
        <v>41221.68162244351</v>
      </c>
      <c r="G150" t="b">
        <f t="shared" si="12"/>
        <v>1</v>
      </c>
      <c r="H150" t="b">
        <f t="shared" si="13"/>
        <v>1</v>
      </c>
      <c r="I150" t="b">
        <f t="shared" ca="1" si="14"/>
        <v>1</v>
      </c>
    </row>
    <row r="151" spans="1:9" x14ac:dyDescent="0.25">
      <c r="A151" s="1">
        <v>45755</v>
      </c>
      <c r="B151" s="4">
        <f>(BTC_tbl[[#This Row],[Close]]/BTC_tbl!B150-1)</f>
        <v>-1.56385751520417E-2</v>
      </c>
      <c r="C151" s="4">
        <f>Gold_tbl[[#This Row],[Close]]/Gold_tbl!B150-1</f>
        <v>5.4437178035147138E-3</v>
      </c>
      <c r="D151" s="4">
        <f>AAPL_tbl[[#This Row],[Close]]/AAPL_tbl!B150-1</f>
        <v>-4.9818141739226385E-2</v>
      </c>
      <c r="E151" s="18">
        <f t="shared" si="10"/>
        <v>-1.7459527945974541E-2</v>
      </c>
      <c r="F151" s="19">
        <f t="shared" si="11"/>
        <v>17459.52794597454</v>
      </c>
      <c r="G151" t="b">
        <f t="shared" si="12"/>
        <v>0</v>
      </c>
      <c r="H151" t="b">
        <f t="shared" si="13"/>
        <v>0</v>
      </c>
      <c r="I151" t="b">
        <f t="shared" ca="1" si="14"/>
        <v>0</v>
      </c>
    </row>
    <row r="152" spans="1:9" x14ac:dyDescent="0.25">
      <c r="A152" s="1">
        <v>45756</v>
      </c>
      <c r="B152" s="4">
        <f>(BTC_tbl[[#This Row],[Close]]/BTC_tbl!B151-1)</f>
        <v>7.3845248602530056E-2</v>
      </c>
      <c r="C152" s="4">
        <f>Gold_tbl[[#This Row],[Close]]/Gold_tbl!B151-1</f>
        <v>3.6991279069767513E-2</v>
      </c>
      <c r="D152" s="4">
        <f>AAPL_tbl[[#This Row],[Close]]/AAPL_tbl!B151-1</f>
        <v>0.15328848161466202</v>
      </c>
      <c r="E152" s="18">
        <f t="shared" si="10"/>
        <v>8.2936630693064617E-2</v>
      </c>
      <c r="F152" s="19">
        <f t="shared" si="11"/>
        <v>82936.63069306461</v>
      </c>
      <c r="G152" t="b">
        <f t="shared" si="12"/>
        <v>1</v>
      </c>
      <c r="H152" t="b">
        <f t="shared" si="13"/>
        <v>1</v>
      </c>
      <c r="I152" t="b">
        <f t="shared" ca="1" si="14"/>
        <v>1</v>
      </c>
    </row>
    <row r="153" spans="1:9" x14ac:dyDescent="0.25">
      <c r="A153" s="1">
        <v>45757</v>
      </c>
      <c r="B153" s="4">
        <f>(BTC_tbl[[#This Row],[Close]]/BTC_tbl!B152-1)</f>
        <v>-3.4794520547945296E-2</v>
      </c>
      <c r="C153" s="4">
        <f>Gold_tbl[[#This Row],[Close]]/Gold_tbl!B152-1</f>
        <v>2.4423575583432777E-2</v>
      </c>
      <c r="D153" s="4">
        <f>AAPL_tbl[[#This Row],[Close]]/AAPL_tbl!B152-1</f>
        <v>-4.2393764143827006E-2</v>
      </c>
      <c r="E153" s="18">
        <f t="shared" si="10"/>
        <v>-1.3387055174158578E-2</v>
      </c>
      <c r="F153" s="19">
        <f t="shared" si="11"/>
        <v>13387.055174158579</v>
      </c>
      <c r="G153" t="b">
        <f t="shared" si="12"/>
        <v>0</v>
      </c>
      <c r="H153" t="b">
        <f t="shared" si="13"/>
        <v>0</v>
      </c>
      <c r="I153" t="b">
        <f t="shared" ca="1" si="14"/>
        <v>0</v>
      </c>
    </row>
    <row r="154" spans="1:9" x14ac:dyDescent="0.25">
      <c r="A154" s="1">
        <v>45758</v>
      </c>
      <c r="B154" s="4">
        <f>(BTC_tbl[[#This Row],[Close]]/BTC_tbl!B153-1)</f>
        <v>5.4782855520862928E-2</v>
      </c>
      <c r="C154" s="4">
        <f>Gold_tbl[[#This Row],[Close]]/Gold_tbl!B153-1</f>
        <v>1.9086711133914802E-2</v>
      </c>
      <c r="D154" s="4">
        <f>AAPL_tbl[[#This Row],[Close]]/AAPL_tbl!B153-1</f>
        <v>4.0594475370234306E-2</v>
      </c>
      <c r="E154" s="18">
        <f t="shared" si="10"/>
        <v>3.6247883720895088E-2</v>
      </c>
      <c r="F154" s="19">
        <f t="shared" si="11"/>
        <v>36247.883720895086</v>
      </c>
      <c r="G154" t="b">
        <f t="shared" si="12"/>
        <v>0</v>
      </c>
      <c r="H154" t="b">
        <f t="shared" si="13"/>
        <v>1</v>
      </c>
      <c r="I154" t="b">
        <f t="shared" ca="1" si="14"/>
        <v>0</v>
      </c>
    </row>
    <row r="155" spans="1:9" x14ac:dyDescent="0.25">
      <c r="A155" s="1">
        <v>45761</v>
      </c>
      <c r="B155" s="4">
        <f>(BTC_tbl[[#This Row],[Close]]/BTC_tbl!B154-1)</f>
        <v>1.4531754574811817E-2</v>
      </c>
      <c r="C155" s="4">
        <f>Gold_tbl[[#This Row],[Close]]/Gold_tbl!B154-1</f>
        <v>-5.706038331151575E-3</v>
      </c>
      <c r="D155" s="4">
        <f>AAPL_tbl[[#This Row],[Close]]/AAPL_tbl!B154-1</f>
        <v>2.2053999495331933E-2</v>
      </c>
      <c r="E155" s="18">
        <f t="shared" si="10"/>
        <v>8.693310888582495E-3</v>
      </c>
      <c r="F155" s="19">
        <f t="shared" si="11"/>
        <v>8693.310888582495</v>
      </c>
      <c r="G155" t="b">
        <f t="shared" si="12"/>
        <v>0</v>
      </c>
      <c r="H155" t="b">
        <f t="shared" si="13"/>
        <v>0</v>
      </c>
      <c r="I155" t="b">
        <f t="shared" ca="1" si="14"/>
        <v>0</v>
      </c>
    </row>
    <row r="156" spans="1:9" x14ac:dyDescent="0.25">
      <c r="A156" s="1">
        <v>45762</v>
      </c>
      <c r="B156" s="4">
        <f>(BTC_tbl[[#This Row],[Close]]/BTC_tbl!B155-1)</f>
        <v>-1.2201591511936338E-2</v>
      </c>
      <c r="C156" s="4">
        <f>Gold_tbl[[#This Row],[Close]]/Gold_tbl!B155-1</f>
        <v>5.2324207541436518E-3</v>
      </c>
      <c r="D156" s="4">
        <f>AAPL_tbl[[#This Row],[Close]]/AAPL_tbl!B155-1</f>
        <v>-1.8763578905788281E-3</v>
      </c>
      <c r="E156" s="18">
        <f t="shared" si="10"/>
        <v>-2.1304165190970887E-3</v>
      </c>
      <c r="F156" s="19">
        <f t="shared" si="11"/>
        <v>2130.4165190970884</v>
      </c>
      <c r="G156" t="b">
        <f t="shared" si="12"/>
        <v>0</v>
      </c>
      <c r="H156" t="b">
        <f t="shared" si="13"/>
        <v>0</v>
      </c>
      <c r="I156" t="b">
        <f t="shared" ca="1" si="14"/>
        <v>0</v>
      </c>
    </row>
    <row r="157" spans="1:9" x14ac:dyDescent="0.25">
      <c r="A157" s="1">
        <v>45763</v>
      </c>
      <c r="B157" s="4">
        <f>(BTC_tbl[[#This Row],[Close]]/BTC_tbl!B156-1)</f>
        <v>3.759398496240518E-3</v>
      </c>
      <c r="C157" s="4">
        <f>Gold_tbl[[#This Row],[Close]]/Gold_tbl!B156-1</f>
        <v>3.2540801934314079E-2</v>
      </c>
      <c r="D157" s="4">
        <f>AAPL_tbl[[#This Row],[Close]]/AAPL_tbl!B156-1</f>
        <v>-3.893341248639548E-2</v>
      </c>
      <c r="E157" s="18">
        <f t="shared" si="10"/>
        <v>2.4641165766791425E-3</v>
      </c>
      <c r="F157" s="19">
        <f t="shared" si="11"/>
        <v>2464.1165766791423</v>
      </c>
      <c r="G157" t="b">
        <f t="shared" si="12"/>
        <v>0</v>
      </c>
      <c r="H157" t="b">
        <f t="shared" si="13"/>
        <v>0</v>
      </c>
      <c r="I157" t="b">
        <f t="shared" ca="1" si="14"/>
        <v>0</v>
      </c>
    </row>
    <row r="158" spans="1:9" x14ac:dyDescent="0.25">
      <c r="A158" s="1">
        <v>45764</v>
      </c>
      <c r="B158" s="4">
        <f>(BTC_tbl[[#This Row],[Close]]/BTC_tbl!B157-1)</f>
        <v>7.2231139646870002E-3</v>
      </c>
      <c r="C158" s="4">
        <f>Gold_tbl[[#This Row],[Close]]/Gold_tbl!B157-1</f>
        <v>-4.3906722607084392E-3</v>
      </c>
      <c r="D158" s="4">
        <f>AAPL_tbl[[#This Row],[Close]]/AAPL_tbl!B157-1</f>
        <v>1.3949657692901463E-2</v>
      </c>
      <c r="E158" s="18">
        <f t="shared" si="10"/>
        <v>4.5955625929931625E-3</v>
      </c>
      <c r="F158" s="19">
        <f t="shared" si="11"/>
        <v>4595.5625929931621</v>
      </c>
      <c r="G158" t="b">
        <f t="shared" si="12"/>
        <v>0</v>
      </c>
      <c r="H158" t="b">
        <f t="shared" si="13"/>
        <v>0</v>
      </c>
      <c r="I158" t="b">
        <f t="shared" ca="1" si="14"/>
        <v>0</v>
      </c>
    </row>
    <row r="159" spans="1:9" x14ac:dyDescent="0.25">
      <c r="A159" s="1">
        <v>45768</v>
      </c>
      <c r="B159" s="4">
        <f>(BTC_tbl[[#This Row],[Close]]/BTC_tbl!B158-1)</f>
        <v>2.8419654714475495E-2</v>
      </c>
      <c r="C159" s="4">
        <f>Gold_tbl[[#This Row],[Close]]/Gold_tbl!B158-1</f>
        <v>3.0935580817979869E-2</v>
      </c>
      <c r="D159" s="4">
        <f>AAPL_tbl[[#This Row],[Close]]/AAPL_tbl!B158-1</f>
        <v>-1.9392831759569518E-2</v>
      </c>
      <c r="E159" s="18">
        <f t="shared" si="10"/>
        <v>1.508227921366374E-2</v>
      </c>
      <c r="F159" s="19">
        <f t="shared" si="11"/>
        <v>15082.27921366374</v>
      </c>
      <c r="G159" t="b">
        <f t="shared" si="12"/>
        <v>0</v>
      </c>
      <c r="H159" t="b">
        <f t="shared" si="13"/>
        <v>0</v>
      </c>
      <c r="I159" t="b">
        <f t="shared" ca="1" si="14"/>
        <v>0</v>
      </c>
    </row>
    <row r="160" spans="1:9" x14ac:dyDescent="0.25">
      <c r="A160" s="1">
        <v>45769</v>
      </c>
      <c r="B160" s="4">
        <f>(BTC_tbl[[#This Row],[Close]]/BTC_tbl!B159-1)</f>
        <v>4.7520661157024913E-2</v>
      </c>
      <c r="C160" s="4">
        <f>Gold_tbl[[#This Row],[Close]]/Gold_tbl!B159-1</f>
        <v>-1.4195633575208255E-2</v>
      </c>
      <c r="D160" s="4">
        <f>AAPL_tbl[[#This Row],[Close]]/AAPL_tbl!B159-1</f>
        <v>3.406502381445442E-2</v>
      </c>
      <c r="E160" s="18">
        <f t="shared" si="10"/>
        <v>1.8797452061360492E-2</v>
      </c>
      <c r="F160" s="19">
        <f t="shared" si="11"/>
        <v>18797.452061360491</v>
      </c>
      <c r="G160" t="b">
        <f t="shared" si="12"/>
        <v>0</v>
      </c>
      <c r="H160" t="b">
        <f t="shared" si="13"/>
        <v>0</v>
      </c>
      <c r="I160" t="b">
        <f t="shared" ca="1" si="14"/>
        <v>0</v>
      </c>
    </row>
    <row r="161" spans="1:9" x14ac:dyDescent="0.25">
      <c r="A161" s="1">
        <v>45770</v>
      </c>
      <c r="B161" s="4">
        <f>(BTC_tbl[[#This Row],[Close]]/BTC_tbl!B160-1)</f>
        <v>2.1696252465483123E-2</v>
      </c>
      <c r="C161" s="4">
        <f>Gold_tbl[[#This Row],[Close]]/Gold_tbl!B160-1</f>
        <v>-2.3978657066632492E-2</v>
      </c>
      <c r="D161" s="4">
        <f>AAPL_tbl[[#This Row],[Close]]/AAPL_tbl!B160-1</f>
        <v>2.4331631120456443E-2</v>
      </c>
      <c r="E161" s="18">
        <f t="shared" si="10"/>
        <v>4.2169022491288718E-3</v>
      </c>
      <c r="F161" s="19">
        <f t="shared" si="11"/>
        <v>4216.9022491288715</v>
      </c>
      <c r="G161" t="b">
        <f t="shared" si="12"/>
        <v>0</v>
      </c>
      <c r="H161" t="b">
        <f t="shared" si="13"/>
        <v>0</v>
      </c>
      <c r="I161" t="b">
        <f t="shared" ca="1" si="14"/>
        <v>0</v>
      </c>
    </row>
    <row r="162" spans="1:9" x14ac:dyDescent="0.25">
      <c r="A162" s="1">
        <v>45771</v>
      </c>
      <c r="B162" s="4">
        <f>(BTC_tbl[[#This Row],[Close]]/BTC_tbl!B161-1)</f>
        <v>1.2065637065639123E-3</v>
      </c>
      <c r="C162" s="4">
        <f>Gold_tbl[[#This Row],[Close]]/Gold_tbl!B161-1</f>
        <v>1.455623250452831E-2</v>
      </c>
      <c r="D162" s="4">
        <f>AAPL_tbl[[#This Row],[Close]]/AAPL_tbl!B161-1</f>
        <v>1.842619745845564E-2</v>
      </c>
      <c r="E162" s="18">
        <f t="shared" si="10"/>
        <v>1.171232135131719E-2</v>
      </c>
      <c r="F162" s="19">
        <f t="shared" si="11"/>
        <v>11712.32135131719</v>
      </c>
      <c r="G162" t="b">
        <f t="shared" si="12"/>
        <v>0</v>
      </c>
      <c r="H162" t="b">
        <f t="shared" si="13"/>
        <v>0</v>
      </c>
      <c r="I162" t="b">
        <f t="shared" ca="1" si="14"/>
        <v>0</v>
      </c>
    </row>
    <row r="163" spans="1:9" x14ac:dyDescent="0.25">
      <c r="A163" s="1">
        <v>45772</v>
      </c>
      <c r="B163" s="4">
        <f>(BTC_tbl[[#This Row],[Close]]/BTC_tbl!B162-1)</f>
        <v>1.9522776572667988E-2</v>
      </c>
      <c r="C163" s="4">
        <f>Gold_tbl[[#This Row],[Close]]/Gold_tbl!B162-1</f>
        <v>-1.084169182328687E-2</v>
      </c>
      <c r="D163" s="4">
        <f>AAPL_tbl[[#This Row],[Close]]/AAPL_tbl!B162-1</f>
        <v>4.367231367279345E-3</v>
      </c>
      <c r="E163" s="18">
        <f t="shared" si="10"/>
        <v>2.8303256526694522E-3</v>
      </c>
      <c r="F163" s="19">
        <f t="shared" si="11"/>
        <v>2830.3256526694522</v>
      </c>
      <c r="G163" t="b">
        <f t="shared" si="12"/>
        <v>0</v>
      </c>
      <c r="H163" t="b">
        <f t="shared" si="13"/>
        <v>0</v>
      </c>
      <c r="I163" t="b">
        <f t="shared" ca="1" si="14"/>
        <v>0</v>
      </c>
    </row>
    <row r="164" spans="1:9" x14ac:dyDescent="0.25">
      <c r="A164" s="1">
        <v>45775</v>
      </c>
      <c r="B164" s="4">
        <f>(BTC_tbl[[#This Row],[Close]]/BTC_tbl!B163-1)</f>
        <v>-7.3286052009454705E-3</v>
      </c>
      <c r="C164" s="4">
        <f>Gold_tbl[[#This Row],[Close]]/Gold_tbl!B163-1</f>
        <v>1.424211597151559E-2</v>
      </c>
      <c r="D164" s="4">
        <f>AAPL_tbl[[#This Row],[Close]]/AAPL_tbl!B163-1</f>
        <v>4.1093272171253137E-3</v>
      </c>
      <c r="E164" s="18">
        <f t="shared" si="10"/>
        <v>4.7310629934601894E-3</v>
      </c>
      <c r="F164" s="19">
        <f t="shared" si="11"/>
        <v>4731.0629934601893</v>
      </c>
      <c r="G164" t="b">
        <f t="shared" si="12"/>
        <v>0</v>
      </c>
      <c r="H164" t="b">
        <f t="shared" si="13"/>
        <v>0</v>
      </c>
      <c r="I164" t="b">
        <f t="shared" ca="1" si="14"/>
        <v>0</v>
      </c>
    </row>
    <row r="165" spans="1:9" x14ac:dyDescent="0.25">
      <c r="A165" s="1">
        <v>45776</v>
      </c>
      <c r="B165" s="4">
        <f>(BTC_tbl[[#This Row],[Close]]/BTC_tbl!B164-1)</f>
        <v>5.9537985234578983E-3</v>
      </c>
      <c r="C165" s="4">
        <f>Gold_tbl[[#This Row],[Close]]/Gold_tbl!B164-1</f>
        <v>-9.7388941016597341E-3</v>
      </c>
      <c r="D165" s="4">
        <f>AAPL_tbl[[#This Row],[Close]]/AAPL_tbl!B164-1</f>
        <v>5.0918435328828338E-3</v>
      </c>
      <c r="E165" s="18">
        <f t="shared" si="10"/>
        <v>-5.8186502376167447E-4</v>
      </c>
      <c r="F165" s="19">
        <f t="shared" si="11"/>
        <v>581.86502376167448</v>
      </c>
      <c r="G165" t="b">
        <f t="shared" si="12"/>
        <v>0</v>
      </c>
      <c r="H165" t="b">
        <f t="shared" si="13"/>
        <v>0</v>
      </c>
      <c r="I165" t="b">
        <f t="shared" ca="1" si="14"/>
        <v>0</v>
      </c>
    </row>
    <row r="166" spans="1:9" x14ac:dyDescent="0.25">
      <c r="A166" s="1">
        <v>45777</v>
      </c>
      <c r="B166" s="4">
        <f>(BTC_tbl[[#This Row],[Close]]/BTC_tbl!B165-1)</f>
        <v>-1.2547348484848508E-2</v>
      </c>
      <c r="C166" s="4">
        <f>Gold_tbl[[#This Row],[Close]]/Gold_tbl!B165-1</f>
        <v>-7.4821930340456255E-3</v>
      </c>
      <c r="D166" s="4">
        <f>AAPL_tbl[[#This Row],[Close]]/AAPL_tbl!B165-1</f>
        <v>6.1076653567539996E-3</v>
      </c>
      <c r="E166" s="18">
        <f t="shared" si="10"/>
        <v>-4.9247821520466027E-3</v>
      </c>
      <c r="F166" s="19">
        <f t="shared" si="11"/>
        <v>4924.7821520466023</v>
      </c>
      <c r="G166" t="b">
        <f t="shared" si="12"/>
        <v>0</v>
      </c>
      <c r="H166" t="b">
        <f t="shared" si="13"/>
        <v>0</v>
      </c>
      <c r="I166" t="b">
        <f t="shared" ca="1" si="14"/>
        <v>0</v>
      </c>
    </row>
    <row r="167" spans="1:9" x14ac:dyDescent="0.25">
      <c r="A167" s="1">
        <v>45778</v>
      </c>
      <c r="B167" s="4">
        <f>(BTC_tbl[[#This Row],[Close]]/BTC_tbl!B166-1)</f>
        <v>2.589307120594575E-2</v>
      </c>
      <c r="C167" s="4">
        <f>Gold_tbl[[#This Row],[Close]]/Gold_tbl!B166-1</f>
        <v>-2.07722948283241E-2</v>
      </c>
      <c r="D167" s="4">
        <f>AAPL_tbl[[#This Row],[Close]]/AAPL_tbl!B166-1</f>
        <v>3.8588235294116924E-3</v>
      </c>
      <c r="E167" s="18">
        <f t="shared" si="10"/>
        <v>6.166504892775918E-4</v>
      </c>
      <c r="F167" s="19">
        <f t="shared" si="11"/>
        <v>616.65048927759176</v>
      </c>
      <c r="G167" t="b">
        <f t="shared" si="12"/>
        <v>0</v>
      </c>
      <c r="H167" t="b">
        <f t="shared" si="13"/>
        <v>0</v>
      </c>
      <c r="I167" t="b">
        <f t="shared" ca="1" si="14"/>
        <v>0</v>
      </c>
    </row>
    <row r="168" spans="1:9" x14ac:dyDescent="0.25">
      <c r="A168" s="1">
        <v>45779</v>
      </c>
      <c r="B168" s="4">
        <f>(BTC_tbl[[#This Row],[Close]]/BTC_tbl!B167-1)</f>
        <v>3.9728908623510861E-3</v>
      </c>
      <c r="C168" s="4">
        <f>Gold_tbl[[#This Row],[Close]]/Gold_tbl!B167-1</f>
        <v>1.7481342029181945E-3</v>
      </c>
      <c r="D168" s="4">
        <f>AAPL_tbl[[#This Row],[Close]]/AAPL_tbl!B167-1</f>
        <v>-3.7361710106881718E-2</v>
      </c>
      <c r="E168" s="18">
        <f t="shared" si="10"/>
        <v>-9.3173920921919128E-3</v>
      </c>
      <c r="F168" s="19">
        <f t="shared" si="11"/>
        <v>9317.3920921919125</v>
      </c>
      <c r="G168" t="b">
        <f t="shared" si="12"/>
        <v>0</v>
      </c>
      <c r="H168" t="b">
        <f t="shared" si="13"/>
        <v>0</v>
      </c>
      <c r="I168" t="b">
        <f t="shared" ca="1" si="14"/>
        <v>0</v>
      </c>
    </row>
    <row r="169" spans="1:9" x14ac:dyDescent="0.25">
      <c r="A169" s="1">
        <v>45782</v>
      </c>
      <c r="B169" s="4">
        <f>(BTC_tbl[[#This Row],[Close]]/BTC_tbl!B168-1)</f>
        <v>-2.7700186219739242E-2</v>
      </c>
      <c r="C169" s="4">
        <f>Gold_tbl[[#This Row],[Close]]/Gold_tbl!B168-1</f>
        <v>2.986777636082949E-2</v>
      </c>
      <c r="D169" s="4">
        <f>AAPL_tbl[[#This Row],[Close]]/AAPL_tbl!B168-1</f>
        <v>-3.1458485512539602E-2</v>
      </c>
      <c r="E169" s="18">
        <f t="shared" si="10"/>
        <v>-5.800490975351855E-3</v>
      </c>
      <c r="F169" s="19">
        <f t="shared" si="11"/>
        <v>5800.490975351855</v>
      </c>
      <c r="G169" t="b">
        <f t="shared" si="12"/>
        <v>0</v>
      </c>
      <c r="H169" t="b">
        <f t="shared" si="13"/>
        <v>0</v>
      </c>
      <c r="I169" t="b">
        <f t="shared" ca="1" si="14"/>
        <v>0</v>
      </c>
    </row>
    <row r="170" spans="1:9" x14ac:dyDescent="0.25">
      <c r="A170" s="1">
        <v>45783</v>
      </c>
      <c r="B170" s="4">
        <f>(BTC_tbl[[#This Row],[Close]]/BTC_tbl!B169-1)</f>
        <v>6.7033756284413659E-3</v>
      </c>
      <c r="C170" s="4">
        <f>Gold_tbl[[#This Row],[Close]]/Gold_tbl!B169-1</f>
        <v>2.8023983315954126E-2</v>
      </c>
      <c r="D170" s="4">
        <f>AAPL_tbl[[#This Row],[Close]]/AAPL_tbl!B169-1</f>
        <v>-1.9106038513750923E-3</v>
      </c>
      <c r="E170" s="18">
        <f t="shared" si="10"/>
        <v>1.2647424859501533E-2</v>
      </c>
      <c r="F170" s="19">
        <f t="shared" si="11"/>
        <v>12647.424859501532</v>
      </c>
      <c r="G170" t="b">
        <f t="shared" si="12"/>
        <v>0</v>
      </c>
      <c r="H170" t="b">
        <f t="shared" si="13"/>
        <v>0</v>
      </c>
      <c r="I170" t="b">
        <f t="shared" ca="1" si="14"/>
        <v>0</v>
      </c>
    </row>
    <row r="171" spans="1:9" x14ac:dyDescent="0.25">
      <c r="A171" s="1">
        <v>45784</v>
      </c>
      <c r="B171" s="4">
        <f>(BTC_tbl[[#This Row],[Close]]/BTC_tbl!B170-1)</f>
        <v>1.3317479191438775E-2</v>
      </c>
      <c r="C171" s="4">
        <f>Gold_tbl[[#This Row],[Close]]/Gold_tbl!B170-1</f>
        <v>-1.4993026499302675E-2</v>
      </c>
      <c r="D171" s="4">
        <f>AAPL_tbl[[#This Row],[Close]]/AAPL_tbl!B170-1</f>
        <v>-1.1384816885799176E-2</v>
      </c>
      <c r="E171" s="18">
        <f t="shared" si="10"/>
        <v>-5.4174119080291913E-3</v>
      </c>
      <c r="F171" s="19">
        <f t="shared" si="11"/>
        <v>5417.4119080291912</v>
      </c>
      <c r="G171" t="b">
        <f t="shared" si="12"/>
        <v>0</v>
      </c>
      <c r="H171" t="b">
        <f t="shared" si="13"/>
        <v>0</v>
      </c>
      <c r="I171" t="b">
        <f t="shared" ca="1" si="14"/>
        <v>0</v>
      </c>
    </row>
    <row r="172" spans="1:9" x14ac:dyDescent="0.25">
      <c r="A172" s="1">
        <v>45785</v>
      </c>
      <c r="B172" s="4">
        <f>(BTC_tbl[[#This Row],[Close]]/BTC_tbl!B171-1)</f>
        <v>5.3508566064304208E-2</v>
      </c>
      <c r="C172" s="4">
        <f>Gold_tbl[[#This Row],[Close]]/Gold_tbl!B171-1</f>
        <v>-1.9694288012872097E-2</v>
      </c>
      <c r="D172" s="4">
        <f>AAPL_tbl[[#This Row],[Close]]/AAPL_tbl!B171-1</f>
        <v>6.3184713375796786E-3</v>
      </c>
      <c r="E172" s="18">
        <f t="shared" si="10"/>
        <v>1.0070396015416327E-2</v>
      </c>
      <c r="F172" s="19">
        <f t="shared" si="11"/>
        <v>10070.396015416327</v>
      </c>
      <c r="G172" t="b">
        <f t="shared" si="12"/>
        <v>0</v>
      </c>
      <c r="H172" t="b">
        <f t="shared" si="13"/>
        <v>0</v>
      </c>
      <c r="I172" t="b">
        <f t="shared" ca="1" si="14"/>
        <v>0</v>
      </c>
    </row>
    <row r="173" spans="1:9" x14ac:dyDescent="0.25">
      <c r="A173" s="1">
        <v>45786</v>
      </c>
      <c r="B173" s="4">
        <f>(BTC_tbl[[#This Row],[Close]]/BTC_tbl!B172-1)</f>
        <v>1.9157941635107978E-2</v>
      </c>
      <c r="C173" s="4">
        <f>Gold_tbl[[#This Row],[Close]]/Gold_tbl!B172-1</f>
        <v>7.2547024258935444E-3</v>
      </c>
      <c r="D173" s="4">
        <f>AAPL_tbl[[#This Row],[Close]]/AAPL_tbl!B172-1</f>
        <v>5.2660894222491539E-3</v>
      </c>
      <c r="E173" s="18">
        <f t="shared" si="10"/>
        <v>1.0229090287564557E-2</v>
      </c>
      <c r="F173" s="19">
        <f t="shared" si="11"/>
        <v>10229.090287564557</v>
      </c>
      <c r="G173" t="b">
        <f t="shared" si="12"/>
        <v>0</v>
      </c>
      <c r="H173" t="b">
        <f t="shared" si="13"/>
        <v>0</v>
      </c>
      <c r="I173" t="b">
        <f t="shared" ca="1" si="14"/>
        <v>0</v>
      </c>
    </row>
    <row r="174" spans="1:9" x14ac:dyDescent="0.25">
      <c r="A174" s="1">
        <v>45789</v>
      </c>
      <c r="B174" s="4">
        <f>(BTC_tbl[[#This Row],[Close]]/BTC_tbl!B173-1)</f>
        <v>-1.3989071038251422E-2</v>
      </c>
      <c r="C174" s="4">
        <f>Gold_tbl[[#This Row],[Close]]/Gold_tbl!B173-1</f>
        <v>-2.8190587928561994E-2</v>
      </c>
      <c r="D174" s="4">
        <f>AAPL_tbl[[#This Row],[Close]]/AAPL_tbl!B173-1</f>
        <v>6.1753891099581848E-2</v>
      </c>
      <c r="E174" s="18">
        <f t="shared" si="10"/>
        <v>3.0532108469743281E-3</v>
      </c>
      <c r="F174" s="19">
        <f t="shared" si="11"/>
        <v>3053.210846974328</v>
      </c>
      <c r="G174" t="b">
        <f t="shared" si="12"/>
        <v>0</v>
      </c>
      <c r="H174" t="b">
        <f t="shared" si="13"/>
        <v>0</v>
      </c>
      <c r="I174" t="b">
        <f t="shared" ca="1" si="14"/>
        <v>0</v>
      </c>
    </row>
    <row r="175" spans="1:9" x14ac:dyDescent="0.25">
      <c r="A175" s="1">
        <v>45790</v>
      </c>
      <c r="B175" s="4">
        <f>(BTC_tbl[[#This Row],[Close]]/BTC_tbl!B174-1)</f>
        <v>2.9705165151851176E-2</v>
      </c>
      <c r="C175" s="4">
        <f>Gold_tbl[[#This Row],[Close]]/Gold_tbl!B174-1</f>
        <v>4.2590294778497295E-3</v>
      </c>
      <c r="D175" s="4">
        <f>AAPL_tbl[[#This Row],[Close]]/AAPL_tbl!B174-1</f>
        <v>1.0152284263959421E-2</v>
      </c>
      <c r="E175" s="18">
        <f t="shared" si="10"/>
        <v>1.3660846615883071E-2</v>
      </c>
      <c r="F175" s="19">
        <f t="shared" si="11"/>
        <v>13660.846615883071</v>
      </c>
      <c r="G175" t="b">
        <f t="shared" si="12"/>
        <v>0</v>
      </c>
      <c r="H175" t="b">
        <f t="shared" si="13"/>
        <v>0</v>
      </c>
      <c r="I175" t="b">
        <f t="shared" ca="1" si="14"/>
        <v>0</v>
      </c>
    </row>
    <row r="176" spans="1:9" x14ac:dyDescent="0.25">
      <c r="A176" s="1">
        <v>45791</v>
      </c>
      <c r="B176" s="4">
        <f>(BTC_tbl[[#This Row],[Close]]/BTC_tbl!B175-1)</f>
        <v>-1.4639397201291704E-2</v>
      </c>
      <c r="C176" s="4">
        <f>Gold_tbl[[#This Row],[Close]]/Gold_tbl!B175-1</f>
        <v>-2.1037868162692708E-2</v>
      </c>
      <c r="D176" s="4">
        <f>AAPL_tbl[[#This Row],[Close]]/AAPL_tbl!B175-1</f>
        <v>-2.8178274550321181E-3</v>
      </c>
      <c r="E176" s="18">
        <f t="shared" si="10"/>
        <v>-1.3652314661974229E-2</v>
      </c>
      <c r="F176" s="19">
        <f t="shared" si="11"/>
        <v>13652.314661974229</v>
      </c>
      <c r="G176" t="b">
        <f t="shared" si="12"/>
        <v>0</v>
      </c>
      <c r="H176" t="b">
        <f t="shared" si="13"/>
        <v>0</v>
      </c>
      <c r="I176" t="b">
        <f t="shared" ca="1" si="14"/>
        <v>0</v>
      </c>
    </row>
    <row r="177" spans="1:9" x14ac:dyDescent="0.25">
      <c r="A177" s="1">
        <v>45792</v>
      </c>
      <c r="B177" s="4">
        <f>(BTC_tbl[[#This Row],[Close]]/BTC_tbl!B176-1)</f>
        <v>-1.5293860607384913E-3</v>
      </c>
      <c r="C177" s="4">
        <f>Gold_tbl[[#This Row],[Close]]/Gold_tbl!B176-1</f>
        <v>1.5963978714694793E-2</v>
      </c>
      <c r="D177" s="4">
        <f>AAPL_tbl[[#This Row],[Close]]/AAPL_tbl!B176-1</f>
        <v>-4.1444920642397243E-3</v>
      </c>
      <c r="E177" s="18">
        <f t="shared" si="10"/>
        <v>4.6834280483844526E-3</v>
      </c>
      <c r="F177" s="19">
        <f t="shared" si="11"/>
        <v>4683.4280483844523</v>
      </c>
      <c r="G177" t="b">
        <f t="shared" si="12"/>
        <v>0</v>
      </c>
      <c r="H177" t="b">
        <f t="shared" si="13"/>
        <v>0</v>
      </c>
      <c r="I177" t="b">
        <f t="shared" ca="1" si="14"/>
        <v>0</v>
      </c>
    </row>
    <row r="178" spans="1:9" x14ac:dyDescent="0.25">
      <c r="A178" s="1">
        <v>45793</v>
      </c>
      <c r="B178" s="4">
        <f>(BTC_tbl[[#This Row],[Close]]/BTC_tbl!B177-1)</f>
        <v>9.8468271334790636E-3</v>
      </c>
      <c r="C178" s="4">
        <f>Gold_tbl[[#This Row],[Close]]/Gold_tbl!B177-1</f>
        <v>-1.2087026591458438E-2</v>
      </c>
      <c r="D178" s="4">
        <f>AAPL_tbl[[#This Row],[Close]]/AAPL_tbl!B177-1</f>
        <v>-8.9855757862378205E-4</v>
      </c>
      <c r="E178" s="18">
        <f t="shared" si="10"/>
        <v>-2.1503297701267912E-3</v>
      </c>
      <c r="F178" s="19">
        <f t="shared" si="11"/>
        <v>2150.3297701267911</v>
      </c>
      <c r="G178" t="b">
        <f t="shared" si="12"/>
        <v>0</v>
      </c>
      <c r="H178" t="b">
        <f t="shared" si="13"/>
        <v>0</v>
      </c>
      <c r="I178" t="b">
        <f t="shared" ca="1" si="14"/>
        <v>0</v>
      </c>
    </row>
    <row r="179" spans="1:9" x14ac:dyDescent="0.25">
      <c r="A179" s="1">
        <v>45796</v>
      </c>
      <c r="B179" s="4">
        <f>(BTC_tbl[[#This Row],[Close]]/BTC_tbl!B178-1)</f>
        <v>1.3217768147345543E-2</v>
      </c>
      <c r="C179" s="4">
        <f>Gold_tbl[[#This Row],[Close]]/Gold_tbl!B178-1</f>
        <v>1.2880641653072233E-2</v>
      </c>
      <c r="D179" s="4">
        <f>AAPL_tbl[[#This Row],[Close]]/AAPL_tbl!B178-1</f>
        <v>-1.1739089273880454E-2</v>
      </c>
      <c r="E179" s="18">
        <f t="shared" si="10"/>
        <v>5.5958603232684201E-3</v>
      </c>
      <c r="F179" s="19">
        <f t="shared" si="11"/>
        <v>5595.86032326842</v>
      </c>
      <c r="G179" t="b">
        <f t="shared" si="12"/>
        <v>0</v>
      </c>
      <c r="H179" t="b">
        <f t="shared" si="13"/>
        <v>0</v>
      </c>
      <c r="I179" t="b">
        <f t="shared" ca="1" si="14"/>
        <v>0</v>
      </c>
    </row>
    <row r="180" spans="1:9" x14ac:dyDescent="0.25">
      <c r="A180" s="1">
        <v>45797</v>
      </c>
      <c r="B180" s="4">
        <f>(BTC_tbl[[#This Row],[Close]]/BTC_tbl!B179-1)</f>
        <v>1.5183917878528685E-2</v>
      </c>
      <c r="C180" s="4">
        <f>Gold_tbl[[#This Row],[Close]]/Gold_tbl!B179-1</f>
        <v>1.8622286347012018E-2</v>
      </c>
      <c r="D180" s="4">
        <f>AAPL_tbl[[#This Row],[Close]]/AAPL_tbl!B179-1</f>
        <v>-9.196283168885877E-3</v>
      </c>
      <c r="E180" s="18">
        <f t="shared" si="10"/>
        <v>9.2452049516976494E-3</v>
      </c>
      <c r="F180" s="19">
        <f t="shared" si="11"/>
        <v>9245.2049516976494</v>
      </c>
      <c r="G180" t="b">
        <f t="shared" si="12"/>
        <v>0</v>
      </c>
      <c r="H180" t="b">
        <f t="shared" si="13"/>
        <v>0</v>
      </c>
      <c r="I180" t="b">
        <f t="shared" ca="1" si="14"/>
        <v>0</v>
      </c>
    </row>
    <row r="181" spans="1:9" x14ac:dyDescent="0.25">
      <c r="A181" s="1">
        <v>45798</v>
      </c>
      <c r="B181" s="4">
        <f>(BTC_tbl[[#This Row],[Close]]/BTC_tbl!B180-1)</f>
        <v>1.4535496102801693E-2</v>
      </c>
      <c r="C181" s="4">
        <f>Gold_tbl[[#This Row],[Close]]/Gold_tbl!B180-1</f>
        <v>7.3786151920416376E-3</v>
      </c>
      <c r="D181" s="4">
        <f>AAPL_tbl[[#This Row],[Close]]/AAPL_tbl!B180-1</f>
        <v>-2.3059073769699401E-2</v>
      </c>
      <c r="E181" s="18">
        <f t="shared" si="10"/>
        <v>3.9437277674734313E-4</v>
      </c>
      <c r="F181" s="19">
        <f t="shared" si="11"/>
        <v>394.37277674734315</v>
      </c>
      <c r="G181" t="b">
        <f t="shared" si="12"/>
        <v>0</v>
      </c>
      <c r="H181" t="b">
        <f t="shared" si="13"/>
        <v>0</v>
      </c>
      <c r="I181" t="b">
        <f t="shared" ca="1" si="14"/>
        <v>0</v>
      </c>
    </row>
    <row r="182" spans="1:9" x14ac:dyDescent="0.25">
      <c r="A182" s="1">
        <v>45799</v>
      </c>
      <c r="B182" s="4">
        <f>(BTC_tbl[[#This Row],[Close]]/BTC_tbl!B181-1)</f>
        <v>2.3671096345514897E-2</v>
      </c>
      <c r="C182" s="4">
        <f>Gold_tbl[[#This Row],[Close]]/Gold_tbl!B181-1</f>
        <v>-8.8614217513569571E-3</v>
      </c>
      <c r="D182" s="4">
        <f>AAPL_tbl[[#This Row],[Close]]/AAPL_tbl!B181-1</f>
        <v>-3.6122519669453679E-3</v>
      </c>
      <c r="E182" s="18">
        <f t="shared" si="10"/>
        <v>2.4730846130280749E-3</v>
      </c>
      <c r="F182" s="19">
        <f t="shared" si="11"/>
        <v>2473.0846130280747</v>
      </c>
      <c r="G182" t="b">
        <f t="shared" si="12"/>
        <v>0</v>
      </c>
      <c r="H182" t="b">
        <f t="shared" si="13"/>
        <v>0</v>
      </c>
      <c r="I182" t="b">
        <f t="shared" ca="1" si="14"/>
        <v>0</v>
      </c>
    </row>
    <row r="183" spans="1:9" x14ac:dyDescent="0.25">
      <c r="A183" s="1">
        <v>45800</v>
      </c>
      <c r="B183" s="4">
        <f>(BTC_tbl[[#This Row],[Close]]/BTC_tbl!B182-1)</f>
        <v>-2.2718052738336714E-2</v>
      </c>
      <c r="C183" s="4">
        <f>Gold_tbl[[#This Row],[Close]]/Gold_tbl!B182-1</f>
        <v>2.190623865923258E-2</v>
      </c>
      <c r="D183" s="4">
        <f>AAPL_tbl[[#This Row],[Close]]/AAPL_tbl!B182-1</f>
        <v>-3.0244338498212175E-2</v>
      </c>
      <c r="E183" s="18">
        <f t="shared" si="10"/>
        <v>-7.126221907271634E-3</v>
      </c>
      <c r="F183" s="19">
        <f t="shared" si="11"/>
        <v>7126.2219072716343</v>
      </c>
      <c r="G183" t="b">
        <f t="shared" si="12"/>
        <v>0</v>
      </c>
      <c r="H183" t="b">
        <f t="shared" si="13"/>
        <v>0</v>
      </c>
      <c r="I183" t="b">
        <f t="shared" ca="1" si="14"/>
        <v>0</v>
      </c>
    </row>
    <row r="184" spans="1:9" x14ac:dyDescent="0.25">
      <c r="A184" s="1">
        <v>45804</v>
      </c>
      <c r="B184" s="4">
        <f>(BTC_tbl[[#This Row],[Close]]/BTC_tbl!B183-1)</f>
        <v>1.1415525114155223E-2</v>
      </c>
      <c r="C184" s="4">
        <f>Gold_tbl[[#This Row],[Close]]/Gold_tbl!B183-1</f>
        <v>-1.6949152542372836E-2</v>
      </c>
      <c r="D184" s="4">
        <f>AAPL_tbl[[#This Row],[Close]]/AAPL_tbl!B183-1</f>
        <v>2.5298304911148595E-2</v>
      </c>
      <c r="E184" s="18">
        <f t="shared" si="10"/>
        <v>4.2344879906420097E-3</v>
      </c>
      <c r="F184" s="19">
        <f t="shared" si="11"/>
        <v>4234.4879906420101</v>
      </c>
      <c r="G184" t="b">
        <f t="shared" si="12"/>
        <v>0</v>
      </c>
      <c r="H184" t="b">
        <f t="shared" si="13"/>
        <v>0</v>
      </c>
      <c r="I184" t="b">
        <f t="shared" ca="1" si="14"/>
        <v>0</v>
      </c>
    </row>
    <row r="185" spans="1:9" x14ac:dyDescent="0.25">
      <c r="A185" s="1">
        <v>45805</v>
      </c>
      <c r="B185" s="4">
        <f>(BTC_tbl[[#This Row],[Close]]/BTC_tbl!B184-1)</f>
        <v>-2.7088036117381531E-2</v>
      </c>
      <c r="C185" s="4">
        <f>Gold_tbl[[#This Row],[Close]]/Gold_tbl!B184-1</f>
        <v>-2.2660098522166994E-3</v>
      </c>
      <c r="D185" s="4">
        <f>AAPL_tbl[[#This Row],[Close]]/AAPL_tbl!B184-1</f>
        <v>1.0488986564105574E-3</v>
      </c>
      <c r="E185" s="18">
        <f t="shared" si="10"/>
        <v>-8.7181451791779711E-3</v>
      </c>
      <c r="F185" s="19">
        <f t="shared" si="11"/>
        <v>8718.1451791779709</v>
      </c>
      <c r="G185" t="b">
        <f t="shared" si="12"/>
        <v>0</v>
      </c>
      <c r="H185" t="b">
        <f t="shared" si="13"/>
        <v>0</v>
      </c>
      <c r="I185" t="b">
        <f t="shared" ca="1" si="14"/>
        <v>0</v>
      </c>
    </row>
    <row r="186" spans="1:9" x14ac:dyDescent="0.25">
      <c r="A186" s="1">
        <v>45806</v>
      </c>
      <c r="B186" s="4">
        <f>(BTC_tbl[[#This Row],[Close]]/BTC_tbl!B185-1)</f>
        <v>-1.3499261759122416E-2</v>
      </c>
      <c r="C186" s="4">
        <f>Gold_tbl[[#This Row],[Close]]/Gold_tbl!B185-1</f>
        <v>5.924755603831322E-3</v>
      </c>
      <c r="D186" s="4">
        <f>AAPL_tbl[[#This Row],[Close]]/AAPL_tbl!B185-1</f>
        <v>-2.3450753417822989E-3</v>
      </c>
      <c r="E186" s="18">
        <f t="shared" si="10"/>
        <v>-2.3833988887388851E-3</v>
      </c>
      <c r="F186" s="19">
        <f t="shared" si="11"/>
        <v>2383.398888738885</v>
      </c>
      <c r="G186" t="b">
        <f t="shared" si="12"/>
        <v>0</v>
      </c>
      <c r="H186" t="b">
        <f t="shared" si="13"/>
        <v>0</v>
      </c>
      <c r="I186" t="b">
        <f t="shared" ca="1" si="14"/>
        <v>0</v>
      </c>
    </row>
    <row r="187" spans="1:9" x14ac:dyDescent="0.25">
      <c r="A187" s="1">
        <v>45807</v>
      </c>
      <c r="B187" s="4">
        <f>(BTC_tbl[[#This Row],[Close]]/BTC_tbl!B186-1)</f>
        <v>-1.0262989095574215E-2</v>
      </c>
      <c r="C187" s="4">
        <f>Gold_tbl[[#This Row],[Close]]/Gold_tbl!B186-1</f>
        <v>-6.5770099145969763E-3</v>
      </c>
      <c r="D187" s="4">
        <f>AAPL_tbl[[#This Row],[Close]]/AAPL_tbl!B186-1</f>
        <v>4.5011252813202951E-3</v>
      </c>
      <c r="E187" s="18">
        <f t="shared" si="10"/>
        <v>-4.3593631101149673E-3</v>
      </c>
      <c r="F187" s="19">
        <f t="shared" si="11"/>
        <v>4359.3631101149676</v>
      </c>
      <c r="G187" t="b">
        <f t="shared" si="12"/>
        <v>0</v>
      </c>
      <c r="H187" t="b">
        <f t="shared" si="13"/>
        <v>0</v>
      </c>
      <c r="I187" t="b">
        <f t="shared" ca="1" si="14"/>
        <v>0</v>
      </c>
    </row>
    <row r="188" spans="1:9" x14ac:dyDescent="0.25">
      <c r="A188" s="1">
        <v>45810</v>
      </c>
      <c r="B188" s="4">
        <f>(BTC_tbl[[#This Row],[Close]]/BTC_tbl!B187-1)</f>
        <v>-4.3205875999130505E-4</v>
      </c>
      <c r="C188" s="4">
        <f>Gold_tbl[[#This Row],[Close]]/Gold_tbl!B187-1</f>
        <v>2.6581027667984092E-2</v>
      </c>
      <c r="D188" s="4">
        <f>AAPL_tbl[[#This Row],[Close]]/AAPL_tbl!B187-1</f>
        <v>4.2320139407516777E-3</v>
      </c>
      <c r="E188" s="18">
        <f t="shared" si="10"/>
        <v>1.1772397621421748E-2</v>
      </c>
      <c r="F188" s="19">
        <f t="shared" si="11"/>
        <v>11772.397621421747</v>
      </c>
      <c r="G188" t="b">
        <f t="shared" si="12"/>
        <v>0</v>
      </c>
      <c r="H188" t="b">
        <f t="shared" si="13"/>
        <v>0</v>
      </c>
      <c r="I188" t="b">
        <f t="shared" ca="1" si="14"/>
        <v>0</v>
      </c>
    </row>
    <row r="189" spans="1:9" x14ac:dyDescent="0.25">
      <c r="A189" s="1">
        <v>45811</v>
      </c>
      <c r="B189" s="4">
        <f>(BTC_tbl[[#This Row],[Close]]/BTC_tbl!B188-1)</f>
        <v>1.7722066133563974E-2</v>
      </c>
      <c r="C189" s="4">
        <f>Gold_tbl[[#This Row],[Close]]/Gold_tbl!B188-1</f>
        <v>-8.8555202618153528E-3</v>
      </c>
      <c r="D189" s="4">
        <f>AAPL_tbl[[#This Row],[Close]]/AAPL_tbl!B188-1</f>
        <v>7.7838373822509688E-3</v>
      </c>
      <c r="E189" s="18">
        <f t="shared" si="10"/>
        <v>4.1095629500183415E-3</v>
      </c>
      <c r="F189" s="19">
        <f t="shared" si="11"/>
        <v>4109.5629500183413</v>
      </c>
      <c r="G189" t="b">
        <f t="shared" si="12"/>
        <v>0</v>
      </c>
      <c r="H189" t="b">
        <f t="shared" si="13"/>
        <v>0</v>
      </c>
      <c r="I189" t="b">
        <f t="shared" ca="1" si="14"/>
        <v>0</v>
      </c>
    </row>
    <row r="190" spans="1:9" x14ac:dyDescent="0.25">
      <c r="A190" s="1">
        <v>45812</v>
      </c>
      <c r="B190" s="4">
        <f>(BTC_tbl[[#This Row],[Close]]/BTC_tbl!B189-1)</f>
        <v>-1.2316840093438253E-2</v>
      </c>
      <c r="C190" s="4">
        <f>Gold_tbl[[#This Row],[Close]]/Gold_tbl!B189-1</f>
        <v>6.4420057621958904E-3</v>
      </c>
      <c r="D190" s="4">
        <f>AAPL_tbl[[#This Row],[Close]]/AAPL_tbl!B189-1</f>
        <v>-2.2138042996999729E-3</v>
      </c>
      <c r="E190" s="18">
        <f t="shared" si="10"/>
        <v>-1.7823910130631108E-3</v>
      </c>
      <c r="F190" s="19">
        <f t="shared" si="11"/>
        <v>1782.3910130631109</v>
      </c>
      <c r="G190" t="b">
        <f t="shared" si="12"/>
        <v>0</v>
      </c>
      <c r="H190" t="b">
        <f t="shared" si="13"/>
        <v>0</v>
      </c>
      <c r="I190" t="b">
        <f t="shared" ca="1" si="14"/>
        <v>0</v>
      </c>
    </row>
    <row r="191" spans="1:9" x14ac:dyDescent="0.25">
      <c r="A191" s="1">
        <v>45813</v>
      </c>
      <c r="B191" s="4">
        <f>(BTC_tbl[[#This Row],[Close]]/BTC_tbl!B190-1)</f>
        <v>-2.9456030961083624E-2</v>
      </c>
      <c r="C191" s="4">
        <f>Gold_tbl[[#This Row],[Close]]/Gold_tbl!B190-1</f>
        <v>-5.0498552589256507E-3</v>
      </c>
      <c r="D191" s="4">
        <f>AAPL_tbl[[#This Row],[Close]]/AAPL_tbl!B190-1</f>
        <v>-1.0797751701015712E-2</v>
      </c>
      <c r="E191" s="18">
        <f t="shared" si="10"/>
        <v>-1.409607690220006E-2</v>
      </c>
      <c r="F191" s="19">
        <f t="shared" si="11"/>
        <v>14096.07690220006</v>
      </c>
      <c r="G191" t="b">
        <f t="shared" si="12"/>
        <v>0</v>
      </c>
      <c r="H191" t="b">
        <f t="shared" si="13"/>
        <v>0</v>
      </c>
      <c r="I191" t="b">
        <f t="shared" ca="1" si="14"/>
        <v>0</v>
      </c>
    </row>
    <row r="192" spans="1:9" x14ac:dyDescent="0.25">
      <c r="A192" s="1">
        <v>45814</v>
      </c>
      <c r="B192" s="4">
        <f>(BTC_tbl[[#This Row],[Close]]/BTC_tbl!B191-1)</f>
        <v>2.3260965883916684E-2</v>
      </c>
      <c r="C192" s="4">
        <f>Gold_tbl[[#This Row],[Close]]/Gold_tbl!B191-1</f>
        <v>-1.3416092845828009E-2</v>
      </c>
      <c r="D192" s="4">
        <f>AAPL_tbl[[#This Row],[Close]]/AAPL_tbl!B191-1</f>
        <v>1.6398345212580434E-2</v>
      </c>
      <c r="E192" s="18">
        <f t="shared" si="10"/>
        <v>6.5313561906179315E-3</v>
      </c>
      <c r="F192" s="19">
        <f t="shared" si="11"/>
        <v>6531.3561906179311</v>
      </c>
      <c r="G192" t="b">
        <f t="shared" si="12"/>
        <v>0</v>
      </c>
      <c r="H192" t="b">
        <f t="shared" si="13"/>
        <v>0</v>
      </c>
      <c r="I192" t="b">
        <f t="shared" ca="1" si="14"/>
        <v>0</v>
      </c>
    </row>
    <row r="193" spans="1:9" x14ac:dyDescent="0.25">
      <c r="A193" s="1">
        <v>45817</v>
      </c>
      <c r="B193" s="4">
        <f>(BTC_tbl[[#This Row],[Close]]/BTC_tbl!B192-1)</f>
        <v>4.200043299415479E-2</v>
      </c>
      <c r="C193" s="4">
        <f>Gold_tbl[[#This Row],[Close]]/Gold_tbl!B192-1</f>
        <v>4.7185267710858625E-3</v>
      </c>
      <c r="D193" s="4">
        <f>AAPL_tbl[[#This Row],[Close]]/AAPL_tbl!B192-1</f>
        <v>-1.2112593173793651E-2</v>
      </c>
      <c r="E193" s="18">
        <f t="shared" si="10"/>
        <v>1.0853762654542687E-2</v>
      </c>
      <c r="F193" s="19">
        <f t="shared" si="11"/>
        <v>10853.762654542687</v>
      </c>
      <c r="G193" t="b">
        <f t="shared" si="12"/>
        <v>0</v>
      </c>
      <c r="H193" t="b">
        <f t="shared" si="13"/>
        <v>0</v>
      </c>
      <c r="I193" t="b">
        <f t="shared" ca="1" si="14"/>
        <v>0</v>
      </c>
    </row>
    <row r="194" spans="1:9" x14ac:dyDescent="0.25">
      <c r="A194" s="1">
        <v>45818</v>
      </c>
      <c r="B194" s="4">
        <f>(BTC_tbl[[#This Row],[Close]]/BTC_tbl!B193-1)</f>
        <v>8.7263660918344144E-3</v>
      </c>
      <c r="C194" s="4">
        <f>Gold_tbl[[#This Row],[Close]]/Gold_tbl!B193-1</f>
        <v>2.9352292740192354E-4</v>
      </c>
      <c r="D194" s="4">
        <f>AAPL_tbl[[#This Row],[Close]]/AAPL_tbl!B193-1</f>
        <v>6.0560933234052872E-3</v>
      </c>
      <c r="E194" s="18">
        <f t="shared" si="10"/>
        <v>4.5521469955326797E-3</v>
      </c>
      <c r="F194" s="19">
        <f t="shared" si="11"/>
        <v>4552.1469955326793</v>
      </c>
      <c r="G194" t="b">
        <f t="shared" si="12"/>
        <v>0</v>
      </c>
      <c r="H194" t="b">
        <f t="shared" si="13"/>
        <v>0</v>
      </c>
      <c r="I194" t="b">
        <f t="shared" ca="1" si="14"/>
        <v>0</v>
      </c>
    </row>
    <row r="195" spans="1:9" x14ac:dyDescent="0.25">
      <c r="A195" s="1">
        <v>45819</v>
      </c>
      <c r="B195" s="4">
        <f>(BTC_tbl[[#This Row],[Close]]/BTC_tbl!B194-1)</f>
        <v>-7.0030895983521635E-3</v>
      </c>
      <c r="C195" s="4">
        <f>Gold_tbl[[#This Row],[Close]]/Gold_tbl!B194-1</f>
        <v>5.4122786997490291E-3</v>
      </c>
      <c r="D195" s="4">
        <f>AAPL_tbl[[#This Row],[Close]]/AAPL_tbl!B194-1</f>
        <v>-1.9193763260472618E-2</v>
      </c>
      <c r="E195" s="18">
        <f t="shared" si="10"/>
        <v>-5.6941443777478225E-3</v>
      </c>
      <c r="F195" s="19">
        <f t="shared" si="11"/>
        <v>5694.1443777478225</v>
      </c>
      <c r="G195" t="b">
        <f t="shared" si="12"/>
        <v>0</v>
      </c>
      <c r="H195" t="b">
        <f t="shared" si="13"/>
        <v>0</v>
      </c>
      <c r="I195" t="b">
        <f t="shared" ca="1" si="14"/>
        <v>0</v>
      </c>
    </row>
    <row r="196" spans="1:9" x14ac:dyDescent="0.25">
      <c r="A196" s="1">
        <v>45820</v>
      </c>
      <c r="B196" s="4">
        <f>(BTC_tbl[[#This Row],[Close]]/BTC_tbl!B195-1)</f>
        <v>-1.8875751918689176E-2</v>
      </c>
      <c r="C196" s="4">
        <f>Gold_tbl[[#This Row],[Close]]/Gold_tbl!B195-1</f>
        <v>1.2420144631449137E-2</v>
      </c>
      <c r="D196" s="4">
        <f>AAPL_tbl[[#This Row],[Close]]/AAPL_tbl!B195-1</f>
        <v>2.1128886205854513E-3</v>
      </c>
      <c r="E196" s="18">
        <f t="shared" ref="E196:E251" si="15">SUMPRODUCT(B196:D196,$K$2:$M$2)</f>
        <v>-6.080113685146243E-5</v>
      </c>
      <c r="F196" s="19">
        <f t="shared" ref="F196:F251" si="16">ABS(E196*1000000)</f>
        <v>60.801136851462431</v>
      </c>
      <c r="G196" t="b">
        <f t="shared" ref="G196:G251" si="17">F196&gt;$K$8</f>
        <v>0</v>
      </c>
      <c r="H196" t="b">
        <f t="shared" ref="H196:H251" si="18">F196&gt;$K$9</f>
        <v>0</v>
      </c>
      <c r="I196" t="b">
        <f t="shared" ref="I196:I251" ca="1" si="19">F196&gt;$K$10</f>
        <v>0</v>
      </c>
    </row>
    <row r="197" spans="1:9" x14ac:dyDescent="0.25">
      <c r="A197" s="1">
        <v>45821</v>
      </c>
      <c r="B197" s="4">
        <f>(BTC_tbl[[#This Row],[Close]]/BTC_tbl!B196-1)</f>
        <v>-1.4587737843551718E-2</v>
      </c>
      <c r="C197" s="4">
        <f>Gold_tbl[[#This Row],[Close]]/Gold_tbl!B196-1</f>
        <v>1.3100576553491505E-2</v>
      </c>
      <c r="D197" s="4">
        <f>AAPL_tbl[[#This Row],[Close]]/AAPL_tbl!B196-1</f>
        <v>-1.3805220883534086E-2</v>
      </c>
      <c r="E197" s="18">
        <f t="shared" si="15"/>
        <v>-3.2776569967291379E-3</v>
      </c>
      <c r="F197" s="19">
        <f t="shared" si="16"/>
        <v>3277.656996729138</v>
      </c>
      <c r="G197" t="b">
        <f t="shared" si="17"/>
        <v>0</v>
      </c>
      <c r="H197" t="b">
        <f t="shared" si="18"/>
        <v>0</v>
      </c>
      <c r="I197" t="b">
        <f t="shared" ca="1" si="19"/>
        <v>0</v>
      </c>
    </row>
    <row r="198" spans="1:9" x14ac:dyDescent="0.25">
      <c r="A198" s="1">
        <v>45824</v>
      </c>
      <c r="B198" s="4">
        <f>(BTC_tbl[[#This Row],[Close]]/BTC_tbl!B197-1)</f>
        <v>3.3469212615318655E-2</v>
      </c>
      <c r="C198" s="4">
        <f>Gold_tbl[[#This Row],[Close]]/Gold_tbl!B197-1</f>
        <v>-1.4259066046982349E-2</v>
      </c>
      <c r="D198" s="4">
        <f>AAPL_tbl[[#This Row],[Close]]/AAPL_tbl!B197-1</f>
        <v>1.0027996945787709E-2</v>
      </c>
      <c r="E198" s="18">
        <f t="shared" si="15"/>
        <v>7.3455364495389683E-3</v>
      </c>
      <c r="F198" s="19">
        <f t="shared" si="16"/>
        <v>7345.5364495389686</v>
      </c>
      <c r="G198" t="b">
        <f t="shared" si="17"/>
        <v>0</v>
      </c>
      <c r="H198" t="b">
        <f t="shared" si="18"/>
        <v>0</v>
      </c>
      <c r="I198" t="b">
        <f t="shared" ca="1" si="19"/>
        <v>0</v>
      </c>
    </row>
    <row r="199" spans="1:9" x14ac:dyDescent="0.25">
      <c r="A199" s="1">
        <v>45825</v>
      </c>
      <c r="B199" s="4">
        <f>(BTC_tbl[[#This Row],[Close]]/BTC_tbl!B198-1)</f>
        <v>-3.6537263857172597E-2</v>
      </c>
      <c r="C199" s="4">
        <f>Gold_tbl[[#This Row],[Close]]/Gold_tbl!B198-1</f>
        <v>5.1318237218556106E-4</v>
      </c>
      <c r="D199" s="4">
        <f>AAPL_tbl[[#This Row],[Close]]/AAPL_tbl!B198-1</f>
        <v>-1.4010684406813856E-2</v>
      </c>
      <c r="E199" s="18">
        <f t="shared" si="15"/>
        <v>-1.4959111530321711E-2</v>
      </c>
      <c r="F199" s="19">
        <f t="shared" si="16"/>
        <v>14959.11153032171</v>
      </c>
      <c r="G199" t="b">
        <f t="shared" si="17"/>
        <v>0</v>
      </c>
      <c r="H199" t="b">
        <f t="shared" si="18"/>
        <v>0</v>
      </c>
      <c r="I199" t="b">
        <f t="shared" ca="1" si="19"/>
        <v>0</v>
      </c>
    </row>
    <row r="200" spans="1:9" x14ac:dyDescent="0.25">
      <c r="A200" s="1">
        <v>45826</v>
      </c>
      <c r="B200" s="4">
        <f>(BTC_tbl[[#This Row],[Close]]/BTC_tbl!B199-1)</f>
        <v>-8.6188321482438823E-3</v>
      </c>
      <c r="C200" s="4">
        <f>Gold_tbl[[#This Row],[Close]]/Gold_tbl!B199-1</f>
        <v>-5.3856510867474894E-3</v>
      </c>
      <c r="D200" s="4">
        <f>AAPL_tbl[[#This Row],[Close]]/AAPL_tbl!B199-1</f>
        <v>4.8047434062565841E-3</v>
      </c>
      <c r="E200" s="18">
        <f t="shared" si="15"/>
        <v>-3.2984870572951852E-3</v>
      </c>
      <c r="F200" s="19">
        <f t="shared" si="16"/>
        <v>3298.4870572951854</v>
      </c>
      <c r="G200" t="b">
        <f t="shared" si="17"/>
        <v>0</v>
      </c>
      <c r="H200" t="b">
        <f t="shared" si="18"/>
        <v>0</v>
      </c>
      <c r="I200" t="b">
        <f t="shared" ca="1" si="19"/>
        <v>0</v>
      </c>
    </row>
    <row r="201" spans="1:9" x14ac:dyDescent="0.25">
      <c r="A201" s="1">
        <v>45828</v>
      </c>
      <c r="B201" s="4">
        <f>(BTC_tbl[[#This Row],[Close]]/BTC_tbl!B200-1)</f>
        <v>-5.8682895022820203E-3</v>
      </c>
      <c r="C201" s="4">
        <f>Gold_tbl[[#This Row],[Close]]/Gold_tbl!B200-1</f>
        <v>-4.1900341648937189E-4</v>
      </c>
      <c r="D201" s="4">
        <f>AAPL_tbl[[#This Row],[Close]]/AAPL_tbl!B200-1</f>
        <v>2.248448468816755E-2</v>
      </c>
      <c r="E201" s="18">
        <f t="shared" si="15"/>
        <v>4.8172571891699099E-3</v>
      </c>
      <c r="F201" s="19">
        <f t="shared" si="16"/>
        <v>4817.2571891699099</v>
      </c>
      <c r="G201" t="b">
        <f t="shared" si="17"/>
        <v>0</v>
      </c>
      <c r="H201" t="b">
        <f t="shared" si="18"/>
        <v>0</v>
      </c>
      <c r="I201" t="b">
        <f t="shared" ca="1" si="19"/>
        <v>0</v>
      </c>
    </row>
    <row r="202" spans="1:9" x14ac:dyDescent="0.25">
      <c r="A202" s="1">
        <v>45831</v>
      </c>
      <c r="B202" s="4">
        <f>(BTC_tbl[[#This Row],[Close]]/BTC_tbl!B201-1)</f>
        <v>0</v>
      </c>
      <c r="C202" s="4">
        <f>Gold_tbl[[#This Row],[Close]]/Gold_tbl!B201-1</f>
        <v>3.063231548060541E-3</v>
      </c>
      <c r="D202" s="4">
        <f>AAPL_tbl[[#This Row],[Close]]/AAPL_tbl!B201-1</f>
        <v>2.4875621890547706E-3</v>
      </c>
      <c r="E202" s="18">
        <f t="shared" si="15"/>
        <v>1.9715612759406476E-3</v>
      </c>
      <c r="F202" s="19">
        <f t="shared" si="16"/>
        <v>1971.5612759406476</v>
      </c>
      <c r="G202" t="b">
        <f t="shared" si="17"/>
        <v>0</v>
      </c>
      <c r="H202" t="b">
        <f t="shared" si="18"/>
        <v>0</v>
      </c>
      <c r="I202" t="b">
        <f t="shared" ca="1" si="19"/>
        <v>0</v>
      </c>
    </row>
    <row r="203" spans="1:9" x14ac:dyDescent="0.25">
      <c r="A203" s="1">
        <v>45832</v>
      </c>
      <c r="B203" s="4">
        <f>(BTC_tbl[[#This Row],[Close]]/BTC_tbl!B202-1)</f>
        <v>2.4267599475295221E-2</v>
      </c>
      <c r="C203" s="4">
        <f>Gold_tbl[[#This Row],[Close]]/Gold_tbl!B202-1</f>
        <v>-1.5719429085765624E-2</v>
      </c>
      <c r="D203" s="4">
        <f>AAPL_tbl[[#This Row],[Close]]/AAPL_tbl!B202-1</f>
        <v>-5.9553349875930417E-3</v>
      </c>
      <c r="E203" s="18">
        <f t="shared" si="15"/>
        <v>-7.9409228799559692E-4</v>
      </c>
      <c r="F203" s="19">
        <f t="shared" si="16"/>
        <v>794.09228799559696</v>
      </c>
      <c r="G203" t="b">
        <f t="shared" si="17"/>
        <v>0</v>
      </c>
      <c r="H203" t="b">
        <f t="shared" si="18"/>
        <v>0</v>
      </c>
      <c r="I203" t="b">
        <f t="shared" ca="1" si="19"/>
        <v>0</v>
      </c>
    </row>
    <row r="204" spans="1:9" x14ac:dyDescent="0.25">
      <c r="A204" s="1">
        <v>45833</v>
      </c>
      <c r="B204" s="4">
        <f>(BTC_tbl[[#This Row],[Close]]/BTC_tbl!B203-1)</f>
        <v>1.9850586979722529E-2</v>
      </c>
      <c r="C204" s="4">
        <f>Gold_tbl[[#This Row],[Close]]/Gold_tbl!B203-1</f>
        <v>3.0373297625656548E-3</v>
      </c>
      <c r="D204" s="4">
        <f>AAPL_tbl[[#This Row],[Close]]/AAPL_tbl!B203-1</f>
        <v>6.2905641537693846E-3</v>
      </c>
      <c r="E204" s="18">
        <f t="shared" si="15"/>
        <v>9.0572772450738352E-3</v>
      </c>
      <c r="F204" s="19">
        <f t="shared" si="16"/>
        <v>9057.2772450738357</v>
      </c>
      <c r="G204" t="b">
        <f t="shared" si="17"/>
        <v>0</v>
      </c>
      <c r="H204" t="b">
        <f t="shared" si="18"/>
        <v>0</v>
      </c>
      <c r="I204" t="b">
        <f t="shared" ca="1" si="19"/>
        <v>0</v>
      </c>
    </row>
    <row r="205" spans="1:9" x14ac:dyDescent="0.25">
      <c r="A205" s="1">
        <v>45834</v>
      </c>
      <c r="B205" s="4">
        <f>(BTC_tbl[[#This Row],[Close]]/BTC_tbl!B204-1)</f>
        <v>-1.8836333193805732E-3</v>
      </c>
      <c r="C205" s="4">
        <f>Gold_tbl[[#This Row],[Close]]/Gold_tbl!B204-1</f>
        <v>-1.1070591299818799E-3</v>
      </c>
      <c r="D205" s="4">
        <f>AAPL_tbl[[#This Row],[Close]]/AAPL_tbl!B204-1</f>
        <v>-2.7783290335383626E-3</v>
      </c>
      <c r="E205" s="18">
        <f t="shared" si="15"/>
        <v>-1.8414123578684328E-3</v>
      </c>
      <c r="F205" s="19">
        <f t="shared" si="16"/>
        <v>1841.4123578684328</v>
      </c>
      <c r="G205" t="b">
        <f t="shared" si="17"/>
        <v>0</v>
      </c>
      <c r="H205" t="b">
        <f t="shared" si="18"/>
        <v>0</v>
      </c>
      <c r="I205" t="b">
        <f t="shared" ca="1" si="19"/>
        <v>0</v>
      </c>
    </row>
    <row r="206" spans="1:9" x14ac:dyDescent="0.25">
      <c r="A206" s="1">
        <v>45835</v>
      </c>
      <c r="B206" s="4">
        <f>(BTC_tbl[[#This Row],[Close]]/BTC_tbl!B205-1)</f>
        <v>-7.7584399245124169E-3</v>
      </c>
      <c r="C206" s="4">
        <f>Gold_tbl[[#This Row],[Close]]/Gold_tbl!B205-1</f>
        <v>-1.8123736879848584E-2</v>
      </c>
      <c r="D206" s="4">
        <f>AAPL_tbl[[#This Row],[Close]]/AAPL_tbl!B205-1</f>
        <v>3.9800995024874553E-4</v>
      </c>
      <c r="E206" s="18">
        <f t="shared" si="15"/>
        <v>-9.4576237442185358E-3</v>
      </c>
      <c r="F206" s="19">
        <f t="shared" si="16"/>
        <v>9457.6237442185356</v>
      </c>
      <c r="G206" t="b">
        <f t="shared" si="17"/>
        <v>0</v>
      </c>
      <c r="H206" t="b">
        <f t="shared" si="18"/>
        <v>0</v>
      </c>
      <c r="I206" t="b">
        <f t="shared" ca="1" si="19"/>
        <v>0</v>
      </c>
    </row>
    <row r="207" spans="1:9" x14ac:dyDescent="0.25">
      <c r="A207" s="1">
        <v>45838</v>
      </c>
      <c r="B207" s="4">
        <f>(BTC_tbl[[#This Row],[Close]]/BTC_tbl!B206-1)</f>
        <v>9.0870667793745419E-3</v>
      </c>
      <c r="C207" s="4">
        <f>Gold_tbl[[#This Row],[Close]]/Gold_tbl!B206-1</f>
        <v>1.19845959763627E-2</v>
      </c>
      <c r="D207" s="4">
        <f>AAPL_tbl[[#This Row],[Close]]/AAPL_tbl!B206-1</f>
        <v>2.0340163119156429E-2</v>
      </c>
      <c r="E207" s="18">
        <f t="shared" si="15"/>
        <v>1.3622007360104372E-2</v>
      </c>
      <c r="F207" s="19">
        <f t="shared" si="16"/>
        <v>13622.007360104371</v>
      </c>
      <c r="G207" t="b">
        <f t="shared" si="17"/>
        <v>0</v>
      </c>
      <c r="H207" t="b">
        <f t="shared" si="18"/>
        <v>0</v>
      </c>
      <c r="I207" t="b">
        <f t="shared" ca="1" si="19"/>
        <v>0</v>
      </c>
    </row>
    <row r="208" spans="1:9" x14ac:dyDescent="0.25">
      <c r="A208" s="1">
        <v>45839</v>
      </c>
      <c r="B208" s="4">
        <f>(BTC_tbl[[#This Row],[Close]]/BTC_tbl!B207-1)</f>
        <v>-2.2827225130890083E-2</v>
      </c>
      <c r="C208" s="4">
        <f>Gold_tbl[[#This Row],[Close]]/Gold_tbl!B207-1</f>
        <v>8.9230062657876807E-3</v>
      </c>
      <c r="D208" s="4">
        <f>AAPL_tbl[[#This Row],[Close]]/AAPL_tbl!B207-1</f>
        <v>1.2916118340888127E-2</v>
      </c>
      <c r="E208" s="18">
        <f t="shared" si="15"/>
        <v>5.9587046931448579E-4</v>
      </c>
      <c r="F208" s="19">
        <f t="shared" si="16"/>
        <v>595.87046931448583</v>
      </c>
      <c r="G208" t="b">
        <f t="shared" si="17"/>
        <v>0</v>
      </c>
      <c r="H208" t="b">
        <f t="shared" si="18"/>
        <v>0</v>
      </c>
      <c r="I208" t="b">
        <f t="shared" ca="1" si="19"/>
        <v>0</v>
      </c>
    </row>
    <row r="209" spans="1:9" x14ac:dyDescent="0.25">
      <c r="A209" s="1">
        <v>45840</v>
      </c>
      <c r="B209" s="4">
        <f>(BTC_tbl[[#This Row],[Close]]/BTC_tbl!B208-1)</f>
        <v>4.2434633519074172E-2</v>
      </c>
      <c r="C209" s="4">
        <f>Gold_tbl[[#This Row],[Close]]/Gold_tbl!B208-1</f>
        <v>5.5275564948789047E-3</v>
      </c>
      <c r="D209" s="4">
        <f>AAPL_tbl[[#This Row],[Close]]/AAPL_tbl!B208-1</f>
        <v>2.2230776633625382E-2</v>
      </c>
      <c r="E209" s="18">
        <f t="shared" si="15"/>
        <v>2.1610645643761427E-2</v>
      </c>
      <c r="F209" s="19">
        <f t="shared" si="16"/>
        <v>21610.645643761429</v>
      </c>
      <c r="G209" t="b">
        <f t="shared" si="17"/>
        <v>0</v>
      </c>
      <c r="H209" t="b">
        <f t="shared" si="18"/>
        <v>0</v>
      </c>
      <c r="I209" t="b">
        <f t="shared" ca="1" si="19"/>
        <v>0</v>
      </c>
    </row>
    <row r="210" spans="1:9" x14ac:dyDescent="0.25">
      <c r="A210" s="1">
        <v>45841</v>
      </c>
      <c r="B210" s="4">
        <f>(BTC_tbl[[#This Row],[Close]]/BTC_tbl!B209-1)</f>
        <v>-4.728618421052766E-3</v>
      </c>
      <c r="C210" s="4">
        <f>Gold_tbl[[#This Row],[Close]]/Gold_tbl!B209-1</f>
        <v>-6.822958771220744E-3</v>
      </c>
      <c r="D210" s="4">
        <f>AAPL_tbl[[#This Row],[Close]]/AAPL_tbl!B209-1</f>
        <v>5.2250047072115446E-3</v>
      </c>
      <c r="E210" s="18">
        <f t="shared" si="15"/>
        <v>-2.5802676226406641E-3</v>
      </c>
      <c r="F210" s="19">
        <f t="shared" si="16"/>
        <v>2580.2676226406643</v>
      </c>
      <c r="G210" t="b">
        <f t="shared" si="17"/>
        <v>0</v>
      </c>
      <c r="H210" t="b">
        <f t="shared" si="18"/>
        <v>0</v>
      </c>
      <c r="I210" t="b">
        <f t="shared" ca="1" si="19"/>
        <v>0</v>
      </c>
    </row>
    <row r="211" spans="1:9" x14ac:dyDescent="0.25">
      <c r="A211" s="1">
        <v>45845</v>
      </c>
      <c r="B211" s="4">
        <f>(BTC_tbl[[#This Row],[Close]]/BTC_tbl!B210-1)</f>
        <v>-1.0741582317702836E-2</v>
      </c>
      <c r="C211" s="4">
        <f>Gold_tbl[[#This Row],[Close]]/Gold_tbl!B210-1</f>
        <v>7.4884417529474945E-4</v>
      </c>
      <c r="D211" s="4">
        <f>AAPL_tbl[[#This Row],[Close]]/AAPL_tbl!B210-1</f>
        <v>-1.6857878716928232E-2</v>
      </c>
      <c r="E211" s="18">
        <f t="shared" si="15"/>
        <v>-7.9803006402714202E-3</v>
      </c>
      <c r="F211" s="19">
        <f t="shared" si="16"/>
        <v>7980.30064027142</v>
      </c>
      <c r="G211" t="b">
        <f t="shared" si="17"/>
        <v>0</v>
      </c>
      <c r="H211" t="b">
        <f t="shared" si="18"/>
        <v>0</v>
      </c>
      <c r="I211" t="b">
        <f t="shared" ca="1" si="19"/>
        <v>0</v>
      </c>
    </row>
    <row r="212" spans="1:9" x14ac:dyDescent="0.25">
      <c r="A212" s="1">
        <v>45846</v>
      </c>
      <c r="B212" s="4">
        <f>(BTC_tbl[[#This Row],[Close]]/BTC_tbl!B211-1)</f>
        <v>6.4731676759239853E-3</v>
      </c>
      <c r="C212" s="4">
        <f>Gold_tbl[[#This Row],[Close]]/Gold_tbl!B211-1</f>
        <v>-1.0443439502879182E-2</v>
      </c>
      <c r="D212" s="4">
        <f>AAPL_tbl[[#This Row],[Close]]/AAPL_tbl!B211-1</f>
        <v>2.8578232912601642E-4</v>
      </c>
      <c r="E212" s="18">
        <f t="shared" si="15"/>
        <v>-2.1496907996366721E-3</v>
      </c>
      <c r="F212" s="19">
        <f t="shared" si="16"/>
        <v>2149.6907996366722</v>
      </c>
      <c r="G212" t="b">
        <f t="shared" si="17"/>
        <v>0</v>
      </c>
      <c r="H212" t="b">
        <f t="shared" si="18"/>
        <v>0</v>
      </c>
      <c r="I212" t="b">
        <f t="shared" ca="1" si="19"/>
        <v>0</v>
      </c>
    </row>
    <row r="213" spans="1:9" x14ac:dyDescent="0.25">
      <c r="A213" s="1">
        <v>45847</v>
      </c>
      <c r="B213" s="4">
        <f>(BTC_tbl[[#This Row],[Close]]/BTC_tbl!B212-1)</f>
        <v>2.8423236514522721E-2</v>
      </c>
      <c r="C213" s="4">
        <f>Gold_tbl[[#This Row],[Close]]/Gold_tbl!B212-1</f>
        <v>4.471330878484947E-3</v>
      </c>
      <c r="D213" s="4">
        <f>AAPL_tbl[[#This Row],[Close]]/AAPL_tbl!B212-1</f>
        <v>5.3806961573257261E-3</v>
      </c>
      <c r="E213" s="18">
        <f t="shared" si="15"/>
        <v>1.1929712152948512E-2</v>
      </c>
      <c r="F213" s="19">
        <f t="shared" si="16"/>
        <v>11929.712152948512</v>
      </c>
      <c r="G213" t="b">
        <f t="shared" si="17"/>
        <v>0</v>
      </c>
      <c r="H213" t="b">
        <f t="shared" si="18"/>
        <v>0</v>
      </c>
      <c r="I213" t="b">
        <f t="shared" ca="1" si="19"/>
        <v>0</v>
      </c>
    </row>
    <row r="214" spans="1:9" x14ac:dyDescent="0.25">
      <c r="A214" s="1">
        <v>45848</v>
      </c>
      <c r="B214" s="4">
        <f>(BTC_tbl[[#This Row],[Close]]/BTC_tbl!B213-1)</f>
        <v>1.412144442202945E-2</v>
      </c>
      <c r="C214" s="4">
        <f>Gold_tbl[[#This Row],[Close]]/Gold_tbl!B213-1</f>
        <v>2.2257135375753911E-3</v>
      </c>
      <c r="D214" s="4">
        <f>AAPL_tbl[[#This Row],[Close]]/AAPL_tbl!B213-1</f>
        <v>6.0149663730226788E-3</v>
      </c>
      <c r="E214" s="18">
        <f t="shared" si="15"/>
        <v>6.9312086535457951E-3</v>
      </c>
      <c r="F214" s="19">
        <f t="shared" si="16"/>
        <v>6931.2086535457947</v>
      </c>
      <c r="G214" t="b">
        <f t="shared" si="17"/>
        <v>0</v>
      </c>
      <c r="H214" t="b">
        <f t="shared" si="18"/>
        <v>0</v>
      </c>
      <c r="I214" t="b">
        <f t="shared" ca="1" si="19"/>
        <v>0</v>
      </c>
    </row>
    <row r="215" spans="1:9" x14ac:dyDescent="0.25">
      <c r="A215" s="1">
        <v>45849</v>
      </c>
      <c r="B215" s="4">
        <f>(BTC_tbl[[#This Row],[Close]]/BTC_tbl!B214-1)</f>
        <v>4.1973343942709462E-2</v>
      </c>
      <c r="C215" s="4">
        <f>Gold_tbl[[#This Row],[Close]]/Gold_tbl!B214-1</f>
        <v>9.601567602874006E-3</v>
      </c>
      <c r="D215" s="4">
        <f>AAPL_tbl[[#This Row],[Close]]/AAPL_tbl!B214-1</f>
        <v>-5.8848453462643224E-3</v>
      </c>
      <c r="E215" s="18">
        <f t="shared" si="15"/>
        <v>1.4667176620083145E-2</v>
      </c>
      <c r="F215" s="19">
        <f t="shared" si="16"/>
        <v>14667.176620083144</v>
      </c>
      <c r="G215" t="b">
        <f t="shared" si="17"/>
        <v>0</v>
      </c>
      <c r="H215" t="b">
        <f t="shared" si="18"/>
        <v>0</v>
      </c>
      <c r="I215" t="b">
        <f t="shared" ca="1" si="19"/>
        <v>0</v>
      </c>
    </row>
    <row r="216" spans="1:9" x14ac:dyDescent="0.25">
      <c r="A216" s="1">
        <v>45852</v>
      </c>
      <c r="B216" s="4">
        <f>(BTC_tbl[[#This Row],[Close]]/BTC_tbl!B215-1)</f>
        <v>1.4509354715540157E-2</v>
      </c>
      <c r="C216" s="4">
        <f>Gold_tbl[[#This Row],[Close]]/Gold_tbl!B215-1</f>
        <v>-3.6553018050073938E-3</v>
      </c>
      <c r="D216" s="4">
        <f>AAPL_tbl[[#This Row],[Close]]/AAPL_tbl!B215-1</f>
        <v>-1.2028793332070409E-2</v>
      </c>
      <c r="E216" s="18">
        <f t="shared" si="15"/>
        <v>-7.1795230696203305E-4</v>
      </c>
      <c r="F216" s="19">
        <f t="shared" si="16"/>
        <v>717.95230696203305</v>
      </c>
      <c r="G216" t="b">
        <f t="shared" si="17"/>
        <v>0</v>
      </c>
      <c r="H216" t="b">
        <f t="shared" si="18"/>
        <v>0</v>
      </c>
      <c r="I216" t="b">
        <f t="shared" ca="1" si="19"/>
        <v>0</v>
      </c>
    </row>
    <row r="217" spans="1:9" x14ac:dyDescent="0.25">
      <c r="A217" s="1">
        <v>45853</v>
      </c>
      <c r="B217" s="4">
        <f>(BTC_tbl[[#This Row],[Close]]/BTC_tbl!B216-1)</f>
        <v>-2.8791870530673669E-2</v>
      </c>
      <c r="C217" s="4">
        <f>Gold_tbl[[#This Row],[Close]]/Gold_tbl!B216-1</f>
        <v>-4.1557092302196841E-3</v>
      </c>
      <c r="D217" s="4">
        <f>AAPL_tbl[[#This Row],[Close]]/AAPL_tbl!B216-1</f>
        <v>2.3487680951010947E-3</v>
      </c>
      <c r="E217" s="18">
        <f t="shared" si="15"/>
        <v>-9.5952144227596445E-3</v>
      </c>
      <c r="F217" s="19">
        <f t="shared" si="16"/>
        <v>9595.2144227596436</v>
      </c>
      <c r="G217" t="b">
        <f t="shared" si="17"/>
        <v>0</v>
      </c>
      <c r="H217" t="b">
        <f t="shared" si="18"/>
        <v>0</v>
      </c>
      <c r="I217" t="b">
        <f t="shared" ca="1" si="19"/>
        <v>0</v>
      </c>
    </row>
    <row r="218" spans="1:9" x14ac:dyDescent="0.25">
      <c r="A218" s="1">
        <v>45854</v>
      </c>
      <c r="B218" s="4">
        <f>(BTC_tbl[[#This Row],[Close]]/BTC_tbl!B217-1)</f>
        <v>2.422011238132149E-2</v>
      </c>
      <c r="C218" s="4">
        <f>Gold_tbl[[#This Row],[Close]]/Gold_tbl!B217-1</f>
        <v>4.9881002836369426E-3</v>
      </c>
      <c r="D218" s="4">
        <f>AAPL_tbl[[#This Row],[Close]]/AAPL_tbl!B217-1</f>
        <v>5.0212806656781961E-3</v>
      </c>
      <c r="E218" s="18">
        <f t="shared" si="15"/>
        <v>1.0767658027554682E-2</v>
      </c>
      <c r="F218" s="19">
        <f t="shared" si="16"/>
        <v>10767.658027554682</v>
      </c>
      <c r="G218" t="b">
        <f t="shared" si="17"/>
        <v>0</v>
      </c>
      <c r="H218" t="b">
        <f t="shared" si="18"/>
        <v>0</v>
      </c>
      <c r="I218" t="b">
        <f t="shared" ca="1" si="19"/>
        <v>0</v>
      </c>
    </row>
    <row r="219" spans="1:9" x14ac:dyDescent="0.25">
      <c r="A219" s="1">
        <v>45855</v>
      </c>
      <c r="B219" s="4">
        <f>(BTC_tbl[[#This Row],[Close]]/BTC_tbl!B218-1)</f>
        <v>-2.4593265228907146E-3</v>
      </c>
      <c r="C219" s="4">
        <f>Gold_tbl[[#This Row],[Close]]/Gold_tbl!B218-1</f>
        <v>-2.1734899111141015E-3</v>
      </c>
      <c r="D219" s="4">
        <f>AAPL_tbl[[#This Row],[Close]]/AAPL_tbl!B218-1</f>
        <v>-6.6615911686329632E-4</v>
      </c>
      <c r="E219" s="18">
        <f t="shared" si="15"/>
        <v>-1.8070416563718439E-3</v>
      </c>
      <c r="F219" s="19">
        <f t="shared" si="16"/>
        <v>1807.0416563718438</v>
      </c>
      <c r="G219" t="b">
        <f t="shared" si="17"/>
        <v>0</v>
      </c>
      <c r="H219" t="b">
        <f t="shared" si="18"/>
        <v>0</v>
      </c>
      <c r="I219" t="b">
        <f t="shared" ca="1" si="19"/>
        <v>0</v>
      </c>
    </row>
    <row r="220" spans="1:9" x14ac:dyDescent="0.25">
      <c r="A220" s="1">
        <v>45856</v>
      </c>
      <c r="B220" s="4">
        <f>(BTC_tbl[[#This Row],[Close]]/BTC_tbl!B219-1)</f>
        <v>-1.3844111511473467E-2</v>
      </c>
      <c r="C220" s="4">
        <f>Gold_tbl[[#This Row],[Close]]/Gold_tbl!B219-1</f>
        <v>2.6008647875419566E-3</v>
      </c>
      <c r="D220" s="4">
        <f>AAPL_tbl[[#This Row],[Close]]/AAPL_tbl!B219-1</f>
        <v>5.5232834968097499E-3</v>
      </c>
      <c r="E220" s="18">
        <f t="shared" si="15"/>
        <v>-1.4559024893823324E-3</v>
      </c>
      <c r="F220" s="19">
        <f t="shared" si="16"/>
        <v>1455.9024893823325</v>
      </c>
      <c r="G220" t="b">
        <f t="shared" si="17"/>
        <v>0</v>
      </c>
      <c r="H220" t="b">
        <f t="shared" si="18"/>
        <v>0</v>
      </c>
      <c r="I220" t="b">
        <f t="shared" ca="1" si="19"/>
        <v>0</v>
      </c>
    </row>
    <row r="221" spans="1:9" x14ac:dyDescent="0.25">
      <c r="A221" s="1">
        <v>45859</v>
      </c>
      <c r="B221" s="4">
        <f>(BTC_tbl[[#This Row],[Close]]/BTC_tbl!B220-1)</f>
        <v>-5.1923076923077183E-3</v>
      </c>
      <c r="C221" s="4">
        <f>Gold_tbl[[#This Row],[Close]]/Gold_tbl!B220-1</f>
        <v>1.5370148188981414E-2</v>
      </c>
      <c r="D221" s="4">
        <f>AAPL_tbl[[#This Row],[Close]]/AAPL_tbl!B220-1</f>
        <v>6.155885974050479E-3</v>
      </c>
      <c r="E221" s="18">
        <f t="shared" si="15"/>
        <v>6.4371327601153942E-3</v>
      </c>
      <c r="F221" s="19">
        <f t="shared" si="16"/>
        <v>6437.1327601153944</v>
      </c>
      <c r="G221" t="b">
        <f t="shared" si="17"/>
        <v>0</v>
      </c>
      <c r="H221" t="b">
        <f t="shared" si="18"/>
        <v>0</v>
      </c>
      <c r="I221" t="b">
        <f t="shared" ca="1" si="19"/>
        <v>0</v>
      </c>
    </row>
    <row r="222" spans="1:9" x14ac:dyDescent="0.25">
      <c r="A222" s="1">
        <v>45860</v>
      </c>
      <c r="B222" s="4">
        <f>(BTC_tbl[[#This Row],[Close]]/BTC_tbl!B221-1)</f>
        <v>2.2810748115213553E-2</v>
      </c>
      <c r="C222" s="4">
        <f>Gold_tbl[[#This Row],[Close]]/Gold_tbl!B221-1</f>
        <v>9.4848784849743684E-3</v>
      </c>
      <c r="D222" s="4">
        <f>AAPL_tbl[[#This Row],[Close]]/AAPL_tbl!B221-1</f>
        <v>9.0361445783133654E-3</v>
      </c>
      <c r="E222" s="18">
        <f t="shared" si="15"/>
        <v>1.3348019202047822E-2</v>
      </c>
      <c r="F222" s="19">
        <f t="shared" si="16"/>
        <v>13348.019202047823</v>
      </c>
      <c r="G222" t="b">
        <f t="shared" si="17"/>
        <v>0</v>
      </c>
      <c r="H222" t="b">
        <f t="shared" si="18"/>
        <v>0</v>
      </c>
      <c r="I222" t="b">
        <f t="shared" ca="1" si="19"/>
        <v>0</v>
      </c>
    </row>
    <row r="223" spans="1:9" x14ac:dyDescent="0.25">
      <c r="A223" s="1">
        <v>45861</v>
      </c>
      <c r="B223" s="4">
        <f>(BTC_tbl[[#This Row],[Close]]/BTC_tbl!B222-1)</f>
        <v>-7.9380079380078072E-3</v>
      </c>
      <c r="C223" s="4">
        <f>Gold_tbl[[#This Row],[Close]]/Gold_tbl!B222-1</f>
        <v>-1.2401138880101303E-2</v>
      </c>
      <c r="D223" s="4">
        <f>AAPL_tbl[[#This Row],[Close]]/AAPL_tbl!B222-1</f>
        <v>-1.1660447761193682E-3</v>
      </c>
      <c r="E223" s="18">
        <f t="shared" si="15"/>
        <v>-7.6916713662786738E-3</v>
      </c>
      <c r="F223" s="19">
        <f t="shared" si="16"/>
        <v>7691.6713662786742</v>
      </c>
      <c r="G223" t="b">
        <f t="shared" si="17"/>
        <v>0</v>
      </c>
      <c r="H223" t="b">
        <f t="shared" si="18"/>
        <v>0</v>
      </c>
      <c r="I223" t="b">
        <f t="shared" ca="1" si="19"/>
        <v>0</v>
      </c>
    </row>
    <row r="224" spans="1:9" x14ac:dyDescent="0.25">
      <c r="A224" s="1">
        <v>45862</v>
      </c>
      <c r="B224" s="4">
        <f>(BTC_tbl[[#This Row],[Close]]/BTC_tbl!B223-1)</f>
        <v>5.3343493998856406E-3</v>
      </c>
      <c r="C224" s="4">
        <f>Gold_tbl[[#This Row],[Close]]/Gold_tbl!B223-1</f>
        <v>-6.1182651034660251E-3</v>
      </c>
      <c r="D224" s="4">
        <f>AAPL_tbl[[#This Row],[Close]]/AAPL_tbl!B223-1</f>
        <v>-1.8211533971516092E-3</v>
      </c>
      <c r="E224" s="18">
        <f t="shared" si="15"/>
        <v>-1.3933472405662007E-3</v>
      </c>
      <c r="F224" s="19">
        <f t="shared" si="16"/>
        <v>1393.3472405662008</v>
      </c>
      <c r="G224" t="b">
        <f t="shared" si="17"/>
        <v>0</v>
      </c>
      <c r="H224" t="b">
        <f t="shared" si="18"/>
        <v>0</v>
      </c>
      <c r="I224" t="b">
        <f t="shared" ca="1" si="19"/>
        <v>0</v>
      </c>
    </row>
    <row r="225" spans="1:9" x14ac:dyDescent="0.25">
      <c r="A225" s="1">
        <v>45863</v>
      </c>
      <c r="B225" s="4">
        <f>(BTC_tbl[[#This Row],[Close]]/BTC_tbl!B224-1)</f>
        <v>-1.8950161076369154E-2</v>
      </c>
      <c r="C225" s="4">
        <f>Gold_tbl[[#This Row],[Close]]/Gold_tbl!B224-1</f>
        <v>-9.2500080574983157E-3</v>
      </c>
      <c r="D225" s="4">
        <f>AAPL_tbl[[#This Row],[Close]]/AAPL_tbl!B224-1</f>
        <v>5.6137724550908707E-4</v>
      </c>
      <c r="E225" s="18">
        <f t="shared" si="15"/>
        <v>-9.2166383722573457E-3</v>
      </c>
      <c r="F225" s="19">
        <f t="shared" si="16"/>
        <v>9216.6383722573464</v>
      </c>
      <c r="G225" t="b">
        <f t="shared" si="17"/>
        <v>0</v>
      </c>
      <c r="H225" t="b">
        <f t="shared" si="18"/>
        <v>0</v>
      </c>
      <c r="I225" t="b">
        <f t="shared" ca="1" si="19"/>
        <v>0</v>
      </c>
    </row>
    <row r="226" spans="1:9" x14ac:dyDescent="0.25">
      <c r="A226" s="1">
        <v>45866</v>
      </c>
      <c r="B226" s="4">
        <f>(BTC_tbl[[#This Row],[Close]]/BTC_tbl!B225-1)</f>
        <v>1.0817075526366571E-2</v>
      </c>
      <c r="C226" s="4">
        <f>Gold_tbl[[#This Row],[Close]]/Gold_tbl!B225-1</f>
        <v>-6.4736499674689085E-3</v>
      </c>
      <c r="D226" s="4">
        <f>AAPL_tbl[[#This Row],[Close]]/AAPL_tbl!B225-1</f>
        <v>7.9483822704329299E-4</v>
      </c>
      <c r="E226" s="18">
        <f t="shared" si="15"/>
        <v>8.9411413903539582E-4</v>
      </c>
      <c r="F226" s="19">
        <f t="shared" si="16"/>
        <v>894.11413903539585</v>
      </c>
      <c r="G226" t="b">
        <f t="shared" si="17"/>
        <v>0</v>
      </c>
      <c r="H226" t="b">
        <f t="shared" si="18"/>
        <v>0</v>
      </c>
      <c r="I226" t="b">
        <f t="shared" ca="1" si="19"/>
        <v>0</v>
      </c>
    </row>
    <row r="227" spans="1:9" x14ac:dyDescent="0.25">
      <c r="A227" s="1">
        <v>45867</v>
      </c>
      <c r="B227" s="4">
        <f>(BTC_tbl[[#This Row],[Close]]/BTC_tbl!B226-1)</f>
        <v>-5.5417542518632068E-3</v>
      </c>
      <c r="C227" s="4">
        <f>Gold_tbl[[#This Row],[Close]]/Gold_tbl!B226-1</f>
        <v>2.7504011001604489E-3</v>
      </c>
      <c r="D227" s="4">
        <f>AAPL_tbl[[#This Row],[Close]]/AAPL_tbl!B226-1</f>
        <v>-1.2987619715019827E-2</v>
      </c>
      <c r="E227" s="18">
        <f t="shared" si="15"/>
        <v>-4.45865175000073E-3</v>
      </c>
      <c r="F227" s="19">
        <f t="shared" si="16"/>
        <v>4458.6517500007303</v>
      </c>
      <c r="G227" t="b">
        <f t="shared" si="17"/>
        <v>0</v>
      </c>
      <c r="H227" t="b">
        <f t="shared" si="18"/>
        <v>0</v>
      </c>
      <c r="I227" t="b">
        <f t="shared" ca="1" si="19"/>
        <v>0</v>
      </c>
    </row>
    <row r="228" spans="1:9" x14ac:dyDescent="0.25">
      <c r="A228" s="1">
        <v>45868</v>
      </c>
      <c r="B228" s="4">
        <f>(BTC_tbl[[#This Row],[Close]]/BTC_tbl!B227-1)</f>
        <v>-5.1883166794772784E-3</v>
      </c>
      <c r="C228" s="4">
        <f>Gold_tbl[[#This Row],[Close]]/Gold_tbl!B227-1</f>
        <v>-1.7273469387755203E-2</v>
      </c>
      <c r="D228" s="4">
        <f>AAPL_tbl[[#This Row],[Close]]/AAPL_tbl!B227-1</f>
        <v>-1.0507880910682998E-2</v>
      </c>
      <c r="E228" s="18">
        <f t="shared" si="15"/>
        <v>-1.1618247032150164E-2</v>
      </c>
      <c r="F228" s="19">
        <f t="shared" si="16"/>
        <v>11618.247032150164</v>
      </c>
      <c r="G228" t="b">
        <f t="shared" si="17"/>
        <v>0</v>
      </c>
      <c r="H228" t="b">
        <f t="shared" si="18"/>
        <v>0</v>
      </c>
      <c r="I228" t="b">
        <f t="shared" ca="1" si="19"/>
        <v>0</v>
      </c>
    </row>
    <row r="229" spans="1:9" x14ac:dyDescent="0.25">
      <c r="A229" s="1">
        <v>45869</v>
      </c>
      <c r="B229" s="4">
        <f>(BTC_tbl[[#This Row],[Close]]/BTC_tbl!B228-1)</f>
        <v>-1.3521344407958491E-3</v>
      </c>
      <c r="C229" s="4">
        <f>Gold_tbl[[#This Row],[Close]]/Gold_tbl!B228-1</f>
        <v>6.6454013822434543E-3</v>
      </c>
      <c r="D229" s="4">
        <f>AAPL_tbl[[#This Row],[Close]]/AAPL_tbl!B228-1</f>
        <v>-7.0796460176991705E-3</v>
      </c>
      <c r="E229" s="18">
        <f t="shared" si="15"/>
        <v>1.2862641534887613E-4</v>
      </c>
      <c r="F229" s="19">
        <f t="shared" si="16"/>
        <v>128.62641534887612</v>
      </c>
      <c r="G229" t="b">
        <f t="shared" si="17"/>
        <v>0</v>
      </c>
      <c r="H229" t="b">
        <f t="shared" si="18"/>
        <v>0</v>
      </c>
      <c r="I229" t="b">
        <f t="shared" ca="1" si="19"/>
        <v>0</v>
      </c>
    </row>
    <row r="230" spans="1:9" x14ac:dyDescent="0.25">
      <c r="A230" s="1">
        <v>45870</v>
      </c>
      <c r="B230" s="4">
        <f>(BTC_tbl[[#This Row],[Close]]/BTC_tbl!B229-1)</f>
        <v>-3.1914893617021378E-2</v>
      </c>
      <c r="C230" s="4">
        <f>Gold_tbl[[#This Row],[Close]]/Gold_tbl!B229-1</f>
        <v>2.0299709532611621E-2</v>
      </c>
      <c r="D230" s="4">
        <f>AAPL_tbl[[#This Row],[Close]]/AAPL_tbl!B229-1</f>
        <v>-2.5003613238907318E-2</v>
      </c>
      <c r="E230" s="18">
        <f t="shared" si="15"/>
        <v>-8.9556682437339601E-3</v>
      </c>
      <c r="F230" s="19">
        <f t="shared" si="16"/>
        <v>8955.6682437339605</v>
      </c>
      <c r="G230" t="b">
        <f t="shared" si="17"/>
        <v>0</v>
      </c>
      <c r="H230" t="b">
        <f t="shared" si="18"/>
        <v>0</v>
      </c>
      <c r="I230" t="b">
        <f t="shared" ca="1" si="19"/>
        <v>0</v>
      </c>
    </row>
    <row r="231" spans="1:9" x14ac:dyDescent="0.25">
      <c r="A231" s="1">
        <v>45873</v>
      </c>
      <c r="B231" s="4">
        <f>(BTC_tbl[[#This Row],[Close]]/BTC_tbl!B230-1)</f>
        <v>1.558441558441559E-2</v>
      </c>
      <c r="C231" s="4">
        <f>Gold_tbl[[#This Row],[Close]]/Gold_tbl!B230-1</f>
        <v>5.8231697453980935E-3</v>
      </c>
      <c r="D231" s="4">
        <f>AAPL_tbl[[#This Row],[Close]]/AAPL_tbl!B230-1</f>
        <v>4.792963731593991E-3</v>
      </c>
      <c r="E231" s="18">
        <f t="shared" si="15"/>
        <v>8.4424816929621112E-3</v>
      </c>
      <c r="F231" s="19">
        <f t="shared" si="16"/>
        <v>8442.481692962112</v>
      </c>
      <c r="G231" t="b">
        <f t="shared" si="17"/>
        <v>0</v>
      </c>
      <c r="H231" t="b">
        <f t="shared" si="18"/>
        <v>0</v>
      </c>
      <c r="I231" t="b">
        <f t="shared" ca="1" si="19"/>
        <v>0</v>
      </c>
    </row>
    <row r="232" spans="1:9" x14ac:dyDescent="0.25">
      <c r="A232" s="1">
        <v>45874</v>
      </c>
      <c r="B232" s="4">
        <f>(BTC_tbl[[#This Row],[Close]]/BTC_tbl!B231-1)</f>
        <v>-1.0033444816053505E-2</v>
      </c>
      <c r="C232" s="4">
        <f>Gold_tbl[[#This Row],[Close]]/Gold_tbl!B231-1</f>
        <v>8.0409121610758305E-4</v>
      </c>
      <c r="D232" s="4">
        <f>AAPL_tbl[[#This Row],[Close]]/AAPL_tbl!B231-1</f>
        <v>-2.1145807720679421E-3</v>
      </c>
      <c r="E232" s="18">
        <f t="shared" si="15"/>
        <v>-3.3227711899934008E-3</v>
      </c>
      <c r="F232" s="19">
        <f t="shared" si="16"/>
        <v>3322.7711899934006</v>
      </c>
      <c r="G232" t="b">
        <f t="shared" si="17"/>
        <v>0</v>
      </c>
      <c r="H232" t="b">
        <f t="shared" si="18"/>
        <v>0</v>
      </c>
      <c r="I232" t="b">
        <f t="shared" ca="1" si="19"/>
        <v>0</v>
      </c>
    </row>
    <row r="233" spans="1:9" x14ac:dyDescent="0.25">
      <c r="A233" s="1">
        <v>45875</v>
      </c>
      <c r="B233" s="4">
        <f>(BTC_tbl[[#This Row],[Close]]/BTC_tbl!B232-1)</f>
        <v>1.490461049284586E-2</v>
      </c>
      <c r="C233" s="4">
        <f>Gold_tbl[[#This Row],[Close]]/Gold_tbl!B232-1</f>
        <v>-2.1210952564597596E-3</v>
      </c>
      <c r="D233" s="4">
        <f>AAPL_tbl[[#This Row],[Close]]/AAPL_tbl!B232-1</f>
        <v>5.0906761285235635E-2</v>
      </c>
      <c r="E233" s="18">
        <f t="shared" si="15"/>
        <v>1.8894973430840543E-2</v>
      </c>
      <c r="F233" s="19">
        <f t="shared" si="16"/>
        <v>18894.973430840542</v>
      </c>
      <c r="G233" t="b">
        <f t="shared" si="17"/>
        <v>0</v>
      </c>
      <c r="H233" t="b">
        <f t="shared" si="18"/>
        <v>0</v>
      </c>
      <c r="I233" t="b">
        <f t="shared" ca="1" si="19"/>
        <v>0</v>
      </c>
    </row>
    <row r="234" spans="1:9" x14ac:dyDescent="0.25">
      <c r="A234" s="1">
        <v>45876</v>
      </c>
      <c r="B234" s="4">
        <f>(BTC_tbl[[#This Row],[Close]]/BTC_tbl!B233-1)</f>
        <v>1.9776776972782351E-2</v>
      </c>
      <c r="C234" s="4">
        <f>Gold_tbl[[#This Row],[Close]]/Gold_tbl!B233-1</f>
        <v>8.4380032206119449E-3</v>
      </c>
      <c r="D234" s="4">
        <f>AAPL_tbl[[#This Row],[Close]]/AAPL_tbl!B233-1</f>
        <v>3.1793669402110147E-2</v>
      </c>
      <c r="E234" s="18">
        <f t="shared" si="15"/>
        <v>1.8846335200712529E-2</v>
      </c>
      <c r="F234" s="19">
        <f t="shared" si="16"/>
        <v>18846.335200712529</v>
      </c>
      <c r="G234" t="b">
        <f t="shared" si="17"/>
        <v>0</v>
      </c>
      <c r="H234" t="b">
        <f t="shared" si="18"/>
        <v>0</v>
      </c>
      <c r="I234" t="b">
        <f t="shared" ca="1" si="19"/>
        <v>0</v>
      </c>
    </row>
    <row r="235" spans="1:9" x14ac:dyDescent="0.25">
      <c r="A235" s="1">
        <v>45877</v>
      </c>
      <c r="B235" s="4">
        <f>(BTC_tbl[[#This Row],[Close]]/BTC_tbl!B234-1)</f>
        <v>-9.9846390168970567E-3</v>
      </c>
      <c r="C235" s="4">
        <f>Gold_tbl[[#This Row],[Close]]/Gold_tbl!B234-1</f>
        <v>-2.2355646397542728E-4</v>
      </c>
      <c r="D235" s="4">
        <f>AAPL_tbl[[#This Row],[Close]]/AAPL_tbl!B234-1</f>
        <v>4.235786029177846E-2</v>
      </c>
      <c r="E235" s="18">
        <f t="shared" si="15"/>
        <v>9.6225437968742496E-3</v>
      </c>
      <c r="F235" s="19">
        <f t="shared" si="16"/>
        <v>9622.5437968742499</v>
      </c>
      <c r="G235" t="b">
        <f t="shared" si="17"/>
        <v>0</v>
      </c>
      <c r="H235" t="b">
        <f t="shared" si="18"/>
        <v>0</v>
      </c>
      <c r="I235" t="b">
        <f t="shared" ca="1" si="19"/>
        <v>0</v>
      </c>
    </row>
    <row r="236" spans="1:9" x14ac:dyDescent="0.25">
      <c r="A236" s="1">
        <v>45880</v>
      </c>
      <c r="B236" s="4">
        <f>(BTC_tbl[[#This Row],[Close]]/BTC_tbl!B235-1)</f>
        <v>2.2885958107059734E-2</v>
      </c>
      <c r="C236" s="4">
        <f>Gold_tbl[[#This Row],[Close]]/Gold_tbl!B235-1</f>
        <v>-1.4374700527072348E-2</v>
      </c>
      <c r="D236" s="4">
        <f>AAPL_tbl[[#This Row],[Close]]/AAPL_tbl!B235-1</f>
        <v>-9.4615216917374179E-3</v>
      </c>
      <c r="E236" s="18">
        <f t="shared" si="15"/>
        <v>-1.7225492862322448E-3</v>
      </c>
      <c r="F236" s="19">
        <f t="shared" si="16"/>
        <v>1722.5492862322449</v>
      </c>
      <c r="G236" t="b">
        <f t="shared" si="17"/>
        <v>0</v>
      </c>
      <c r="H236" t="b">
        <f t="shared" si="18"/>
        <v>0</v>
      </c>
      <c r="I236" t="b">
        <f t="shared" ca="1" si="19"/>
        <v>0</v>
      </c>
    </row>
    <row r="237" spans="1:9" x14ac:dyDescent="0.25">
      <c r="A237" s="1">
        <v>45881</v>
      </c>
      <c r="B237" s="4">
        <f>(BTC_tbl[[#This Row],[Close]]/BTC_tbl!B236-1)</f>
        <v>5.3090633295411749E-3</v>
      </c>
      <c r="C237" s="4">
        <f>Gold_tbl[[#This Row],[Close]]/Gold_tbl!B236-1</f>
        <v>-9.0747042618710694E-4</v>
      </c>
      <c r="D237" s="4">
        <f>AAPL_tbl[[#This Row],[Close]]/AAPL_tbl!B236-1</f>
        <v>1.0872435953869219E-2</v>
      </c>
      <c r="E237" s="18">
        <f t="shared" si="15"/>
        <v>4.4914616145482755E-3</v>
      </c>
      <c r="F237" s="19">
        <f t="shared" si="16"/>
        <v>4491.461614548276</v>
      </c>
      <c r="G237" t="b">
        <f t="shared" si="17"/>
        <v>0</v>
      </c>
      <c r="H237" t="b">
        <f t="shared" si="18"/>
        <v>0</v>
      </c>
      <c r="I237" t="b">
        <f t="shared" ca="1" si="19"/>
        <v>0</v>
      </c>
    </row>
    <row r="238" spans="1:9" x14ac:dyDescent="0.25">
      <c r="A238" s="1">
        <v>45882</v>
      </c>
      <c r="B238" s="4">
        <f>(BTC_tbl[[#This Row],[Close]]/BTC_tbl!B237-1)</f>
        <v>2.6782346284420777E-2</v>
      </c>
      <c r="C238" s="4">
        <f>Gold_tbl[[#This Row],[Close]]/Gold_tbl!B237-1</f>
        <v>3.049274986213435E-3</v>
      </c>
      <c r="D238" s="4">
        <f>AAPL_tbl[[#This Row],[Close]]/AAPL_tbl!B237-1</f>
        <v>1.6024384933594593E-2</v>
      </c>
      <c r="E238" s="18">
        <f t="shared" si="15"/>
        <v>1.4061729359889984E-2</v>
      </c>
      <c r="F238" s="19">
        <f t="shared" si="16"/>
        <v>14061.729359889985</v>
      </c>
      <c r="G238" t="b">
        <f t="shared" si="17"/>
        <v>0</v>
      </c>
      <c r="H238" t="b">
        <f t="shared" si="18"/>
        <v>0</v>
      </c>
      <c r="I238" t="b">
        <f t="shared" ca="1" si="19"/>
        <v>0</v>
      </c>
    </row>
    <row r="239" spans="1:9" x14ac:dyDescent="0.25">
      <c r="A239" s="1">
        <v>45883</v>
      </c>
      <c r="B239" s="4">
        <f>(BTC_tbl[[#This Row],[Close]]/BTC_tbl!B238-1)</f>
        <v>-3.9860396767082973E-2</v>
      </c>
      <c r="C239" s="4">
        <f>Gold_tbl[[#This Row],[Close]]/Gold_tbl!B238-1</f>
        <v>-6.3387341935901009E-3</v>
      </c>
      <c r="D239" s="4">
        <f>AAPL_tbl[[#This Row],[Close]]/AAPL_tbl!B238-1</f>
        <v>-2.3571765310933523E-3</v>
      </c>
      <c r="E239" s="18">
        <f t="shared" si="15"/>
        <v>-1.5200765666888938E-2</v>
      </c>
      <c r="F239" s="19">
        <f t="shared" si="16"/>
        <v>15200.765666888938</v>
      </c>
      <c r="G239" t="b">
        <f t="shared" si="17"/>
        <v>0</v>
      </c>
      <c r="H239" t="b">
        <f t="shared" si="18"/>
        <v>0</v>
      </c>
      <c r="I239" t="b">
        <f t="shared" ca="1" si="19"/>
        <v>0</v>
      </c>
    </row>
    <row r="240" spans="1:9" x14ac:dyDescent="0.25">
      <c r="A240" s="1">
        <v>45884</v>
      </c>
      <c r="B240" s="4">
        <f>(BTC_tbl[[#This Row],[Close]]/BTC_tbl!B239-1)</f>
        <v>-8.6091448249474567E-3</v>
      </c>
      <c r="C240" s="4">
        <f>Gold_tbl[[#This Row],[Close]]/Gold_tbl!B239-1</f>
        <v>5.858421480879894E-4</v>
      </c>
      <c r="D240" s="4">
        <f>AAPL_tbl[[#This Row],[Close]]/AAPL_tbl!B239-1</f>
        <v>-5.112123034624938E-3</v>
      </c>
      <c r="E240" s="18">
        <f t="shared" si="15"/>
        <v>-3.8820434986365226E-3</v>
      </c>
      <c r="F240" s="19">
        <f t="shared" si="16"/>
        <v>3882.0434986365226</v>
      </c>
      <c r="G240" t="b">
        <f t="shared" si="17"/>
        <v>0</v>
      </c>
      <c r="H240" t="b">
        <f t="shared" si="18"/>
        <v>0</v>
      </c>
      <c r="I240" t="b">
        <f t="shared" ca="1" si="19"/>
        <v>0</v>
      </c>
    </row>
    <row r="241" spans="1:9" x14ac:dyDescent="0.25">
      <c r="A241" s="1">
        <v>45887</v>
      </c>
      <c r="B241" s="4">
        <f>(BTC_tbl[[#This Row],[Close]]/BTC_tbl!B240-1)</f>
        <v>-5.9822462369741869E-3</v>
      </c>
      <c r="C241" s="4">
        <f>Gold_tbl[[#This Row],[Close]]/Gold_tbl!B240-1</f>
        <v>-1.5613310347071252E-3</v>
      </c>
      <c r="D241" s="4">
        <f>AAPL_tbl[[#This Row],[Close]]/AAPL_tbl!B240-1</f>
        <v>-3.0225830130835574E-3</v>
      </c>
      <c r="E241" s="18">
        <f t="shared" si="15"/>
        <v>-3.3259811889001733E-3</v>
      </c>
      <c r="F241" s="19">
        <f t="shared" si="16"/>
        <v>3325.9811889001735</v>
      </c>
      <c r="G241" t="b">
        <f t="shared" si="17"/>
        <v>0</v>
      </c>
      <c r="H241" t="b">
        <f t="shared" si="18"/>
        <v>0</v>
      </c>
      <c r="I241" t="b">
        <f t="shared" ca="1" si="19"/>
        <v>0</v>
      </c>
    </row>
    <row r="242" spans="1:9" x14ac:dyDescent="0.25">
      <c r="A242" s="1">
        <v>45888</v>
      </c>
      <c r="B242" s="4">
        <f>(BTC_tbl[[#This Row],[Close]]/BTC_tbl!B241-1)</f>
        <v>-2.795573675014551E-2</v>
      </c>
      <c r="C242" s="4">
        <f>Gold_tbl[[#This Row],[Close]]/Gold_tbl!B241-1</f>
        <v>-5.473204104903151E-3</v>
      </c>
      <c r="D242" s="4">
        <f>AAPL_tbl[[#This Row],[Close]]/AAPL_tbl!B241-1</f>
        <v>-1.4292520247736196E-3</v>
      </c>
      <c r="E242" s="18">
        <f t="shared" si="15"/>
        <v>-1.1004778274437001E-2</v>
      </c>
      <c r="F242" s="19">
        <f t="shared" si="16"/>
        <v>11004.778274437002</v>
      </c>
      <c r="G242" t="b">
        <f t="shared" si="17"/>
        <v>0</v>
      </c>
      <c r="H242" t="b">
        <f t="shared" si="18"/>
        <v>0</v>
      </c>
      <c r="I242" t="b">
        <f t="shared" ca="1" si="19"/>
        <v>0</v>
      </c>
    </row>
    <row r="243" spans="1:9" x14ac:dyDescent="0.25">
      <c r="A243" s="1">
        <v>45889</v>
      </c>
      <c r="B243" s="4">
        <f>(BTC_tbl[[#This Row],[Close]]/BTC_tbl!B242-1)</f>
        <v>1.098462152985813E-2</v>
      </c>
      <c r="C243" s="4">
        <f>Gold_tbl[[#This Row],[Close]]/Gold_tbl!B242-1</f>
        <v>1.0122186916500242E-2</v>
      </c>
      <c r="D243" s="4">
        <f>AAPL_tbl[[#This Row],[Close]]/AAPL_tbl!B242-1</f>
        <v>-1.9734559333795976E-2</v>
      </c>
      <c r="E243" s="18">
        <f t="shared" si="15"/>
        <v>1.4238934254187435E-3</v>
      </c>
      <c r="F243" s="19">
        <f t="shared" si="16"/>
        <v>1423.8934254187434</v>
      </c>
      <c r="G243" t="b">
        <f t="shared" si="17"/>
        <v>0</v>
      </c>
      <c r="H243" t="b">
        <f t="shared" si="18"/>
        <v>0</v>
      </c>
      <c r="I243" t="b">
        <f t="shared" ca="1" si="19"/>
        <v>0</v>
      </c>
    </row>
    <row r="244" spans="1:9" x14ac:dyDescent="0.25">
      <c r="A244" s="1">
        <v>45890</v>
      </c>
      <c r="B244" s="4">
        <f>(BTC_tbl[[#This Row],[Close]]/BTC_tbl!B243-1)</f>
        <v>-1.8964836033188437E-2</v>
      </c>
      <c r="C244" s="4">
        <f>Gold_tbl[[#This Row],[Close]]/Gold_tbl!B243-1</f>
        <v>-3.4699701647424863E-3</v>
      </c>
      <c r="D244" s="4">
        <f>AAPL_tbl[[#This Row],[Close]]/AAPL_tbl!B243-1</f>
        <v>-4.9112871111897105E-3</v>
      </c>
      <c r="E244" s="18">
        <f t="shared" si="15"/>
        <v>-8.5508250092104377E-3</v>
      </c>
      <c r="F244" s="19">
        <f t="shared" si="16"/>
        <v>8550.8250092104372</v>
      </c>
      <c r="G244" t="b">
        <f t="shared" si="17"/>
        <v>0</v>
      </c>
      <c r="H244" t="b">
        <f t="shared" si="18"/>
        <v>0</v>
      </c>
      <c r="I244" t="b">
        <f t="shared" ca="1" si="19"/>
        <v>0</v>
      </c>
    </row>
    <row r="245" spans="1:9" x14ac:dyDescent="0.25">
      <c r="A245" s="1">
        <v>45891</v>
      </c>
      <c r="B245" s="4">
        <f>(BTC_tbl[[#This Row],[Close]]/BTC_tbl!B244-1)</f>
        <v>4.1280708819976031E-2</v>
      </c>
      <c r="C245" s="4">
        <f>Gold_tbl[[#This Row],[Close]]/Gold_tbl!B244-1</f>
        <v>1.0706498747111715E-2</v>
      </c>
      <c r="D245" s="4">
        <f>AAPL_tbl[[#This Row],[Close]]/AAPL_tbl!B244-1</f>
        <v>1.2716763005780285E-2</v>
      </c>
      <c r="E245" s="18">
        <f t="shared" si="15"/>
        <v>2.0481841046571577E-2</v>
      </c>
      <c r="F245" s="19">
        <f t="shared" si="16"/>
        <v>20481.841046571579</v>
      </c>
      <c r="G245" t="b">
        <f t="shared" si="17"/>
        <v>0</v>
      </c>
      <c r="H245" t="b">
        <f t="shared" si="18"/>
        <v>0</v>
      </c>
      <c r="I245" t="b">
        <f t="shared" ca="1" si="19"/>
        <v>0</v>
      </c>
    </row>
    <row r="246" spans="1:9" x14ac:dyDescent="0.25">
      <c r="A246" s="1">
        <v>45894</v>
      </c>
      <c r="B246" s="4">
        <f>(BTC_tbl[[#This Row],[Close]]/BTC_tbl!B245-1)</f>
        <v>-5.1053954747631081E-2</v>
      </c>
      <c r="C246" s="4">
        <f>Gold_tbl[[#This Row],[Close]]/Gold_tbl!B245-1</f>
        <v>-2.4148367570352436E-3</v>
      </c>
      <c r="D246" s="4">
        <f>AAPL_tbl[[#This Row],[Close]]/AAPL_tbl!B245-1</f>
        <v>-2.6343519494204104E-3</v>
      </c>
      <c r="E246" s="18">
        <f t="shared" si="15"/>
        <v>-1.7072426711929545E-2</v>
      </c>
      <c r="F246" s="19">
        <f t="shared" si="16"/>
        <v>17072.426711929544</v>
      </c>
      <c r="G246" t="b">
        <f t="shared" si="17"/>
        <v>0</v>
      </c>
      <c r="H246" t="b">
        <f t="shared" si="18"/>
        <v>0</v>
      </c>
      <c r="I246" t="b">
        <f t="shared" ca="1" si="19"/>
        <v>0</v>
      </c>
    </row>
    <row r="247" spans="1:9" x14ac:dyDescent="0.25">
      <c r="A247" s="1">
        <v>45895</v>
      </c>
      <c r="B247" s="4">
        <f>(BTC_tbl[[#This Row],[Close]]/BTC_tbl!B246-1)</f>
        <v>3.0568575504381634E-3</v>
      </c>
      <c r="C247" s="4">
        <f>Gold_tbl[[#This Row],[Close]]/Gold_tbl!B246-1</f>
        <v>7.2620469289610412E-3</v>
      </c>
      <c r="D247" s="4">
        <f>AAPL_tbl[[#This Row],[Close]]/AAPL_tbl!B246-1</f>
        <v>9.4646944884662076E-3</v>
      </c>
      <c r="E247" s="18">
        <f t="shared" si="15"/>
        <v>6.6612843832557275E-3</v>
      </c>
      <c r="F247" s="19">
        <f t="shared" si="16"/>
        <v>6661.2843832557273</v>
      </c>
      <c r="G247" t="b">
        <f t="shared" si="17"/>
        <v>0</v>
      </c>
      <c r="H247" t="b">
        <f t="shared" si="18"/>
        <v>0</v>
      </c>
      <c r="I247" t="b">
        <f t="shared" ca="1" si="19"/>
        <v>0</v>
      </c>
    </row>
    <row r="248" spans="1:9" x14ac:dyDescent="0.25">
      <c r="A248" s="1">
        <v>45896</v>
      </c>
      <c r="B248" s="4">
        <f>(BTC_tbl[[#This Row],[Close]]/BTC_tbl!B247-1)</f>
        <v>9.1426249492077005E-3</v>
      </c>
      <c r="C248" s="4">
        <f>Gold_tbl[[#This Row],[Close]]/Gold_tbl!B247-1</f>
        <v>2.018713150474305E-3</v>
      </c>
      <c r="D248" s="4">
        <f>AAPL_tbl[[#This Row],[Close]]/AAPL_tbl!B247-1</f>
        <v>5.1458723998081268E-3</v>
      </c>
      <c r="E248" s="18">
        <f t="shared" si="15"/>
        <v>5.09403446489447E-3</v>
      </c>
      <c r="F248" s="19">
        <f t="shared" si="16"/>
        <v>5094.0344648944701</v>
      </c>
      <c r="G248" t="b">
        <f t="shared" si="17"/>
        <v>0</v>
      </c>
      <c r="H248" t="b">
        <f t="shared" si="18"/>
        <v>0</v>
      </c>
      <c r="I248" t="b">
        <f t="shared" ca="1" si="19"/>
        <v>0</v>
      </c>
    </row>
    <row r="249" spans="1:9" x14ac:dyDescent="0.25">
      <c r="A249" s="1">
        <v>45897</v>
      </c>
      <c r="B249" s="4">
        <f>(BTC_tbl[[#This Row],[Close]]/BTC_tbl!B248-1)</f>
        <v>-1.8119589289310456E-3</v>
      </c>
      <c r="C249" s="4">
        <f>Gold_tbl[[#This Row],[Close]]/Gold_tbl!B248-1</f>
        <v>7.4190144223080789E-3</v>
      </c>
      <c r="D249" s="4">
        <f>AAPL_tbl[[#This Row],[Close]]/AAPL_tbl!B248-1</f>
        <v>8.9808668488871035E-3</v>
      </c>
      <c r="E249" s="18">
        <f t="shared" si="15"/>
        <v>5.1182781449100496E-3</v>
      </c>
      <c r="F249" s="19">
        <f t="shared" si="16"/>
        <v>5118.2781449100494</v>
      </c>
      <c r="G249" t="b">
        <f t="shared" si="17"/>
        <v>0</v>
      </c>
      <c r="H249" t="b">
        <f t="shared" si="18"/>
        <v>0</v>
      </c>
      <c r="I249" t="b">
        <f t="shared" ca="1" si="19"/>
        <v>0</v>
      </c>
    </row>
    <row r="250" spans="1:9" x14ac:dyDescent="0.25">
      <c r="A250" s="1">
        <v>45898</v>
      </c>
      <c r="B250" s="4">
        <f>(BTC_tbl[[#This Row],[Close]]/BTC_tbl!B249-1)</f>
        <v>-3.3279548204921294E-2</v>
      </c>
      <c r="C250" s="4">
        <f>Gold_tbl[[#This Row],[Close]]/Gold_tbl!B249-1</f>
        <v>9.6498746151161274E-3</v>
      </c>
      <c r="D250" s="4">
        <f>AAPL_tbl[[#This Row],[Close]]/AAPL_tbl!B249-1</f>
        <v>-1.8059855521156409E-3</v>
      </c>
      <c r="E250" s="18">
        <f t="shared" si="15"/>
        <v>-6.6657102810646299E-3</v>
      </c>
      <c r="F250" s="19">
        <f t="shared" si="16"/>
        <v>6665.7102810646302</v>
      </c>
      <c r="G250" t="b">
        <f t="shared" si="17"/>
        <v>0</v>
      </c>
      <c r="H250" t="b">
        <f t="shared" si="18"/>
        <v>0</v>
      </c>
      <c r="I250" t="b">
        <f t="shared" ca="1" si="19"/>
        <v>0</v>
      </c>
    </row>
    <row r="251" spans="1:9" x14ac:dyDescent="0.25">
      <c r="B251" s="4" t="e">
        <f>(BTC_tbl[[#This Row],[Close]]/BTC_tbl!#REF!-1)</f>
        <v>#VALUE!</v>
      </c>
      <c r="C251" s="4" t="e">
        <f>Gold_tbl[[#This Row],[Close]]/Gold_tbl!#REF!-1</f>
        <v>#VALUE!</v>
      </c>
      <c r="D251" s="4" t="e">
        <f>AAPL_tbl[[#This Row],[Close]]/AAPL_tbl!#REF!-1</f>
        <v>#VALUE!</v>
      </c>
      <c r="E251" s="18" t="e">
        <f t="shared" si="15"/>
        <v>#VALUE!</v>
      </c>
      <c r="F251" s="19" t="e">
        <f t="shared" si="16"/>
        <v>#VALUE!</v>
      </c>
      <c r="G251" t="e">
        <f t="shared" si="17"/>
        <v>#VALUE!</v>
      </c>
      <c r="H251" t="e">
        <f t="shared" si="18"/>
        <v>#VALUE!</v>
      </c>
      <c r="I251" t="e">
        <f t="shared" ca="1" si="19"/>
        <v>#VALUE!</v>
      </c>
    </row>
  </sheetData>
  <hyperlinks>
    <hyperlink ref="G1" r:id="rId1" display="His@99CI" xr:uid="{C13966F7-E9E5-4BB9-B151-FD73C2D34A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01F80-1BEF-4B3E-863A-419E9C019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AAPL_US</vt:lpstr>
      <vt:lpstr>XAUUSD</vt:lpstr>
      <vt:lpstr>BTCUSD</vt:lpstr>
      <vt:lpstr>BTC_tbl</vt:lpstr>
      <vt:lpstr>Gold_tbl</vt:lpstr>
      <vt:lpstr>AAPL_tbl</vt:lpstr>
      <vt:lpstr>Historical</vt:lpstr>
      <vt:lpstr>Parametric</vt:lpstr>
      <vt:lpstr>Monte_Carlo</vt:lpstr>
      <vt:lpstr>Kupeic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VAIBHAV YADAV</cp:lastModifiedBy>
  <dcterms:created xsi:type="dcterms:W3CDTF">2015-06-05T18:17:20Z</dcterms:created>
  <dcterms:modified xsi:type="dcterms:W3CDTF">2025-09-02T07:29:25Z</dcterms:modified>
</cp:coreProperties>
</file>